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8. Introduction to Business Valuation\Downloads\"/>
    </mc:Choice>
  </mc:AlternateContent>
  <xr:revisionPtr revIDLastSave="0" documentId="13_ncr:1_{D0F58855-2616-403B-91D8-E6F07C866C3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Cover" sheetId="4" r:id="rId1"/>
    <sheet name="EV and Equity Value" sheetId="6" r:id="rId2"/>
    <sheet name="EV vs Equity Multiples" sheetId="10" r:id="rId3"/>
    <sheet name="Info for Beta" sheetId="1" r:id="rId4"/>
    <sheet name="WACC" sheetId="2" r:id="rId5"/>
    <sheet name="Industry Beta" sheetId="5" r:id="rId6"/>
    <sheet name="Terminal Value" sheetId="7" r:id="rId7"/>
    <sheet name="DCF XNPV XIRR" sheetId="8" r:id="rId8"/>
  </sheets>
  <externalReferences>
    <externalReference r:id="rId9"/>
  </externalReferences>
  <definedNames>
    <definedName name="CIQWBGuid" hidden="1">"2cd8126d-26c3-430c-b7fa-a069e3a1fc62"</definedName>
    <definedName name="Gross_Profit">'[1]Advanced Financial Analysis'!$9:$9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localSheetId="1" hidden="1">"10/01/2018 15:52:08"</definedName>
    <definedName name="IQ_NAMES_REVISION_DATE_" localSheetId="2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Cover!$B$2:$O$39</definedName>
    <definedName name="_xlnm.Print_Area" localSheetId="7">'DCF XNPV XIRR'!$B$3:$I$40</definedName>
    <definedName name="_xlnm.Print_Area" localSheetId="1">'EV and Equity Value'!$B$2:$H$15</definedName>
    <definedName name="_xlnm.Print_Area" localSheetId="2">'EV vs Equity Multiples'!$B$2:$P$40</definedName>
    <definedName name="_xlnm.Print_Area" localSheetId="5">'Industry Beta'!$B$3:$K$24</definedName>
    <definedName name="_xlnm.Print_Area" localSheetId="6">'Terminal Value'!$B$3:$I$32</definedName>
    <definedName name="_xlnm.Print_Area" localSheetId="4">WACC!$B$3:$E$33</definedName>
    <definedName name="_xlnm.Print_Titles" localSheetId="5">'Industry Beta'!$3:$3</definedName>
    <definedName name="_xlnm.Print_Titles" localSheetId="3">'Info for Beta'!$3:$4</definedName>
    <definedName name="Sensitivity">'[1]Advanced Financial Analysis'!$D$49</definedName>
    <definedName name="SG_A">'[1]Advanced Financial Analysis'!$11:$11</definedName>
  </definedNames>
  <calcPr calcId="191029" calcMode="autoNoTable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7" l="1"/>
  <c r="E29" i="7"/>
  <c r="F29" i="7"/>
  <c r="G29" i="7"/>
  <c r="H29" i="7"/>
  <c r="D29" i="7"/>
  <c r="E25" i="7"/>
  <c r="F25" i="7" s="1"/>
  <c r="G25" i="7" s="1"/>
  <c r="H25" i="7" s="1"/>
  <c r="E10" i="7"/>
  <c r="F10" i="7" s="1"/>
  <c r="G10" i="7" s="1"/>
  <c r="H10" i="7" s="1"/>
  <c r="C14" i="2" l="1"/>
  <c r="G39" i="10" l="1"/>
  <c r="F39" i="10"/>
  <c r="G34" i="10"/>
  <c r="O16" i="10"/>
  <c r="N16" i="10"/>
  <c r="G16" i="10"/>
  <c r="O10" i="10" s="1"/>
  <c r="G12" i="10"/>
  <c r="F12" i="10"/>
  <c r="F16" i="10" s="1"/>
  <c r="O8" i="10"/>
  <c r="O9" i="10" s="1"/>
  <c r="O11" i="10" s="1"/>
  <c r="N8" i="10"/>
  <c r="N9" i="10" s="1"/>
  <c r="G7" i="10"/>
  <c r="C39" i="8"/>
  <c r="C38" i="8"/>
  <c r="C37" i="8"/>
  <c r="C36" i="8"/>
  <c r="C25" i="8"/>
  <c r="C23" i="8"/>
  <c r="D20" i="8"/>
  <c r="C11" i="8"/>
  <c r="D9" i="8"/>
  <c r="E9" i="8" s="1"/>
  <c r="F9" i="8" s="1"/>
  <c r="G9" i="8" s="1"/>
  <c r="H9" i="8" s="1"/>
  <c r="D8" i="8"/>
  <c r="D11" i="8" s="1"/>
  <c r="I28" i="7"/>
  <c r="I29" i="7" s="1"/>
  <c r="D31" i="7" s="1"/>
  <c r="H28" i="7"/>
  <c r="G28" i="7"/>
  <c r="F28" i="7"/>
  <c r="E28" i="7"/>
  <c r="D28" i="7"/>
  <c r="I25" i="7"/>
  <c r="H13" i="7"/>
  <c r="H14" i="7" s="1"/>
  <c r="G13" i="7"/>
  <c r="G14" i="7" s="1"/>
  <c r="F13" i="7"/>
  <c r="F14" i="7" s="1"/>
  <c r="E13" i="7"/>
  <c r="E14" i="7" s="1"/>
  <c r="D13" i="7"/>
  <c r="D14" i="7" s="1"/>
  <c r="I11" i="7"/>
  <c r="I12" i="7" s="1"/>
  <c r="I13" i="7" s="1"/>
  <c r="H13" i="6"/>
  <c r="H8" i="6" s="1"/>
  <c r="H6" i="6" s="1"/>
  <c r="D13" i="6"/>
  <c r="D15" i="6" s="1"/>
  <c r="D8" i="6"/>
  <c r="N10" i="10" l="1"/>
  <c r="N11" i="10" s="1"/>
  <c r="F19" i="10"/>
  <c r="F22" i="10" s="1"/>
  <c r="F26" i="10" s="1"/>
  <c r="N17" i="10" s="1"/>
  <c r="N18" i="10"/>
  <c r="G19" i="10"/>
  <c r="G22" i="10" s="1"/>
  <c r="G26" i="10" s="1"/>
  <c r="O17" i="10" s="1"/>
  <c r="O18" i="10" s="1"/>
  <c r="I10" i="7"/>
  <c r="I14" i="7" s="1"/>
  <c r="D16" i="7" s="1"/>
  <c r="E20" i="8"/>
  <c r="F20" i="8" s="1"/>
  <c r="G20" i="8" s="1"/>
  <c r="H20" i="8" s="1"/>
  <c r="E8" i="8"/>
  <c r="C24" i="8" l="1"/>
  <c r="C26" i="8"/>
  <c r="E11" i="8"/>
  <c r="F8" i="8"/>
  <c r="F11" i="8" l="1"/>
  <c r="G8" i="8"/>
  <c r="H8" i="8" l="1"/>
  <c r="H11" i="8" s="1"/>
  <c r="G11" i="8"/>
  <c r="C13" i="8" l="1"/>
  <c r="I12" i="5"/>
  <c r="K12" i="5" s="1"/>
  <c r="I11" i="5"/>
  <c r="K11" i="5" s="1"/>
  <c r="I10" i="5"/>
  <c r="K10" i="5" l="1"/>
  <c r="K14" i="5" l="1"/>
  <c r="E18" i="5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D13" i="2" l="1"/>
  <c r="E11" i="2"/>
  <c r="E7" i="2"/>
  <c r="C11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6" i="1"/>
  <c r="C6" i="2" l="1"/>
  <c r="C7" i="2" s="1"/>
  <c r="C13" i="2" s="1"/>
  <c r="E13" i="2"/>
</calcChain>
</file>

<file path=xl/sharedStrings.xml><?xml version="1.0" encoding="utf-8"?>
<sst xmlns="http://schemas.openxmlformats.org/spreadsheetml/2006/main" count="176" uniqueCount="116">
  <si>
    <t>Date</t>
  </si>
  <si>
    <t>Index</t>
  </si>
  <si>
    <t>Close Price</t>
  </si>
  <si>
    <t>Stock</t>
  </si>
  <si>
    <t>% Change</t>
  </si>
  <si>
    <t>Risk Free Rate</t>
  </si>
  <si>
    <t>Equity Risk Premium</t>
  </si>
  <si>
    <t>Beta</t>
  </si>
  <si>
    <t>Yield on Debt</t>
  </si>
  <si>
    <t>Tax Rate</t>
  </si>
  <si>
    <t>Cost</t>
  </si>
  <si>
    <t>Equity</t>
  </si>
  <si>
    <t>Debt</t>
  </si>
  <si>
    <t>Weekly</t>
  </si>
  <si>
    <t>Strictly Confidential</t>
  </si>
  <si>
    <t>Table of Contents</t>
  </si>
  <si>
    <t>https://corporatefinanceinstitute.com/</t>
  </si>
  <si>
    <t>Value ($MM)</t>
  </si>
  <si>
    <t>Weighted Average Cost of Capital (WACC)</t>
  </si>
  <si>
    <t>Weighting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</si>
  <si>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</si>
  <si>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</si>
  <si>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</si>
  <si>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</si>
  <si>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</si>
  <si>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</si>
  <si>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WACC</t>
  </si>
  <si>
    <t>© 2015 to 2023 CFI Education Inc.</t>
  </si>
  <si>
    <t>Unlevering and Relevering Beta</t>
  </si>
  <si>
    <t>All figures in USD thousands unless stated</t>
  </si>
  <si>
    <t>Average</t>
  </si>
  <si>
    <t>Debt/</t>
  </si>
  <si>
    <t>Levered</t>
  </si>
  <si>
    <t>Unlevered</t>
  </si>
  <si>
    <t>Name</t>
  </si>
  <si>
    <t>Region</t>
  </si>
  <si>
    <r>
      <t xml:space="preserve">Beta </t>
    </r>
    <r>
      <rPr>
        <b/>
        <vertAlign val="superscript"/>
        <sz val="10"/>
        <color theme="1"/>
        <rFont val="Open Sans"/>
        <family val="2"/>
      </rPr>
      <t>2</t>
    </r>
  </si>
  <si>
    <t xml:space="preserve">Levered beta is based on 5-year monthly data. </t>
  </si>
  <si>
    <t xml:space="preserve">Unlevered Beta = Levered Beta / (1 + (1 - Tax Rate) × Debt-to-Equity) </t>
  </si>
  <si>
    <t xml:space="preserve">Levered Beta = Unlevered Beta x (1 + (1 - Tax rate) x (Debt-to-Equity)) </t>
  </si>
  <si>
    <t>North America</t>
  </si>
  <si>
    <t>Company ABC</t>
  </si>
  <si>
    <t>Company DEF</t>
  </si>
  <si>
    <t>Company XYZ</t>
  </si>
  <si>
    <t>Target Company Debt/Equity Ratio</t>
  </si>
  <si>
    <t>Target Company Tax Rate</t>
  </si>
  <si>
    <t>Weighted Average Cost of Capital</t>
  </si>
  <si>
    <t>Starting with Share Price</t>
  </si>
  <si>
    <t>Starting with Enterprise Value</t>
  </si>
  <si>
    <t>$000s</t>
  </si>
  <si>
    <t>Share Price ($/sh)</t>
  </si>
  <si>
    <t>Shares Outstanding  (000)</t>
  </si>
  <si>
    <t xml:space="preserve">Market Capitalization </t>
  </si>
  <si>
    <t>Short Term Debt</t>
  </si>
  <si>
    <t>Long Term Debt</t>
  </si>
  <si>
    <t>Cash</t>
  </si>
  <si>
    <t>Net Debt</t>
  </si>
  <si>
    <t>Enterprise Value</t>
  </si>
  <si>
    <t>Enterprise Value (DCF/Comps)</t>
  </si>
  <si>
    <t>Terminal Value</t>
  </si>
  <si>
    <t>Discount Rate</t>
  </si>
  <si>
    <t>Perpetual Growth Rate</t>
  </si>
  <si>
    <t>Terminal Value using a Perpetual Growth Rate</t>
  </si>
  <si>
    <t>Terminal FCF</t>
  </si>
  <si>
    <t>Dates</t>
  </si>
  <si>
    <t>Cash Flows</t>
  </si>
  <si>
    <t>Total Cash Flows</t>
  </si>
  <si>
    <t>XNPV</t>
  </si>
  <si>
    <t>Terminal EBITDA Multiple</t>
  </si>
  <si>
    <t>Terminal Value using a Terminal EBITDA Multiple</t>
  </si>
  <si>
    <t>EBITDA</t>
  </si>
  <si>
    <t>DCF; NPV vs XNPV; IRR vs XIRR</t>
  </si>
  <si>
    <t>Manual Discounting</t>
  </si>
  <si>
    <t>Discounted Cash Flows</t>
  </si>
  <si>
    <t>Sum of DCF</t>
  </si>
  <si>
    <t>Periodic Cashflow Timing - NPV and XNPV, and IRR and XIRR are nearly equal</t>
  </si>
  <si>
    <t>NPV</t>
  </si>
  <si>
    <t>IRR</t>
  </si>
  <si>
    <t>XIRR</t>
  </si>
  <si>
    <t>Income Statement</t>
  </si>
  <si>
    <t>Multiples</t>
  </si>
  <si>
    <t>Company A</t>
  </si>
  <si>
    <t>Company B</t>
  </si>
  <si>
    <r>
      <t xml:space="preserve">Market Cap </t>
    </r>
    <r>
      <rPr>
        <vertAlign val="superscript"/>
        <sz val="10"/>
        <color rgb="FF000000"/>
        <rFont val="Open Sans"/>
        <family val="2"/>
      </rPr>
      <t>1</t>
    </r>
  </si>
  <si>
    <t>Revenue</t>
  </si>
  <si>
    <t>COGS</t>
  </si>
  <si>
    <t>Gross Profit</t>
  </si>
  <si>
    <t>SG&amp;A</t>
  </si>
  <si>
    <t>Other</t>
  </si>
  <si>
    <t>Market Cap</t>
  </si>
  <si>
    <t>Net Income</t>
  </si>
  <si>
    <t>Depreciation</t>
  </si>
  <si>
    <t>EBIT</t>
  </si>
  <si>
    <t>Interest Expense</t>
  </si>
  <si>
    <t>EBT</t>
  </si>
  <si>
    <t xml:space="preserve">Model assumes Company B's market cap </t>
  </si>
  <si>
    <t>Provision for Taxes</t>
  </si>
  <si>
    <t>is exactly higher than Company A's due to the difference in debt.</t>
  </si>
  <si>
    <t>Simplified Balance Sheet</t>
  </si>
  <si>
    <t>Total Assets</t>
  </si>
  <si>
    <t>Shareholder's Equity</t>
  </si>
  <si>
    <t>Business Valuation Exercises</t>
  </si>
  <si>
    <t>EV and Equity Value</t>
  </si>
  <si>
    <t>DCF XNPV XIRR</t>
  </si>
  <si>
    <t>Info for Beta</t>
  </si>
  <si>
    <t>EV vs Equity Multiples</t>
  </si>
  <si>
    <t>Periods for Discounting</t>
  </si>
  <si>
    <t>R-squared</t>
  </si>
  <si>
    <t>Random Cashflow Timing - NPV and XNPV are not equal / IRR and XIRR are not equal</t>
  </si>
  <si>
    <t>Industry Beta</t>
  </si>
  <si>
    <r>
      <t xml:space="preserve">Beta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</si>
  <si>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Levered Beta </t>
    </r>
    <r>
      <rPr>
        <vertAlign val="superscript"/>
        <sz val="10"/>
        <color rgb="FF000000"/>
        <rFont val="Open Sans"/>
        <family val="2"/>
      </rPr>
      <t>3</t>
    </r>
  </si>
  <si>
    <t>Present Value of Cash Flows</t>
  </si>
  <si>
    <t>Years</t>
  </si>
  <si>
    <t>Enterprise Value/EBITDA</t>
  </si>
  <si>
    <t>Price/Earnings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</si>
</sst>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#,##0_);\(#,##0\);_(&quot;–&quot;_);_(@_)"/>
    <numFmt numFmtId="167" formatCode="_(#,##0%_);\(#,##0%\);_(&quot;–&quot;_)_%;_(@_)_%"/>
    <numFmt numFmtId="168" formatCode="_(#,##0.0%_);\(#,##0.0%\);_(&quot;–&quot;_)_%;_(@_)_%"/>
    <numFmt numFmtId="169" formatCode="_(#,##0.00_);\(#,##0.00\);_(&quot;–&quot;_);_(@_)"/>
    <numFmt numFmtId="170" formatCode="_(#,##0_)_%;\(#,##0\)_%;_(&quot;–&quot;_)_%;_(@_)_%"/>
    <numFmt numFmtId="171" formatCode="&quot;Yes&quot;;&quot;ERROR&quot;;&quot;No&quot;;&quot;ERROR&quot;"/>
    <numFmt numFmtId="172" formatCode="0&quot;A&quot;"/>
    <numFmt numFmtId="173" formatCode="0&quot;F&quot;"/>
    <numFmt numFmtId="174" formatCode="_(#,##0_)\⁽\¹\⁾;\(#,##0\)\⁽\¹\⁾;_(&quot;–&quot;_)\⁽\¹\⁾;_(@_)\⁽\¹\⁾"/>
    <numFmt numFmtId="175" formatCode="_(#,##0_)\⁽\²\⁾;\(#,##0\)\⁽\²\⁾;_(&quot;–&quot;_)\⁽\²\⁾;_(@_)\⁽\²\⁾"/>
    <numFmt numFmtId="176" formatCode="_(0.00\x_)_)_';_(\(0.00\x\)_'_';_(&quot;–&quot;_);_(@_)"/>
    <numFmt numFmtId="177" formatCode="@\⁽\¹\⁾"/>
    <numFmt numFmtId="178" formatCode="@\⁽\²\⁾"/>
    <numFmt numFmtId="179" formatCode="@\⁽\³\⁾"/>
    <numFmt numFmtId="180" formatCode="_(#,##0.0%_);\(#,##0.0%\);_(&quot;–&quot;_);_(@_)"/>
    <numFmt numFmtId="181" formatCode="_([$$]#,##0.00_);\([$$]#,##0.00\);_(&quot;–&quot;_);_(@_)"/>
    <numFmt numFmtId="182" formatCode="_([$$]#,##0_);\([$$]#,##0\);_(&quot;–&quot;_);_(@_)"/>
    <numFmt numFmtId="183" formatCode="_-* #,##0.00_-;\-* #,##0.00_-;_-* &quot;-&quot;??_-;_-@_-"/>
    <numFmt numFmtId="184" formatCode="_-* #,##0.00_-;\(#,##0.00\)_-;_-* &quot;-&quot;_-;_-@_-"/>
    <numFmt numFmtId="185" formatCode="_-&quot;$&quot;* #,##0.00_-;\-&quot;$&quot;* #,##0.00_-;_-&quot;$&quot;* &quot;-&quot;??_-;_-@_-"/>
    <numFmt numFmtId="186" formatCode="_-&quot;$&quot;* #,##0_-;\-&quot;$&quot;* #,##0_-;_-&quot;$&quot;* &quot;-&quot;??_-;_-@_-"/>
    <numFmt numFmtId="187" formatCode="_(0.0\x_);\(0.0\x\);_(&quot;–&quot;_);_(@_)"/>
    <numFmt numFmtId="188" formatCode="#,##0_);[Red]\(#,##0\);\-"/>
    <numFmt numFmtId="189" formatCode="#,##0_);\(#,##0\);\-"/>
    <numFmt numFmtId="190" formatCode="_(#,##0.0000_);\(#,##0.0000\);_(&quot;–&quot;_);_(@_)"/>
  </numFmts>
  <fonts count="58"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1"/>
      <color theme="0"/>
      <name val="Open Sans"/>
      <family val="2"/>
    </font>
    <font>
      <b/>
      <sz val="11"/>
      <color theme="1"/>
      <name val="Open Sans"/>
      <family val="2"/>
    </font>
    <font>
      <sz val="10"/>
      <color rgb="FF00B050"/>
      <name val="Open Sans"/>
      <family val="2"/>
    </font>
    <font>
      <b/>
      <sz val="10"/>
      <color rgb="FF3271D2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0"/>
      <color theme="10"/>
      <name val="Open Sans"/>
      <family val="2"/>
    </font>
    <font>
      <sz val="12"/>
      <color theme="1"/>
      <name val="Open Sans"/>
      <family val="2"/>
    </font>
    <font>
      <sz val="12"/>
      <color rgb="FF000000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2"/>
      <color theme="0"/>
      <name val="Open Sans"/>
      <family val="2"/>
    </font>
    <font>
      <b/>
      <sz val="10"/>
      <color theme="0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b/>
      <sz val="11"/>
      <color rgb="FF3271D2"/>
      <name val="Open Sans"/>
      <family val="2"/>
    </font>
    <font>
      <b/>
      <sz val="10"/>
      <color rgb="FF000000"/>
      <name val="Open Sans"/>
      <family val="2"/>
    </font>
    <font>
      <b/>
      <vertAlign val="superscript"/>
      <sz val="10"/>
      <color theme="1"/>
      <name val="Open Sans"/>
      <family val="2"/>
    </font>
    <font>
      <vertAlign val="superscript"/>
      <sz val="10"/>
      <color rgb="FF000000"/>
      <name val="Open Sans"/>
      <family val="2"/>
    </font>
    <font>
      <sz val="9"/>
      <color rgb="FF000000"/>
      <name val="Open Sans"/>
      <family val="2"/>
    </font>
    <font>
      <sz val="10"/>
      <color rgb="FFFF0000"/>
      <name val="Open Sans"/>
      <family val="2"/>
    </font>
    <font>
      <i/>
      <sz val="9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4"/>
      <color theme="1"/>
      <name val="Open Sans"/>
      <family val="2"/>
    </font>
    <font>
      <i/>
      <sz val="8"/>
      <name val="Open Sans"/>
      <family val="2"/>
    </font>
    <font>
      <b/>
      <sz val="14"/>
      <color rgb="FF0000FF"/>
      <name val="Open Sans"/>
      <family val="2"/>
    </font>
    <font>
      <b/>
      <sz val="11"/>
      <name val="Open Sans"/>
      <family val="2"/>
    </font>
    <font>
      <sz val="9"/>
      <color theme="1"/>
      <name val="Open Sans"/>
      <family val="2"/>
    </font>
    <font>
      <i/>
      <sz val="10"/>
      <color theme="1"/>
      <name val="Open Sans"/>
      <family val="2"/>
    </font>
    <font>
      <b/>
      <i/>
      <sz val="10"/>
      <color theme="1"/>
      <name val="Open Sans"/>
      <family val="2"/>
    </font>
    <font>
      <i/>
      <sz val="10"/>
      <color rgb="FF289A72"/>
      <name val="Open Sans"/>
      <family val="2"/>
    </font>
    <font>
      <u/>
      <sz val="12"/>
      <color rgb="FF3271D2"/>
      <name val="Open San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/>
      <diagonal/>
    </border>
    <border>
      <left/>
      <right/>
      <top style="medium">
        <color rgb="FF3271D2"/>
      </top>
      <bottom/>
      <diagonal/>
    </border>
    <border>
      <left/>
      <right/>
      <top/>
      <bottom style="thin">
        <color rgb="FF3271D2"/>
      </bottom>
      <diagonal/>
    </border>
    <border>
      <left/>
      <right/>
      <top style="thin">
        <color rgb="FF3271D2"/>
      </top>
      <bottom style="thin">
        <color rgb="FF3271D2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6" fillId="0" borderId="0"/>
    <xf numFmtId="0" fontId="5" fillId="0" borderId="0"/>
    <xf numFmtId="0" fontId="26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83" fontId="46" fillId="0" borderId="0" applyFont="0" applyFill="0" applyBorder="0" applyAlignment="0" applyProtection="0"/>
    <xf numFmtId="185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2">
    <xf numFmtId="0" fontId="0" fillId="0" borderId="0" xfId="0"/>
    <xf numFmtId="165" fontId="0" fillId="0" borderId="0" xfId="1" applyNumberFormat="1" applyFont="1"/>
    <xf numFmtId="0" fontId="5" fillId="0" borderId="0" xfId="0" applyFont="1"/>
    <xf numFmtId="14" fontId="15" fillId="0" borderId="0" xfId="0" applyNumberFormat="1" applyFont="1"/>
    <xf numFmtId="14" fontId="16" fillId="0" borderId="0" xfId="0" applyNumberFormat="1" applyFont="1"/>
    <xf numFmtId="164" fontId="5" fillId="0" borderId="0" xfId="2" applyNumberFormat="1" applyFont="1"/>
    <xf numFmtId="14" fontId="5" fillId="0" borderId="0" xfId="0" applyNumberFormat="1" applyFont="1"/>
    <xf numFmtId="43" fontId="5" fillId="0" borderId="0" xfId="1" applyFont="1"/>
    <xf numFmtId="0" fontId="17" fillId="2" borderId="0" xfId="7" applyFont="1" applyFill="1"/>
    <xf numFmtId="37" fontId="18" fillId="4" borderId="0" xfId="7" applyNumberFormat="1" applyFont="1" applyFill="1" applyAlignment="1">
      <alignment vertical="center"/>
    </xf>
    <xf numFmtId="37" fontId="18" fillId="4" borderId="0" xfId="7" applyNumberFormat="1" applyFont="1" applyFill="1" applyAlignment="1">
      <alignment horizontal="right" vertical="center"/>
    </xf>
    <xf numFmtId="165" fontId="5" fillId="0" borderId="0" xfId="1" applyNumberFormat="1" applyFont="1"/>
    <xf numFmtId="0" fontId="11" fillId="0" borderId="1" xfId="0" applyFont="1" applyBorder="1"/>
    <xf numFmtId="165" fontId="22" fillId="0" borderId="1" xfId="1" applyNumberFormat="1" applyFont="1" applyBorder="1"/>
    <xf numFmtId="0" fontId="11" fillId="0" borderId="2" xfId="0" applyFont="1" applyBorder="1"/>
    <xf numFmtId="167" fontId="0" fillId="0" borderId="0" xfId="0" applyNumberFormat="1"/>
    <xf numFmtId="168" fontId="11" fillId="0" borderId="2" xfId="2" applyNumberFormat="1" applyFont="1" applyBorder="1"/>
    <xf numFmtId="166" fontId="11" fillId="0" borderId="2" xfId="1" applyNumberFormat="1" applyFont="1" applyBorder="1"/>
    <xf numFmtId="166" fontId="22" fillId="0" borderId="1" xfId="1" applyNumberFormat="1" applyFont="1" applyBorder="1"/>
    <xf numFmtId="168" fontId="15" fillId="0" borderId="0" xfId="2" applyNumberFormat="1" applyFont="1"/>
    <xf numFmtId="169" fontId="15" fillId="0" borderId="0" xfId="1" applyNumberFormat="1" applyFont="1"/>
    <xf numFmtId="168" fontId="5" fillId="0" borderId="0" xfId="2" applyNumberFormat="1" applyFont="1"/>
    <xf numFmtId="0" fontId="23" fillId="3" borderId="0" xfId="7" applyFont="1" applyFill="1"/>
    <xf numFmtId="0" fontId="13" fillId="0" borderId="0" xfId="7" applyFont="1"/>
    <xf numFmtId="0" fontId="13" fillId="2" borderId="3" xfId="7" applyFont="1" applyFill="1" applyBorder="1"/>
    <xf numFmtId="0" fontId="13" fillId="2" borderId="4" xfId="7" applyFont="1" applyFill="1" applyBorder="1"/>
    <xf numFmtId="0" fontId="13" fillId="2" borderId="5" xfId="7" applyFont="1" applyFill="1" applyBorder="1"/>
    <xf numFmtId="0" fontId="13" fillId="2" borderId="6" xfId="7" applyFont="1" applyFill="1" applyBorder="1"/>
    <xf numFmtId="0" fontId="13" fillId="2" borderId="0" xfId="7" applyFont="1" applyFill="1"/>
    <xf numFmtId="0" fontId="13" fillId="2" borderId="7" xfId="7" applyFont="1" applyFill="1" applyBorder="1"/>
    <xf numFmtId="0" fontId="23" fillId="2" borderId="0" xfId="7" applyFont="1" applyFill="1"/>
    <xf numFmtId="0" fontId="13" fillId="0" borderId="6" xfId="7" applyFont="1" applyBorder="1"/>
    <xf numFmtId="0" fontId="13" fillId="0" borderId="7" xfId="7" applyFont="1" applyBorder="1"/>
    <xf numFmtId="0" fontId="24" fillId="0" borderId="0" xfId="7" applyFont="1" applyProtection="1">
      <protection locked="0"/>
    </xf>
    <xf numFmtId="0" fontId="25" fillId="0" borderId="0" xfId="7" applyFont="1" applyAlignment="1">
      <alignment horizontal="right"/>
    </xf>
    <xf numFmtId="0" fontId="13" fillId="0" borderId="0" xfId="7" applyFont="1" applyProtection="1">
      <protection locked="0"/>
    </xf>
    <xf numFmtId="0" fontId="20" fillId="0" borderId="0" xfId="7" applyFont="1"/>
    <xf numFmtId="0" fontId="25" fillId="0" borderId="8" xfId="7" applyFont="1" applyBorder="1" applyProtection="1">
      <protection locked="0"/>
    </xf>
    <xf numFmtId="0" fontId="5" fillId="0" borderId="0" xfId="7" applyFont="1"/>
    <xf numFmtId="0" fontId="5" fillId="0" borderId="0" xfId="7" applyFont="1" applyAlignment="1">
      <alignment horizontal="centerContinuous"/>
    </xf>
    <xf numFmtId="0" fontId="5" fillId="0" borderId="0" xfId="8"/>
    <xf numFmtId="170" fontId="28" fillId="0" borderId="0" xfId="6" applyNumberFormat="1" applyFont="1" applyFill="1" applyBorder="1" applyAlignment="1" applyProtection="1">
      <alignment horizontal="left"/>
      <protection locked="0"/>
    </xf>
    <xf numFmtId="171" fontId="28" fillId="0" borderId="0" xfId="6" applyNumberFormat="1" applyFont="1" applyFill="1" applyBorder="1" applyAlignment="1" applyProtection="1">
      <alignment horizontal="center"/>
      <protection locked="0"/>
    </xf>
    <xf numFmtId="0" fontId="25" fillId="0" borderId="0" xfId="7" applyFont="1" applyProtection="1">
      <protection locked="0"/>
    </xf>
    <xf numFmtId="0" fontId="14" fillId="0" borderId="0" xfId="7" applyFont="1" applyAlignment="1">
      <alignment horizontal="center" vertical="center"/>
    </xf>
    <xf numFmtId="0" fontId="29" fillId="0" borderId="0" xfId="7" applyFont="1" applyAlignment="1">
      <alignment horizontal="left"/>
    </xf>
    <xf numFmtId="0" fontId="30" fillId="0" borderId="0" xfId="7" applyFont="1" applyAlignment="1">
      <alignment horizontal="left"/>
    </xf>
    <xf numFmtId="0" fontId="31" fillId="0" borderId="0" xfId="6" applyFont="1" applyFill="1" applyBorder="1" applyProtection="1">
      <protection locked="0"/>
    </xf>
    <xf numFmtId="0" fontId="32" fillId="0" borderId="0" xfId="7" applyFont="1"/>
    <xf numFmtId="170" fontId="33" fillId="0" borderId="0" xfId="6" applyNumberFormat="1" applyFont="1" applyFill="1" applyBorder="1"/>
    <xf numFmtId="0" fontId="34" fillId="0" borderId="0" xfId="7" applyFont="1"/>
    <xf numFmtId="0" fontId="34" fillId="0" borderId="0" xfId="6" applyFont="1" applyFill="1" applyBorder="1"/>
    <xf numFmtId="0" fontId="27" fillId="0" borderId="0" xfId="6" applyFont="1" applyFill="1" applyBorder="1"/>
    <xf numFmtId="0" fontId="35" fillId="5" borderId="0" xfId="7" applyFont="1" applyFill="1"/>
    <xf numFmtId="0" fontId="5" fillId="5" borderId="0" xfId="7" applyFont="1" applyFill="1"/>
    <xf numFmtId="170" fontId="19" fillId="5" borderId="0" xfId="7" applyNumberFormat="1" applyFont="1" applyFill="1"/>
    <xf numFmtId="0" fontId="12" fillId="5" borderId="0" xfId="7" applyFont="1" applyFill="1"/>
    <xf numFmtId="0" fontId="13" fillId="0" borderId="9" xfId="7" applyFont="1" applyBorder="1"/>
    <xf numFmtId="0" fontId="13" fillId="0" borderId="10" xfId="7" applyFont="1" applyBorder="1"/>
    <xf numFmtId="0" fontId="13" fillId="0" borderId="11" xfId="7" applyFont="1" applyBorder="1"/>
    <xf numFmtId="0" fontId="17" fillId="0" borderId="0" xfId="7" applyFont="1"/>
    <xf numFmtId="170" fontId="37" fillId="0" borderId="0" xfId="0" applyNumberFormat="1" applyFont="1" applyAlignment="1">
      <alignment vertical="center"/>
    </xf>
    <xf numFmtId="37" fontId="36" fillId="0" borderId="0" xfId="0" applyNumberFormat="1" applyFont="1" applyAlignment="1">
      <alignment vertical="center"/>
    </xf>
    <xf numFmtId="172" fontId="38" fillId="0" borderId="0" xfId="0" applyNumberFormat="1" applyFont="1" applyAlignment="1">
      <alignment horizontal="right"/>
    </xf>
    <xf numFmtId="173" fontId="38" fillId="0" borderId="0" xfId="0" applyNumberFormat="1" applyFont="1" applyAlignment="1">
      <alignment horizontal="right"/>
    </xf>
    <xf numFmtId="0" fontId="13" fillId="0" borderId="0" xfId="0" applyFont="1"/>
    <xf numFmtId="168" fontId="16" fillId="0" borderId="0" xfId="0" applyNumberFormat="1" applyFont="1"/>
    <xf numFmtId="168" fontId="29" fillId="0" borderId="0" xfId="0" applyNumberFormat="1" applyFont="1"/>
    <xf numFmtId="0" fontId="13" fillId="0" borderId="0" xfId="0" applyFont="1" applyAlignment="1">
      <alignment horizontal="right"/>
    </xf>
    <xf numFmtId="0" fontId="36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166" fontId="38" fillId="0" borderId="12" xfId="0" applyNumberFormat="1" applyFont="1" applyBorder="1" applyAlignment="1">
      <alignment horizontal="center"/>
    </xf>
    <xf numFmtId="166" fontId="40" fillId="0" borderId="12" xfId="0" applyNumberFormat="1" applyFont="1" applyBorder="1" applyAlignment="1">
      <alignment horizontal="center"/>
    </xf>
    <xf numFmtId="166" fontId="38" fillId="0" borderId="12" xfId="0" applyNumberFormat="1" applyFont="1" applyBorder="1" applyAlignment="1">
      <alignment horizontal="right"/>
    </xf>
    <xf numFmtId="0" fontId="40" fillId="0" borderId="0" xfId="0" applyFont="1" applyAlignment="1">
      <alignment horizontal="left"/>
    </xf>
    <xf numFmtId="49" fontId="40" fillId="0" borderId="0" xfId="0" applyNumberFormat="1" applyFont="1" applyAlignment="1">
      <alignment horizontal="left"/>
    </xf>
    <xf numFmtId="166" fontId="40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166" fontId="40" fillId="0" borderId="0" xfId="0" applyNumberFormat="1" applyFont="1" applyAlignment="1">
      <alignment horizontal="center"/>
    </xf>
    <xf numFmtId="0" fontId="40" fillId="0" borderId="13" xfId="0" applyFont="1" applyBorder="1" applyAlignment="1">
      <alignment horizontal="left"/>
    </xf>
    <xf numFmtId="166" fontId="40" fillId="0" borderId="13" xfId="0" applyNumberFormat="1" applyFont="1" applyBorder="1" applyAlignment="1">
      <alignment horizontal="right"/>
    </xf>
    <xf numFmtId="174" fontId="40" fillId="0" borderId="13" xfId="0" applyNumberFormat="1" applyFont="1" applyBorder="1" applyAlignment="1">
      <alignment horizontal="right"/>
    </xf>
    <xf numFmtId="166" fontId="40" fillId="0" borderId="13" xfId="0" applyNumberFormat="1" applyFont="1" applyBorder="1" applyAlignment="1">
      <alignment horizontal="center"/>
    </xf>
    <xf numFmtId="175" fontId="40" fillId="0" borderId="13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37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right" vertical="center"/>
    </xf>
    <xf numFmtId="168" fontId="15" fillId="0" borderId="0" xfId="0" applyNumberFormat="1" applyFont="1" applyAlignment="1">
      <alignment horizontal="center" vertical="center"/>
    </xf>
    <xf numFmtId="169" fontId="15" fillId="0" borderId="0" xfId="0" applyNumberFormat="1" applyFont="1" applyAlignment="1">
      <alignment horizontal="center" vertical="center"/>
    </xf>
    <xf numFmtId="169" fontId="16" fillId="0" borderId="0" xfId="0" applyNumberFormat="1" applyFont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37" fontId="15" fillId="0" borderId="14" xfId="0" applyNumberFormat="1" applyFont="1" applyBorder="1" applyAlignment="1">
      <alignment horizontal="left" vertical="center"/>
    </xf>
    <xf numFmtId="166" fontId="15" fillId="0" borderId="14" xfId="0" applyNumberFormat="1" applyFont="1" applyBorder="1" applyAlignment="1">
      <alignment horizontal="right" vertical="center"/>
    </xf>
    <xf numFmtId="168" fontId="15" fillId="0" borderId="14" xfId="0" applyNumberFormat="1" applyFont="1" applyBorder="1" applyAlignment="1">
      <alignment horizontal="center" vertical="center"/>
    </xf>
    <xf numFmtId="169" fontId="15" fillId="0" borderId="14" xfId="0" applyNumberFormat="1" applyFont="1" applyBorder="1" applyAlignment="1">
      <alignment horizontal="center" vertical="center"/>
    </xf>
    <xf numFmtId="169" fontId="16" fillId="0" borderId="0" xfId="0" applyNumberFormat="1" applyFont="1" applyAlignment="1">
      <alignment horizontal="right" vertical="center"/>
    </xf>
    <xf numFmtId="164" fontId="5" fillId="0" borderId="0" xfId="2" applyNumberFormat="1" applyFont="1" applyBorder="1"/>
    <xf numFmtId="0" fontId="2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8" fontId="15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0" fontId="13" fillId="0" borderId="14" xfId="0" applyFont="1" applyBorder="1" applyAlignment="1">
      <alignment vertical="center"/>
    </xf>
    <xf numFmtId="172" fontId="38" fillId="0" borderId="15" xfId="0" applyNumberFormat="1" applyFont="1" applyBorder="1" applyAlignment="1">
      <alignment horizontal="left"/>
    </xf>
    <xf numFmtId="168" fontId="16" fillId="0" borderId="15" xfId="0" applyNumberFormat="1" applyFont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9" fontId="16" fillId="0" borderId="15" xfId="0" applyNumberFormat="1" applyFont="1" applyBorder="1" applyAlignment="1">
      <alignment horizontal="center" vertical="center"/>
    </xf>
    <xf numFmtId="14" fontId="4" fillId="0" borderId="0" xfId="0" applyNumberFormat="1" applyFont="1"/>
    <xf numFmtId="49" fontId="16" fillId="0" borderId="0" xfId="0" applyNumberFormat="1" applyFont="1" applyAlignment="1">
      <alignment horizontal="left"/>
    </xf>
    <xf numFmtId="180" fontId="15" fillId="0" borderId="0" xfId="1" applyNumberFormat="1" applyFont="1"/>
    <xf numFmtId="180" fontId="14" fillId="0" borderId="0" xfId="0" applyNumberFormat="1" applyFont="1"/>
    <xf numFmtId="177" fontId="43" fillId="0" borderId="0" xfId="0" applyNumberFormat="1" applyFont="1" applyAlignment="1">
      <alignment horizontal="left"/>
    </xf>
    <xf numFmtId="178" fontId="43" fillId="0" borderId="0" xfId="0" applyNumberFormat="1" applyFont="1" applyAlignment="1">
      <alignment horizontal="left"/>
    </xf>
    <xf numFmtId="179" fontId="43" fillId="0" borderId="0" xfId="0" applyNumberFormat="1" applyFont="1" applyAlignment="1">
      <alignment horizontal="left"/>
    </xf>
    <xf numFmtId="43" fontId="5" fillId="0" borderId="0" xfId="1" applyFont="1" applyBorder="1"/>
    <xf numFmtId="14" fontId="5" fillId="0" borderId="16" xfId="0" applyNumberFormat="1" applyFont="1" applyBorder="1"/>
    <xf numFmtId="43" fontId="5" fillId="0" borderId="16" xfId="1" applyFont="1" applyBorder="1"/>
    <xf numFmtId="164" fontId="5" fillId="0" borderId="16" xfId="2" applyNumberFormat="1" applyFont="1" applyBorder="1"/>
    <xf numFmtId="0" fontId="5" fillId="0" borderId="16" xfId="0" applyFont="1" applyBorder="1"/>
    <xf numFmtId="0" fontId="0" fillId="0" borderId="16" xfId="0" applyBorder="1"/>
    <xf numFmtId="0" fontId="17" fillId="2" borderId="0" xfId="10" applyFont="1" applyFill="1"/>
    <xf numFmtId="0" fontId="7" fillId="0" borderId="0" xfId="7" applyFont="1"/>
    <xf numFmtId="37" fontId="18" fillId="4" borderId="0" xfId="10" applyNumberFormat="1" applyFont="1" applyFill="1" applyAlignment="1">
      <alignment vertical="center"/>
    </xf>
    <xf numFmtId="0" fontId="45" fillId="0" borderId="0" xfId="7" applyFont="1"/>
    <xf numFmtId="0" fontId="3" fillId="0" borderId="0" xfId="7" applyFont="1"/>
    <xf numFmtId="165" fontId="3" fillId="0" borderId="0" xfId="11" applyNumberFormat="1" applyFont="1"/>
    <xf numFmtId="181" fontId="15" fillId="0" borderId="0" xfId="7" applyNumberFormat="1" applyFont="1" applyAlignment="1">
      <alignment vertical="center"/>
    </xf>
    <xf numFmtId="166" fontId="15" fillId="0" borderId="0" xfId="11" applyNumberFormat="1" applyFont="1"/>
    <xf numFmtId="165" fontId="15" fillId="0" borderId="0" xfId="11" applyNumberFormat="1" applyFont="1"/>
    <xf numFmtId="5" fontId="15" fillId="0" borderId="0" xfId="7" applyNumberFormat="1" applyFont="1" applyAlignment="1">
      <alignment vertical="center"/>
    </xf>
    <xf numFmtId="182" fontId="15" fillId="0" borderId="0" xfId="7" applyNumberFormat="1" applyFont="1" applyAlignment="1">
      <alignment vertical="center"/>
    </xf>
    <xf numFmtId="5" fontId="3" fillId="0" borderId="0" xfId="7" applyNumberFormat="1" applyFont="1" applyAlignment="1">
      <alignment vertical="center"/>
    </xf>
    <xf numFmtId="0" fontId="11" fillId="0" borderId="0" xfId="7" applyFont="1"/>
    <xf numFmtId="182" fontId="22" fillId="0" borderId="2" xfId="11" applyNumberFormat="1" applyFont="1" applyFill="1" applyBorder="1"/>
    <xf numFmtId="0" fontId="3" fillId="0" borderId="16" xfId="7" applyFont="1" applyBorder="1"/>
    <xf numFmtId="165" fontId="3" fillId="0" borderId="16" xfId="11" applyNumberFormat="1" applyFont="1" applyBorder="1"/>
    <xf numFmtId="165" fontId="3" fillId="0" borderId="0" xfId="11" applyNumberFormat="1" applyFont="1" applyBorder="1"/>
    <xf numFmtId="0" fontId="13" fillId="0" borderId="0" xfId="5" applyFont="1"/>
    <xf numFmtId="0" fontId="17" fillId="2" borderId="0" xfId="5" applyFont="1" applyFill="1"/>
    <xf numFmtId="0" fontId="17" fillId="0" borderId="0" xfId="5" applyFont="1"/>
    <xf numFmtId="184" fontId="47" fillId="0" borderId="0" xfId="12" applyNumberFormat="1" applyFont="1" applyAlignment="1" applyProtection="1">
      <alignment horizontal="center"/>
      <protection locked="0"/>
    </xf>
    <xf numFmtId="37" fontId="18" fillId="4" borderId="0" xfId="5" applyNumberFormat="1" applyFont="1" applyFill="1" applyAlignment="1">
      <alignment vertical="center"/>
    </xf>
    <xf numFmtId="37" fontId="36" fillId="4" borderId="0" xfId="5" applyNumberFormat="1" applyFont="1" applyFill="1" applyAlignment="1">
      <alignment vertical="center"/>
    </xf>
    <xf numFmtId="37" fontId="12" fillId="4" borderId="0" xfId="5" applyNumberFormat="1" applyFont="1" applyFill="1" applyAlignment="1">
      <alignment vertical="center"/>
    </xf>
    <xf numFmtId="172" fontId="36" fillId="4" borderId="0" xfId="5" applyNumberFormat="1" applyFont="1" applyFill="1" applyAlignment="1">
      <alignment horizontal="right"/>
    </xf>
    <xf numFmtId="172" fontId="36" fillId="0" borderId="0" xfId="5" applyNumberFormat="1" applyFont="1" applyAlignment="1">
      <alignment horizontal="right"/>
    </xf>
    <xf numFmtId="37" fontId="48" fillId="0" borderId="0" xfId="5" applyNumberFormat="1" applyFont="1" applyAlignment="1">
      <alignment vertical="center"/>
    </xf>
    <xf numFmtId="0" fontId="3" fillId="0" borderId="0" xfId="5" applyFont="1"/>
    <xf numFmtId="164" fontId="15" fillId="0" borderId="0" xfId="5" applyNumberFormat="1" applyFont="1" applyAlignment="1">
      <alignment horizontal="center"/>
    </xf>
    <xf numFmtId="9" fontId="3" fillId="0" borderId="0" xfId="5" applyNumberFormat="1" applyFont="1"/>
    <xf numFmtId="0" fontId="11" fillId="0" borderId="16" xfId="5" applyFont="1" applyBorder="1"/>
    <xf numFmtId="0" fontId="3" fillId="0" borderId="16" xfId="5" applyFont="1" applyBorder="1"/>
    <xf numFmtId="0" fontId="3" fillId="0" borderId="17" xfId="5" applyFont="1" applyBorder="1" applyAlignment="1">
      <alignment horizontal="right"/>
    </xf>
    <xf numFmtId="14" fontId="16" fillId="0" borderId="0" xfId="5" applyNumberFormat="1" applyFont="1"/>
    <xf numFmtId="14" fontId="15" fillId="0" borderId="0" xfId="5" applyNumberFormat="1" applyFont="1"/>
    <xf numFmtId="0" fontId="6" fillId="0" borderId="0" xfId="5"/>
    <xf numFmtId="166" fontId="15" fillId="0" borderId="0" xfId="5" applyNumberFormat="1" applyFont="1"/>
    <xf numFmtId="166" fontId="3" fillId="0" borderId="0" xfId="5" applyNumberFormat="1" applyFont="1"/>
    <xf numFmtId="186" fontId="3" fillId="0" borderId="0" xfId="13" applyNumberFormat="1" applyFont="1"/>
    <xf numFmtId="0" fontId="11" fillId="0" borderId="0" xfId="5" applyFont="1"/>
    <xf numFmtId="8" fontId="3" fillId="0" borderId="0" xfId="5" applyNumberFormat="1" applyFont="1"/>
    <xf numFmtId="0" fontId="13" fillId="0" borderId="16" xfId="5" applyFont="1" applyBorder="1"/>
    <xf numFmtId="166" fontId="16" fillId="0" borderId="16" xfId="5" applyNumberFormat="1" applyFont="1" applyBorder="1"/>
    <xf numFmtId="166" fontId="15" fillId="0" borderId="0" xfId="13" applyNumberFormat="1" applyFont="1" applyAlignment="1"/>
    <xf numFmtId="0" fontId="11" fillId="0" borderId="21" xfId="5" applyFont="1" applyBorder="1"/>
    <xf numFmtId="0" fontId="11" fillId="0" borderId="23" xfId="5" applyFont="1" applyBorder="1"/>
    <xf numFmtId="0" fontId="11" fillId="0" borderId="25" xfId="5" applyFont="1" applyBorder="1"/>
    <xf numFmtId="0" fontId="3" fillId="0" borderId="27" xfId="5" applyFont="1" applyBorder="1"/>
    <xf numFmtId="166" fontId="15" fillId="0" borderId="0" xfId="13" applyNumberFormat="1" applyFont="1" applyAlignment="1">
      <alignment horizontal="center"/>
    </xf>
    <xf numFmtId="9" fontId="3" fillId="0" borderId="16" xfId="5" applyNumberFormat="1" applyFont="1" applyBorder="1"/>
    <xf numFmtId="0" fontId="16" fillId="0" borderId="0" xfId="5" applyFont="1" applyAlignment="1">
      <alignment horizontal="left"/>
    </xf>
    <xf numFmtId="37" fontId="36" fillId="0" borderId="0" xfId="5" applyNumberFormat="1" applyFont="1" applyAlignment="1">
      <alignment vertical="center"/>
    </xf>
    <xf numFmtId="0" fontId="49" fillId="0" borderId="0" xfId="5" applyFont="1" applyAlignment="1">
      <alignment horizontal="center"/>
    </xf>
    <xf numFmtId="172" fontId="38" fillId="0" borderId="0" xfId="5" applyNumberFormat="1" applyFont="1" applyAlignment="1">
      <alignment horizontal="right"/>
    </xf>
    <xf numFmtId="166" fontId="29" fillId="0" borderId="0" xfId="5" applyNumberFormat="1" applyFont="1"/>
    <xf numFmtId="0" fontId="44" fillId="0" borderId="0" xfId="5" applyFont="1" applyAlignment="1">
      <alignment horizontal="left"/>
    </xf>
    <xf numFmtId="37" fontId="50" fillId="0" borderId="0" xfId="5" applyNumberFormat="1" applyFont="1" applyAlignment="1">
      <alignment vertical="center"/>
    </xf>
    <xf numFmtId="37" fontId="12" fillId="0" borderId="0" xfId="5" applyNumberFormat="1" applyFont="1" applyAlignment="1">
      <alignment vertical="center"/>
    </xf>
    <xf numFmtId="0" fontId="30" fillId="0" borderId="0" xfId="5" applyFont="1" applyAlignment="1">
      <alignment horizontal="left"/>
    </xf>
    <xf numFmtId="170" fontId="37" fillId="0" borderId="0" xfId="5" applyNumberFormat="1" applyFont="1" applyAlignment="1">
      <alignment vertical="center"/>
    </xf>
    <xf numFmtId="172" fontId="40" fillId="0" borderId="0" xfId="5" applyNumberFormat="1" applyFont="1" applyAlignment="1">
      <alignment horizontal="right"/>
    </xf>
    <xf numFmtId="173" fontId="22" fillId="0" borderId="28" xfId="5" applyNumberFormat="1" applyFont="1" applyBorder="1" applyAlignment="1">
      <alignment horizontal="right" vertical="center"/>
    </xf>
    <xf numFmtId="173" fontId="40" fillId="0" borderId="28" xfId="5" applyNumberFormat="1" applyFont="1" applyBorder="1" applyAlignment="1">
      <alignment horizontal="right" vertical="center"/>
    </xf>
    <xf numFmtId="173" fontId="38" fillId="0" borderId="0" xfId="5" applyNumberFormat="1" applyFont="1" applyAlignment="1">
      <alignment horizontal="right"/>
    </xf>
    <xf numFmtId="0" fontId="29" fillId="0" borderId="0" xfId="5" applyFont="1"/>
    <xf numFmtId="0" fontId="16" fillId="0" borderId="0" xfId="5" applyFont="1" applyAlignment="1">
      <alignment horizontal="left" indent="1"/>
    </xf>
    <xf numFmtId="166" fontId="15" fillId="0" borderId="0" xfId="5" applyNumberFormat="1" applyFont="1" applyAlignment="1">
      <alignment horizontal="right"/>
    </xf>
    <xf numFmtId="166" fontId="15" fillId="0" borderId="16" xfId="5" applyNumberFormat="1" applyFont="1" applyBorder="1" applyAlignment="1">
      <alignment horizontal="right"/>
    </xf>
    <xf numFmtId="0" fontId="38" fillId="0" borderId="0" xfId="5" applyFont="1"/>
    <xf numFmtId="0" fontId="51" fillId="0" borderId="0" xfId="5" applyFont="1"/>
    <xf numFmtId="0" fontId="40" fillId="0" borderId="0" xfId="5" applyFont="1" applyAlignment="1">
      <alignment horizontal="left" indent="1"/>
    </xf>
    <xf numFmtId="166" fontId="40" fillId="0" borderId="0" xfId="5" applyNumberFormat="1" applyFont="1" applyAlignment="1">
      <alignment horizontal="right"/>
    </xf>
    <xf numFmtId="166" fontId="38" fillId="0" borderId="0" xfId="14" applyNumberFormat="1" applyFont="1" applyFill="1" applyAlignment="1">
      <alignment horizontal="right"/>
    </xf>
    <xf numFmtId="166" fontId="16" fillId="0" borderId="0" xfId="5" applyNumberFormat="1" applyFont="1" applyAlignment="1">
      <alignment horizontal="right"/>
    </xf>
    <xf numFmtId="166" fontId="38" fillId="0" borderId="0" xfId="5" applyNumberFormat="1" applyFont="1" applyAlignment="1">
      <alignment horizontal="right"/>
    </xf>
    <xf numFmtId="49" fontId="17" fillId="0" borderId="0" xfId="5" applyNumberFormat="1" applyFont="1" applyAlignment="1">
      <alignment horizontal="right"/>
    </xf>
    <xf numFmtId="177" fontId="17" fillId="0" borderId="0" xfId="5" applyNumberFormat="1" applyFont="1" applyAlignment="1">
      <alignment horizontal="right"/>
    </xf>
    <xf numFmtId="166" fontId="29" fillId="0" borderId="0" xfId="5" applyNumberFormat="1" applyFont="1" applyAlignment="1">
      <alignment horizontal="right"/>
    </xf>
    <xf numFmtId="166" fontId="40" fillId="0" borderId="29" xfId="5" applyNumberFormat="1" applyFont="1" applyBorder="1" applyAlignment="1">
      <alignment horizontal="right" vertical="center"/>
    </xf>
    <xf numFmtId="188" fontId="38" fillId="0" borderId="0" xfId="5" applyNumberFormat="1" applyFont="1"/>
    <xf numFmtId="0" fontId="16" fillId="0" borderId="0" xfId="5" applyFont="1"/>
    <xf numFmtId="189" fontId="16" fillId="0" borderId="0" xfId="5" applyNumberFormat="1" applyFont="1"/>
    <xf numFmtId="0" fontId="52" fillId="0" borderId="0" xfId="5" applyFont="1"/>
    <xf numFmtId="166" fontId="22" fillId="0" borderId="0" xfId="5" applyNumberFormat="1" applyFont="1"/>
    <xf numFmtId="166" fontId="11" fillId="0" borderId="0" xfId="5" applyNumberFormat="1" applyFont="1"/>
    <xf numFmtId="0" fontId="2" fillId="0" borderId="0" xfId="0" applyFont="1"/>
    <xf numFmtId="0" fontId="3" fillId="0" borderId="30" xfId="5" applyFont="1" applyBorder="1"/>
    <xf numFmtId="164" fontId="15" fillId="0" borderId="30" xfId="5" applyNumberFormat="1" applyFont="1" applyBorder="1" applyAlignment="1">
      <alignment horizontal="center"/>
    </xf>
    <xf numFmtId="0" fontId="3" fillId="0" borderId="31" xfId="5" applyFont="1" applyBorder="1"/>
    <xf numFmtId="164" fontId="15" fillId="0" borderId="32" xfId="5" applyNumberFormat="1" applyFont="1" applyBorder="1" applyAlignment="1">
      <alignment horizontal="center"/>
    </xf>
    <xf numFmtId="0" fontId="11" fillId="0" borderId="33" xfId="5" applyFont="1" applyBorder="1"/>
    <xf numFmtId="0" fontId="53" fillId="0" borderId="16" xfId="5" applyFont="1" applyBorder="1"/>
    <xf numFmtId="166" fontId="15" fillId="6" borderId="16" xfId="5" applyNumberFormat="1" applyFont="1" applyFill="1" applyBorder="1"/>
    <xf numFmtId="0" fontId="3" fillId="0" borderId="35" xfId="5" applyFont="1" applyBorder="1"/>
    <xf numFmtId="0" fontId="3" fillId="0" borderId="36" xfId="5" applyFont="1" applyBorder="1"/>
    <xf numFmtId="164" fontId="15" fillId="0" borderId="37" xfId="5" applyNumberFormat="1" applyFont="1" applyBorder="1"/>
    <xf numFmtId="187" fontId="15" fillId="0" borderId="20" xfId="5" applyNumberFormat="1" applyFont="1" applyBorder="1"/>
    <xf numFmtId="164" fontId="15" fillId="0" borderId="20" xfId="5" applyNumberFormat="1" applyFont="1" applyBorder="1"/>
    <xf numFmtId="0" fontId="11" fillId="0" borderId="38" xfId="5" applyFont="1" applyBorder="1"/>
    <xf numFmtId="0" fontId="2" fillId="0" borderId="17" xfId="5" applyFont="1" applyBorder="1" applyAlignment="1">
      <alignment horizontal="right"/>
    </xf>
    <xf numFmtId="166" fontId="11" fillId="0" borderId="0" xfId="1" applyNumberFormat="1" applyFont="1" applyBorder="1"/>
    <xf numFmtId="168" fontId="11" fillId="0" borderId="0" xfId="2" applyNumberFormat="1" applyFont="1" applyBorder="1"/>
    <xf numFmtId="0" fontId="54" fillId="0" borderId="0" xfId="0" applyFont="1"/>
    <xf numFmtId="170" fontId="56" fillId="0" borderId="0" xfId="4" applyNumberFormat="1" applyFont="1" applyFill="1" applyBorder="1" applyProtection="1">
      <protection locked="0"/>
    </xf>
    <xf numFmtId="0" fontId="1" fillId="0" borderId="0" xfId="5" applyFont="1"/>
    <xf numFmtId="166" fontId="16" fillId="0" borderId="0" xfId="5" applyNumberFormat="1" applyFont="1"/>
    <xf numFmtId="0" fontId="57" fillId="0" borderId="0" xfId="5" applyFont="1"/>
    <xf numFmtId="182" fontId="3" fillId="0" borderId="1" xfId="7" applyNumberFormat="1" applyFont="1" applyBorder="1" applyAlignment="1">
      <alignment vertical="center"/>
    </xf>
    <xf numFmtId="182" fontId="11" fillId="0" borderId="2" xfId="11" applyNumberFormat="1" applyFont="1" applyFill="1" applyBorder="1"/>
    <xf numFmtId="5" fontId="3" fillId="0" borderId="1" xfId="7" applyNumberFormat="1" applyFont="1" applyBorder="1" applyAlignment="1">
      <alignment vertical="center"/>
    </xf>
    <xf numFmtId="165" fontId="3" fillId="0" borderId="1" xfId="7" applyNumberFormat="1" applyFont="1" applyBorder="1" applyAlignment="1">
      <alignment vertical="center"/>
    </xf>
    <xf numFmtId="181" fontId="3" fillId="0" borderId="0" xfId="7" applyNumberFormat="1" applyFont="1" applyAlignment="1">
      <alignment vertical="center"/>
    </xf>
    <xf numFmtId="187" fontId="51" fillId="0" borderId="0" xfId="5" applyNumberFormat="1" applyFont="1"/>
    <xf numFmtId="166" fontId="3" fillId="0" borderId="0" xfId="5" applyNumberFormat="1" applyFont="1" applyAlignment="1">
      <alignment vertical="center"/>
    </xf>
    <xf numFmtId="190" fontId="21" fillId="0" borderId="0" xfId="0" applyNumberFormat="1" applyFont="1"/>
    <xf numFmtId="168" fontId="11" fillId="0" borderId="1" xfId="2" applyNumberFormat="1" applyFont="1" applyFill="1" applyBorder="1"/>
    <xf numFmtId="168" fontId="11" fillId="0" borderId="2" xfId="2" applyNumberFormat="1" applyFont="1" applyFill="1" applyBorder="1"/>
    <xf numFmtId="190" fontId="55" fillId="0" borderId="0" xfId="0" applyNumberFormat="1" applyFont="1"/>
    <xf numFmtId="169" fontId="5" fillId="0" borderId="0" xfId="1" applyNumberFormat="1" applyFont="1" applyFill="1"/>
    <xf numFmtId="169" fontId="16" fillId="0" borderId="14" xfId="0" applyNumberFormat="1" applyFont="1" applyBorder="1" applyAlignment="1">
      <alignment horizontal="center" vertical="center"/>
    </xf>
    <xf numFmtId="164" fontId="16" fillId="0" borderId="0" xfId="2" applyNumberFormat="1" applyFont="1" applyFill="1" applyBorder="1" applyAlignment="1">
      <alignment horizontal="center" vertical="center"/>
    </xf>
    <xf numFmtId="164" fontId="16" fillId="0" borderId="14" xfId="2" applyNumberFormat="1" applyFont="1" applyFill="1" applyBorder="1" applyAlignment="1">
      <alignment horizontal="center" vertical="center"/>
    </xf>
    <xf numFmtId="166" fontId="3" fillId="0" borderId="18" xfId="5" applyNumberFormat="1" applyFont="1" applyBorder="1"/>
    <xf numFmtId="166" fontId="15" fillId="0" borderId="0" xfId="13" applyNumberFormat="1" applyFont="1" applyFill="1" applyBorder="1" applyAlignment="1"/>
    <xf numFmtId="166" fontId="15" fillId="0" borderId="19" xfId="13" applyNumberFormat="1" applyFont="1" applyFill="1" applyBorder="1" applyAlignment="1"/>
    <xf numFmtId="166" fontId="3" fillId="0" borderId="19" xfId="5" applyNumberFormat="1" applyFont="1" applyBorder="1"/>
    <xf numFmtId="166" fontId="3" fillId="0" borderId="39" xfId="5" applyNumberFormat="1" applyFont="1" applyBorder="1"/>
    <xf numFmtId="166" fontId="3" fillId="0" borderId="32" xfId="5" applyNumberFormat="1" applyFont="1" applyBorder="1"/>
    <xf numFmtId="166" fontId="11" fillId="0" borderId="0" xfId="0" applyNumberFormat="1" applyFont="1"/>
    <xf numFmtId="166" fontId="11" fillId="0" borderId="34" xfId="5" applyNumberFormat="1" applyFont="1" applyBorder="1"/>
    <xf numFmtId="166" fontId="15" fillId="0" borderId="18" xfId="5" applyNumberFormat="1" applyFont="1" applyBorder="1"/>
    <xf numFmtId="166" fontId="15" fillId="0" borderId="16" xfId="13" applyNumberFormat="1" applyFont="1" applyFill="1" applyBorder="1" applyAlignment="1"/>
    <xf numFmtId="166" fontId="3" fillId="0" borderId="17" xfId="5" applyNumberFormat="1" applyFont="1" applyBorder="1"/>
    <xf numFmtId="166" fontId="11" fillId="0" borderId="0" xfId="13" applyNumberFormat="1" applyFont="1" applyFill="1"/>
    <xf numFmtId="186" fontId="3" fillId="0" borderId="0" xfId="13" applyNumberFormat="1" applyFont="1" applyFill="1"/>
    <xf numFmtId="166" fontId="11" fillId="0" borderId="22" xfId="5" applyNumberFormat="1" applyFont="1" applyBorder="1"/>
    <xf numFmtId="166" fontId="11" fillId="0" borderId="24" xfId="5" applyNumberFormat="1" applyFont="1" applyBorder="1"/>
    <xf numFmtId="164" fontId="11" fillId="0" borderId="24" xfId="5" applyNumberFormat="1" applyFont="1" applyBorder="1"/>
    <xf numFmtId="164" fontId="11" fillId="0" borderId="26" xfId="5" applyNumberFormat="1" applyFont="1" applyBorder="1"/>
    <xf numFmtId="166" fontId="16" fillId="0" borderId="18" xfId="5" applyNumberFormat="1" applyFont="1" applyBorder="1"/>
  </cellXfs>
  <cellStyles count="15">
    <cellStyle name="Comma" xfId="1" builtinId="3"/>
    <cellStyle name="Comma 2" xfId="12" xr:uid="{2074DCF7-91A7-46CA-AE2A-EEF0159341F5}"/>
    <cellStyle name="Comma 3" xfId="11" xr:uid="{855521E0-48B8-4888-81E4-9FA151B843A5}"/>
    <cellStyle name="Currency 2" xfId="13" xr:uid="{DF2E67AF-32F3-4859-BB1D-C49116C102C7}"/>
    <cellStyle name="Hyperlink" xfId="4" builtinId="8"/>
    <cellStyle name="Hyperlink 2" xfId="9" xr:uid="{93849060-93A9-4D70-A4D5-167A82F373FE}"/>
    <cellStyle name="Hyperlink 2 2" xfId="6" xr:uid="{86FEB8E0-0E14-4078-853D-680C2A5EA709}"/>
    <cellStyle name="Normal" xfId="0" builtinId="0"/>
    <cellStyle name="Normal 2" xfId="3" xr:uid="{00000000-0005-0000-0000-000002000000}"/>
    <cellStyle name="Normal 2 2" xfId="5" xr:uid="{8A52A49D-66CA-4380-AAC5-70A355679654}"/>
    <cellStyle name="Normal 2 2 2" xfId="7" xr:uid="{A1183889-0888-426B-BE34-79D8FF318952}"/>
    <cellStyle name="Normal 2 3" xfId="10" xr:uid="{1BCCC36F-2EBE-4A44-A6D2-E4BC843B63D9}"/>
    <cellStyle name="Normal 3" xfId="8" xr:uid="{C12F92DE-AC65-4C62-AA03-C2B7748EF585}"/>
    <cellStyle name="Percent" xfId="2" builtinId="5"/>
    <cellStyle name="Percent 2" xfId="14" xr:uid="{B45F96A9-22C1-4BF3-B5FD-09934954AD6D}"/>
  </cellStyles>
  <dxfs count="0"/>
  <tableStyles count="0" defaultTableStyle="TableStyleMedium2" defaultPivotStyle="PivotStyleLight16"/>
  <colors>
    <mruColors>
      <color rgb="FFFFFFCC"/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132E57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4553805774279"/>
                  <c:y val="-0.18500291630212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101428709585051E-2"/>
                  <c:y val="-0.1150462516346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'Info for Beta'!$D$6:$D$316</c:f>
              <c:numCache>
                <c:formatCode>_(#,##0.0%_);\(#,##0.0%\);_("–"_)_%;_(@_)_%</c:formatCode>
                <c:ptCount val="311"/>
                <c:pt idx="0">
                  <c:v>-1.3591470597107413E-4</c:v>
                </c:pt>
                <c:pt idx="1">
                  <c:v>8.1182316603483073E-3</c:v>
                </c:pt>
                <c:pt idx="2">
                  <c:v>1.6330444292957935E-3</c:v>
                </c:pt>
                <c:pt idx="3">
                  <c:v>8.750215015969065E-4</c:v>
                </c:pt>
                <c:pt idx="4">
                  <c:v>9.691544370385774E-3</c:v>
                </c:pt>
                <c:pt idx="5">
                  <c:v>3.0564292321926256E-3</c:v>
                </c:pt>
                <c:pt idx="6">
                  <c:v>5.1424692706103503E-3</c:v>
                </c:pt>
                <c:pt idx="7">
                  <c:v>-5.1491907365948109E-3</c:v>
                </c:pt>
                <c:pt idx="8">
                  <c:v>6.4227663271441138E-3</c:v>
                </c:pt>
                <c:pt idx="9">
                  <c:v>1.5259816427670714E-2</c:v>
                </c:pt>
                <c:pt idx="10">
                  <c:v>6.7227254838955197E-3</c:v>
                </c:pt>
                <c:pt idx="11">
                  <c:v>-5.8457930015465287E-4</c:v>
                </c:pt>
                <c:pt idx="12">
                  <c:v>-9.0788387698703676E-4</c:v>
                </c:pt>
                <c:pt idx="13">
                  <c:v>8.8715847092668554E-4</c:v>
                </c:pt>
                <c:pt idx="14">
                  <c:v>1.1364941291304387E-2</c:v>
                </c:pt>
                <c:pt idx="15">
                  <c:v>-4.6233380997831031E-3</c:v>
                </c:pt>
                <c:pt idx="16">
                  <c:v>4.0174242856327869E-3</c:v>
                </c:pt>
                <c:pt idx="17">
                  <c:v>-1.6367541850846878E-3</c:v>
                </c:pt>
                <c:pt idx="18">
                  <c:v>6.7569009296075677E-4</c:v>
                </c:pt>
                <c:pt idx="19">
                  <c:v>1.2235948028316956E-2</c:v>
                </c:pt>
                <c:pt idx="20">
                  <c:v>4.0059404480614624E-3</c:v>
                </c:pt>
                <c:pt idx="21">
                  <c:v>1.6078722094779785E-2</c:v>
                </c:pt>
                <c:pt idx="22">
                  <c:v>-1.2630521120847726E-3</c:v>
                </c:pt>
                <c:pt idx="23">
                  <c:v>7.2019545208634739E-4</c:v>
                </c:pt>
                <c:pt idx="24">
                  <c:v>4.0563620836890912E-3</c:v>
                </c:pt>
                <c:pt idx="25">
                  <c:v>3.8993641670039825E-3</c:v>
                </c:pt>
                <c:pt idx="26">
                  <c:v>-7.9768245064446575E-3</c:v>
                </c:pt>
                <c:pt idx="27">
                  <c:v>9.4735319641308102E-3</c:v>
                </c:pt>
                <c:pt idx="28">
                  <c:v>1.5009944087962523E-4</c:v>
                </c:pt>
                <c:pt idx="29">
                  <c:v>-5.4573423424959522E-3</c:v>
                </c:pt>
                <c:pt idx="30">
                  <c:v>1.5096902082768926E-2</c:v>
                </c:pt>
                <c:pt idx="31">
                  <c:v>-2.7264895180497684E-3</c:v>
                </c:pt>
                <c:pt idx="32">
                  <c:v>-1.0874794191979564E-3</c:v>
                </c:pt>
                <c:pt idx="33">
                  <c:v>-5.2228707475148184E-3</c:v>
                </c:pt>
                <c:pt idx="34">
                  <c:v>8.1174974515625387E-3</c:v>
                </c:pt>
                <c:pt idx="35">
                  <c:v>2.289498068975826E-3</c:v>
                </c:pt>
                <c:pt idx="36">
                  <c:v>8.1315900463918567E-4</c:v>
                </c:pt>
                <c:pt idx="37">
                  <c:v>6.9450063381613081E-3</c:v>
                </c:pt>
                <c:pt idx="38">
                  <c:v>-6.6526938890304477E-3</c:v>
                </c:pt>
                <c:pt idx="39">
                  <c:v>7.4421363784973327E-3</c:v>
                </c:pt>
                <c:pt idx="40">
                  <c:v>-4.2757203986656389E-3</c:v>
                </c:pt>
                <c:pt idx="41">
                  <c:v>-8.6385613821698959E-3</c:v>
                </c:pt>
                <c:pt idx="42">
                  <c:v>-1.3611344594777641E-2</c:v>
                </c:pt>
                <c:pt idx="43">
                  <c:v>8.7172544599907198E-3</c:v>
                </c:pt>
                <c:pt idx="44">
                  <c:v>1.1830268182267289E-2</c:v>
                </c:pt>
                <c:pt idx="45">
                  <c:v>6.0328169080465788E-3</c:v>
                </c:pt>
                <c:pt idx="46">
                  <c:v>-1.5660868575866349E-3</c:v>
                </c:pt>
                <c:pt idx="47">
                  <c:v>1.8842629522130672E-2</c:v>
                </c:pt>
                <c:pt idx="48">
                  <c:v>2.796163006433261E-4</c:v>
                </c:pt>
                <c:pt idx="49">
                  <c:v>5.1435017249148451E-3</c:v>
                </c:pt>
                <c:pt idx="50">
                  <c:v>-3.6317592438073198E-4</c:v>
                </c:pt>
                <c:pt idx="51">
                  <c:v>7.5476391534599063E-3</c:v>
                </c:pt>
                <c:pt idx="52">
                  <c:v>-1.3546349957120896E-3</c:v>
                </c:pt>
                <c:pt idx="53">
                  <c:v>3.8059300944981445E-4</c:v>
                </c:pt>
                <c:pt idx="54">
                  <c:v>-3.9020329591717973E-3</c:v>
                </c:pt>
                <c:pt idx="55">
                  <c:v>1.5016387448911761E-3</c:v>
                </c:pt>
                <c:pt idx="56">
                  <c:v>1.7813371926256316E-2</c:v>
                </c:pt>
                <c:pt idx="57">
                  <c:v>-7.1095283692601541E-4</c:v>
                </c:pt>
                <c:pt idx="58">
                  <c:v>-4.9321390228660444E-3</c:v>
                </c:pt>
                <c:pt idx="59">
                  <c:v>-3.091827269916414E-3</c:v>
                </c:pt>
                <c:pt idx="60">
                  <c:v>-1.224413315414119E-3</c:v>
                </c:pt>
                <c:pt idx="61">
                  <c:v>9.0989367861635806E-3</c:v>
                </c:pt>
                <c:pt idx="62">
                  <c:v>-1.9649325255631789E-3</c:v>
                </c:pt>
                <c:pt idx="63">
                  <c:v>-1.460702666071434E-2</c:v>
                </c:pt>
                <c:pt idx="64">
                  <c:v>4.0448617869748293E-3</c:v>
                </c:pt>
                <c:pt idx="65">
                  <c:v>-1.0848888167505288E-2</c:v>
                </c:pt>
                <c:pt idx="66">
                  <c:v>-1.8332305026451667E-2</c:v>
                </c:pt>
                <c:pt idx="67">
                  <c:v>8.4380286304586161E-3</c:v>
                </c:pt>
                <c:pt idx="68">
                  <c:v>1.295889884168866E-2</c:v>
                </c:pt>
                <c:pt idx="69">
                  <c:v>-1.447202631277511E-2</c:v>
                </c:pt>
                <c:pt idx="70">
                  <c:v>-7.6145756194107017E-3</c:v>
                </c:pt>
                <c:pt idx="71">
                  <c:v>1.8210413599250463E-2</c:v>
                </c:pt>
                <c:pt idx="72">
                  <c:v>-3.7366653301871278E-3</c:v>
                </c:pt>
                <c:pt idx="73">
                  <c:v>-7.880717148559313E-3</c:v>
                </c:pt>
                <c:pt idx="74">
                  <c:v>-2.3640426126162462E-3</c:v>
                </c:pt>
                <c:pt idx="75">
                  <c:v>-9.9985002249662891E-3</c:v>
                </c:pt>
                <c:pt idx="76">
                  <c:v>-2.9793465636519523E-3</c:v>
                </c:pt>
                <c:pt idx="77">
                  <c:v>2.2970691518098496E-2</c:v>
                </c:pt>
                <c:pt idx="78">
                  <c:v>6.9249380287361717E-3</c:v>
                </c:pt>
                <c:pt idx="79">
                  <c:v>6.0938631945741673E-3</c:v>
                </c:pt>
                <c:pt idx="80">
                  <c:v>-7.4416786133193469E-3</c:v>
                </c:pt>
                <c:pt idx="81">
                  <c:v>1.3393032996757981E-3</c:v>
                </c:pt>
                <c:pt idx="82">
                  <c:v>3.0848008811843464E-3</c:v>
                </c:pt>
                <c:pt idx="83">
                  <c:v>-1.1618216579244112E-2</c:v>
                </c:pt>
                <c:pt idx="84">
                  <c:v>-2.2471315676354742E-2</c:v>
                </c:pt>
                <c:pt idx="85">
                  <c:v>4.8032364342387446E-4</c:v>
                </c:pt>
                <c:pt idx="86">
                  <c:v>-3.8846965271016609E-3</c:v>
                </c:pt>
                <c:pt idx="87">
                  <c:v>-3.9236051006865669E-3</c:v>
                </c:pt>
                <c:pt idx="88">
                  <c:v>-3.6460161310669648E-4</c:v>
                </c:pt>
                <c:pt idx="89">
                  <c:v>6.1357221745161894E-5</c:v>
                </c:pt>
                <c:pt idx="90">
                  <c:v>-1.0648233361283288E-2</c:v>
                </c:pt>
                <c:pt idx="91">
                  <c:v>-3.0386759365805815E-3</c:v>
                </c:pt>
                <c:pt idx="92">
                  <c:v>-6.8146632754617631E-3</c:v>
                </c:pt>
                <c:pt idx="93">
                  <c:v>-2.0998315959416036E-2</c:v>
                </c:pt>
                <c:pt idx="94">
                  <c:v>-1.2403640770660584E-2</c:v>
                </c:pt>
                <c:pt idx="95">
                  <c:v>2.4622227660240581E-2</c:v>
                </c:pt>
                <c:pt idx="96">
                  <c:v>-2.855426891588686E-3</c:v>
                </c:pt>
                <c:pt idx="97">
                  <c:v>3.8885836256816741E-3</c:v>
                </c:pt>
                <c:pt idx="98">
                  <c:v>-3.7682623889520039E-3</c:v>
                </c:pt>
                <c:pt idx="99">
                  <c:v>-6.5155069064370963E-4</c:v>
                </c:pt>
                <c:pt idx="100">
                  <c:v>1.1791945812026583E-2</c:v>
                </c:pt>
                <c:pt idx="101">
                  <c:v>-1.1713729410412266E-2</c:v>
                </c:pt>
                <c:pt idx="102">
                  <c:v>-3.5314517720699268E-3</c:v>
                </c:pt>
                <c:pt idx="103">
                  <c:v>-2.8245630168285407E-2</c:v>
                </c:pt>
                <c:pt idx="104">
                  <c:v>4.5605427519037622E-3</c:v>
                </c:pt>
                <c:pt idx="105">
                  <c:v>6.5579472538142003E-3</c:v>
                </c:pt>
                <c:pt idx="106">
                  <c:v>2.3976732382806842E-2</c:v>
                </c:pt>
                <c:pt idx="107">
                  <c:v>-4.8159397058409326E-3</c:v>
                </c:pt>
                <c:pt idx="108">
                  <c:v>9.6784904380753378E-3</c:v>
                </c:pt>
                <c:pt idx="109">
                  <c:v>-1.7033885853023789E-2</c:v>
                </c:pt>
                <c:pt idx="110">
                  <c:v>1.1865908823979643E-2</c:v>
                </c:pt>
                <c:pt idx="111">
                  <c:v>-8.6033759281340938E-3</c:v>
                </c:pt>
                <c:pt idx="112">
                  <c:v>6.2867867494971197E-3</c:v>
                </c:pt>
                <c:pt idx="113">
                  <c:v>1.2858165305165592E-2</c:v>
                </c:pt>
                <c:pt idx="114">
                  <c:v>7.8425229741019287E-3</c:v>
                </c:pt>
                <c:pt idx="115">
                  <c:v>1.1891563310572506E-2</c:v>
                </c:pt>
                <c:pt idx="116">
                  <c:v>2.3551417180911471E-4</c:v>
                </c:pt>
                <c:pt idx="117">
                  <c:v>-2.4351208858707563E-2</c:v>
                </c:pt>
                <c:pt idx="118">
                  <c:v>1.1657555376011208E-2</c:v>
                </c:pt>
                <c:pt idx="119">
                  <c:v>-1.9450840472683861E-2</c:v>
                </c:pt>
                <c:pt idx="120">
                  <c:v>6.3113505585017382E-3</c:v>
                </c:pt>
                <c:pt idx="121">
                  <c:v>7.4490375114750762E-3</c:v>
                </c:pt>
                <c:pt idx="122">
                  <c:v>-8.9833479404033412E-3</c:v>
                </c:pt>
                <c:pt idx="123">
                  <c:v>3.0026425781455757E-2</c:v>
                </c:pt>
                <c:pt idx="124">
                  <c:v>5.5126829185192516E-3</c:v>
                </c:pt>
                <c:pt idx="125">
                  <c:v>8.4202180107955105E-3</c:v>
                </c:pt>
                <c:pt idx="126">
                  <c:v>1.3440498911387877E-5</c:v>
                </c:pt>
                <c:pt idx="127">
                  <c:v>-1.303374863916773E-2</c:v>
                </c:pt>
                <c:pt idx="128">
                  <c:v>-1.8928755025822142E-3</c:v>
                </c:pt>
                <c:pt idx="129">
                  <c:v>-1.0041715414237817E-2</c:v>
                </c:pt>
                <c:pt idx="130">
                  <c:v>-4.9443033700510286E-3</c:v>
                </c:pt>
                <c:pt idx="131">
                  <c:v>-7.5450661015658005E-3</c:v>
                </c:pt>
                <c:pt idx="132">
                  <c:v>1.4751290040088127E-2</c:v>
                </c:pt>
                <c:pt idx="133">
                  <c:v>-3.96428362678658E-3</c:v>
                </c:pt>
                <c:pt idx="134">
                  <c:v>4.5220128825589345E-3</c:v>
                </c:pt>
                <c:pt idx="135">
                  <c:v>1.1188849637805642E-2</c:v>
                </c:pt>
                <c:pt idx="136">
                  <c:v>7.9181676068782458E-3</c:v>
                </c:pt>
                <c:pt idx="137">
                  <c:v>-1.3688930847297609E-2</c:v>
                </c:pt>
                <c:pt idx="138">
                  <c:v>-1.2015861621030299E-2</c:v>
                </c:pt>
                <c:pt idx="139">
                  <c:v>-9.397436119232716E-3</c:v>
                </c:pt>
                <c:pt idx="140">
                  <c:v>-3.0562453938015599E-3</c:v>
                </c:pt>
                <c:pt idx="141">
                  <c:v>1.3667386064241338E-2</c:v>
                </c:pt>
                <c:pt idx="142">
                  <c:v>2.2410783720729244E-2</c:v>
                </c:pt>
                <c:pt idx="143">
                  <c:v>-4.1411856975277495E-3</c:v>
                </c:pt>
                <c:pt idx="144">
                  <c:v>-2.1453982565244889E-3</c:v>
                </c:pt>
                <c:pt idx="145">
                  <c:v>-6.5690997169605136E-3</c:v>
                </c:pt>
                <c:pt idx="146">
                  <c:v>-3.5750853534507465E-3</c:v>
                </c:pt>
                <c:pt idx="147">
                  <c:v>1.997752399674213E-2</c:v>
                </c:pt>
                <c:pt idx="148">
                  <c:v>7.4160180599076586E-3</c:v>
                </c:pt>
                <c:pt idx="149">
                  <c:v>8.6791910124386362E-3</c:v>
                </c:pt>
                <c:pt idx="150">
                  <c:v>-1.5285855444219232E-3</c:v>
                </c:pt>
                <c:pt idx="151">
                  <c:v>2.4541303445413387E-3</c:v>
                </c:pt>
                <c:pt idx="152">
                  <c:v>7.3543052500468775E-4</c:v>
                </c:pt>
                <c:pt idx="153">
                  <c:v>5.4951239051126421E-4</c:v>
                </c:pt>
                <c:pt idx="154">
                  <c:v>-1.8329076399824507E-3</c:v>
                </c:pt>
                <c:pt idx="155">
                  <c:v>4.623829127140322E-3</c:v>
                </c:pt>
                <c:pt idx="156">
                  <c:v>1.0379652449908017E-2</c:v>
                </c:pt>
                <c:pt idx="157">
                  <c:v>4.6369012437998958E-3</c:v>
                </c:pt>
                <c:pt idx="158">
                  <c:v>-1.2351337032234788E-4</c:v>
                </c:pt>
                <c:pt idx="159">
                  <c:v>-2.9094242590720354E-3</c:v>
                </c:pt>
                <c:pt idx="160">
                  <c:v>2.0898130579083407E-3</c:v>
                </c:pt>
                <c:pt idx="161">
                  <c:v>-6.5947222701200348E-3</c:v>
                </c:pt>
                <c:pt idx="162">
                  <c:v>5.3677867295471859E-3</c:v>
                </c:pt>
                <c:pt idx="163">
                  <c:v>1.107567618632066E-3</c:v>
                </c:pt>
                <c:pt idx="164">
                  <c:v>1.2853094016314071E-3</c:v>
                </c:pt>
                <c:pt idx="165">
                  <c:v>1.316157210916602E-3</c:v>
                </c:pt>
                <c:pt idx="166">
                  <c:v>-1.0541381738873534E-2</c:v>
                </c:pt>
                <c:pt idx="167">
                  <c:v>5.9861383995196693E-3</c:v>
                </c:pt>
                <c:pt idx="168">
                  <c:v>2.6410517254868981E-3</c:v>
                </c:pt>
                <c:pt idx="169">
                  <c:v>-1.8828900899493517E-3</c:v>
                </c:pt>
                <c:pt idx="170">
                  <c:v>2.1679422142724336E-2</c:v>
                </c:pt>
                <c:pt idx="171">
                  <c:v>1.9452709188394479E-4</c:v>
                </c:pt>
                <c:pt idx="172">
                  <c:v>-1.0330249137551761E-2</c:v>
                </c:pt>
                <c:pt idx="173">
                  <c:v>1.6430306505754722E-4</c:v>
                </c:pt>
                <c:pt idx="174">
                  <c:v>3.1502353013177498E-3</c:v>
                </c:pt>
                <c:pt idx="175">
                  <c:v>1.3332006126557827E-2</c:v>
                </c:pt>
                <c:pt idx="176">
                  <c:v>8.9104926437735266E-3</c:v>
                </c:pt>
                <c:pt idx="177">
                  <c:v>-1.6583174987042648E-3</c:v>
                </c:pt>
                <c:pt idx="178">
                  <c:v>-2.7369937741250627E-4</c:v>
                </c:pt>
                <c:pt idx="179">
                  <c:v>1.5167726099816203E-3</c:v>
                </c:pt>
                <c:pt idx="180">
                  <c:v>-2.0926155180321926E-3</c:v>
                </c:pt>
                <c:pt idx="181">
                  <c:v>1.2594617060668334E-3</c:v>
                </c:pt>
                <c:pt idx="182">
                  <c:v>-6.0315224090868869E-3</c:v>
                </c:pt>
                <c:pt idx="183">
                  <c:v>-1.3620055809009268E-2</c:v>
                </c:pt>
                <c:pt idx="184">
                  <c:v>-7.7075307996523623E-3</c:v>
                </c:pt>
                <c:pt idx="185">
                  <c:v>1.3866890778032825E-2</c:v>
                </c:pt>
                <c:pt idx="186">
                  <c:v>-6.4942931837020934E-3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4.8685273265727247E-3</c:v>
                </c:pt>
                <c:pt idx="190">
                  <c:v>4.5387419742730639E-3</c:v>
                </c:pt>
                <c:pt idx="191">
                  <c:v>-4.2134207133921464E-3</c:v>
                </c:pt>
                <c:pt idx="192">
                  <c:v>-7.6015802614000094E-3</c:v>
                </c:pt>
                <c:pt idx="193">
                  <c:v>-1.5207158577923319E-2</c:v>
                </c:pt>
                <c:pt idx="194">
                  <c:v>-4.3197108012343888E-3</c:v>
                </c:pt>
                <c:pt idx="195">
                  <c:v>-7.7659595383694491E-4</c:v>
                </c:pt>
                <c:pt idx="196">
                  <c:v>-1.7380411292675646E-3</c:v>
                </c:pt>
                <c:pt idx="197">
                  <c:v>6.5930600405372797E-3</c:v>
                </c:pt>
                <c:pt idx="198">
                  <c:v>1.2071745132466116E-2</c:v>
                </c:pt>
                <c:pt idx="199">
                  <c:v>9.5125388159966739E-4</c:v>
                </c:pt>
                <c:pt idx="200">
                  <c:v>-1.006726544076908E-2</c:v>
                </c:pt>
                <c:pt idx="201">
                  <c:v>-2.1885078119152523E-2</c:v>
                </c:pt>
                <c:pt idx="202">
                  <c:v>3.7729320406438838E-3</c:v>
                </c:pt>
                <c:pt idx="203">
                  <c:v>-8.7836762834110349E-3</c:v>
                </c:pt>
                <c:pt idx="204">
                  <c:v>-2.9293152224073582E-3</c:v>
                </c:pt>
                <c:pt idx="205">
                  <c:v>1.482375825871074E-3</c:v>
                </c:pt>
                <c:pt idx="206">
                  <c:v>6.1283538504808277E-4</c:v>
                </c:pt>
                <c:pt idx="207">
                  <c:v>-3.5877441054903425E-3</c:v>
                </c:pt>
                <c:pt idx="208">
                  <c:v>1.4385855308457929E-2</c:v>
                </c:pt>
                <c:pt idx="209">
                  <c:v>-1.2559353125434547E-2</c:v>
                </c:pt>
                <c:pt idx="210">
                  <c:v>5.8783486970721555E-3</c:v>
                </c:pt>
                <c:pt idx="211">
                  <c:v>4.0904635858731719E-3</c:v>
                </c:pt>
                <c:pt idx="212">
                  <c:v>-2.4781452424193051E-2</c:v>
                </c:pt>
                <c:pt idx="213">
                  <c:v>-1.4200164096837664E-2</c:v>
                </c:pt>
                <c:pt idx="214">
                  <c:v>3.2083382258478732E-3</c:v>
                </c:pt>
                <c:pt idx="215">
                  <c:v>-2.1343468038170776E-4</c:v>
                </c:pt>
                <c:pt idx="216">
                  <c:v>-7.0104157699922842E-3</c:v>
                </c:pt>
                <c:pt idx="217">
                  <c:v>-1.2857633266178614E-2</c:v>
                </c:pt>
                <c:pt idx="218">
                  <c:v>-3.4670385448976049E-3</c:v>
                </c:pt>
                <c:pt idx="219">
                  <c:v>5.7068531586850213E-3</c:v>
                </c:pt>
                <c:pt idx="220">
                  <c:v>2.2059983246469628E-2</c:v>
                </c:pt>
                <c:pt idx="221">
                  <c:v>2.0918565054994787E-4</c:v>
                </c:pt>
                <c:pt idx="222">
                  <c:v>3.3839845303567095E-3</c:v>
                </c:pt>
                <c:pt idx="223">
                  <c:v>1.3770480600023838E-2</c:v>
                </c:pt>
                <c:pt idx="224">
                  <c:v>3.346984175135459E-3</c:v>
                </c:pt>
                <c:pt idx="225">
                  <c:v>-3.0200417901223853E-3</c:v>
                </c:pt>
                <c:pt idx="226">
                  <c:v>8.0834560396794153E-3</c:v>
                </c:pt>
                <c:pt idx="227">
                  <c:v>6.7685458155344325E-3</c:v>
                </c:pt>
                <c:pt idx="228">
                  <c:v>-5.9428358947288817E-4</c:v>
                </c:pt>
                <c:pt idx="229">
                  <c:v>-2.6708833847135516E-3</c:v>
                </c:pt>
                <c:pt idx="230">
                  <c:v>-1.8353207647724412E-3</c:v>
                </c:pt>
                <c:pt idx="231">
                  <c:v>-7.6717978836650103E-3</c:v>
                </c:pt>
                <c:pt idx="232">
                  <c:v>5.2359014022935746E-3</c:v>
                </c:pt>
                <c:pt idx="233">
                  <c:v>-3.7567700475367172E-3</c:v>
                </c:pt>
                <c:pt idx="234">
                  <c:v>2.9952586264792025E-3</c:v>
                </c:pt>
                <c:pt idx="235">
                  <c:v>1.1831427270535988E-2</c:v>
                </c:pt>
                <c:pt idx="236">
                  <c:v>-2.8091188829699743E-3</c:v>
                </c:pt>
                <c:pt idx="237">
                  <c:v>-7.1835981697585538E-3</c:v>
                </c:pt>
                <c:pt idx="238">
                  <c:v>-6.9615261215977275E-3</c:v>
                </c:pt>
                <c:pt idx="239">
                  <c:v>1.3216303810078101E-2</c:v>
                </c:pt>
                <c:pt idx="240">
                  <c:v>1.4591775725769196E-2</c:v>
                </c:pt>
                <c:pt idx="241">
                  <c:v>-3.3294811313033801E-3</c:v>
                </c:pt>
                <c:pt idx="242">
                  <c:v>1.9807118737600327E-3</c:v>
                </c:pt>
                <c:pt idx="243">
                  <c:v>-9.6315553093210271E-3</c:v>
                </c:pt>
                <c:pt idx="244">
                  <c:v>-2.7838371935213768E-3</c:v>
                </c:pt>
                <c:pt idx="245">
                  <c:v>-7.4487153953396446E-3</c:v>
                </c:pt>
                <c:pt idx="246">
                  <c:v>-1.4213286245552403E-3</c:v>
                </c:pt>
                <c:pt idx="247">
                  <c:v>-8.5736006778502905E-3</c:v>
                </c:pt>
                <c:pt idx="248">
                  <c:v>1.9997905624749013E-2</c:v>
                </c:pt>
                <c:pt idx="249">
                  <c:v>3.0716904398395695E-2</c:v>
                </c:pt>
                <c:pt idx="250">
                  <c:v>-3.7561129211569622E-3</c:v>
                </c:pt>
                <c:pt idx="251">
                  <c:v>3.5154826370620285E-4</c:v>
                </c:pt>
                <c:pt idx="252">
                  <c:v>-9.1886280249930952E-4</c:v>
                </c:pt>
                <c:pt idx="253">
                  <c:v>-2.2589316544092686E-3</c:v>
                </c:pt>
                <c:pt idx="254">
                  <c:v>4.5280919590791058E-3</c:v>
                </c:pt>
                <c:pt idx="255">
                  <c:v>5.1355363013190214E-3</c:v>
                </c:pt>
                <c:pt idx="256">
                  <c:v>1.2396853057250468E-3</c:v>
                </c:pt>
                <c:pt idx="257">
                  <c:v>-2.6010756231543697E-3</c:v>
                </c:pt>
                <c:pt idx="258">
                  <c:v>-2.1555733761026152E-3</c:v>
                </c:pt>
                <c:pt idx="259">
                  <c:v>2.173088421553393E-3</c:v>
                </c:pt>
                <c:pt idx="260">
                  <c:v>5.9213354118952122E-3</c:v>
                </c:pt>
                <c:pt idx="261">
                  <c:v>-4.1135204081632626E-4</c:v>
                </c:pt>
                <c:pt idx="262">
                  <c:v>2.7020043321390741E-3</c:v>
                </c:pt>
                <c:pt idx="263">
                  <c:v>3.3373844323265622E-3</c:v>
                </c:pt>
                <c:pt idx="264">
                  <c:v>-7.3850466282140426E-3</c:v>
                </c:pt>
                <c:pt idx="265">
                  <c:v>6.1749691730714762E-3</c:v>
                </c:pt>
                <c:pt idx="266">
                  <c:v>1.4572770191543238E-3</c:v>
                </c:pt>
                <c:pt idx="267">
                  <c:v>-2.0289763180425524E-4</c:v>
                </c:pt>
                <c:pt idx="268">
                  <c:v>-3.5989929161672762E-3</c:v>
                </c:pt>
                <c:pt idx="269">
                  <c:v>-5.7282699669980452E-5</c:v>
                </c:pt>
                <c:pt idx="270">
                  <c:v>1.1765904020520912E-2</c:v>
                </c:pt>
                <c:pt idx="271">
                  <c:v>-1.5076594004592381E-2</c:v>
                </c:pt>
                <c:pt idx="272">
                  <c:v>1.2905718948508005E-2</c:v>
                </c:pt>
                <c:pt idx="273">
                  <c:v>-9.7743080735790411E-4</c:v>
                </c:pt>
                <c:pt idx="274">
                  <c:v>-1.0572892996010275E-3</c:v>
                </c:pt>
                <c:pt idx="275">
                  <c:v>9.0801957581518877E-3</c:v>
                </c:pt>
                <c:pt idx="276">
                  <c:v>-5.8549659190887393E-4</c:v>
                </c:pt>
                <c:pt idx="277">
                  <c:v>-1.7261904761904923E-3</c:v>
                </c:pt>
                <c:pt idx="278">
                  <c:v>3.2606410188014134E-3</c:v>
                </c:pt>
                <c:pt idx="279">
                  <c:v>5.5679287305121505E-4</c:v>
                </c:pt>
                <c:pt idx="280">
                  <c:v>-2.0727429611149262E-3</c:v>
                </c:pt>
                <c:pt idx="281">
                  <c:v>6.754322484437747E-3</c:v>
                </c:pt>
                <c:pt idx="282">
                  <c:v>-1.5303756857595441E-2</c:v>
                </c:pt>
                <c:pt idx="283">
                  <c:v>-1.0403203124753069E-2</c:v>
                </c:pt>
                <c:pt idx="284">
                  <c:v>9.6854851843692913E-3</c:v>
                </c:pt>
                <c:pt idx="285">
                  <c:v>-1.4412585156650448E-2</c:v>
                </c:pt>
                <c:pt idx="286">
                  <c:v>4.3000401123145515E-3</c:v>
                </c:pt>
                <c:pt idx="287">
                  <c:v>1.0419695493106396E-2</c:v>
                </c:pt>
                <c:pt idx="288">
                  <c:v>-6.5459513133014902E-4</c:v>
                </c:pt>
                <c:pt idx="289">
                  <c:v>3.0219701979943281E-3</c:v>
                </c:pt>
                <c:pt idx="290">
                  <c:v>3.8772896199690265E-3</c:v>
                </c:pt>
                <c:pt idx="291">
                  <c:v>1.3230547794961023E-2</c:v>
                </c:pt>
                <c:pt idx="292">
                  <c:v>-5.4588369575681028E-4</c:v>
                </c:pt>
                <c:pt idx="293">
                  <c:v>3.0164133851793284E-3</c:v>
                </c:pt>
                <c:pt idx="294">
                  <c:v>3.7993991503948443E-3</c:v>
                </c:pt>
                <c:pt idx="295">
                  <c:v>2.6199231283732249E-3</c:v>
                </c:pt>
                <c:pt idx="296">
                  <c:v>-3.2432897718015496E-3</c:v>
                </c:pt>
                <c:pt idx="297">
                  <c:v>8.6357916553581049E-4</c:v>
                </c:pt>
                <c:pt idx="298">
                  <c:v>4.2556207474608865E-3</c:v>
                </c:pt>
                <c:pt idx="299">
                  <c:v>-3.0255329203141557E-3</c:v>
                </c:pt>
                <c:pt idx="300">
                  <c:v>-3.5333187650620212E-3</c:v>
                </c:pt>
                <c:pt idx="301">
                  <c:v>-2.6223209238971368E-3</c:v>
                </c:pt>
                <c:pt idx="302">
                  <c:v>7.769966863832023E-3</c:v>
                </c:pt>
                <c:pt idx="303">
                  <c:v>-9.7074848118886559E-3</c:v>
                </c:pt>
                <c:pt idx="304">
                  <c:v>6.9509092037485232E-3</c:v>
                </c:pt>
                <c:pt idx="305">
                  <c:v>-2.9892141756547863E-3</c:v>
                </c:pt>
                <c:pt idx="306">
                  <c:v>5.3101721633233012E-3</c:v>
                </c:pt>
                <c:pt idx="307">
                  <c:v>1.2421290830382237E-3</c:v>
                </c:pt>
                <c:pt idx="308">
                  <c:v>3.3778389200742609E-3</c:v>
                </c:pt>
                <c:pt idx="309">
                  <c:v>-8.6763049652335278E-3</c:v>
                </c:pt>
                <c:pt idx="310">
                  <c:v>4.8438334511617942E-3</c:v>
                </c:pt>
              </c:numCache>
            </c:numRef>
          </c:xVal>
          <c:yVal>
            <c:numRef>
              <c:f>'Info for Beta'!$F$6:$F$316</c:f>
              <c:numCache>
                <c:formatCode>_(#,##0.0%_);\(#,##0.0%\);_("–"_)_%;_(@_)_%</c:formatCode>
                <c:ptCount val="311"/>
                <c:pt idx="0">
                  <c:v>8.6408529402892675E-4</c:v>
                </c:pt>
                <c:pt idx="1">
                  <c:v>8.1182316603483073E-3</c:v>
                </c:pt>
                <c:pt idx="2">
                  <c:v>1.4697399863661254E-3</c:v>
                </c:pt>
                <c:pt idx="3">
                  <c:v>-2.7124978498403118E-2</c:v>
                </c:pt>
                <c:pt idx="4">
                  <c:v>-3.0845562961423489E-4</c:v>
                </c:pt>
                <c:pt idx="5">
                  <c:v>-1.5943570767807391E-2</c:v>
                </c:pt>
                <c:pt idx="6">
                  <c:v>-2.8575307293896568E-3</c:v>
                </c:pt>
                <c:pt idx="7">
                  <c:v>-2.0149190736594824E-2</c:v>
                </c:pt>
                <c:pt idx="8">
                  <c:v>6.4227663271441138E-3</c:v>
                </c:pt>
                <c:pt idx="9">
                  <c:v>3.0259816427670616E-2</c:v>
                </c:pt>
                <c:pt idx="10">
                  <c:v>4.072272548389555E-2</c:v>
                </c:pt>
                <c:pt idx="11">
                  <c:v>-2.1584579300154672E-2</c:v>
                </c:pt>
                <c:pt idx="12">
                  <c:v>1.0092116123012973E-2</c:v>
                </c:pt>
                <c:pt idx="13">
                  <c:v>-4.1128415290733189E-3</c:v>
                </c:pt>
                <c:pt idx="14">
                  <c:v>8.3649412913044952E-3</c:v>
                </c:pt>
                <c:pt idx="15">
                  <c:v>-2.6233380997831013E-3</c:v>
                </c:pt>
                <c:pt idx="16">
                  <c:v>5.0174242856326767E-3</c:v>
                </c:pt>
                <c:pt idx="17">
                  <c:v>3.6324581491520291E-4</c:v>
                </c:pt>
                <c:pt idx="18">
                  <c:v>7.675690092960652E-3</c:v>
                </c:pt>
                <c:pt idx="19">
                  <c:v>8.7235948028316912E-2</c:v>
                </c:pt>
                <c:pt idx="20">
                  <c:v>-9.99405955193855E-3</c:v>
                </c:pt>
                <c:pt idx="21">
                  <c:v>-9.9212779052203492E-3</c:v>
                </c:pt>
                <c:pt idx="22">
                  <c:v>-3.2630521120847744E-3</c:v>
                </c:pt>
                <c:pt idx="23">
                  <c:v>6.6720195452086406E-2</c:v>
                </c:pt>
                <c:pt idx="24">
                  <c:v>2.6056362083689111E-2</c:v>
                </c:pt>
                <c:pt idx="25">
                  <c:v>3.5094277503036064E-3</c:v>
                </c:pt>
                <c:pt idx="26">
                  <c:v>4.3023175493555277E-2</c:v>
                </c:pt>
                <c:pt idx="27">
                  <c:v>-1.9526468035869216E-2</c:v>
                </c:pt>
                <c:pt idx="28">
                  <c:v>-1.8499005591203765E-3</c:v>
                </c:pt>
                <c:pt idx="29">
                  <c:v>5.5426576575039466E-3</c:v>
                </c:pt>
                <c:pt idx="30">
                  <c:v>6.3096902082768969E-2</c:v>
                </c:pt>
                <c:pt idx="31">
                  <c:v>-2.9726489518049681E-2</c:v>
                </c:pt>
                <c:pt idx="32">
                  <c:v>-7.5087479419198022E-2</c:v>
                </c:pt>
                <c:pt idx="33">
                  <c:v>-4.5222870747514854E-2</c:v>
                </c:pt>
                <c:pt idx="34">
                  <c:v>2.5117497451562443E-2</c:v>
                </c:pt>
                <c:pt idx="35">
                  <c:v>1.4289498068975837E-2</c:v>
                </c:pt>
                <c:pt idx="36">
                  <c:v>-1.8684099536081522E-4</c:v>
                </c:pt>
                <c:pt idx="37">
                  <c:v>5.9450063381614182E-3</c:v>
                </c:pt>
                <c:pt idx="38">
                  <c:v>-7.6526938890304486E-3</c:v>
                </c:pt>
                <c:pt idx="39">
                  <c:v>1.1442136378497336E-2</c:v>
                </c:pt>
                <c:pt idx="40">
                  <c:v>3.4724279601334285E-2</c:v>
                </c:pt>
                <c:pt idx="41">
                  <c:v>-8.6385613821698959E-3</c:v>
                </c:pt>
                <c:pt idx="42">
                  <c:v>-1.2250210135300033E-2</c:v>
                </c:pt>
                <c:pt idx="43">
                  <c:v>6.2717254459990768E-2</c:v>
                </c:pt>
                <c:pt idx="44">
                  <c:v>-3.1169731817732749E-2</c:v>
                </c:pt>
                <c:pt idx="45">
                  <c:v>3.103281690804649E-2</c:v>
                </c:pt>
                <c:pt idx="46">
                  <c:v>1.7433913142413271E-2</c:v>
                </c:pt>
                <c:pt idx="47">
                  <c:v>8.8426295221306628E-3</c:v>
                </c:pt>
                <c:pt idx="48">
                  <c:v>3.5279616300643246E-2</c:v>
                </c:pt>
                <c:pt idx="49">
                  <c:v>-3.1856498275085077E-2</c:v>
                </c:pt>
                <c:pt idx="50">
                  <c:v>5.6368240756192733E-3</c:v>
                </c:pt>
                <c:pt idx="51">
                  <c:v>3.6547639153459821E-2</c:v>
                </c:pt>
                <c:pt idx="52">
                  <c:v>-9.3546349957120967E-3</c:v>
                </c:pt>
                <c:pt idx="53">
                  <c:v>-1.6194069905501873E-3</c:v>
                </c:pt>
                <c:pt idx="54">
                  <c:v>1.0979670408282072E-3</c:v>
                </c:pt>
                <c:pt idx="55">
                  <c:v>-4.9836125510882567E-4</c:v>
                </c:pt>
                <c:pt idx="56">
                  <c:v>1.1813371926256311E-2</c:v>
                </c:pt>
                <c:pt idx="57">
                  <c:v>4.4289047163073914E-2</c:v>
                </c:pt>
                <c:pt idx="58">
                  <c:v>-1.3932139022866052E-2</c:v>
                </c:pt>
                <c:pt idx="59">
                  <c:v>-3.209182726991644E-2</c:v>
                </c:pt>
                <c:pt idx="60">
                  <c:v>2.8775586684585797E-2</c:v>
                </c:pt>
                <c:pt idx="61">
                  <c:v>4.0989367861636872E-3</c:v>
                </c:pt>
                <c:pt idx="62">
                  <c:v>-8.9649325255631851E-3</c:v>
                </c:pt>
                <c:pt idx="63">
                  <c:v>-9.6070266607142241E-3</c:v>
                </c:pt>
                <c:pt idx="64">
                  <c:v>1.2044861786974836E-2</c:v>
                </c:pt>
                <c:pt idx="65">
                  <c:v>1.5111183249461035E-4</c:v>
                </c:pt>
                <c:pt idx="66">
                  <c:v>-1.3332305026451774E-2</c:v>
                </c:pt>
                <c:pt idx="67">
                  <c:v>1.1438028630458508E-2</c:v>
                </c:pt>
                <c:pt idx="68">
                  <c:v>1.7958898841688553E-2</c:v>
                </c:pt>
                <c:pt idx="69">
                  <c:v>-2.9472026312775124E-2</c:v>
                </c:pt>
                <c:pt idx="70">
                  <c:v>-3.1614575619410723E-2</c:v>
                </c:pt>
                <c:pt idx="71">
                  <c:v>-2.1789586400749461E-2</c:v>
                </c:pt>
                <c:pt idx="72">
                  <c:v>8.2633346698128829E-3</c:v>
                </c:pt>
                <c:pt idx="73">
                  <c:v>-3.8807171485593095E-3</c:v>
                </c:pt>
                <c:pt idx="74">
                  <c:v>-5.3640426126162488E-3</c:v>
                </c:pt>
                <c:pt idx="75">
                  <c:v>-1.2998500224966292E-2</c:v>
                </c:pt>
                <c:pt idx="76">
                  <c:v>2.0653436348050391E-5</c:v>
                </c:pt>
                <c:pt idx="77">
                  <c:v>9.9706915180985956E-3</c:v>
                </c:pt>
                <c:pt idx="78">
                  <c:v>-3.0750619712638372E-3</c:v>
                </c:pt>
                <c:pt idx="79">
                  <c:v>6.0938631945741673E-3</c:v>
                </c:pt>
                <c:pt idx="80">
                  <c:v>6.4558321386680717E-2</c:v>
                </c:pt>
                <c:pt idx="81">
                  <c:v>-1.4660696700324216E-2</c:v>
                </c:pt>
                <c:pt idx="82">
                  <c:v>-8.9151991188156643E-3</c:v>
                </c:pt>
                <c:pt idx="83">
                  <c:v>-8.618216579244109E-3</c:v>
                </c:pt>
                <c:pt idx="84">
                  <c:v>-2.5471315676354633E-2</c:v>
                </c:pt>
                <c:pt idx="85">
                  <c:v>3.4803236434237661E-3</c:v>
                </c:pt>
                <c:pt idx="86">
                  <c:v>-7.7884696527101616E-2</c:v>
                </c:pt>
                <c:pt idx="87">
                  <c:v>1.5076394899313339E-2</c:v>
                </c:pt>
                <c:pt idx="88">
                  <c:v>8.6353983868932005E-3</c:v>
                </c:pt>
                <c:pt idx="89">
                  <c:v>2.2061357221745181E-2</c:v>
                </c:pt>
                <c:pt idx="90">
                  <c:v>-9.5834100251550591E-3</c:v>
                </c:pt>
                <c:pt idx="91">
                  <c:v>-2.40386759365806E-2</c:v>
                </c:pt>
                <c:pt idx="92">
                  <c:v>1.185336724538244E-3</c:v>
                </c:pt>
                <c:pt idx="93">
                  <c:v>-2.3998315959416039E-2</c:v>
                </c:pt>
                <c:pt idx="94">
                  <c:v>5.5963592293393205E-3</c:v>
                </c:pt>
                <c:pt idx="95">
                  <c:v>1.7622227660240686E-2</c:v>
                </c:pt>
                <c:pt idx="96">
                  <c:v>6.144573108411322E-3</c:v>
                </c:pt>
                <c:pt idx="97">
                  <c:v>-1.1114163743183303E-3</c:v>
                </c:pt>
                <c:pt idx="98">
                  <c:v>2.2317376110478904E-3</c:v>
                </c:pt>
                <c:pt idx="99">
                  <c:v>-1.9651550690643727E-2</c:v>
                </c:pt>
                <c:pt idx="100">
                  <c:v>-1.420805418797344E-2</c:v>
                </c:pt>
                <c:pt idx="101">
                  <c:v>-5.2713729410412191E-2</c:v>
                </c:pt>
                <c:pt idx="102">
                  <c:v>-3.5314517720700378E-3</c:v>
                </c:pt>
                <c:pt idx="103">
                  <c:v>3.8754369831714541E-2</c:v>
                </c:pt>
                <c:pt idx="104">
                  <c:v>-3.4394572480962449E-3</c:v>
                </c:pt>
                <c:pt idx="105">
                  <c:v>-1.9442052746185934E-2</c:v>
                </c:pt>
                <c:pt idx="106">
                  <c:v>2.0976732382806951E-2</c:v>
                </c:pt>
                <c:pt idx="107">
                  <c:v>-6.8159397058409343E-3</c:v>
                </c:pt>
                <c:pt idx="108">
                  <c:v>6.6784904380754462E-3</c:v>
                </c:pt>
                <c:pt idx="109">
                  <c:v>-2.3033885853023905E-2</c:v>
                </c:pt>
                <c:pt idx="110">
                  <c:v>-2.4134091176020389E-2</c:v>
                </c:pt>
                <c:pt idx="111">
                  <c:v>-2.0603375928134104E-2</c:v>
                </c:pt>
                <c:pt idx="112">
                  <c:v>2.3286786749497024E-2</c:v>
                </c:pt>
                <c:pt idx="113">
                  <c:v>-5.3141834694834467E-2</c:v>
                </c:pt>
                <c:pt idx="114">
                  <c:v>4.0842522974101847E-2</c:v>
                </c:pt>
                <c:pt idx="115">
                  <c:v>6.8915633105726126E-3</c:v>
                </c:pt>
                <c:pt idx="116">
                  <c:v>2.6235514171809138E-2</c:v>
                </c:pt>
                <c:pt idx="117">
                  <c:v>-2.7351208858707565E-2</c:v>
                </c:pt>
                <c:pt idx="118">
                  <c:v>1.1657555376011208E-2</c:v>
                </c:pt>
                <c:pt idx="119">
                  <c:v>-2.6450840472683868E-2</c:v>
                </c:pt>
                <c:pt idx="120">
                  <c:v>6.3113505585017382E-3</c:v>
                </c:pt>
                <c:pt idx="121">
                  <c:v>1.144903751147508E-2</c:v>
                </c:pt>
                <c:pt idx="122">
                  <c:v>-1.1983347940403344E-2</c:v>
                </c:pt>
                <c:pt idx="123">
                  <c:v>2.8026425781455755E-2</c:v>
                </c:pt>
                <c:pt idx="124">
                  <c:v>6.5126829185191415E-3</c:v>
                </c:pt>
                <c:pt idx="125">
                  <c:v>3.5420218010795423E-2</c:v>
                </c:pt>
                <c:pt idx="126">
                  <c:v>1.2096449020226885E-5</c:v>
                </c:pt>
                <c:pt idx="127">
                  <c:v>-1.5033748639167732E-2</c:v>
                </c:pt>
                <c:pt idx="128">
                  <c:v>1.9107124497417693E-2</c:v>
                </c:pt>
                <c:pt idx="129">
                  <c:v>1.9958284585762209E-2</c:v>
                </c:pt>
                <c:pt idx="130">
                  <c:v>1.0556966299488657E-3</c:v>
                </c:pt>
                <c:pt idx="131">
                  <c:v>-4.5450661015656868E-3</c:v>
                </c:pt>
                <c:pt idx="132">
                  <c:v>6.7512900400881204E-3</c:v>
                </c:pt>
                <c:pt idx="133">
                  <c:v>3.571637321342358E-5</c:v>
                </c:pt>
                <c:pt idx="134">
                  <c:v>3.7522012882558853E-2</c:v>
                </c:pt>
                <c:pt idx="135">
                  <c:v>7.1888496378056388E-3</c:v>
                </c:pt>
                <c:pt idx="136">
                  <c:v>3.3918167606878269E-2</c:v>
                </c:pt>
                <c:pt idx="137">
                  <c:v>-8.6889308472976046E-3</c:v>
                </c:pt>
                <c:pt idx="138">
                  <c:v>-6.2015861621030344E-2</c:v>
                </c:pt>
                <c:pt idx="139">
                  <c:v>-2.539743611923273E-2</c:v>
                </c:pt>
                <c:pt idx="140">
                  <c:v>2.6943754606198356E-2</c:v>
                </c:pt>
                <c:pt idx="141">
                  <c:v>1.3667386064241338E-2</c:v>
                </c:pt>
                <c:pt idx="142">
                  <c:v>2.7410783720729137E-2</c:v>
                </c:pt>
                <c:pt idx="143">
                  <c:v>-1.1411856975277468E-3</c:v>
                </c:pt>
                <c:pt idx="144">
                  <c:v>-2.1453982565244889E-3</c:v>
                </c:pt>
                <c:pt idx="145">
                  <c:v>-1.4569099716960521E-2</c:v>
                </c:pt>
                <c:pt idx="146">
                  <c:v>-4.5750853534507474E-3</c:v>
                </c:pt>
                <c:pt idx="147">
                  <c:v>8.9977523996742192E-2</c:v>
                </c:pt>
                <c:pt idx="148">
                  <c:v>6.6744162539169594E-3</c:v>
                </c:pt>
                <c:pt idx="149">
                  <c:v>8.6791910124386362E-3</c:v>
                </c:pt>
                <c:pt idx="150">
                  <c:v>-2.5285855444220351E-3</c:v>
                </c:pt>
                <c:pt idx="151">
                  <c:v>-2.5458696554587767E-3</c:v>
                </c:pt>
                <c:pt idx="152">
                  <c:v>7.3543052500468775E-4</c:v>
                </c:pt>
                <c:pt idx="153">
                  <c:v>2.549512390511266E-3</c:v>
                </c:pt>
                <c:pt idx="154">
                  <c:v>-1.183290763998246E-2</c:v>
                </c:pt>
                <c:pt idx="155">
                  <c:v>9.6238291271402154E-3</c:v>
                </c:pt>
                <c:pt idx="156">
                  <c:v>1.1379652449908129E-2</c:v>
                </c:pt>
                <c:pt idx="157">
                  <c:v>-1.6363098756200123E-2</c:v>
                </c:pt>
                <c:pt idx="158">
                  <c:v>-1.1116203329009089E-4</c:v>
                </c:pt>
                <c:pt idx="159">
                  <c:v>6.0905757409279726E-3</c:v>
                </c:pt>
                <c:pt idx="160">
                  <c:v>3.5089813057908259E-2</c:v>
                </c:pt>
                <c:pt idx="161">
                  <c:v>-3.0594722270120056E-2</c:v>
                </c:pt>
                <c:pt idx="162">
                  <c:v>-1.3632213270452831E-2</c:v>
                </c:pt>
                <c:pt idx="163">
                  <c:v>-1.8924323813679367E-3</c:v>
                </c:pt>
                <c:pt idx="164">
                  <c:v>-5.7146905983684881E-3</c:v>
                </c:pt>
                <c:pt idx="165">
                  <c:v>2.3161572109164918E-3</c:v>
                </c:pt>
                <c:pt idx="166">
                  <c:v>-1.554138173887365E-2</c:v>
                </c:pt>
                <c:pt idx="167">
                  <c:v>-1.5013861600480349E-2</c:v>
                </c:pt>
                <c:pt idx="168">
                  <c:v>5.0641051725486941E-2</c:v>
                </c:pt>
                <c:pt idx="169">
                  <c:v>3.1171099100506527E-3</c:v>
                </c:pt>
                <c:pt idx="170">
                  <c:v>4.1679422142724354E-2</c:v>
                </c:pt>
                <c:pt idx="171">
                  <c:v>1.7507438269559472E-4</c:v>
                </c:pt>
                <c:pt idx="172">
                  <c:v>-1.7330249137551657E-2</c:v>
                </c:pt>
                <c:pt idx="173">
                  <c:v>3.4164303065057577E-2</c:v>
                </c:pt>
                <c:pt idx="174">
                  <c:v>7.1502353013177533E-3</c:v>
                </c:pt>
                <c:pt idx="175">
                  <c:v>1.5332006126557829E-2</c:v>
                </c:pt>
                <c:pt idx="176">
                  <c:v>6.9104926437735248E-3</c:v>
                </c:pt>
                <c:pt idx="177">
                  <c:v>-1.6583174987042648E-3</c:v>
                </c:pt>
                <c:pt idx="178">
                  <c:v>-2.273699377412508E-3</c:v>
                </c:pt>
                <c:pt idx="179">
                  <c:v>6.5167726099815138E-3</c:v>
                </c:pt>
                <c:pt idx="180">
                  <c:v>-3.5092615518032222E-2</c:v>
                </c:pt>
                <c:pt idx="181">
                  <c:v>2.5946170606694352E-4</c:v>
                </c:pt>
                <c:pt idx="182">
                  <c:v>-1.0315224090869934E-3</c:v>
                </c:pt>
                <c:pt idx="183">
                  <c:v>-1.9620055809009274E-2</c:v>
                </c:pt>
                <c:pt idx="184">
                  <c:v>2.9246920034764479E-4</c:v>
                </c:pt>
                <c:pt idx="185">
                  <c:v>2.3866890778032834E-2</c:v>
                </c:pt>
                <c:pt idx="186">
                  <c:v>2.3505706816297822E-2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4.486852732657276E-2</c:v>
                </c:pt>
                <c:pt idx="190">
                  <c:v>-2.346125802572685E-2</c:v>
                </c:pt>
                <c:pt idx="191">
                  <c:v>5.6786579286607797E-2</c:v>
                </c:pt>
                <c:pt idx="192">
                  <c:v>-1.3601580261400015E-2</c:v>
                </c:pt>
                <c:pt idx="193">
                  <c:v>-3.3207158577923224E-2</c:v>
                </c:pt>
                <c:pt idx="194">
                  <c:v>4.4680289198765655E-2</c:v>
                </c:pt>
                <c:pt idx="195">
                  <c:v>-7.3776595953836899E-2</c:v>
                </c:pt>
                <c:pt idx="196">
                  <c:v>4.0261958870732473E-2</c:v>
                </c:pt>
                <c:pt idx="197">
                  <c:v>5.8593060040537326E-2</c:v>
                </c:pt>
                <c:pt idx="198">
                  <c:v>1.0864570619219416E-2</c:v>
                </c:pt>
                <c:pt idx="199">
                  <c:v>4.99512538815996E-2</c:v>
                </c:pt>
                <c:pt idx="200">
                  <c:v>-1.2067265440769082E-2</c:v>
                </c:pt>
                <c:pt idx="201">
                  <c:v>-9.8850781191525128E-3</c:v>
                </c:pt>
                <c:pt idx="202">
                  <c:v>7.7293204064399212E-4</c:v>
                </c:pt>
                <c:pt idx="203">
                  <c:v>3.1216323716589001E-2</c:v>
                </c:pt>
                <c:pt idx="204">
                  <c:v>6.5070684777592591E-2</c:v>
                </c:pt>
                <c:pt idx="205">
                  <c:v>1.482375825871074E-3</c:v>
                </c:pt>
                <c:pt idx="206">
                  <c:v>-4.3871646149519217E-3</c:v>
                </c:pt>
                <c:pt idx="207">
                  <c:v>-4.1587744105490376E-2</c:v>
                </c:pt>
                <c:pt idx="208">
                  <c:v>-2.961414469154211E-2</c:v>
                </c:pt>
                <c:pt idx="209">
                  <c:v>4.2440646874565502E-2</c:v>
                </c:pt>
                <c:pt idx="210">
                  <c:v>7.8878348697072109E-2</c:v>
                </c:pt>
                <c:pt idx="211">
                  <c:v>2.6090463585873191E-2</c:v>
                </c:pt>
                <c:pt idx="212">
                  <c:v>-6.0781452424193083E-2</c:v>
                </c:pt>
                <c:pt idx="213">
                  <c:v>-1.2001640968376526E-3</c:v>
                </c:pt>
                <c:pt idx="214">
                  <c:v>-5.1791661774152176E-2</c:v>
                </c:pt>
                <c:pt idx="215">
                  <c:v>2.07865653196182E-2</c:v>
                </c:pt>
                <c:pt idx="216">
                  <c:v>-1.301041576999229E-2</c:v>
                </c:pt>
                <c:pt idx="217">
                  <c:v>1.7142366733821301E-2</c:v>
                </c:pt>
                <c:pt idx="218">
                  <c:v>3.1532961455102315E-2</c:v>
                </c:pt>
                <c:pt idx="219">
                  <c:v>-1.8293146841315E-2</c:v>
                </c:pt>
                <c:pt idx="220">
                  <c:v>5.9983246469608176E-5</c:v>
                </c:pt>
                <c:pt idx="221">
                  <c:v>6.2091856505499532E-3</c:v>
                </c:pt>
                <c:pt idx="222">
                  <c:v>9.3839845303567149E-3</c:v>
                </c:pt>
                <c:pt idx="223">
                  <c:v>7.7770480600023895E-2</c:v>
                </c:pt>
                <c:pt idx="224">
                  <c:v>4.0346984175135381E-2</c:v>
                </c:pt>
                <c:pt idx="225">
                  <c:v>1.9799582098776192E-3</c:v>
                </c:pt>
                <c:pt idx="226">
                  <c:v>-9.1654396032059271E-4</c:v>
                </c:pt>
                <c:pt idx="227">
                  <c:v>6.7685458155344325E-3</c:v>
                </c:pt>
                <c:pt idx="228">
                  <c:v>4.4057164105271163E-3</c:v>
                </c:pt>
                <c:pt idx="229">
                  <c:v>2.5329116615286473E-2</c:v>
                </c:pt>
                <c:pt idx="230">
                  <c:v>6.1646792352274549E-3</c:v>
                </c:pt>
                <c:pt idx="231">
                  <c:v>-9.671797883664901E-3</c:v>
                </c:pt>
                <c:pt idx="232">
                  <c:v>5.4235901402293507E-2</c:v>
                </c:pt>
                <c:pt idx="233">
                  <c:v>2.1243229952463194E-2</c:v>
                </c:pt>
                <c:pt idx="234">
                  <c:v>-1.6004741373520814E-2</c:v>
                </c:pt>
                <c:pt idx="235">
                  <c:v>5.8314272705359826E-3</c:v>
                </c:pt>
                <c:pt idx="236">
                  <c:v>-4.1809118882970009E-2</c:v>
                </c:pt>
                <c:pt idx="237">
                  <c:v>-2.518359816975857E-2</c:v>
                </c:pt>
                <c:pt idx="238">
                  <c:v>2.503847387840219E-2</c:v>
                </c:pt>
                <c:pt idx="239">
                  <c:v>1.6216303810077992E-2</c:v>
                </c:pt>
                <c:pt idx="240">
                  <c:v>2.6591775725769207E-2</c:v>
                </c:pt>
                <c:pt idx="241">
                  <c:v>-5.3294811313033819E-3</c:v>
                </c:pt>
                <c:pt idx="242">
                  <c:v>7.980711873760038E-3</c:v>
                </c:pt>
                <c:pt idx="243">
                  <c:v>1.036844469067888E-2</c:v>
                </c:pt>
                <c:pt idx="244">
                  <c:v>-2.7838371935213768E-3</c:v>
                </c:pt>
                <c:pt idx="245">
                  <c:v>-1.2448715395339649E-2</c:v>
                </c:pt>
                <c:pt idx="246">
                  <c:v>3.1578671375444678E-2</c:v>
                </c:pt>
                <c:pt idx="247">
                  <c:v>-8.5736006778502905E-3</c:v>
                </c:pt>
                <c:pt idx="248">
                  <c:v>-2.700209437525114E-2</c:v>
                </c:pt>
                <c:pt idx="249">
                  <c:v>2.0716904398395686E-2</c:v>
                </c:pt>
                <c:pt idx="250">
                  <c:v>-1.5756112921156973E-2</c:v>
                </c:pt>
                <c:pt idx="251">
                  <c:v>5.7351548263706142E-2</c:v>
                </c:pt>
                <c:pt idx="252">
                  <c:v>3.5081137197500611E-2</c:v>
                </c:pt>
                <c:pt idx="253">
                  <c:v>-1.2258931654409388E-2</c:v>
                </c:pt>
                <c:pt idx="254">
                  <c:v>1.5280919590792141E-3</c:v>
                </c:pt>
                <c:pt idx="255">
                  <c:v>-4.8644636986809875E-3</c:v>
                </c:pt>
                <c:pt idx="256">
                  <c:v>1.2239685305724946E-2</c:v>
                </c:pt>
                <c:pt idx="257">
                  <c:v>3.3398924376845551E-2</c:v>
                </c:pt>
                <c:pt idx="258">
                  <c:v>-7.4155573376102568E-2</c:v>
                </c:pt>
                <c:pt idx="259">
                  <c:v>3.7173088421553313E-2</c:v>
                </c:pt>
                <c:pt idx="260">
                  <c:v>1.0921335411895106E-2</c:v>
                </c:pt>
                <c:pt idx="261">
                  <c:v>1.5886479591835645E-3</c:v>
                </c:pt>
                <c:pt idx="262">
                  <c:v>7.0200433213907232E-4</c:v>
                </c:pt>
                <c:pt idx="263">
                  <c:v>7.3373844323265658E-3</c:v>
                </c:pt>
                <c:pt idx="264">
                  <c:v>1.6149533717859654E-3</c:v>
                </c:pt>
                <c:pt idx="265">
                  <c:v>8.174969173071478E-3</c:v>
                </c:pt>
                <c:pt idx="266">
                  <c:v>4.4457277019154251E-2</c:v>
                </c:pt>
                <c:pt idx="267">
                  <c:v>-4.1202897631804292E-2</c:v>
                </c:pt>
                <c:pt idx="268">
                  <c:v>-1.1598992916167172E-2</c:v>
                </c:pt>
                <c:pt idx="269">
                  <c:v>3.0942717300330047E-2</c:v>
                </c:pt>
                <c:pt idx="270">
                  <c:v>4.6765904020520832E-2</c:v>
                </c:pt>
                <c:pt idx="271">
                  <c:v>-1.407659400459238E-2</c:v>
                </c:pt>
                <c:pt idx="272">
                  <c:v>-1.9094281051491913E-2</c:v>
                </c:pt>
                <c:pt idx="273">
                  <c:v>-6.5977430807357962E-2</c:v>
                </c:pt>
                <c:pt idx="274">
                  <c:v>9.4271070039897431E-4</c:v>
                </c:pt>
                <c:pt idx="275">
                  <c:v>-3.4919804241848151E-2</c:v>
                </c:pt>
                <c:pt idx="276">
                  <c:v>-5.8549659190898495E-4</c:v>
                </c:pt>
                <c:pt idx="277">
                  <c:v>2.2738095238095113E-3</c:v>
                </c:pt>
                <c:pt idx="278">
                  <c:v>-2.7393589811987029E-3</c:v>
                </c:pt>
                <c:pt idx="279">
                  <c:v>3.1556792873051132E-2</c:v>
                </c:pt>
                <c:pt idx="280">
                  <c:v>-6.8072742961115096E-2</c:v>
                </c:pt>
                <c:pt idx="281">
                  <c:v>4.2754322484437779E-2</c:v>
                </c:pt>
                <c:pt idx="282">
                  <c:v>7.6962431424045796E-3</c:v>
                </c:pt>
                <c:pt idx="283">
                  <c:v>-2.340320312475308E-2</c:v>
                </c:pt>
                <c:pt idx="284">
                  <c:v>1.1685485184369293E-2</c:v>
                </c:pt>
                <c:pt idx="285">
                  <c:v>-7.0412585156650387E-2</c:v>
                </c:pt>
                <c:pt idx="286">
                  <c:v>6.3000401123145533E-3</c:v>
                </c:pt>
                <c:pt idx="287">
                  <c:v>9.4196954931065058E-3</c:v>
                </c:pt>
                <c:pt idx="288">
                  <c:v>3.3454048686698545E-3</c:v>
                </c:pt>
                <c:pt idx="289">
                  <c:v>-2.0978029802005693E-2</c:v>
                </c:pt>
                <c:pt idx="290">
                  <c:v>-1.8122710380030993E-2</c:v>
                </c:pt>
                <c:pt idx="291">
                  <c:v>5.2305477949610157E-3</c:v>
                </c:pt>
                <c:pt idx="292">
                  <c:v>3.4541163042431933E-3</c:v>
                </c:pt>
                <c:pt idx="293">
                  <c:v>1.6413385179436801E-5</c:v>
                </c:pt>
                <c:pt idx="294">
                  <c:v>-5.4200600849605207E-2</c:v>
                </c:pt>
                <c:pt idx="295">
                  <c:v>-3.8380076871626811E-2</c:v>
                </c:pt>
                <c:pt idx="296">
                  <c:v>9.7567102281983509E-3</c:v>
                </c:pt>
                <c:pt idx="297">
                  <c:v>3.8635791655357021E-3</c:v>
                </c:pt>
                <c:pt idx="298">
                  <c:v>-3.7443792525391206E-3</c:v>
                </c:pt>
                <c:pt idx="299">
                  <c:v>-3.0255329203141557E-3</c:v>
                </c:pt>
                <c:pt idx="300">
                  <c:v>-9.5333187650620266E-3</c:v>
                </c:pt>
                <c:pt idx="301">
                  <c:v>3.8377679076102789E-2</c:v>
                </c:pt>
                <c:pt idx="302">
                  <c:v>2.7699668638321295E-3</c:v>
                </c:pt>
                <c:pt idx="303">
                  <c:v>-6.7074848118886532E-3</c:v>
                </c:pt>
                <c:pt idx="304">
                  <c:v>1.9509092037486297E-3</c:v>
                </c:pt>
                <c:pt idx="305">
                  <c:v>-2.9892141756547863E-3</c:v>
                </c:pt>
                <c:pt idx="306">
                  <c:v>3.3101721633232994E-3</c:v>
                </c:pt>
                <c:pt idx="307">
                  <c:v>7.242129083038229E-3</c:v>
                </c:pt>
                <c:pt idx="308">
                  <c:v>5.3377838920074305E-2</c:v>
                </c:pt>
                <c:pt idx="309">
                  <c:v>-5.4676304965233569E-2</c:v>
                </c:pt>
                <c:pt idx="310">
                  <c:v>5.8438334511616841E-3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B-4F9B-B3B5-575B5249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57896"/>
        <c:axId val="1291060520"/>
      </c:scatterChart>
      <c:valAx>
        <c:axId val="1291057896"/>
        <c:scaling>
          <c:orientation val="minMax"/>
        </c:scaling>
        <c:delete val="0"/>
        <c:axPos val="b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60520"/>
        <c:crosses val="autoZero"/>
        <c:crossBetween val="midCat"/>
      </c:valAx>
      <c:valAx>
        <c:axId val="1291060520"/>
        <c:scaling>
          <c:orientation val="minMax"/>
        </c:scaling>
        <c:delete val="0"/>
        <c:axPos val="l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063B2F-7904-4D07-981F-814A118F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2251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6C8EA1-6718-45C4-B4C5-C767548F6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2843" y="887187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0</xdr:row>
      <xdr:rowOff>0</xdr:rowOff>
    </xdr:from>
    <xdr:to>
      <xdr:col>3</xdr:col>
      <xdr:colOff>744677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20D86-F938-40C0-84BE-4D2070421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0</xdr:row>
      <xdr:rowOff>149123</xdr:rowOff>
    </xdr:from>
    <xdr:to>
      <xdr:col>7</xdr:col>
      <xdr:colOff>863497</xdr:colOff>
      <xdr:row>0</xdr:row>
      <xdr:rowOff>611795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68829C-1F29-4360-8F81-A265812A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490" y="149123"/>
          <a:ext cx="170931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103094</xdr:colOff>
      <xdr:row>0</xdr:row>
      <xdr:rowOff>0</xdr:rowOff>
    </xdr:from>
    <xdr:to>
      <xdr:col>3</xdr:col>
      <xdr:colOff>397295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400A-406B-4E27-B22F-43A2CCC6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224" y="0"/>
          <a:ext cx="2686881" cy="748671"/>
        </a:xfrm>
        <a:prstGeom prst="rect">
          <a:avLst/>
        </a:prstGeom>
      </xdr:spPr>
    </xdr:pic>
    <xdr:clientData/>
  </xdr:twoCellAnchor>
  <xdr:twoCellAnchor editAs="oneCell">
    <xdr:from>
      <xdr:col>12</xdr:col>
      <xdr:colOff>246528</xdr:colOff>
      <xdr:row>0</xdr:row>
      <xdr:rowOff>143969</xdr:rowOff>
    </xdr:from>
    <xdr:to>
      <xdr:col>14</xdr:col>
      <xdr:colOff>467704</xdr:colOff>
      <xdr:row>0</xdr:row>
      <xdr:rowOff>606641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1E9413-5BC1-4CDF-8A79-4B8294B8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5352" y="143969"/>
          <a:ext cx="1709317" cy="4626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374883</xdr:colOff>
      <xdr:row>1</xdr:row>
      <xdr:rowOff>51441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3F688-ECA1-4998-B27E-C73E28BA2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41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969533</xdr:colOff>
      <xdr:row>0</xdr:row>
      <xdr:rowOff>148451</xdr:rowOff>
    </xdr:from>
    <xdr:to>
      <xdr:col>8</xdr:col>
      <xdr:colOff>374920</xdr:colOff>
      <xdr:row>0</xdr:row>
      <xdr:rowOff>611123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572F9F-9B54-4A8B-A5F5-234F81584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62" y="148451"/>
          <a:ext cx="1709317" cy="4626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384629</xdr:colOff>
      <xdr:row>15</xdr:row>
      <xdr:rowOff>61685</xdr:rowOff>
    </xdr:from>
    <xdr:to>
      <xdr:col>4</xdr:col>
      <xdr:colOff>272142</xdr:colOff>
      <xdr:row>32</xdr:row>
      <xdr:rowOff>9979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44D36-A686-40E6-97B6-A0F7B84B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2687777</xdr:colOff>
      <xdr:row>1</xdr:row>
      <xdr:rowOff>54002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A3A37-6D6C-4075-AE12-00528E356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71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870921</xdr:colOff>
      <xdr:row>0</xdr:row>
      <xdr:rowOff>123051</xdr:rowOff>
    </xdr:from>
    <xdr:to>
      <xdr:col>4</xdr:col>
      <xdr:colOff>1244923</xdr:colOff>
      <xdr:row>0</xdr:row>
      <xdr:rowOff>585723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5B33B5-DE4D-4600-83AE-456565688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835" y="123051"/>
          <a:ext cx="1709317" cy="4626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374883</xdr:colOff>
      <xdr:row>1</xdr:row>
      <xdr:rowOff>51441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06EEA-5D8E-4047-8C45-43EF4959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41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8</xdr:col>
      <xdr:colOff>104438</xdr:colOff>
      <xdr:row>0</xdr:row>
      <xdr:rowOff>135004</xdr:rowOff>
    </xdr:from>
    <xdr:to>
      <xdr:col>10</xdr:col>
      <xdr:colOff>599038</xdr:colOff>
      <xdr:row>0</xdr:row>
      <xdr:rowOff>597676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09FB44-67C5-45CB-BA0A-46226947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050" y="135004"/>
          <a:ext cx="1709317" cy="4626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3</xdr:col>
      <xdr:colOff>298907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05581-E411-47C8-BCCC-3F42F6116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</xdr:colOff>
      <xdr:row>0</xdr:row>
      <xdr:rowOff>152933</xdr:rowOff>
    </xdr:from>
    <xdr:to>
      <xdr:col>8</xdr:col>
      <xdr:colOff>813967</xdr:colOff>
      <xdr:row>0</xdr:row>
      <xdr:rowOff>615605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869CEF-6B1B-40D5-B15C-7F793BC8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152933"/>
          <a:ext cx="1709317" cy="4626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3</xdr:col>
      <xdr:colOff>580847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CD145-10D1-43A0-90BE-244829B31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</xdr:colOff>
      <xdr:row>0</xdr:row>
      <xdr:rowOff>152933</xdr:rowOff>
    </xdr:from>
    <xdr:to>
      <xdr:col>8</xdr:col>
      <xdr:colOff>813967</xdr:colOff>
      <xdr:row>0</xdr:row>
      <xdr:rowOff>615605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18199D-9521-457E-A374-CB54ECB2A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5293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ABDE-8180-4970-AB59-37C524634A85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10.17578125" defaultRowHeight="19.5" customHeight="1"/>
  <cols>
    <col min="1" max="1" width="5.17578125" style="23" customWidth="1"/>
    <col min="2" max="2" width="5.29296875" style="23" customWidth="1"/>
    <col min="3" max="3" width="20.87890625" style="23" customWidth="1"/>
    <col min="4" max="7" width="11.87890625" style="23" customWidth="1"/>
    <col min="8" max="8" width="20.87890625" style="23" customWidth="1"/>
    <col min="9" max="12" width="11.87890625" style="23" customWidth="1"/>
    <col min="13" max="13" width="29.8203125" style="23" customWidth="1"/>
    <col min="14" max="14" width="11.87890625" style="23" customWidth="1"/>
    <col min="15" max="15" width="5.29296875" style="23" customWidth="1"/>
    <col min="16" max="16" width="12.29296875" style="23" customWidth="1"/>
    <col min="17" max="16384" width="10.17578125" style="23"/>
  </cols>
  <sheetData>
    <row r="1" spans="1:15" ht="19.5" customHeight="1" thickBot="1">
      <c r="A1" s="22"/>
    </row>
    <row r="2" spans="1:15" ht="19.5" customHeight="1" thickTop="1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1:15" ht="19.5" customHeight="1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5" ht="19.5" customHeight="1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1:15" ht="19.5" customHeight="1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</row>
    <row r="6" spans="1:15" ht="19.5" customHeight="1">
      <c r="B6" s="27"/>
      <c r="C6" s="28"/>
      <c r="D6" s="28"/>
      <c r="E6" s="28"/>
      <c r="F6" s="28"/>
      <c r="G6" s="28"/>
      <c r="H6" s="30"/>
      <c r="I6" s="28"/>
      <c r="J6" s="28"/>
      <c r="K6" s="28"/>
      <c r="L6" s="28"/>
      <c r="M6" s="28"/>
      <c r="N6" s="28"/>
      <c r="O6" s="29"/>
    </row>
    <row r="7" spans="1:15" ht="19.5" customHeight="1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</row>
    <row r="8" spans="1:15" ht="19.5" customHeight="1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 spans="1:15" ht="19.5" customHeight="1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1:15" ht="19.5" customHeight="1">
      <c r="B10" s="31"/>
      <c r="O10" s="32"/>
    </row>
    <row r="11" spans="1:15" ht="28.5" customHeight="1">
      <c r="B11" s="31"/>
      <c r="C11" s="33" t="s">
        <v>101</v>
      </c>
      <c r="N11" s="34" t="s">
        <v>14</v>
      </c>
      <c r="O11" s="32"/>
    </row>
    <row r="12" spans="1:15" ht="19.5" customHeight="1">
      <c r="B12" s="31"/>
      <c r="C12" s="35"/>
      <c r="L12" s="36"/>
      <c r="O12" s="32"/>
    </row>
    <row r="13" spans="1:15" ht="19.5" customHeight="1">
      <c r="B13" s="31"/>
      <c r="O13" s="32"/>
    </row>
    <row r="14" spans="1:15" ht="19.5" customHeight="1">
      <c r="B14" s="31"/>
      <c r="C14" s="37" t="s">
        <v>15</v>
      </c>
      <c r="D14" s="38"/>
      <c r="E14" s="38"/>
      <c r="F14" s="38"/>
      <c r="G14" s="38"/>
      <c r="H14" s="38"/>
      <c r="J14" s="39"/>
      <c r="K14" s="40"/>
      <c r="L14" s="40"/>
      <c r="M14" s="40"/>
      <c r="N14" s="40"/>
      <c r="O14" s="32"/>
    </row>
    <row r="15" spans="1:15" ht="19.5" customHeight="1">
      <c r="B15" s="31"/>
      <c r="D15" s="38"/>
      <c r="E15" s="38"/>
      <c r="F15" s="38"/>
      <c r="G15" s="38"/>
      <c r="H15" s="38"/>
      <c r="J15" s="38"/>
      <c r="K15" s="40"/>
      <c r="L15" s="40"/>
      <c r="M15" s="40"/>
      <c r="N15" s="40"/>
      <c r="O15" s="32"/>
    </row>
    <row r="16" spans="1:15" ht="19.5" customHeight="1">
      <c r="B16" s="31"/>
      <c r="C16" s="225" t="s">
        <v>102</v>
      </c>
      <c r="D16" s="38"/>
      <c r="E16" s="38"/>
      <c r="F16"/>
      <c r="G16" s="38"/>
      <c r="H16" s="38"/>
      <c r="K16" s="40"/>
      <c r="L16" s="40"/>
      <c r="M16" s="40"/>
      <c r="N16" s="40"/>
      <c r="O16" s="32"/>
    </row>
    <row r="17" spans="2:23" ht="19.5" customHeight="1">
      <c r="B17" s="31"/>
      <c r="C17" s="225" t="s">
        <v>105</v>
      </c>
      <c r="D17" s="38"/>
      <c r="E17" s="38"/>
      <c r="F17" s="38"/>
      <c r="G17" s="38"/>
      <c r="H17" s="38"/>
      <c r="K17" s="40"/>
      <c r="L17" s="40"/>
      <c r="M17" s="40"/>
      <c r="N17" s="40"/>
      <c r="O17" s="32"/>
    </row>
    <row r="18" spans="2:23" ht="19.5" customHeight="1">
      <c r="B18" s="31"/>
      <c r="C18" s="225" t="s">
        <v>104</v>
      </c>
      <c r="D18" s="38"/>
      <c r="E18" s="38"/>
      <c r="F18" s="38"/>
      <c r="G18" s="38"/>
      <c r="H18" s="38"/>
      <c r="O18" s="32"/>
    </row>
    <row r="19" spans="2:23" ht="19.5" customHeight="1">
      <c r="B19" s="31"/>
      <c r="C19" s="225" t="s">
        <v>26</v>
      </c>
      <c r="D19" s="38"/>
      <c r="E19" s="38"/>
      <c r="F19" s="38"/>
      <c r="G19" s="38"/>
      <c r="H19" s="38"/>
      <c r="O19" s="32"/>
    </row>
    <row r="20" spans="2:23" ht="19.5" customHeight="1">
      <c r="B20" s="31"/>
      <c r="C20" s="225" t="s">
        <v>109</v>
      </c>
      <c r="D20" s="38"/>
      <c r="E20" s="38"/>
      <c r="F20" s="38"/>
      <c r="G20" s="38"/>
      <c r="H20" s="38"/>
      <c r="I20" s="41"/>
      <c r="M20" s="41"/>
      <c r="N20" s="42"/>
      <c r="O20" s="32"/>
    </row>
    <row r="21" spans="2:23" ht="19.5" customHeight="1">
      <c r="B21" s="31"/>
      <c r="C21" s="225" t="s">
        <v>59</v>
      </c>
      <c r="D21" s="43"/>
      <c r="E21" s="43"/>
      <c r="F21" s="43"/>
      <c r="G21" s="38"/>
      <c r="H21" s="38"/>
      <c r="I21" s="41"/>
      <c r="M21" s="41"/>
      <c r="N21" s="42"/>
      <c r="O21" s="32"/>
    </row>
    <row r="22" spans="2:23" ht="19.5" customHeight="1">
      <c r="B22" s="31"/>
      <c r="C22" s="225" t="s">
        <v>103</v>
      </c>
      <c r="G22" s="38"/>
      <c r="H22" s="38"/>
      <c r="I22" s="41"/>
      <c r="M22" s="41"/>
      <c r="N22" s="42"/>
      <c r="O22" s="32"/>
    </row>
    <row r="23" spans="2:23" ht="19.5" customHeight="1">
      <c r="B23" s="31"/>
      <c r="C23"/>
      <c r="D23" s="44"/>
      <c r="F23" s="45"/>
      <c r="G23" s="38"/>
      <c r="H23" s="38"/>
      <c r="O23" s="32"/>
      <c r="R23" s="46"/>
      <c r="W23" s="46"/>
    </row>
    <row r="24" spans="2:23" ht="19.5" customHeight="1">
      <c r="B24" s="31"/>
      <c r="C24"/>
      <c r="D24" s="47"/>
      <c r="E24" s="47"/>
      <c r="F24" s="47"/>
      <c r="G24" s="38"/>
      <c r="H24" s="38"/>
      <c r="O24" s="32"/>
    </row>
    <row r="25" spans="2:23" ht="19.5" customHeight="1">
      <c r="B25" s="31"/>
      <c r="C25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2"/>
    </row>
    <row r="26" spans="2:23" ht="19.5" customHeight="1">
      <c r="B26" s="31"/>
      <c r="C26"/>
      <c r="D26" s="49"/>
      <c r="E26" s="49"/>
      <c r="F26" s="38"/>
      <c r="G26" s="38"/>
      <c r="H26" s="38"/>
      <c r="I26" s="38"/>
      <c r="J26" s="38"/>
      <c r="K26" s="38"/>
      <c r="L26" s="38"/>
      <c r="M26" s="38"/>
      <c r="N26" s="38"/>
      <c r="O26" s="32"/>
    </row>
    <row r="27" spans="2:23" ht="19.5" customHeight="1">
      <c r="B27" s="31"/>
      <c r="C27"/>
      <c r="D27" s="50"/>
      <c r="E27" s="51"/>
      <c r="F27" s="38"/>
      <c r="G27" s="38"/>
      <c r="H27" s="38"/>
      <c r="I27" s="38"/>
      <c r="J27" s="38"/>
      <c r="K27" s="38"/>
      <c r="L27" s="38"/>
      <c r="M27" s="38"/>
      <c r="N27" s="38"/>
      <c r="O27" s="32"/>
    </row>
    <row r="28" spans="2:23" ht="19.5" customHeight="1">
      <c r="B28" s="31"/>
      <c r="C28" s="48"/>
      <c r="D28" s="50"/>
      <c r="E28" s="51"/>
      <c r="F28" s="38"/>
      <c r="G28" s="38"/>
      <c r="H28" s="38"/>
      <c r="I28" s="38"/>
      <c r="J28" s="38"/>
      <c r="K28" s="38"/>
      <c r="L28" s="38"/>
      <c r="M28" s="38"/>
      <c r="N28" s="38"/>
      <c r="O28" s="32"/>
    </row>
    <row r="29" spans="2:23" ht="19.5" customHeight="1">
      <c r="B29" s="31"/>
      <c r="C29" s="52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2"/>
    </row>
    <row r="30" spans="2:23" ht="19.5" customHeight="1">
      <c r="B30" s="31"/>
      <c r="C30" s="52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2"/>
    </row>
    <row r="31" spans="2:23" ht="19.5" customHeight="1">
      <c r="B31" s="31"/>
      <c r="C31" s="53" t="s">
        <v>27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32"/>
    </row>
    <row r="32" spans="2:23" ht="19.5" customHeight="1">
      <c r="B32" s="31"/>
      <c r="C32" s="55" t="s">
        <v>20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32"/>
    </row>
    <row r="33" spans="2:16" ht="19.5" customHeight="1">
      <c r="B33" s="31"/>
      <c r="C33" s="55" t="s">
        <v>21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32"/>
    </row>
    <row r="34" spans="2:16" ht="19.5" customHeight="1">
      <c r="B34" s="31"/>
      <c r="C34" s="55" t="s">
        <v>22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32"/>
    </row>
    <row r="35" spans="2:16" ht="19.5" customHeight="1">
      <c r="B35" s="31"/>
      <c r="C35" s="55" t="s">
        <v>23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32"/>
    </row>
    <row r="36" spans="2:16" ht="19.5" customHeight="1">
      <c r="B36" s="31"/>
      <c r="C36" s="55" t="s">
        <v>24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32"/>
    </row>
    <row r="37" spans="2:16" ht="19.5" customHeight="1">
      <c r="B37" s="31"/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32"/>
    </row>
    <row r="38" spans="2:16" ht="19.5" customHeight="1">
      <c r="B38" s="31"/>
      <c r="C38" s="55" t="s">
        <v>16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32"/>
    </row>
    <row r="39" spans="2:16" ht="19.5" customHeight="1" thickBot="1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9" t="s">
        <v>25</v>
      </c>
    </row>
    <row r="40" spans="2:16" ht="19.5" customHeight="1" thickTop="1">
      <c r="P40" s="23" t="s">
        <v>25</v>
      </c>
    </row>
  </sheetData>
  <hyperlinks>
    <hyperlink ref="C38" r:id="rId1" xr:uid="{029B5195-E794-4223-9D73-5A590155E446}"/>
    <hyperlink ref="C16" location="'EV and Equity Value'!A1" tooltip="EV and Equity Value" display="EV and Equity Value" xr:uid="{CE7995E7-BB2E-443A-939D-333626ED915D}"/>
    <hyperlink ref="C21" location="'Terminal Value'!A1" tooltip="Terminal Value" display="Terminal Value" xr:uid="{C4A4D25F-451B-452E-8037-5C0B6A7FC88A}"/>
    <hyperlink ref="C17" location="'EV vs Equity Multiples'!A1" tooltip="EV vs Equity Multiples" display="EV vs Equity Multiples" xr:uid="{3BB80876-8FF9-48BF-8FAB-B4A94959141D}"/>
    <hyperlink ref="C18" location="'Info for Beta'!A1" tooltip="Info for Beta" display="Info for Beta" xr:uid="{00E812F8-28D7-4074-BBC8-424EE3E77064}"/>
    <hyperlink ref="C19" location="WACC!A1" tooltip="WACC" display="WACC" xr:uid="{F7C7C858-0421-4B74-A412-B5BC62F0A5A0}"/>
    <hyperlink ref="C20" location="'Industry Beta'!A1" tooltip="Industry Beta" display="Industry Beta" xr:uid="{A3638E57-9C54-4B02-A2BB-9EB74D672C51}"/>
    <hyperlink ref="C22" location="'DCF XNPV XIRR'!A1" tooltip="DCF XNPV XIRR" display="DCF XNPV XIRR" xr:uid="{0A7547DE-C92B-47FD-AC67-83F681887FC8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6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D002-F0AA-4D06-BD22-DC0AAD2666B6}">
  <dimension ref="B1:H18"/>
  <sheetViews>
    <sheetView showGridLines="0" zoomScaleNormal="100" zoomScaleSheetLayoutView="115" workbookViewId="0">
      <pane ySplit="1" topLeftCell="A2" activePane="bottomLeft" state="frozen"/>
      <selection activeCell="XFD15" sqref="XFD15"/>
      <selection pane="bottomLeft" activeCell="A2" sqref="A2"/>
    </sheetView>
  </sheetViews>
  <sheetFormatPr defaultColWidth="9.1171875" defaultRowHeight="14.4" outlineLevelRow="1"/>
  <cols>
    <col min="1" max="1" width="9.1171875" style="126"/>
    <col min="2" max="8" width="15.64453125" style="126" customWidth="1"/>
    <col min="9" max="16384" width="9.1171875" style="126"/>
  </cols>
  <sheetData>
    <row r="1" spans="2:8" s="123" customFormat="1" ht="55" customHeight="1">
      <c r="B1" s="122"/>
      <c r="C1" s="122"/>
      <c r="D1" s="122"/>
      <c r="E1" s="122"/>
      <c r="F1" s="122"/>
      <c r="G1" s="122"/>
      <c r="H1" s="122"/>
    </row>
    <row r="2" spans="2:8" s="123" customFormat="1" ht="14.1"/>
    <row r="3" spans="2:8" s="123" customFormat="1" ht="16.95" customHeight="1">
      <c r="B3" s="124" t="s">
        <v>47</v>
      </c>
      <c r="C3" s="124"/>
      <c r="D3" s="124"/>
      <c r="F3" s="124" t="s">
        <v>48</v>
      </c>
      <c r="G3" s="124"/>
      <c r="H3" s="124"/>
    </row>
    <row r="4" spans="2:8" outlineLevel="1">
      <c r="B4" s="125"/>
      <c r="D4" s="127"/>
      <c r="F4" s="125"/>
      <c r="H4" s="127"/>
    </row>
    <row r="5" spans="2:8" outlineLevel="1">
      <c r="B5" s="125" t="s">
        <v>49</v>
      </c>
      <c r="D5" s="127"/>
      <c r="F5" s="125" t="s">
        <v>49</v>
      </c>
      <c r="H5" s="127"/>
    </row>
    <row r="6" spans="2:8" outlineLevel="1">
      <c r="B6" s="126" t="s">
        <v>50</v>
      </c>
      <c r="D6" s="128">
        <v>25</v>
      </c>
      <c r="F6" s="126" t="s">
        <v>50</v>
      </c>
      <c r="H6" s="233">
        <f>H8/H7</f>
        <v>25</v>
      </c>
    </row>
    <row r="7" spans="2:8" outlineLevel="1">
      <c r="B7" s="126" t="s">
        <v>51</v>
      </c>
      <c r="D7" s="129">
        <v>20000</v>
      </c>
      <c r="F7" s="126" t="s">
        <v>51</v>
      </c>
      <c r="H7" s="130">
        <v>20000</v>
      </c>
    </row>
    <row r="8" spans="2:8" outlineLevel="1">
      <c r="B8" s="126" t="s">
        <v>52</v>
      </c>
      <c r="D8" s="229">
        <f>D6*D7</f>
        <v>500000</v>
      </c>
      <c r="F8" s="126" t="s">
        <v>52</v>
      </c>
      <c r="H8" s="232">
        <f>H15-H13</f>
        <v>500000</v>
      </c>
    </row>
    <row r="9" spans="2:8" outlineLevel="1">
      <c r="D9" s="127"/>
      <c r="H9" s="127"/>
    </row>
    <row r="10" spans="2:8" outlineLevel="1">
      <c r="B10" s="126" t="s">
        <v>53</v>
      </c>
      <c r="D10" s="131">
        <v>0</v>
      </c>
      <c r="F10" s="126" t="s">
        <v>53</v>
      </c>
      <c r="H10" s="131">
        <v>0</v>
      </c>
    </row>
    <row r="11" spans="2:8" outlineLevel="1">
      <c r="B11" s="126" t="s">
        <v>54</v>
      </c>
      <c r="D11" s="132">
        <v>30000</v>
      </c>
      <c r="F11" s="126" t="s">
        <v>54</v>
      </c>
      <c r="H11" s="131">
        <v>30000</v>
      </c>
    </row>
    <row r="12" spans="2:8" outlineLevel="1">
      <c r="B12" s="126" t="s">
        <v>55</v>
      </c>
      <c r="D12" s="132">
        <v>2395</v>
      </c>
      <c r="F12" s="126" t="s">
        <v>55</v>
      </c>
      <c r="H12" s="132">
        <v>2395</v>
      </c>
    </row>
    <row r="13" spans="2:8" outlineLevel="1">
      <c r="B13" s="126" t="s">
        <v>56</v>
      </c>
      <c r="D13" s="229">
        <f>D10+D11-D12</f>
        <v>27605</v>
      </c>
      <c r="F13" s="126" t="s">
        <v>56</v>
      </c>
      <c r="H13" s="231">
        <f>H10+H11-H12</f>
        <v>27605</v>
      </c>
    </row>
    <row r="14" spans="2:8" outlineLevel="1">
      <c r="D14" s="133"/>
      <c r="H14" s="133"/>
    </row>
    <row r="15" spans="2:8" ht="14.7" outlineLevel="1" thickBot="1">
      <c r="B15" s="134" t="s">
        <v>57</v>
      </c>
      <c r="D15" s="230">
        <f>D8+D13</f>
        <v>527605</v>
      </c>
      <c r="F15" s="134" t="s">
        <v>58</v>
      </c>
      <c r="H15" s="135">
        <v>527605</v>
      </c>
    </row>
    <row r="16" spans="2:8" ht="14.7" outlineLevel="1" thickTop="1">
      <c r="C16" s="127"/>
      <c r="F16" s="127"/>
    </row>
    <row r="17" spans="2:8">
      <c r="B17" s="136"/>
      <c r="C17" s="137"/>
      <c r="D17" s="136"/>
      <c r="E17" s="136"/>
      <c r="F17" s="137"/>
      <c r="G17" s="136"/>
      <c r="H17" s="136"/>
    </row>
    <row r="18" spans="2:8">
      <c r="C18" s="138"/>
      <c r="F18" s="138"/>
    </row>
  </sheetData>
  <printOptions horizontalCentered="1"/>
  <pageMargins left="0.11799999999999999" right="0.11799999999999999" top="0.11799999999999999" bottom="0.11799999999999999" header="0.3" footer="0.3"/>
  <pageSetup orientation="landscape" horizontalDpi="300" verticalDpi="300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3927-CFDD-4738-A978-EC7791D092E4}">
  <sheetPr>
    <pageSetUpPr autoPageBreaks="0"/>
  </sheetPr>
  <dimension ref="A1:O41"/>
  <sheetViews>
    <sheetView showGridLines="0" zoomScale="85" zoomScaleNormal="85" zoomScaleSheetLayoutView="95" workbookViewId="0">
      <pane ySplit="1" topLeftCell="A2" activePane="bottomLeft" state="frozen"/>
      <selection activeCell="XFD15" sqref="XFD15"/>
      <selection pane="bottomLeft" activeCell="A2" sqref="A2"/>
    </sheetView>
  </sheetViews>
  <sheetFormatPr defaultColWidth="10.17578125" defaultRowHeight="15" customHeight="1" outlineLevelRow="1"/>
  <cols>
    <col min="1" max="1" width="10.17578125" style="149" customWidth="1"/>
    <col min="2" max="2" width="22.76171875" style="149" customWidth="1"/>
    <col min="3" max="3" width="14.17578125" style="149" customWidth="1"/>
    <col min="4" max="4" width="9.87890625" style="149" customWidth="1"/>
    <col min="5" max="5" width="10.8203125" style="149" customWidth="1"/>
    <col min="6" max="7" width="11.46875" style="149" customWidth="1"/>
    <col min="8" max="8" width="5.1171875" style="149" customWidth="1"/>
    <col min="9" max="15" width="11.46875" style="149" customWidth="1"/>
    <col min="16" max="16384" width="10.17578125" style="149"/>
  </cols>
  <sheetData>
    <row r="1" spans="1:15" s="139" customFormat="1" ht="55" customHeight="1">
      <c r="A1" s="141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s="141" customFormat="1" ht="15" customHeight="1">
      <c r="B2" s="172"/>
      <c r="C2" s="173"/>
      <c r="D2" s="174"/>
      <c r="E2" s="175"/>
      <c r="F2" s="176"/>
      <c r="G2" s="176"/>
      <c r="H2" s="177"/>
      <c r="I2" s="177"/>
    </row>
    <row r="3" spans="1:15" s="148" customFormat="1" ht="15" customHeight="1">
      <c r="A3" s="141" t="s">
        <v>25</v>
      </c>
      <c r="B3" s="143" t="s">
        <v>79</v>
      </c>
      <c r="C3" s="144"/>
      <c r="D3" s="145"/>
      <c r="E3" s="145"/>
      <c r="F3" s="146"/>
      <c r="G3" s="146"/>
      <c r="I3" s="143" t="s">
        <v>80</v>
      </c>
      <c r="J3" s="144"/>
      <c r="K3" s="144"/>
      <c r="L3" s="144"/>
      <c r="M3" s="144"/>
      <c r="N3" s="144"/>
      <c r="O3" s="144"/>
    </row>
    <row r="4" spans="1:15" s="148" customFormat="1" ht="15" customHeight="1" outlineLevel="1">
      <c r="B4" s="178"/>
      <c r="C4" s="173"/>
      <c r="D4" s="179"/>
      <c r="E4" s="179"/>
      <c r="F4" s="147"/>
      <c r="G4" s="147"/>
      <c r="J4" s="180"/>
    </row>
    <row r="5" spans="1:15" s="148" customFormat="1" ht="15" customHeight="1" outlineLevel="1">
      <c r="B5" s="181" t="s">
        <v>29</v>
      </c>
      <c r="C5" s="173"/>
      <c r="D5" s="179"/>
      <c r="E5" s="179"/>
      <c r="F5" s="182" t="s">
        <v>81</v>
      </c>
      <c r="G5" s="182" t="s">
        <v>82</v>
      </c>
      <c r="I5" s="181" t="s">
        <v>29</v>
      </c>
      <c r="J5" s="180"/>
      <c r="N5" s="182" t="s">
        <v>81</v>
      </c>
      <c r="O5" s="182" t="s">
        <v>82</v>
      </c>
    </row>
    <row r="6" spans="1:15" s="148" customFormat="1" ht="15" customHeight="1" outlineLevel="1">
      <c r="B6" s="178"/>
      <c r="C6" s="173"/>
      <c r="D6" s="179"/>
      <c r="E6" s="179"/>
      <c r="F6" s="147"/>
      <c r="G6" s="147"/>
      <c r="J6" s="180"/>
    </row>
    <row r="7" spans="1:15" s="148" customFormat="1" ht="15" customHeight="1" outlineLevel="1" thickBot="1">
      <c r="C7" s="173"/>
      <c r="D7" s="175"/>
      <c r="E7" s="175"/>
      <c r="F7" s="183">
        <v>2023</v>
      </c>
      <c r="G7" s="184">
        <f>F7</f>
        <v>2023</v>
      </c>
      <c r="I7" s="172" t="s">
        <v>83</v>
      </c>
      <c r="J7" s="180"/>
      <c r="K7" s="141"/>
      <c r="L7" s="141"/>
      <c r="M7" s="141"/>
      <c r="N7" s="158">
        <v>160000</v>
      </c>
      <c r="O7" s="158">
        <v>178000</v>
      </c>
    </row>
    <row r="8" spans="1:15" s="139" customFormat="1" ht="15" customHeight="1" outlineLevel="1">
      <c r="A8" s="141"/>
      <c r="B8" s="181"/>
      <c r="C8" s="173"/>
      <c r="D8" s="175"/>
      <c r="E8" s="175"/>
      <c r="F8" s="185"/>
      <c r="G8" s="185"/>
      <c r="I8" s="186" t="s">
        <v>56</v>
      </c>
      <c r="J8" s="141"/>
      <c r="K8" s="141"/>
      <c r="L8" s="141"/>
      <c r="M8" s="141"/>
      <c r="N8" s="176">
        <f>F38</f>
        <v>20000</v>
      </c>
      <c r="O8" s="176">
        <f>G38</f>
        <v>2000</v>
      </c>
    </row>
    <row r="9" spans="1:15" s="148" customFormat="1" ht="15" customHeight="1" outlineLevel="1">
      <c r="B9" s="181"/>
      <c r="C9" s="173"/>
      <c r="D9" s="175"/>
      <c r="E9" s="175"/>
      <c r="I9" s="186" t="s">
        <v>57</v>
      </c>
      <c r="J9" s="141"/>
      <c r="K9" s="141"/>
      <c r="L9" s="141"/>
      <c r="M9" s="141"/>
      <c r="N9" s="176">
        <f>SUM(N7:N8)</f>
        <v>180000</v>
      </c>
      <c r="O9" s="176">
        <f>SUM(O7:O8)</f>
        <v>180000</v>
      </c>
    </row>
    <row r="10" spans="1:15" s="141" customFormat="1" ht="15" customHeight="1" outlineLevel="1">
      <c r="B10" s="187" t="s">
        <v>84</v>
      </c>
      <c r="C10" s="186"/>
      <c r="D10" s="175"/>
      <c r="E10" s="186"/>
      <c r="F10" s="188">
        <v>56481.149010000008</v>
      </c>
      <c r="G10" s="188">
        <v>56481.149010000008</v>
      </c>
      <c r="I10" s="186" t="s">
        <v>70</v>
      </c>
      <c r="J10" s="180"/>
      <c r="N10" s="176">
        <f>F16</f>
        <v>20914.247485200009</v>
      </c>
      <c r="O10" s="176">
        <f>G16</f>
        <v>20914.247485200009</v>
      </c>
    </row>
    <row r="11" spans="1:15" s="141" customFormat="1" ht="15" customHeight="1" outlineLevel="1">
      <c r="B11" s="187" t="s">
        <v>85</v>
      </c>
      <c r="C11" s="186"/>
      <c r="D11" s="186"/>
      <c r="E11" s="186"/>
      <c r="F11" s="189">
        <v>-27110.951524800003</v>
      </c>
      <c r="G11" s="189">
        <v>-27110.951524800003</v>
      </c>
      <c r="I11" s="190" t="s">
        <v>114</v>
      </c>
      <c r="J11" s="191"/>
      <c r="K11" s="191"/>
      <c r="L11" s="191"/>
      <c r="M11" s="191"/>
      <c r="N11" s="234">
        <f>N9/N10</f>
        <v>8.6065731089477264</v>
      </c>
      <c r="O11" s="234">
        <f>O9/O10</f>
        <v>8.6065731089477264</v>
      </c>
    </row>
    <row r="12" spans="1:15" s="141" customFormat="1" ht="15" customHeight="1" outlineLevel="1">
      <c r="B12" s="192" t="s">
        <v>86</v>
      </c>
      <c r="C12" s="190"/>
      <c r="D12" s="186"/>
      <c r="E12" s="186"/>
      <c r="F12" s="193">
        <f t="shared" ref="F12:G12" si="0">SUM(F10:F11)</f>
        <v>29370.197485200006</v>
      </c>
      <c r="G12" s="193">
        <f t="shared" si="0"/>
        <v>29370.197485200006</v>
      </c>
    </row>
    <row r="13" spans="1:15" s="141" customFormat="1" ht="15" customHeight="1" outlineLevel="1">
      <c r="B13" s="187"/>
      <c r="C13" s="186"/>
      <c r="D13" s="186"/>
      <c r="E13" s="186"/>
      <c r="F13" s="194"/>
      <c r="G13" s="194"/>
    </row>
    <row r="14" spans="1:15" s="141" customFormat="1" ht="15" customHeight="1" outlineLevel="1">
      <c r="B14" s="187" t="s">
        <v>87</v>
      </c>
      <c r="C14" s="186"/>
      <c r="D14" s="186"/>
      <c r="E14" s="186"/>
      <c r="F14" s="188">
        <v>-6359.0399999999991</v>
      </c>
      <c r="G14" s="188">
        <v>-6359.0399999999991</v>
      </c>
      <c r="N14" s="182" t="s">
        <v>81</v>
      </c>
      <c r="O14" s="182" t="s">
        <v>82</v>
      </c>
    </row>
    <row r="15" spans="1:15" s="141" customFormat="1" ht="15" customHeight="1" outlineLevel="1">
      <c r="B15" s="187" t="s">
        <v>88</v>
      </c>
      <c r="C15" s="186"/>
      <c r="D15" s="186"/>
      <c r="E15" s="186"/>
      <c r="F15" s="189">
        <v>-2096.91</v>
      </c>
      <c r="G15" s="189">
        <v>-2096.91</v>
      </c>
    </row>
    <row r="16" spans="1:15" s="141" customFormat="1" ht="15" customHeight="1" outlineLevel="1">
      <c r="B16" s="192" t="s">
        <v>70</v>
      </c>
      <c r="C16" s="190"/>
      <c r="D16" s="186"/>
      <c r="E16" s="186"/>
      <c r="F16" s="193">
        <f>F12+SUM(F14:F15)</f>
        <v>20914.247485200009</v>
      </c>
      <c r="G16" s="193">
        <f>G12+SUM(G14:G15)</f>
        <v>20914.247485200009</v>
      </c>
      <c r="I16" s="172" t="s">
        <v>89</v>
      </c>
      <c r="J16" s="180"/>
      <c r="K16" s="148"/>
      <c r="L16" s="148"/>
      <c r="M16" s="148"/>
      <c r="N16" s="195">
        <f>N7</f>
        <v>160000</v>
      </c>
      <c r="O16" s="195">
        <f>O7</f>
        <v>178000</v>
      </c>
    </row>
    <row r="17" spans="2:15" s="141" customFormat="1" ht="15" customHeight="1" outlineLevel="1">
      <c r="B17" s="187"/>
      <c r="C17" s="186"/>
      <c r="D17" s="186"/>
      <c r="E17" s="186"/>
      <c r="F17" s="196"/>
      <c r="G17" s="196"/>
      <c r="I17" s="172" t="s">
        <v>90</v>
      </c>
      <c r="J17" s="148"/>
      <c r="K17" s="148"/>
      <c r="L17" s="148"/>
      <c r="M17" s="148"/>
      <c r="N17" s="235">
        <f>F26</f>
        <v>12174.633315198007</v>
      </c>
      <c r="O17" s="235">
        <f>G26</f>
        <v>13040.497485200009</v>
      </c>
    </row>
    <row r="18" spans="2:15" s="141" customFormat="1" ht="15" customHeight="1" outlineLevel="1">
      <c r="B18" s="187" t="s">
        <v>91</v>
      </c>
      <c r="C18" s="186"/>
      <c r="D18" s="186"/>
      <c r="E18" s="186"/>
      <c r="F18" s="189">
        <v>-4287.75</v>
      </c>
      <c r="G18" s="189">
        <v>-4287.75</v>
      </c>
      <c r="I18" s="190" t="s">
        <v>115</v>
      </c>
      <c r="J18" s="180"/>
      <c r="K18" s="191"/>
      <c r="L18" s="191"/>
      <c r="M18" s="191"/>
      <c r="N18" s="234">
        <f>N16/N17</f>
        <v>13.142079589392363</v>
      </c>
      <c r="O18" s="234">
        <f>O16/O17</f>
        <v>13.64978599950015</v>
      </c>
    </row>
    <row r="19" spans="2:15" s="141" customFormat="1" ht="15" customHeight="1" outlineLevel="1">
      <c r="B19" s="192" t="s">
        <v>92</v>
      </c>
      <c r="C19" s="190"/>
      <c r="D19" s="186"/>
      <c r="E19" s="186"/>
      <c r="F19" s="193">
        <f>F16+SUM(F18:F18)</f>
        <v>16626.497485200009</v>
      </c>
      <c r="G19" s="193">
        <f>G16+SUM(G18:G18)</f>
        <v>16626.497485200009</v>
      </c>
    </row>
    <row r="20" spans="2:15" s="141" customFormat="1" ht="15" customHeight="1" outlineLevel="1">
      <c r="B20" s="192"/>
      <c r="C20" s="190"/>
      <c r="D20" s="186"/>
      <c r="E20" s="186"/>
      <c r="F20" s="196"/>
      <c r="G20" s="196"/>
    </row>
    <row r="21" spans="2:15" s="141" customFormat="1" ht="15" customHeight="1" outlineLevel="1">
      <c r="B21" s="187" t="s">
        <v>93</v>
      </c>
      <c r="C21" s="186"/>
      <c r="D21" s="186"/>
      <c r="E21" s="186"/>
      <c r="F21" s="189">
        <v>-1200</v>
      </c>
      <c r="G21" s="189">
        <v>-120</v>
      </c>
    </row>
    <row r="22" spans="2:15" s="141" customFormat="1" ht="15" customHeight="1" outlineLevel="1">
      <c r="B22" s="192" t="s">
        <v>94</v>
      </c>
      <c r="C22" s="190"/>
      <c r="D22" s="186"/>
      <c r="E22" s="186"/>
      <c r="F22" s="193">
        <f>F19+SUM(F21:F21)</f>
        <v>15426.497485200009</v>
      </c>
      <c r="G22" s="193">
        <f>G19+SUM(G21:G21)</f>
        <v>16506.497485200009</v>
      </c>
      <c r="J22" s="180"/>
    </row>
    <row r="23" spans="2:15" s="141" customFormat="1" ht="15" customHeight="1" outlineLevel="1">
      <c r="B23" s="192"/>
      <c r="C23" s="190"/>
      <c r="D23" s="186"/>
      <c r="E23" s="186"/>
      <c r="F23" s="196"/>
      <c r="G23" s="196"/>
      <c r="O23" s="197" t="s">
        <v>95</v>
      </c>
    </row>
    <row r="24" spans="2:15" s="141" customFormat="1" ht="15" customHeight="1" outlineLevel="1">
      <c r="B24" s="187" t="s">
        <v>96</v>
      </c>
      <c r="C24" s="186"/>
      <c r="D24" s="186"/>
      <c r="E24" s="186"/>
      <c r="F24" s="188">
        <v>-3251.8641700020016</v>
      </c>
      <c r="G24" s="188">
        <v>-3466</v>
      </c>
      <c r="J24" s="180"/>
      <c r="O24" s="198" t="s">
        <v>97</v>
      </c>
    </row>
    <row r="25" spans="2:15" s="141" customFormat="1" ht="15" customHeight="1" outlineLevel="1">
      <c r="B25" s="187"/>
      <c r="C25" s="186"/>
      <c r="D25" s="186"/>
      <c r="E25" s="186"/>
      <c r="F25" s="199"/>
      <c r="G25" s="199"/>
    </row>
    <row r="26" spans="2:15" s="141" customFormat="1" ht="15" customHeight="1" outlineLevel="1" thickBot="1">
      <c r="B26" s="192" t="s">
        <v>90</v>
      </c>
      <c r="C26" s="190"/>
      <c r="D26" s="186"/>
      <c r="E26" s="186"/>
      <c r="F26" s="200">
        <f>F24+F22</f>
        <v>12174.633315198007</v>
      </c>
      <c r="G26" s="200">
        <f>G24+G22</f>
        <v>13040.497485200009</v>
      </c>
    </row>
    <row r="27" spans="2:15" s="141" customFormat="1" ht="15" customHeight="1" outlineLevel="1">
      <c r="B27" s="190"/>
      <c r="C27" s="190"/>
      <c r="D27" s="186"/>
      <c r="E27" s="186"/>
      <c r="F27" s="201"/>
      <c r="G27" s="201"/>
    </row>
    <row r="28" spans="2:15" s="141" customFormat="1" ht="15" customHeight="1" outlineLevel="1">
      <c r="B28" s="190"/>
      <c r="C28" s="190"/>
      <c r="D28" s="186"/>
      <c r="E28" s="186"/>
      <c r="F28" s="201"/>
      <c r="G28" s="201"/>
    </row>
    <row r="29" spans="2:15" s="141" customFormat="1" ht="15" customHeight="1">
      <c r="B29" s="172"/>
      <c r="C29" s="202"/>
      <c r="D29" s="174"/>
      <c r="E29" s="186"/>
      <c r="F29" s="203"/>
      <c r="G29" s="203"/>
      <c r="H29" s="177"/>
      <c r="I29" s="177"/>
    </row>
    <row r="30" spans="2:15" ht="15" customHeight="1">
      <c r="B30" s="143" t="s">
        <v>98</v>
      </c>
      <c r="C30" s="143"/>
      <c r="D30" s="143"/>
      <c r="E30" s="143"/>
      <c r="F30" s="143"/>
      <c r="G30" s="143"/>
    </row>
    <row r="31" spans="2:15" ht="15" customHeight="1" outlineLevel="1">
      <c r="B31" s="178"/>
    </row>
    <row r="32" spans="2:15" ht="15" customHeight="1" outlineLevel="1">
      <c r="B32" s="181" t="s">
        <v>29</v>
      </c>
      <c r="F32" s="182" t="s">
        <v>81</v>
      </c>
      <c r="G32" s="182" t="s">
        <v>82</v>
      </c>
    </row>
    <row r="33" spans="2:12" ht="15" customHeight="1" outlineLevel="1">
      <c r="F33" s="147"/>
      <c r="G33" s="147"/>
    </row>
    <row r="34" spans="2:12" ht="15" customHeight="1" outlineLevel="1" thickBot="1">
      <c r="F34" s="183">
        <v>2023</v>
      </c>
      <c r="G34" s="184">
        <f>F34</f>
        <v>2023</v>
      </c>
      <c r="L34" s="204"/>
    </row>
    <row r="35" spans="2:12" ht="15" customHeight="1" outlineLevel="1"/>
    <row r="36" spans="2:12" ht="15" customHeight="1" outlineLevel="1">
      <c r="B36" s="161" t="s">
        <v>99</v>
      </c>
      <c r="F36" s="205">
        <v>100000</v>
      </c>
      <c r="G36" s="205">
        <v>100000</v>
      </c>
    </row>
    <row r="37" spans="2:12" ht="15" customHeight="1" outlineLevel="1"/>
    <row r="38" spans="2:12" ht="15" customHeight="1" outlineLevel="1">
      <c r="B38" s="161" t="s">
        <v>12</v>
      </c>
      <c r="C38" s="161"/>
      <c r="D38" s="161"/>
      <c r="E38" s="161"/>
      <c r="F38" s="205">
        <v>20000</v>
      </c>
      <c r="G38" s="205">
        <v>2000</v>
      </c>
    </row>
    <row r="39" spans="2:12" ht="15" customHeight="1" outlineLevel="1">
      <c r="B39" s="161" t="s">
        <v>100</v>
      </c>
      <c r="C39" s="161"/>
      <c r="D39" s="161"/>
      <c r="E39" s="161"/>
      <c r="F39" s="206">
        <f>F36-F38</f>
        <v>80000</v>
      </c>
      <c r="G39" s="206">
        <f>G36-G38</f>
        <v>98000</v>
      </c>
    </row>
    <row r="40" spans="2:12" ht="15" customHeight="1" outlineLevel="1"/>
    <row r="41" spans="2:12" ht="15" customHeight="1" outlineLevel="1">
      <c r="B41" s="153"/>
      <c r="C41" s="153"/>
      <c r="D41" s="153"/>
      <c r="E41" s="153"/>
      <c r="F41" s="153"/>
      <c r="G41" s="153"/>
    </row>
  </sheetData>
  <printOptions horizontalCentered="1"/>
  <pageMargins left="0.118110236220472" right="0.118110236220472" top="0.118110236220472" bottom="0.118110236220472" header="0.118110236220472" footer="0.118110236220472"/>
  <pageSetup scale="82" orientation="landscape" r:id="rId1"/>
  <headerFooter alignWithMargins="0"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5"/>
  <sheetViews>
    <sheetView showGridLines="0" zoomScale="85" zoomScaleNormal="85" workbookViewId="0">
      <pane ySplit="1" topLeftCell="A2" activePane="bottomLeft" state="frozen"/>
      <selection activeCell="K2" sqref="K2"/>
      <selection pane="bottomLeft" activeCell="A2" sqref="A2"/>
    </sheetView>
  </sheetViews>
  <sheetFormatPr defaultColWidth="8.87890625" defaultRowHeight="14.4"/>
  <cols>
    <col min="1" max="1" width="8.87890625" style="2"/>
    <col min="2" max="6" width="17.8203125" style="2" customWidth="1"/>
    <col min="7" max="16384" width="8.87890625" style="2"/>
  </cols>
  <sheetData>
    <row r="1" spans="1:9" ht="55" customHeight="1">
      <c r="B1" s="8"/>
      <c r="C1" s="8"/>
      <c r="D1" s="8"/>
      <c r="E1" s="8"/>
      <c r="F1" s="8"/>
      <c r="G1" s="8"/>
      <c r="H1" s="8"/>
      <c r="I1" s="8"/>
    </row>
    <row r="2" spans="1:9">
      <c r="A2" s="207"/>
    </row>
    <row r="3" spans="1:9" ht="20.399999999999999">
      <c r="B3" s="9"/>
      <c r="C3" s="10" t="s">
        <v>1</v>
      </c>
      <c r="D3" s="10" t="s">
        <v>4</v>
      </c>
      <c r="E3" s="10" t="s">
        <v>3</v>
      </c>
      <c r="F3" s="10" t="s">
        <v>4</v>
      </c>
    </row>
    <row r="4" spans="1:9" ht="20.399999999999999">
      <c r="B4" s="10" t="s">
        <v>0</v>
      </c>
      <c r="C4" s="10" t="s">
        <v>2</v>
      </c>
      <c r="D4" s="10" t="s">
        <v>13</v>
      </c>
      <c r="E4" s="10" t="s">
        <v>2</v>
      </c>
      <c r="F4" s="10" t="s">
        <v>13</v>
      </c>
    </row>
    <row r="5" spans="1:9">
      <c r="B5" s="3">
        <v>42766</v>
      </c>
      <c r="C5" s="20">
        <v>176.73450323613798</v>
      </c>
      <c r="E5" s="20">
        <v>30.895937099999998</v>
      </c>
    </row>
    <row r="6" spans="1:9">
      <c r="B6" s="4">
        <f>B5+7</f>
        <v>42773</v>
      </c>
      <c r="C6" s="20">
        <v>176.71048241809569</v>
      </c>
      <c r="D6" s="21">
        <f>C6/C5-1</f>
        <v>-1.3591470597107413E-4</v>
      </c>
      <c r="E6" s="20">
        <v>30.922633824893349</v>
      </c>
      <c r="F6" s="21">
        <f>E6/E5-1</f>
        <v>8.6408529402892675E-4</v>
      </c>
      <c r="G6" s="6"/>
    </row>
    <row r="7" spans="1:9">
      <c r="B7" s="4">
        <f t="shared" ref="B7:B70" si="0">B6+7</f>
        <v>42780</v>
      </c>
      <c r="C7" s="20">
        <v>178.1450590511777</v>
      </c>
      <c r="D7" s="21">
        <f t="shared" ref="D7:D70" si="1">C7/C6-1</f>
        <v>8.1182316603483073E-3</v>
      </c>
      <c r="E7" s="20">
        <v>31.173670929831957</v>
      </c>
      <c r="F7" s="21">
        <f t="shared" ref="F7:F70" si="2">E7/E6-1</f>
        <v>8.1182316603483073E-3</v>
      </c>
      <c r="G7" s="6"/>
    </row>
    <row r="8" spans="1:9">
      <c r="B8" s="4">
        <f t="shared" si="0"/>
        <v>42787</v>
      </c>
      <c r="C8" s="20">
        <v>178.4359778474678</v>
      </c>
      <c r="D8" s="21">
        <f t="shared" si="1"/>
        <v>1.6330444292957935E-3</v>
      </c>
      <c r="E8" s="20">
        <v>31.219488120519351</v>
      </c>
      <c r="F8" s="21">
        <f t="shared" si="2"/>
        <v>1.4697399863661254E-3</v>
      </c>
      <c r="G8" s="6"/>
    </row>
    <row r="9" spans="1:9">
      <c r="B9" s="4">
        <f t="shared" si="0"/>
        <v>42794</v>
      </c>
      <c r="C9" s="20">
        <v>178.59211316474278</v>
      </c>
      <c r="D9" s="21">
        <f t="shared" si="1"/>
        <v>8.750215015969065E-4</v>
      </c>
      <c r="E9" s="20">
        <v>30.372660176519112</v>
      </c>
      <c r="F9" s="21">
        <f t="shared" si="2"/>
        <v>-2.7124978498403118E-2</v>
      </c>
      <c r="G9" s="6"/>
    </row>
    <row r="10" spans="1:9">
      <c r="B10" s="4">
        <f t="shared" si="0"/>
        <v>42801</v>
      </c>
      <c r="C10" s="20">
        <v>180.32294655367986</v>
      </c>
      <c r="D10" s="21">
        <f t="shared" si="1"/>
        <v>9.691544370385774E-3</v>
      </c>
      <c r="E10" s="20">
        <v>30.363291558501306</v>
      </c>
      <c r="F10" s="21">
        <f t="shared" si="2"/>
        <v>-3.0845562961423489E-4</v>
      </c>
      <c r="G10" s="6"/>
    </row>
    <row r="11" spans="1:9">
      <c r="B11" s="4">
        <f t="shared" si="0"/>
        <v>42808</v>
      </c>
      <c r="C11" s="20">
        <v>180.87409087876162</v>
      </c>
      <c r="D11" s="21">
        <f t="shared" si="1"/>
        <v>3.0564292321926256E-3</v>
      </c>
      <c r="E11" s="20">
        <v>29.879192270794771</v>
      </c>
      <c r="F11" s="21">
        <f t="shared" si="2"/>
        <v>-1.5943570767807391E-2</v>
      </c>
      <c r="G11" s="6"/>
    </row>
    <row r="12" spans="1:9">
      <c r="B12" s="4">
        <f t="shared" si="0"/>
        <v>42815</v>
      </c>
      <c r="C12" s="20">
        <v>181.80423033295523</v>
      </c>
      <c r="D12" s="21">
        <f t="shared" si="1"/>
        <v>5.1424692706103503E-3</v>
      </c>
      <c r="E12" s="20">
        <v>29.793811560711632</v>
      </c>
      <c r="F12" s="21">
        <f t="shared" si="2"/>
        <v>-2.8575307293896568E-3</v>
      </c>
      <c r="G12" s="6"/>
    </row>
    <row r="13" spans="1:9">
      <c r="B13" s="4">
        <f t="shared" si="0"/>
        <v>42822</v>
      </c>
      <c r="C13" s="20">
        <v>180.86808567425103</v>
      </c>
      <c r="D13" s="21">
        <f t="shared" si="1"/>
        <v>-5.1491907365948109E-3</v>
      </c>
      <c r="E13" s="20">
        <v>29.193490368804689</v>
      </c>
      <c r="F13" s="21">
        <f t="shared" si="2"/>
        <v>-2.0149190736594824E-2</v>
      </c>
      <c r="G13" s="6"/>
    </row>
    <row r="14" spans="1:9">
      <c r="B14" s="4">
        <f t="shared" si="0"/>
        <v>42829</v>
      </c>
      <c r="C14" s="20">
        <v>182.02975912457464</v>
      </c>
      <c r="D14" s="21">
        <f t="shared" si="1"/>
        <v>6.4227663271441138E-3</v>
      </c>
      <c r="E14" s="20">
        <v>29.380993335717253</v>
      </c>
      <c r="F14" s="21">
        <f t="shared" si="2"/>
        <v>6.4227663271441138E-3</v>
      </c>
    </row>
    <row r="15" spans="1:9">
      <c r="B15" s="4">
        <f t="shared" si="0"/>
        <v>42836</v>
      </c>
      <c r="C15" s="20">
        <v>184.80749983318876</v>
      </c>
      <c r="D15" s="21">
        <f t="shared" si="1"/>
        <v>1.5259816427670714E-2</v>
      </c>
      <c r="E15" s="20">
        <v>30.27005680051867</v>
      </c>
      <c r="F15" s="21">
        <f t="shared" si="2"/>
        <v>3.0259816427670616E-2</v>
      </c>
    </row>
    <row r="16" spans="1:9">
      <c r="B16" s="4">
        <f t="shared" si="0"/>
        <v>42843</v>
      </c>
      <c r="C16" s="20">
        <v>186.04990992193234</v>
      </c>
      <c r="D16" s="21">
        <f t="shared" si="1"/>
        <v>6.7227254838955197E-3</v>
      </c>
      <c r="E16" s="20">
        <v>31.502736013988116</v>
      </c>
      <c r="F16" s="21">
        <f t="shared" si="2"/>
        <v>4.072272548389555E-2</v>
      </c>
    </row>
    <row r="17" spans="2:6">
      <c r="B17" s="4">
        <f t="shared" si="0"/>
        <v>42850</v>
      </c>
      <c r="C17" s="20">
        <v>185.94114899579634</v>
      </c>
      <c r="D17" s="21">
        <f t="shared" si="1"/>
        <v>-5.8457930015465287E-4</v>
      </c>
      <c r="E17" s="20">
        <v>30.822762710322351</v>
      </c>
      <c r="F17" s="21">
        <f t="shared" si="2"/>
        <v>-2.1584579300154672E-2</v>
      </c>
    </row>
    <row r="18" spans="2:6">
      <c r="B18" s="4">
        <f t="shared" si="0"/>
        <v>42857</v>
      </c>
      <c r="C18" s="20">
        <v>185.77233602455462</v>
      </c>
      <c r="D18" s="21">
        <f t="shared" si="1"/>
        <v>-9.0788387698703676E-4</v>
      </c>
      <c r="E18" s="20">
        <v>31.133829610827</v>
      </c>
      <c r="F18" s="21">
        <f t="shared" si="2"/>
        <v>1.0092116123012973E-2</v>
      </c>
    </row>
    <row r="19" spans="2:6">
      <c r="B19" s="4">
        <f t="shared" si="0"/>
        <v>42864</v>
      </c>
      <c r="C19" s="20">
        <v>185.93714552612263</v>
      </c>
      <c r="D19" s="21">
        <f t="shared" si="1"/>
        <v>8.8715847092668554E-4</v>
      </c>
      <c r="E19" s="20">
        <v>31.005781103444498</v>
      </c>
      <c r="F19" s="21">
        <f t="shared" si="2"/>
        <v>-4.1128415290733189E-3</v>
      </c>
    </row>
    <row r="20" spans="2:6">
      <c r="B20" s="4">
        <f t="shared" si="0"/>
        <v>42871</v>
      </c>
      <c r="C20" s="20">
        <v>188.05031026889972</v>
      </c>
      <c r="D20" s="21">
        <f t="shared" si="1"/>
        <v>1.1364941291304387E-2</v>
      </c>
      <c r="E20" s="20">
        <v>31.26514264206585</v>
      </c>
      <c r="F20" s="21">
        <f t="shared" si="2"/>
        <v>8.3649412913044952E-3</v>
      </c>
    </row>
    <row r="21" spans="2:6">
      <c r="B21" s="4">
        <f t="shared" si="0"/>
        <v>42878</v>
      </c>
      <c r="C21" s="20">
        <v>187.18089010475748</v>
      </c>
      <c r="D21" s="21">
        <f t="shared" si="1"/>
        <v>-4.6233380997831031E-3</v>
      </c>
      <c r="E21" s="20">
        <v>31.183123602177766</v>
      </c>
      <c r="F21" s="21">
        <f t="shared" si="2"/>
        <v>-2.6233380997831013E-3</v>
      </c>
    </row>
    <row r="22" spans="2:6">
      <c r="B22" s="4">
        <f t="shared" si="0"/>
        <v>42885</v>
      </c>
      <c r="C22" s="20">
        <v>187.93287515847069</v>
      </c>
      <c r="D22" s="21">
        <f t="shared" si="1"/>
        <v>4.0174242856327869E-3</v>
      </c>
      <c r="E22" s="20">
        <v>31.339582563841219</v>
      </c>
      <c r="F22" s="21">
        <f t="shared" si="2"/>
        <v>5.0174242856326767E-3</v>
      </c>
    </row>
    <row r="23" spans="2:6">
      <c r="B23" s="4">
        <f t="shared" si="0"/>
        <v>42892</v>
      </c>
      <c r="C23" s="20">
        <v>187.62527523854007</v>
      </c>
      <c r="D23" s="21">
        <f t="shared" si="1"/>
        <v>-1.6367541850846878E-3</v>
      </c>
      <c r="E23" s="20">
        <v>31.350966536048723</v>
      </c>
      <c r="F23" s="21">
        <f t="shared" si="2"/>
        <v>3.6324581491520291E-4</v>
      </c>
    </row>
    <row r="24" spans="2:6">
      <c r="B24" s="4">
        <f t="shared" si="0"/>
        <v>42899</v>
      </c>
      <c r="C24" s="20">
        <v>187.7520517782078</v>
      </c>
      <c r="D24" s="21">
        <f t="shared" si="1"/>
        <v>6.7569009296075677E-4</v>
      </c>
      <c r="E24" s="20">
        <v>31.591606839294215</v>
      </c>
      <c r="F24" s="21">
        <f t="shared" si="2"/>
        <v>7.675690092960652E-3</v>
      </c>
    </row>
    <row r="25" spans="2:6">
      <c r="B25" s="4">
        <f t="shared" si="0"/>
        <v>42906</v>
      </c>
      <c r="C25" s="20">
        <v>190.04937612597584</v>
      </c>
      <c r="D25" s="21">
        <f t="shared" si="1"/>
        <v>1.2235948028316956E-2</v>
      </c>
      <c r="E25" s="20">
        <v>34.347530611657909</v>
      </c>
      <c r="F25" s="21">
        <f t="shared" si="2"/>
        <v>8.7235948028316912E-2</v>
      </c>
    </row>
    <row r="26" spans="2:6">
      <c r="B26" s="4">
        <f t="shared" si="0"/>
        <v>42913</v>
      </c>
      <c r="C26" s="20">
        <v>190.81070260892773</v>
      </c>
      <c r="D26" s="21">
        <f t="shared" si="1"/>
        <v>4.0059404480614624E-3</v>
      </c>
      <c r="E26" s="20">
        <v>34.004259345262966</v>
      </c>
      <c r="F26" s="21">
        <f t="shared" si="2"/>
        <v>-9.99405955193855E-3</v>
      </c>
    </row>
    <row r="27" spans="2:6">
      <c r="B27" s="4">
        <f t="shared" si="0"/>
        <v>42920</v>
      </c>
      <c r="C27" s="20">
        <v>193.87869486888636</v>
      </c>
      <c r="D27" s="21">
        <f t="shared" si="1"/>
        <v>1.6078722094779785E-2</v>
      </c>
      <c r="E27" s="20">
        <v>33.666893638337427</v>
      </c>
      <c r="F27" s="21">
        <f t="shared" si="2"/>
        <v>-9.9212779052203492E-3</v>
      </c>
    </row>
    <row r="28" spans="2:6">
      <c r="B28" s="4">
        <f t="shared" si="0"/>
        <v>42927</v>
      </c>
      <c r="C28" s="20">
        <v>193.63381597384398</v>
      </c>
      <c r="D28" s="21">
        <f t="shared" si="1"/>
        <v>-1.2630521120847726E-3</v>
      </c>
      <c r="E28" s="20">
        <v>33.557036809943519</v>
      </c>
      <c r="F28" s="21">
        <f t="shared" si="2"/>
        <v>-3.2630521120847744E-3</v>
      </c>
    </row>
    <row r="29" spans="2:6">
      <c r="B29" s="4">
        <f t="shared" si="0"/>
        <v>42934</v>
      </c>
      <c r="C29" s="20">
        <v>193.77327016747847</v>
      </c>
      <c r="D29" s="21">
        <f t="shared" si="1"/>
        <v>7.2019545208634739E-4</v>
      </c>
      <c r="E29" s="20">
        <v>35.795968864695809</v>
      </c>
      <c r="F29" s="21">
        <f t="shared" si="2"/>
        <v>6.6720195452086406E-2</v>
      </c>
    </row>
    <row r="30" spans="2:6">
      <c r="B30" s="4">
        <f t="shared" si="0"/>
        <v>42941</v>
      </c>
      <c r="C30" s="20">
        <v>194.55928471341829</v>
      </c>
      <c r="D30" s="21">
        <f t="shared" si="1"/>
        <v>4.0563620836890912E-3</v>
      </c>
      <c r="E30" s="20">
        <v>36.728681590570787</v>
      </c>
      <c r="F30" s="21">
        <f t="shared" si="2"/>
        <v>2.6056362083689111E-2</v>
      </c>
    </row>
    <row r="31" spans="2:6">
      <c r="B31" s="4">
        <f t="shared" si="0"/>
        <v>42948</v>
      </c>
      <c r="C31" s="20">
        <v>195.31794221658771</v>
      </c>
      <c r="D31" s="21">
        <f t="shared" si="1"/>
        <v>3.8993641670039825E-3</v>
      </c>
      <c r="E31" s="20">
        <v>36.8575782449768</v>
      </c>
      <c r="F31" s="21">
        <f t="shared" si="2"/>
        <v>3.5094277503036064E-3</v>
      </c>
    </row>
    <row r="32" spans="2:6">
      <c r="B32" s="4">
        <f t="shared" si="0"/>
        <v>42955</v>
      </c>
      <c r="C32" s="20">
        <v>193.75992526856609</v>
      </c>
      <c r="D32" s="21">
        <f t="shared" si="1"/>
        <v>-7.9768245064446575E-3</v>
      </c>
      <c r="E32" s="20">
        <v>38.443308302077881</v>
      </c>
      <c r="F32" s="21">
        <f t="shared" si="2"/>
        <v>4.3023175493555277E-2</v>
      </c>
    </row>
    <row r="33" spans="2:6">
      <c r="B33" s="4">
        <f t="shared" si="0"/>
        <v>42962</v>
      </c>
      <c r="C33" s="20">
        <v>195.59551611396543</v>
      </c>
      <c r="D33" s="21">
        <f t="shared" si="1"/>
        <v>9.4735319641308102E-3</v>
      </c>
      <c r="E33" s="20">
        <v>37.692646271324293</v>
      </c>
      <c r="F33" s="21">
        <f t="shared" si="2"/>
        <v>-1.9526468035869216E-2</v>
      </c>
    </row>
    <row r="34" spans="2:6">
      <c r="B34" s="4">
        <f t="shared" si="0"/>
        <v>42969</v>
      </c>
      <c r="C34" s="20">
        <v>195.62487489157269</v>
      </c>
      <c r="D34" s="21">
        <f t="shared" si="1"/>
        <v>1.5009944087962523E-4</v>
      </c>
      <c r="E34" s="20">
        <v>37.622918623912241</v>
      </c>
      <c r="F34" s="21">
        <f t="shared" si="2"/>
        <v>-1.8499005591203765E-3</v>
      </c>
    </row>
    <row r="35" spans="2:6">
      <c r="B35" s="4">
        <f t="shared" si="0"/>
        <v>42976</v>
      </c>
      <c r="C35" s="20">
        <v>194.55728297858144</v>
      </c>
      <c r="D35" s="21">
        <f t="shared" si="1"/>
        <v>-5.4573423424959522E-3</v>
      </c>
      <c r="E35" s="20">
        <v>37.831449581920715</v>
      </c>
      <c r="F35" s="21">
        <f t="shared" si="2"/>
        <v>5.5426576575039466E-3</v>
      </c>
    </row>
    <row r="36" spans="2:6">
      <c r="B36" s="4">
        <f t="shared" si="0"/>
        <v>42983</v>
      </c>
      <c r="C36" s="20">
        <v>197.49449522919863</v>
      </c>
      <c r="D36" s="21">
        <f t="shared" si="1"/>
        <v>1.5096902082768926E-2</v>
      </c>
      <c r="E36" s="20">
        <v>40.218496851840378</v>
      </c>
      <c r="F36" s="21">
        <f t="shared" si="2"/>
        <v>6.3096902082768969E-2</v>
      </c>
    </row>
    <row r="37" spans="2:6">
      <c r="B37" s="4">
        <f t="shared" si="0"/>
        <v>42990</v>
      </c>
      <c r="C37" s="20">
        <v>196.95602855808369</v>
      </c>
      <c r="D37" s="21">
        <f t="shared" si="1"/>
        <v>-2.7264895180497684E-3</v>
      </c>
      <c r="E37" s="20">
        <v>39.022942126742429</v>
      </c>
      <c r="F37" s="21">
        <f t="shared" si="2"/>
        <v>-2.9726489518049681E-2</v>
      </c>
    </row>
    <row r="38" spans="2:6">
      <c r="B38" s="4">
        <f t="shared" si="0"/>
        <v>42997</v>
      </c>
      <c r="C38" s="20">
        <v>196.7418429305398</v>
      </c>
      <c r="D38" s="21">
        <f t="shared" si="1"/>
        <v>-1.0874794191979564E-3</v>
      </c>
      <c r="E38" s="20">
        <v>36.092807762924103</v>
      </c>
      <c r="F38" s="21">
        <f t="shared" si="2"/>
        <v>-7.5087479419198022E-2</v>
      </c>
    </row>
    <row r="39" spans="2:6">
      <c r="B39" s="4">
        <f t="shared" si="0"/>
        <v>43004</v>
      </c>
      <c r="C39" s="20">
        <v>195.71428571428572</v>
      </c>
      <c r="D39" s="21">
        <f t="shared" si="1"/>
        <v>-5.2228707475148184E-3</v>
      </c>
      <c r="E39" s="20">
        <v>34.460587382546485</v>
      </c>
      <c r="F39" s="21">
        <f t="shared" si="2"/>
        <v>-4.5222870747514854E-2</v>
      </c>
    </row>
    <row r="40" spans="2:6">
      <c r="B40" s="4">
        <f t="shared" si="0"/>
        <v>43011</v>
      </c>
      <c r="C40" s="20">
        <v>197.30299592980583</v>
      </c>
      <c r="D40" s="21">
        <f t="shared" si="1"/>
        <v>8.1174974515625387E-3</v>
      </c>
      <c r="E40" s="20">
        <v>35.326151098306944</v>
      </c>
      <c r="F40" s="21">
        <f t="shared" si="2"/>
        <v>2.5117497451562443E-2</v>
      </c>
    </row>
    <row r="41" spans="2:6">
      <c r="B41" s="4">
        <f t="shared" si="0"/>
        <v>43018</v>
      </c>
      <c r="C41" s="20">
        <v>197.75472075799027</v>
      </c>
      <c r="D41" s="21">
        <f t="shared" si="1"/>
        <v>2.289498068975826E-3</v>
      </c>
      <c r="E41" s="20">
        <v>35.830944066210549</v>
      </c>
      <c r="F41" s="21">
        <f t="shared" si="2"/>
        <v>1.4289498068975837E-2</v>
      </c>
    </row>
    <row r="42" spans="2:6">
      <c r="B42" s="4">
        <f t="shared" si="0"/>
        <v>43025</v>
      </c>
      <c r="C42" s="20">
        <v>197.91552678988455</v>
      </c>
      <c r="D42" s="21">
        <f t="shared" si="1"/>
        <v>8.1315900463918567E-4</v>
      </c>
      <c r="E42" s="20">
        <v>35.824249376956502</v>
      </c>
      <c r="F42" s="21">
        <f t="shared" si="2"/>
        <v>-1.8684099536081522E-4</v>
      </c>
    </row>
    <row r="43" spans="2:6">
      <c r="B43" s="4">
        <f t="shared" si="0"/>
        <v>43032</v>
      </c>
      <c r="C43" s="20">
        <v>199.29005137786083</v>
      </c>
      <c r="D43" s="21">
        <f t="shared" si="1"/>
        <v>6.9450063381613081E-3</v>
      </c>
      <c r="E43" s="20">
        <v>36.037224766562382</v>
      </c>
      <c r="F43" s="21">
        <f t="shared" si="2"/>
        <v>5.9450063381614182E-3</v>
      </c>
    </row>
    <row r="44" spans="2:6">
      <c r="B44" s="4">
        <f t="shared" si="0"/>
        <v>43039</v>
      </c>
      <c r="C44" s="20">
        <v>197.96423567091477</v>
      </c>
      <c r="D44" s="21">
        <f t="shared" si="1"/>
        <v>-6.6526938890304477E-3</v>
      </c>
      <c r="E44" s="20">
        <v>35.761442916813692</v>
      </c>
      <c r="F44" s="21">
        <f t="shared" si="2"/>
        <v>-7.6526938890304486E-3</v>
      </c>
    </row>
    <row r="45" spans="2:6">
      <c r="B45" s="4">
        <f t="shared" si="0"/>
        <v>43046</v>
      </c>
      <c r="C45" s="20">
        <v>199.43751251084271</v>
      </c>
      <c r="D45" s="21">
        <f t="shared" si="1"/>
        <v>7.4421363784973327E-3</v>
      </c>
      <c r="E45" s="20">
        <v>36.170630223759723</v>
      </c>
      <c r="F45" s="21">
        <f t="shared" si="2"/>
        <v>1.1442136378497336E-2</v>
      </c>
    </row>
    <row r="46" spans="2:6">
      <c r="B46" s="4">
        <f t="shared" si="0"/>
        <v>43053</v>
      </c>
      <c r="C46" s="20">
        <v>198.58477347034096</v>
      </c>
      <c r="D46" s="21">
        <f t="shared" si="1"/>
        <v>-4.2757203986656389E-3</v>
      </c>
      <c r="E46" s="20">
        <v>37.426629301006031</v>
      </c>
      <c r="F46" s="21">
        <f t="shared" si="2"/>
        <v>3.4724279601334285E-2</v>
      </c>
    </row>
    <row r="47" spans="2:6">
      <c r="B47" s="4">
        <f t="shared" si="0"/>
        <v>43060</v>
      </c>
      <c r="C47" s="20">
        <v>196.86928671515312</v>
      </c>
      <c r="D47" s="21">
        <f t="shared" si="1"/>
        <v>-8.6385613821698959E-3</v>
      </c>
      <c r="E47" s="20">
        <v>37.103317066461571</v>
      </c>
      <c r="F47" s="21">
        <f t="shared" si="2"/>
        <v>-8.6385613821698959E-3</v>
      </c>
    </row>
    <row r="48" spans="2:6">
      <c r="B48" s="4">
        <f t="shared" si="0"/>
        <v>43067</v>
      </c>
      <c r="C48" s="20">
        <v>194.1896310135451</v>
      </c>
      <c r="D48" s="21">
        <f t="shared" si="1"/>
        <v>-1.3611344594777641E-2</v>
      </c>
      <c r="E48" s="20">
        <v>36.648793635680754</v>
      </c>
      <c r="F48" s="21">
        <f t="shared" si="2"/>
        <v>-1.2250210135300033E-2</v>
      </c>
    </row>
    <row r="49" spans="2:6">
      <c r="B49" s="4">
        <f t="shared" si="0"/>
        <v>43074</v>
      </c>
      <c r="C49" s="20">
        <v>195.88243144058185</v>
      </c>
      <c r="D49" s="21">
        <f t="shared" si="1"/>
        <v>8.7172544599907198E-3</v>
      </c>
      <c r="E49" s="20">
        <v>38.947305351781431</v>
      </c>
      <c r="F49" s="21">
        <f t="shared" si="2"/>
        <v>6.2717254459990768E-2</v>
      </c>
    </row>
    <row r="50" spans="2:6">
      <c r="B50" s="4">
        <f t="shared" si="0"/>
        <v>43081</v>
      </c>
      <c r="C50" s="20">
        <v>198.19977313671851</v>
      </c>
      <c r="D50" s="21">
        <f t="shared" si="1"/>
        <v>1.1830268182267289E-2</v>
      </c>
      <c r="E50" s="20">
        <v>37.733328288943056</v>
      </c>
      <c r="F50" s="21">
        <f t="shared" si="2"/>
        <v>-3.1169731817732749E-2</v>
      </c>
    </row>
    <row r="51" spans="2:6">
      <c r="B51" s="4">
        <f t="shared" si="0"/>
        <v>43088</v>
      </c>
      <c r="C51" s="20">
        <v>199.39547607926872</v>
      </c>
      <c r="D51" s="21">
        <f t="shared" si="1"/>
        <v>6.0328169080465788E-3</v>
      </c>
      <c r="E51" s="20">
        <v>38.90429975706504</v>
      </c>
      <c r="F51" s="21">
        <f t="shared" si="2"/>
        <v>3.103281690804649E-2</v>
      </c>
    </row>
    <row r="52" spans="2:6">
      <c r="B52" s="4">
        <f t="shared" si="0"/>
        <v>43095</v>
      </c>
      <c r="C52" s="20">
        <v>199.08320544471874</v>
      </c>
      <c r="D52" s="21">
        <f t="shared" si="1"/>
        <v>-1.5660868575866349E-3</v>
      </c>
      <c r="E52" s="20">
        <v>39.582553939896123</v>
      </c>
      <c r="F52" s="21">
        <f t="shared" si="2"/>
        <v>1.7433913142413271E-2</v>
      </c>
    </row>
    <row r="53" spans="2:6">
      <c r="B53" s="4">
        <f t="shared" si="0"/>
        <v>43102</v>
      </c>
      <c r="C53" s="20">
        <v>202.83445652899181</v>
      </c>
      <c r="D53" s="21">
        <f t="shared" si="1"/>
        <v>1.8842629522130672E-2</v>
      </c>
      <c r="E53" s="20">
        <v>39.932567799926375</v>
      </c>
      <c r="F53" s="21">
        <f t="shared" si="2"/>
        <v>8.8426295221306628E-3</v>
      </c>
    </row>
    <row r="54" spans="2:6">
      <c r="B54" s="4">
        <f t="shared" si="0"/>
        <v>43109</v>
      </c>
      <c r="C54" s="20">
        <v>202.89117234936944</v>
      </c>
      <c r="D54" s="21">
        <f t="shared" si="1"/>
        <v>2.796163006433261E-4</v>
      </c>
      <c r="E54" s="20">
        <v>41.341373469807202</v>
      </c>
      <c r="F54" s="21">
        <f t="shared" si="2"/>
        <v>3.5279616300643246E-2</v>
      </c>
    </row>
    <row r="55" spans="2:6">
      <c r="B55" s="4">
        <f t="shared" si="0"/>
        <v>43116</v>
      </c>
      <c r="C55" s="20">
        <v>203.9347434443184</v>
      </c>
      <c r="D55" s="21">
        <f t="shared" si="1"/>
        <v>5.1435017249148451E-3</v>
      </c>
      <c r="E55" s="20">
        <v>40.024382077176639</v>
      </c>
      <c r="F55" s="21">
        <f t="shared" si="2"/>
        <v>-3.1856498275085077E-2</v>
      </c>
    </row>
    <row r="56" spans="2:6">
      <c r="B56" s="4">
        <f t="shared" si="0"/>
        <v>43123</v>
      </c>
      <c r="C56" s="20">
        <v>203.86067925535465</v>
      </c>
      <c r="D56" s="21">
        <f t="shared" si="1"/>
        <v>-3.6317592438073198E-4</v>
      </c>
      <c r="E56" s="20">
        <v>40.249992477681054</v>
      </c>
      <c r="F56" s="21">
        <f t="shared" si="2"/>
        <v>5.6368240756192733E-3</v>
      </c>
    </row>
    <row r="57" spans="2:6">
      <c r="B57" s="4">
        <f t="shared" si="0"/>
        <v>43130</v>
      </c>
      <c r="C57" s="20">
        <v>205.39934609995331</v>
      </c>
      <c r="D57" s="21">
        <f t="shared" si="1"/>
        <v>7.5476391534599063E-3</v>
      </c>
      <c r="E57" s="20">
        <v>41.721034678684816</v>
      </c>
      <c r="F57" s="21">
        <f t="shared" si="2"/>
        <v>3.6547639153459821E-2</v>
      </c>
    </row>
    <row r="58" spans="2:6">
      <c r="B58" s="4">
        <f t="shared" si="0"/>
        <v>43137</v>
      </c>
      <c r="C58" s="20">
        <v>205.12110495762994</v>
      </c>
      <c r="D58" s="21">
        <f t="shared" si="1"/>
        <v>-1.3546349957120896E-3</v>
      </c>
      <c r="E58" s="20">
        <v>41.330749627622275</v>
      </c>
      <c r="F58" s="21">
        <f t="shared" si="2"/>
        <v>-9.3546349957120967E-3</v>
      </c>
    </row>
    <row r="59" spans="2:6">
      <c r="B59" s="4">
        <f t="shared" si="0"/>
        <v>43144</v>
      </c>
      <c r="C59" s="20">
        <v>205.19917261626745</v>
      </c>
      <c r="D59" s="21">
        <f t="shared" si="1"/>
        <v>3.8059300944981445E-4</v>
      </c>
      <c r="E59" s="20">
        <v>41.263818322750623</v>
      </c>
      <c r="F59" s="21">
        <f t="shared" si="2"/>
        <v>-1.6194069905501873E-3</v>
      </c>
    </row>
    <row r="60" spans="2:6">
      <c r="B60" s="4">
        <f t="shared" si="0"/>
        <v>43151</v>
      </c>
      <c r="C60" s="20">
        <v>204.39847868152398</v>
      </c>
      <c r="D60" s="21">
        <f t="shared" si="1"/>
        <v>-3.9020329591717973E-3</v>
      </c>
      <c r="E60" s="20">
        <v>41.309124635247727</v>
      </c>
      <c r="F60" s="21">
        <f t="shared" si="2"/>
        <v>1.0979670408282072E-3</v>
      </c>
    </row>
    <row r="61" spans="2:6">
      <c r="B61" s="4">
        <f t="shared" si="0"/>
        <v>43158</v>
      </c>
      <c r="C61" s="20">
        <v>204.70541135650899</v>
      </c>
      <c r="D61" s="21">
        <f t="shared" si="1"/>
        <v>1.5016387448911761E-3</v>
      </c>
      <c r="E61" s="20">
        <v>41.288537768047057</v>
      </c>
      <c r="F61" s="21">
        <f t="shared" si="2"/>
        <v>-4.9836125510882567E-4</v>
      </c>
    </row>
    <row r="62" spans="2:6">
      <c r="B62" s="4">
        <f t="shared" si="0"/>
        <v>43165</v>
      </c>
      <c r="C62" s="20">
        <v>208.35190498431976</v>
      </c>
      <c r="D62" s="21">
        <f t="shared" si="1"/>
        <v>1.7813371926256316E-2</v>
      </c>
      <c r="E62" s="20">
        <v>41.776294620992275</v>
      </c>
      <c r="F62" s="21">
        <f t="shared" si="2"/>
        <v>1.1813371926256311E-2</v>
      </c>
    </row>
    <row r="63" spans="2:6">
      <c r="B63" s="4">
        <f t="shared" si="0"/>
        <v>43172</v>
      </c>
      <c r="C63" s="20">
        <v>208.20377660639221</v>
      </c>
      <c r="D63" s="21">
        <f t="shared" si="1"/>
        <v>-7.1095283692601541E-4</v>
      </c>
      <c r="E63" s="20">
        <v>43.626526903759874</v>
      </c>
      <c r="F63" s="21">
        <f t="shared" si="2"/>
        <v>4.4289047163073914E-2</v>
      </c>
    </row>
    <row r="64" spans="2:6">
      <c r="B64" s="4">
        <f t="shared" si="0"/>
        <v>43179</v>
      </c>
      <c r="C64" s="20">
        <v>207.17688663508375</v>
      </c>
      <c r="D64" s="21">
        <f t="shared" si="1"/>
        <v>-4.9321390228660444E-3</v>
      </c>
      <c r="E64" s="20">
        <v>43.018716065851883</v>
      </c>
      <c r="F64" s="21">
        <f t="shared" si="2"/>
        <v>-1.3932139022866052E-2</v>
      </c>
    </row>
    <row r="65" spans="2:6">
      <c r="B65" s="4">
        <f t="shared" si="0"/>
        <v>43186</v>
      </c>
      <c r="C65" s="20">
        <v>206.536331487289</v>
      </c>
      <c r="D65" s="21">
        <f t="shared" si="1"/>
        <v>-3.091827269916414E-3</v>
      </c>
      <c r="E65" s="20">
        <v>41.638166860492987</v>
      </c>
      <c r="F65" s="21">
        <f t="shared" si="2"/>
        <v>-3.209182726991644E-2</v>
      </c>
    </row>
    <row r="66" spans="2:6">
      <c r="B66" s="4">
        <f t="shared" si="0"/>
        <v>43193</v>
      </c>
      <c r="C66" s="20">
        <v>206.28344565289919</v>
      </c>
      <c r="D66" s="21">
        <f t="shared" si="1"/>
        <v>-1.224413315414119E-3</v>
      </c>
      <c r="E66" s="20">
        <v>42.836329540374351</v>
      </c>
      <c r="F66" s="21">
        <f t="shared" si="2"/>
        <v>2.8775586684585797E-2</v>
      </c>
    </row>
    <row r="67" spans="2:6">
      <c r="B67" s="4">
        <f t="shared" si="0"/>
        <v>43200</v>
      </c>
      <c r="C67" s="20">
        <v>208.16040568492693</v>
      </c>
      <c r="D67" s="21">
        <f t="shared" si="1"/>
        <v>9.0989367861635806E-3</v>
      </c>
      <c r="E67" s="20">
        <v>43.011912947311622</v>
      </c>
      <c r="F67" s="21">
        <f t="shared" si="2"/>
        <v>4.0989367861636872E-3</v>
      </c>
    </row>
    <row r="68" spans="2:6">
      <c r="B68" s="4">
        <f t="shared" si="0"/>
        <v>43207</v>
      </c>
      <c r="C68" s="20">
        <v>207.75138453326218</v>
      </c>
      <c r="D68" s="21">
        <f t="shared" si="1"/>
        <v>-1.9649325255631789E-3</v>
      </c>
      <c r="E68" s="20">
        <v>42.626314049943574</v>
      </c>
      <c r="F68" s="21">
        <f t="shared" si="2"/>
        <v>-8.9649325255631851E-3</v>
      </c>
    </row>
    <row r="69" spans="2:6">
      <c r="B69" s="4">
        <f t="shared" si="0"/>
        <v>43214</v>
      </c>
      <c r="C69" s="20">
        <v>204.71675452058452</v>
      </c>
      <c r="D69" s="21">
        <f t="shared" si="1"/>
        <v>-1.460702666071434E-2</v>
      </c>
      <c r="E69" s="20">
        <v>42.216801914417786</v>
      </c>
      <c r="F69" s="21">
        <f t="shared" si="2"/>
        <v>-9.6070266607142241E-3</v>
      </c>
    </row>
    <row r="70" spans="2:6">
      <c r="B70" s="4">
        <f t="shared" si="0"/>
        <v>43221</v>
      </c>
      <c r="C70" s="20">
        <v>205.54480549809836</v>
      </c>
      <c r="D70" s="21">
        <f t="shared" si="1"/>
        <v>4.0448617869748293E-3</v>
      </c>
      <c r="E70" s="20">
        <v>42.725297458565045</v>
      </c>
      <c r="F70" s="21">
        <f t="shared" si="2"/>
        <v>1.2044861786974836E-2</v>
      </c>
    </row>
    <row r="71" spans="2:6">
      <c r="B71" s="4">
        <f t="shared" ref="B71:B134" si="3">B70+7</f>
        <v>43228</v>
      </c>
      <c r="C71" s="20">
        <v>203.31487288983786</v>
      </c>
      <c r="D71" s="21">
        <f t="shared" ref="D71:D134" si="4">C71/C70-1</f>
        <v>-1.0848888167505288E-2</v>
      </c>
      <c r="E71" s="20">
        <v>42.731753756557886</v>
      </c>
      <c r="F71" s="21">
        <f t="shared" ref="F71:F134" si="5">E71/E70-1</f>
        <v>1.5111183249461035E-4</v>
      </c>
    </row>
    <row r="72" spans="2:6">
      <c r="B72" s="4">
        <f t="shared" si="3"/>
        <v>43235</v>
      </c>
      <c r="C72" s="20">
        <v>199.58764262360711</v>
      </c>
      <c r="D72" s="21">
        <f t="shared" si="4"/>
        <v>-1.8332305026451667E-2</v>
      </c>
      <c r="E72" s="20">
        <v>42.162040981160231</v>
      </c>
      <c r="F72" s="21">
        <f t="shared" si="5"/>
        <v>-1.3332305026451774E-2</v>
      </c>
    </row>
    <row r="73" spans="2:6">
      <c r="B73" s="4">
        <f t="shared" si="3"/>
        <v>43242</v>
      </c>
      <c r="C73" s="20">
        <v>201.27176886635084</v>
      </c>
      <c r="D73" s="21">
        <f t="shared" si="4"/>
        <v>8.4380286304586161E-3</v>
      </c>
      <c r="E73" s="20">
        <v>42.644291613021309</v>
      </c>
      <c r="F73" s="21">
        <f t="shared" si="5"/>
        <v>1.1438028630458508E-2</v>
      </c>
    </row>
    <row r="74" spans="2:6">
      <c r="B74" s="4">
        <f t="shared" si="3"/>
        <v>43249</v>
      </c>
      <c r="C74" s="20">
        <v>203.88002935877762</v>
      </c>
      <c r="D74" s="21">
        <f t="shared" si="4"/>
        <v>1.295889884168866E-2</v>
      </c>
      <c r="E74" s="20">
        <v>43.410136132275028</v>
      </c>
      <c r="F74" s="21">
        <f t="shared" si="5"/>
        <v>1.7958898841688553E-2</v>
      </c>
    </row>
    <row r="75" spans="2:6">
      <c r="B75" s="4">
        <f t="shared" si="3"/>
        <v>43256</v>
      </c>
      <c r="C75" s="20">
        <v>200.92947220924802</v>
      </c>
      <c r="D75" s="21">
        <f t="shared" si="4"/>
        <v>-1.447202631277511E-2</v>
      </c>
      <c r="E75" s="20">
        <v>42.130751457943468</v>
      </c>
      <c r="F75" s="21">
        <f t="shared" si="5"/>
        <v>-2.9472026312775124E-2</v>
      </c>
    </row>
    <row r="76" spans="2:6">
      <c r="B76" s="4">
        <f t="shared" si="3"/>
        <v>43263</v>
      </c>
      <c r="C76" s="20">
        <v>199.39947954894242</v>
      </c>
      <c r="D76" s="21">
        <f t="shared" si="4"/>
        <v>-7.6145756194107017E-3</v>
      </c>
      <c r="E76" s="20">
        <v>40.798805630073716</v>
      </c>
      <c r="F76" s="21">
        <f t="shared" si="5"/>
        <v>-3.1614575619410723E-2</v>
      </c>
    </row>
    <row r="77" spans="2:6">
      <c r="B77" s="4">
        <f t="shared" si="3"/>
        <v>43270</v>
      </c>
      <c r="C77" s="20">
        <v>203.03062654300393</v>
      </c>
      <c r="D77" s="21">
        <f t="shared" si="4"/>
        <v>1.8210413599250463E-2</v>
      </c>
      <c r="E77" s="20">
        <v>39.90981652974984</v>
      </c>
      <c r="F77" s="21">
        <f t="shared" si="5"/>
        <v>-2.1789586400749461E-2</v>
      </c>
    </row>
    <row r="78" spans="2:6">
      <c r="B78" s="4">
        <f t="shared" si="3"/>
        <v>43277</v>
      </c>
      <c r="C78" s="20">
        <v>202.27196903983452</v>
      </c>
      <c r="D78" s="21">
        <f t="shared" si="4"/>
        <v>-3.7366653301871278E-3</v>
      </c>
      <c r="E78" s="20">
        <v>40.239604700345993</v>
      </c>
      <c r="F78" s="21">
        <f t="shared" si="5"/>
        <v>8.2633346698128829E-3</v>
      </c>
    </row>
    <row r="79" spans="2:6">
      <c r="B79" s="4">
        <f t="shared" si="3"/>
        <v>43284</v>
      </c>
      <c r="C79" s="20">
        <v>200.67792086474944</v>
      </c>
      <c r="D79" s="21">
        <f t="shared" si="4"/>
        <v>-7.880717148559313E-3</v>
      </c>
      <c r="E79" s="20">
        <v>40.083446176334114</v>
      </c>
      <c r="F79" s="21">
        <f t="shared" si="5"/>
        <v>-3.8807171485593095E-3</v>
      </c>
    </row>
    <row r="80" spans="2:6">
      <c r="B80" s="4">
        <f t="shared" si="3"/>
        <v>43291</v>
      </c>
      <c r="C80" s="20">
        <v>200.20350970841395</v>
      </c>
      <c r="D80" s="21">
        <f t="shared" si="4"/>
        <v>-2.3640426126162462E-3</v>
      </c>
      <c r="E80" s="20">
        <v>39.868436862983749</v>
      </c>
      <c r="F80" s="21">
        <f t="shared" si="5"/>
        <v>-5.3640426126162488E-3</v>
      </c>
    </row>
    <row r="81" spans="2:6">
      <c r="B81" s="4">
        <f t="shared" si="3"/>
        <v>43298</v>
      </c>
      <c r="C81" s="20">
        <v>198.20177487155533</v>
      </c>
      <c r="D81" s="21">
        <f t="shared" si="4"/>
        <v>-9.9985002249662891E-3</v>
      </c>
      <c r="E81" s="20">
        <v>39.350206977451201</v>
      </c>
      <c r="F81" s="21">
        <f t="shared" si="5"/>
        <v>-1.2998500224966292E-2</v>
      </c>
    </row>
    <row r="82" spans="2:6">
      <c r="B82" s="4">
        <f t="shared" si="3"/>
        <v>43305</v>
      </c>
      <c r="C82" s="20">
        <v>197.61126309468204</v>
      </c>
      <c r="D82" s="21">
        <f t="shared" si="4"/>
        <v>-2.9793465636519523E-3</v>
      </c>
      <c r="E82" s="20">
        <v>39.351019694446293</v>
      </c>
      <c r="F82" s="21">
        <f t="shared" si="5"/>
        <v>2.0653436348050391E-5</v>
      </c>
    </row>
    <row r="83" spans="2:6">
      <c r="B83" s="4">
        <f t="shared" si="3"/>
        <v>43312</v>
      </c>
      <c r="C83" s="20">
        <v>202.15053045973178</v>
      </c>
      <c r="D83" s="21">
        <f t="shared" si="4"/>
        <v>2.2970691518098496E-2</v>
      </c>
      <c r="E83" s="20">
        <v>39.743376572742243</v>
      </c>
      <c r="F83" s="21">
        <f t="shared" si="5"/>
        <v>9.9706915180985956E-3</v>
      </c>
    </row>
    <row r="84" spans="2:6">
      <c r="B84" s="4">
        <f t="shared" si="3"/>
        <v>43319</v>
      </c>
      <c r="C84" s="20">
        <v>203.55041035564156</v>
      </c>
      <c r="D84" s="21">
        <f t="shared" si="4"/>
        <v>6.9249380287361717E-3</v>
      </c>
      <c r="E84" s="20">
        <v>39.621163226833787</v>
      </c>
      <c r="F84" s="21">
        <f t="shared" si="5"/>
        <v>-3.0750619712638372E-3</v>
      </c>
    </row>
    <row r="85" spans="2:6">
      <c r="B85" s="4">
        <f t="shared" si="3"/>
        <v>43326</v>
      </c>
      <c r="C85" s="20">
        <v>204.79081870954826</v>
      </c>
      <c r="D85" s="21">
        <f t="shared" si="4"/>
        <v>6.0938631945741673E-3</v>
      </c>
      <c r="E85" s="20">
        <v>39.862609175148002</v>
      </c>
      <c r="F85" s="21">
        <f t="shared" si="5"/>
        <v>6.0938631945741673E-3</v>
      </c>
    </row>
    <row r="86" spans="2:6">
      <c r="B86" s="4">
        <f t="shared" si="3"/>
        <v>43333</v>
      </c>
      <c r="C86" s="20">
        <v>203.26683125375325</v>
      </c>
      <c r="D86" s="21">
        <f t="shared" si="4"/>
        <v>-7.4416786133193469E-3</v>
      </c>
      <c r="E86" s="20">
        <v>42.436072309588852</v>
      </c>
      <c r="F86" s="21">
        <f t="shared" si="5"/>
        <v>6.4558321386680717E-2</v>
      </c>
    </row>
    <row r="87" spans="2:6">
      <c r="B87" s="4">
        <f t="shared" si="3"/>
        <v>43340</v>
      </c>
      <c r="C87" s="20">
        <v>203.53906719156603</v>
      </c>
      <c r="D87" s="21">
        <f t="shared" si="4"/>
        <v>1.3393032996757981E-3</v>
      </c>
      <c r="E87" s="20">
        <v>41.813929924304944</v>
      </c>
      <c r="F87" s="21">
        <f t="shared" si="5"/>
        <v>-1.4660696700324216E-2</v>
      </c>
    </row>
    <row r="88" spans="2:6">
      <c r="B88" s="4">
        <f t="shared" si="3"/>
        <v>43347</v>
      </c>
      <c r="C88" s="20">
        <v>204.16694468539401</v>
      </c>
      <c r="D88" s="21">
        <f t="shared" si="4"/>
        <v>3.0848008811843464E-3</v>
      </c>
      <c r="E88" s="20">
        <v>41.441150413089559</v>
      </c>
      <c r="F88" s="21">
        <f t="shared" si="5"/>
        <v>-8.9151991188156643E-3</v>
      </c>
    </row>
    <row r="89" spans="2:6">
      <c r="B89" s="4">
        <f t="shared" si="3"/>
        <v>43354</v>
      </c>
      <c r="C89" s="20">
        <v>201.79488890371655</v>
      </c>
      <c r="D89" s="21">
        <f t="shared" si="4"/>
        <v>-1.1618216579244112E-2</v>
      </c>
      <c r="E89" s="20">
        <v>41.084001603536521</v>
      </c>
      <c r="F89" s="21">
        <f t="shared" si="5"/>
        <v>-8.618216579244109E-3</v>
      </c>
    </row>
    <row r="90" spans="2:6">
      <c r="B90" s="4">
        <f t="shared" si="3"/>
        <v>43361</v>
      </c>
      <c r="C90" s="20">
        <v>197.2602922532862</v>
      </c>
      <c r="D90" s="21">
        <f t="shared" si="4"/>
        <v>-2.2471315676354742E-2</v>
      </c>
      <c r="E90" s="20">
        <v>40.037538029444981</v>
      </c>
      <c r="F90" s="21">
        <f t="shared" si="5"/>
        <v>-2.5471315676354633E-2</v>
      </c>
    </row>
    <row r="91" spans="2:6">
      <c r="B91" s="4">
        <f t="shared" si="3"/>
        <v>43368</v>
      </c>
      <c r="C91" s="20">
        <v>197.35504103556417</v>
      </c>
      <c r="D91" s="21">
        <f t="shared" si="4"/>
        <v>4.8032364342387446E-4</v>
      </c>
      <c r="E91" s="20">
        <v>40.176881619673338</v>
      </c>
      <c r="F91" s="21">
        <f t="shared" si="5"/>
        <v>3.4803236434237661E-3</v>
      </c>
    </row>
    <row r="92" spans="2:6">
      <c r="B92" s="4">
        <f t="shared" si="3"/>
        <v>43375</v>
      </c>
      <c r="C92" s="20">
        <v>196.58837659304731</v>
      </c>
      <c r="D92" s="21">
        <f t="shared" si="4"/>
        <v>-3.8846965271016609E-3</v>
      </c>
      <c r="E92" s="20">
        <v>37.047717387319793</v>
      </c>
      <c r="F92" s="21">
        <f t="shared" si="5"/>
        <v>-7.7884696527101616E-2</v>
      </c>
    </row>
    <row r="93" spans="2:6">
      <c r="B93" s="4">
        <f t="shared" si="3"/>
        <v>43382</v>
      </c>
      <c r="C93" s="20">
        <v>195.81704143591114</v>
      </c>
      <c r="D93" s="21">
        <f t="shared" si="4"/>
        <v>-3.9236051006865669E-3</v>
      </c>
      <c r="E93" s="20">
        <v>37.60626340476918</v>
      </c>
      <c r="F93" s="21">
        <f t="shared" si="5"/>
        <v>1.5076394899313339E-2</v>
      </c>
    </row>
    <row r="94" spans="2:6">
      <c r="B94" s="4">
        <f t="shared" si="3"/>
        <v>43389</v>
      </c>
      <c r="C94" s="20">
        <v>195.74564622672983</v>
      </c>
      <c r="D94" s="21">
        <f t="shared" si="4"/>
        <v>-3.6460161310669648E-4</v>
      </c>
      <c r="E94" s="20">
        <v>37.931008471111802</v>
      </c>
      <c r="F94" s="21">
        <f t="shared" si="5"/>
        <v>8.6353983868932005E-3</v>
      </c>
    </row>
    <row r="95" spans="2:6">
      <c r="B95" s="4">
        <f t="shared" si="3"/>
        <v>43396</v>
      </c>
      <c r="C95" s="20">
        <v>195.757656635751</v>
      </c>
      <c r="D95" s="21">
        <f t="shared" si="4"/>
        <v>6.1357221745161894E-5</v>
      </c>
      <c r="E95" s="20">
        <v>38.767817998774042</v>
      </c>
      <c r="F95" s="21">
        <f t="shared" si="5"/>
        <v>2.2061357221745181E-2</v>
      </c>
    </row>
    <row r="96" spans="2:6">
      <c r="B96" s="4">
        <f t="shared" si="3"/>
        <v>43403</v>
      </c>
      <c r="C96" s="20">
        <v>193.67318342563556</v>
      </c>
      <c r="D96" s="21">
        <f t="shared" si="4"/>
        <v>-1.0648233361283288E-2</v>
      </c>
      <c r="E96" s="20">
        <v>38.396290103111205</v>
      </c>
      <c r="F96" s="21">
        <f t="shared" si="5"/>
        <v>-9.5834100251550591E-3</v>
      </c>
    </row>
    <row r="97" spans="2:6">
      <c r="B97" s="4">
        <f t="shared" si="3"/>
        <v>43410</v>
      </c>
      <c r="C97" s="20">
        <v>193.08467338359912</v>
      </c>
      <c r="D97" s="21">
        <f t="shared" si="4"/>
        <v>-3.0386759365805815E-3</v>
      </c>
      <c r="E97" s="20">
        <v>37.47329412815558</v>
      </c>
      <c r="F97" s="21">
        <f t="shared" si="5"/>
        <v>-2.40386759365806E-2</v>
      </c>
    </row>
    <row r="98" spans="2:6">
      <c r="B98" s="4">
        <f t="shared" si="3"/>
        <v>43417</v>
      </c>
      <c r="C98" s="20">
        <v>191.76886635083738</v>
      </c>
      <c r="D98" s="21">
        <f t="shared" si="4"/>
        <v>-6.8146632754617631E-3</v>
      </c>
      <c r="E98" s="20">
        <v>37.517712599875104</v>
      </c>
      <c r="F98" s="21">
        <f t="shared" si="5"/>
        <v>1.185336724538244E-3</v>
      </c>
    </row>
    <row r="99" spans="2:6">
      <c r="B99" s="4">
        <f t="shared" si="3"/>
        <v>43424</v>
      </c>
      <c r="C99" s="20">
        <v>187.74204310402348</v>
      </c>
      <c r="D99" s="21">
        <f t="shared" si="4"/>
        <v>-2.0998315959416036E-2</v>
      </c>
      <c r="E99" s="20">
        <v>36.617350678828736</v>
      </c>
      <c r="F99" s="21">
        <f t="shared" si="5"/>
        <v>-2.3998315959416039E-2</v>
      </c>
    </row>
    <row r="100" spans="2:6">
      <c r="B100" s="4">
        <f t="shared" si="3"/>
        <v>43431</v>
      </c>
      <c r="C100" s="20">
        <v>185.4133582438113</v>
      </c>
      <c r="D100" s="21">
        <f t="shared" si="4"/>
        <v>-1.2403640770660584E-2</v>
      </c>
      <c r="E100" s="20">
        <v>36.822274527254152</v>
      </c>
      <c r="F100" s="21">
        <f t="shared" si="5"/>
        <v>5.5963592293393205E-3</v>
      </c>
    </row>
    <row r="101" spans="2:6">
      <c r="B101" s="4">
        <f t="shared" si="3"/>
        <v>43438</v>
      </c>
      <c r="C101" s="20">
        <v>189.97864816174018</v>
      </c>
      <c r="D101" s="21">
        <f t="shared" si="4"/>
        <v>2.4622227660240581E-2</v>
      </c>
      <c r="E101" s="20">
        <v>37.471165031941304</v>
      </c>
      <c r="F101" s="21">
        <f t="shared" si="5"/>
        <v>1.7622227660240686E-2</v>
      </c>
    </row>
    <row r="102" spans="2:6">
      <c r="B102" s="4">
        <f t="shared" si="3"/>
        <v>43445</v>
      </c>
      <c r="C102" s="20">
        <v>189.43617802095147</v>
      </c>
      <c r="D102" s="21">
        <f t="shared" si="4"/>
        <v>-2.855426891588686E-3</v>
      </c>
      <c r="E102" s="20">
        <v>37.70140934493741</v>
      </c>
      <c r="F102" s="21">
        <f t="shared" si="5"/>
        <v>6.144573108411322E-3</v>
      </c>
    </row>
    <row r="103" spans="2:6">
      <c r="B103" s="4">
        <f t="shared" si="3"/>
        <v>43452</v>
      </c>
      <c r="C103" s="20">
        <v>190.17281644091545</v>
      </c>
      <c r="D103" s="21">
        <f t="shared" si="4"/>
        <v>3.8885836256816741E-3</v>
      </c>
      <c r="E103" s="20">
        <v>37.659507381256567</v>
      </c>
      <c r="F103" s="21">
        <f t="shared" si="5"/>
        <v>-1.1114163743183303E-3</v>
      </c>
    </row>
    <row r="104" spans="2:6">
      <c r="B104" s="4">
        <f t="shared" si="3"/>
        <v>43459</v>
      </c>
      <c r="C104" s="20">
        <v>189.45619536932008</v>
      </c>
      <c r="D104" s="21">
        <f t="shared" si="4"/>
        <v>-3.7682623889520039E-3</v>
      </c>
      <c r="E104" s="20">
        <v>37.743553520292856</v>
      </c>
      <c r="F104" s="21">
        <f t="shared" si="5"/>
        <v>2.2317376110478904E-3</v>
      </c>
    </row>
    <row r="105" spans="2:6">
      <c r="B105" s="4">
        <f t="shared" si="3"/>
        <v>43466</v>
      </c>
      <c r="C105" s="20">
        <v>189.33275505438047</v>
      </c>
      <c r="D105" s="21">
        <f t="shared" si="4"/>
        <v>-6.5155069064370963E-4</v>
      </c>
      <c r="E105" s="20">
        <v>37.001834165043796</v>
      </c>
      <c r="F105" s="21">
        <f t="shared" si="5"/>
        <v>-1.9651550690643727E-2</v>
      </c>
    </row>
    <row r="106" spans="2:6">
      <c r="B106" s="4">
        <f t="shared" si="3"/>
        <v>43473</v>
      </c>
      <c r="C106" s="20">
        <v>191.56535664242341</v>
      </c>
      <c r="D106" s="21">
        <f t="shared" si="4"/>
        <v>1.1791945812026583E-2</v>
      </c>
      <c r="E106" s="20">
        <v>36.476110100172448</v>
      </c>
      <c r="F106" s="21">
        <f t="shared" si="5"/>
        <v>-1.420805418797344E-2</v>
      </c>
    </row>
    <row r="107" spans="2:6">
      <c r="B107" s="4">
        <f t="shared" si="3"/>
        <v>43480</v>
      </c>
      <c r="C107" s="20">
        <v>189.32141189030494</v>
      </c>
      <c r="D107" s="21">
        <f t="shared" si="4"/>
        <v>-1.1713729410412266E-2</v>
      </c>
      <c r="E107" s="20">
        <v>34.553318302407554</v>
      </c>
      <c r="F107" s="21">
        <f t="shared" si="5"/>
        <v>-5.2713729410412191E-2</v>
      </c>
    </row>
    <row r="108" spans="2:6">
      <c r="B108" s="4">
        <f t="shared" si="3"/>
        <v>43487</v>
      </c>
      <c r="C108" s="20">
        <v>188.65283245479415</v>
      </c>
      <c r="D108" s="21">
        <f t="shared" si="4"/>
        <v>-3.5314517720699268E-3</v>
      </c>
      <c r="E108" s="20">
        <v>34.431294925257617</v>
      </c>
      <c r="F108" s="21">
        <f t="shared" si="5"/>
        <v>-3.5314517720700378E-3</v>
      </c>
    </row>
    <row r="109" spans="2:6">
      <c r="B109" s="4">
        <f t="shared" si="3"/>
        <v>43494</v>
      </c>
      <c r="C109" s="20">
        <v>183.32421431907653</v>
      </c>
      <c r="D109" s="21">
        <f t="shared" si="4"/>
        <v>-2.8245630168285407E-2</v>
      </c>
      <c r="E109" s="20">
        <v>35.765658062575888</v>
      </c>
      <c r="F109" s="21">
        <f t="shared" si="5"/>
        <v>3.8754369831714541E-2</v>
      </c>
    </row>
    <row r="110" spans="2:6">
      <c r="B110" s="4">
        <f t="shared" si="3"/>
        <v>43501</v>
      </c>
      <c r="C110" s="20">
        <v>184.16027223593784</v>
      </c>
      <c r="D110" s="21">
        <f t="shared" si="4"/>
        <v>4.5605427519037622E-3</v>
      </c>
      <c r="E110" s="20">
        <v>35.642643610719631</v>
      </c>
      <c r="F110" s="21">
        <f t="shared" si="5"/>
        <v>-3.4394572480962449E-3</v>
      </c>
    </row>
    <row r="111" spans="2:6">
      <c r="B111" s="4">
        <f t="shared" si="3"/>
        <v>43508</v>
      </c>
      <c r="C111" s="20">
        <v>185.3679855875092</v>
      </c>
      <c r="D111" s="21">
        <f t="shared" si="4"/>
        <v>6.5579472538142003E-3</v>
      </c>
      <c r="E111" s="20">
        <v>34.949677453626514</v>
      </c>
      <c r="F111" s="21">
        <f t="shared" si="5"/>
        <v>-1.9442052746185934E-2</v>
      </c>
    </row>
    <row r="112" spans="2:6">
      <c r="B112" s="4">
        <f t="shared" si="3"/>
        <v>43515</v>
      </c>
      <c r="C112" s="20">
        <v>189.8125041702809</v>
      </c>
      <c r="D112" s="21">
        <f t="shared" si="4"/>
        <v>2.3976732382806842E-2</v>
      </c>
      <c r="E112" s="20">
        <v>35.682807484436658</v>
      </c>
      <c r="F112" s="21">
        <f t="shared" si="5"/>
        <v>2.0976732382806951E-2</v>
      </c>
    </row>
    <row r="113" spans="2:6">
      <c r="B113" s="4">
        <f t="shared" si="3"/>
        <v>43522</v>
      </c>
      <c r="C113" s="20">
        <v>188.89837859478214</v>
      </c>
      <c r="D113" s="21">
        <f t="shared" si="4"/>
        <v>-4.8159397058409326E-3</v>
      </c>
      <c r="E113" s="20">
        <v>35.439595620087609</v>
      </c>
      <c r="F113" s="21">
        <f t="shared" si="5"/>
        <v>-6.8159397058409343E-3</v>
      </c>
    </row>
    <row r="114" spans="2:6">
      <c r="B114" s="4">
        <f t="shared" si="3"/>
        <v>43529</v>
      </c>
      <c r="C114" s="20">
        <v>190.72662974577969</v>
      </c>
      <c r="D114" s="21">
        <f t="shared" si="4"/>
        <v>9.6784904380753378E-3</v>
      </c>
      <c r="E114" s="20">
        <v>35.676278620565625</v>
      </c>
      <c r="F114" s="21">
        <f t="shared" si="5"/>
        <v>6.6784904380754462E-3</v>
      </c>
    </row>
    <row r="115" spans="2:6">
      <c r="B115" s="4">
        <f t="shared" si="3"/>
        <v>43536</v>
      </c>
      <c r="C115" s="20">
        <v>187.47781410555814</v>
      </c>
      <c r="D115" s="21">
        <f t="shared" si="4"/>
        <v>-1.7033885853023789E-2</v>
      </c>
      <c r="E115" s="20">
        <v>34.85451529115884</v>
      </c>
      <c r="F115" s="21">
        <f t="shared" si="5"/>
        <v>-2.3033885853023905E-2</v>
      </c>
    </row>
    <row r="116" spans="2:6">
      <c r="B116" s="4">
        <f t="shared" si="3"/>
        <v>43543</v>
      </c>
      <c r="C116" s="20">
        <v>189.7024087542537</v>
      </c>
      <c r="D116" s="21">
        <f t="shared" si="4"/>
        <v>1.1865908823979643E-2</v>
      </c>
      <c r="E116" s="20">
        <v>34.013333241226015</v>
      </c>
      <c r="F116" s="21">
        <f t="shared" si="5"/>
        <v>-2.4134091176020389E-2</v>
      </c>
    </row>
    <row r="117" spans="2:6">
      <c r="B117" s="4">
        <f t="shared" si="3"/>
        <v>43550</v>
      </c>
      <c r="C117" s="20">
        <v>188.0703276172683</v>
      </c>
      <c r="D117" s="21">
        <f t="shared" si="4"/>
        <v>-8.6033759281340938E-3</v>
      </c>
      <c r="E117" s="20">
        <v>33.312543749888135</v>
      </c>
      <c r="F117" s="21">
        <f t="shared" si="5"/>
        <v>-2.0603375928134104E-2</v>
      </c>
    </row>
    <row r="118" spans="2:6">
      <c r="B118" s="4">
        <f t="shared" si="3"/>
        <v>43557</v>
      </c>
      <c r="C118" s="20">
        <v>189.25268566090611</v>
      </c>
      <c r="D118" s="21">
        <f t="shared" si="4"/>
        <v>6.2867867494971197E-3</v>
      </c>
      <c r="E118" s="20">
        <v>34.088285852275071</v>
      </c>
      <c r="F118" s="21">
        <f t="shared" si="5"/>
        <v>2.3286786749497024E-2</v>
      </c>
    </row>
    <row r="119" spans="2:6">
      <c r="B119" s="4">
        <f t="shared" si="3"/>
        <v>43564</v>
      </c>
      <c r="C119" s="20">
        <v>191.68612797758058</v>
      </c>
      <c r="D119" s="21">
        <f t="shared" si="4"/>
        <v>1.2858165305165592E-2</v>
      </c>
      <c r="E119" s="20">
        <v>32.276771800483203</v>
      </c>
      <c r="F119" s="21">
        <f t="shared" si="5"/>
        <v>-5.3141834694834467E-2</v>
      </c>
    </row>
    <row r="120" spans="2:6">
      <c r="B120" s="4">
        <f t="shared" si="3"/>
        <v>43571</v>
      </c>
      <c r="C120" s="20">
        <v>193.18943084006139</v>
      </c>
      <c r="D120" s="21">
        <f t="shared" si="4"/>
        <v>7.8425229741019287E-3</v>
      </c>
      <c r="E120" s="20">
        <v>33.595036594274283</v>
      </c>
      <c r="F120" s="21">
        <f t="shared" si="5"/>
        <v>4.0842522974101847E-2</v>
      </c>
    </row>
    <row r="121" spans="2:6">
      <c r="B121" s="4">
        <f t="shared" si="3"/>
        <v>43578</v>
      </c>
      <c r="C121" s="20">
        <v>195.48675518782946</v>
      </c>
      <c r="D121" s="21">
        <f t="shared" si="4"/>
        <v>1.1891563310572506E-2</v>
      </c>
      <c r="E121" s="20">
        <v>33.826558915884732</v>
      </c>
      <c r="F121" s="21">
        <f t="shared" si="5"/>
        <v>6.8915633105726126E-3</v>
      </c>
    </row>
    <row r="122" spans="2:6">
      <c r="B122" s="4">
        <f t="shared" si="3"/>
        <v>43585</v>
      </c>
      <c r="C122" s="20">
        <v>195.53279508907718</v>
      </c>
      <c r="D122" s="21">
        <f t="shared" si="4"/>
        <v>2.3551417180911471E-4</v>
      </c>
      <c r="E122" s="20">
        <v>34.714016081705964</v>
      </c>
      <c r="F122" s="21">
        <f t="shared" si="5"/>
        <v>2.6235514171809138E-2</v>
      </c>
    </row>
    <row r="123" spans="2:6">
      <c r="B123" s="4">
        <f t="shared" si="3"/>
        <v>43592</v>
      </c>
      <c r="C123" s="20">
        <v>190.77133515713621</v>
      </c>
      <c r="D123" s="21">
        <f t="shared" si="4"/>
        <v>-2.4351208858707563E-2</v>
      </c>
      <c r="E123" s="20">
        <v>33.764545777530692</v>
      </c>
      <c r="F123" s="21">
        <f t="shared" si="5"/>
        <v>-2.7351208858707565E-2</v>
      </c>
    </row>
    <row r="124" spans="2:6">
      <c r="B124" s="4">
        <f t="shared" si="3"/>
        <v>43599</v>
      </c>
      <c r="C124" s="20">
        <v>192.99526256088612</v>
      </c>
      <c r="D124" s="21">
        <f t="shared" si="4"/>
        <v>1.1657555376011208E-2</v>
      </c>
      <c r="E124" s="20">
        <v>34.158157839678118</v>
      </c>
      <c r="F124" s="21">
        <f t="shared" si="5"/>
        <v>1.1657555376011208E-2</v>
      </c>
    </row>
    <row r="125" spans="2:6">
      <c r="B125" s="4">
        <f t="shared" si="3"/>
        <v>43606</v>
      </c>
      <c r="C125" s="20">
        <v>189.24134249683058</v>
      </c>
      <c r="D125" s="21">
        <f t="shared" si="4"/>
        <v>-1.9450840472683861E-2</v>
      </c>
      <c r="E125" s="20">
        <v>33.254645855820037</v>
      </c>
      <c r="F125" s="21">
        <f t="shared" si="5"/>
        <v>-2.6450840472683868E-2</v>
      </c>
    </row>
    <row r="126" spans="2:6">
      <c r="B126" s="4">
        <f t="shared" si="3"/>
        <v>43613</v>
      </c>
      <c r="C126" s="20">
        <v>190.43571094948956</v>
      </c>
      <c r="D126" s="21">
        <f t="shared" si="4"/>
        <v>6.3113505585017382E-3</v>
      </c>
      <c r="E126" s="20">
        <v>33.464527583514943</v>
      </c>
      <c r="F126" s="21">
        <f t="shared" si="5"/>
        <v>6.3113505585017382E-3</v>
      </c>
    </row>
    <row r="127" spans="2:6">
      <c r="B127" s="4">
        <f t="shared" si="3"/>
        <v>43620</v>
      </c>
      <c r="C127" s="20">
        <v>191.85427370387671</v>
      </c>
      <c r="D127" s="21">
        <f t="shared" si="4"/>
        <v>7.4490375114750762E-3</v>
      </c>
      <c r="E127" s="20">
        <v>33.8476642151224</v>
      </c>
      <c r="F127" s="21">
        <f t="shared" si="5"/>
        <v>1.144903751147508E-2</v>
      </c>
    </row>
    <row r="128" spans="2:6">
      <c r="B128" s="4">
        <f t="shared" si="3"/>
        <v>43627</v>
      </c>
      <c r="C128" s="20">
        <v>190.13078000934141</v>
      </c>
      <c r="D128" s="21">
        <f t="shared" si="4"/>
        <v>-8.9833479404033412E-3</v>
      </c>
      <c r="E128" s="20">
        <v>33.44205587786265</v>
      </c>
      <c r="F128" s="21">
        <f t="shared" si="5"/>
        <v>-1.1983347940403344E-2</v>
      </c>
    </row>
    <row r="129" spans="2:6">
      <c r="B129" s="4">
        <f t="shared" si="3"/>
        <v>43634</v>
      </c>
      <c r="C129" s="20">
        <v>195.83972776406219</v>
      </c>
      <c r="D129" s="21">
        <f t="shared" si="4"/>
        <v>3.0026425781455757E-2</v>
      </c>
      <c r="E129" s="20">
        <v>34.379317174902866</v>
      </c>
      <c r="F129" s="21">
        <f t="shared" si="5"/>
        <v>2.8026425781455755E-2</v>
      </c>
    </row>
    <row r="130" spans="2:6">
      <c r="B130" s="4">
        <f t="shared" si="3"/>
        <v>43641</v>
      </c>
      <c r="C130" s="20">
        <v>196.91933008607461</v>
      </c>
      <c r="D130" s="21">
        <f t="shared" si="4"/>
        <v>5.5126829185192516E-3</v>
      </c>
      <c r="E130" s="20">
        <v>34.603218766618205</v>
      </c>
      <c r="F130" s="21">
        <f t="shared" si="5"/>
        <v>6.5126829185191415E-3</v>
      </c>
    </row>
    <row r="131" spans="2:6">
      <c r="B131" s="4">
        <f t="shared" si="3"/>
        <v>43648</v>
      </c>
      <c r="C131" s="20">
        <v>198.57743377593914</v>
      </c>
      <c r="D131" s="21">
        <f t="shared" si="4"/>
        <v>8.4202180107955105E-3</v>
      </c>
      <c r="E131" s="20">
        <v>35.828872319207072</v>
      </c>
      <c r="F131" s="21">
        <f t="shared" si="5"/>
        <v>3.5420218010795423E-2</v>
      </c>
    </row>
    <row r="132" spans="2:6">
      <c r="B132" s="4">
        <f t="shared" si="3"/>
        <v>43655</v>
      </c>
      <c r="C132" s="20">
        <v>198.58010275572161</v>
      </c>
      <c r="D132" s="21">
        <f t="shared" si="4"/>
        <v>1.3440498911387877E-5</v>
      </c>
      <c r="E132" s="20">
        <v>35.829305721334535</v>
      </c>
      <c r="F132" s="21">
        <f t="shared" si="5"/>
        <v>1.2096449020226885E-5</v>
      </c>
    </row>
    <row r="133" spans="2:6">
      <c r="B133" s="4">
        <f t="shared" si="3"/>
        <v>43662</v>
      </c>
      <c r="C133" s="20">
        <v>195.99185961166344</v>
      </c>
      <c r="D133" s="21">
        <f t="shared" si="4"/>
        <v>-1.303374863916773E-2</v>
      </c>
      <c r="E133" s="20">
        <v>35.290656945204098</v>
      </c>
      <c r="F133" s="21">
        <f t="shared" si="5"/>
        <v>-1.5033748639167732E-2</v>
      </c>
    </row>
    <row r="134" spans="2:6">
      <c r="B134" s="4">
        <f t="shared" si="3"/>
        <v>43669</v>
      </c>
      <c r="C134" s="20">
        <v>195.62087142189898</v>
      </c>
      <c r="D134" s="21">
        <f t="shared" si="4"/>
        <v>-1.8928755025822142E-3</v>
      </c>
      <c r="E134" s="20">
        <v>35.964959921051772</v>
      </c>
      <c r="F134" s="21">
        <f t="shared" si="5"/>
        <v>1.9107124497417693E-2</v>
      </c>
    </row>
    <row r="135" spans="2:6">
      <c r="B135" s="4">
        <f t="shared" ref="B135:B198" si="6">B134+7</f>
        <v>43676</v>
      </c>
      <c r="C135" s="20">
        <v>193.65650230199506</v>
      </c>
      <c r="D135" s="21">
        <f t="shared" ref="D135:D198" si="7">C135/C134-1</f>
        <v>-1.0041715414237817E-2</v>
      </c>
      <c r="E135" s="20">
        <v>36.682758826271659</v>
      </c>
      <c r="F135" s="21">
        <f t="shared" ref="F135:F198" si="8">E135/E134-1</f>
        <v>1.9958284585762209E-2</v>
      </c>
    </row>
    <row r="136" spans="2:6">
      <c r="B136" s="4">
        <f t="shared" si="6"/>
        <v>43683</v>
      </c>
      <c r="C136" s="20">
        <v>192.69900580503102</v>
      </c>
      <c r="D136" s="21">
        <f t="shared" si="7"/>
        <v>-4.9443033700510286E-3</v>
      </c>
      <c r="E136" s="20">
        <v>36.721484691141782</v>
      </c>
      <c r="F136" s="21">
        <f t="shared" si="8"/>
        <v>1.0556966299488657E-3</v>
      </c>
    </row>
    <row r="137" spans="2:6">
      <c r="B137" s="4">
        <f t="shared" si="6"/>
        <v>43690</v>
      </c>
      <c r="C137" s="20">
        <v>191.24507906852605</v>
      </c>
      <c r="D137" s="21">
        <f t="shared" si="7"/>
        <v>-7.5450661015658005E-3</v>
      </c>
      <c r="E137" s="20">
        <v>36.554583115872909</v>
      </c>
      <c r="F137" s="21">
        <f t="shared" si="8"/>
        <v>-4.5450661015656868E-3</v>
      </c>
    </row>
    <row r="138" spans="2:6">
      <c r="B138" s="4">
        <f t="shared" si="6"/>
        <v>43697</v>
      </c>
      <c r="C138" s="20">
        <v>194.06619069860545</v>
      </c>
      <c r="D138" s="21">
        <f t="shared" si="7"/>
        <v>1.4751290040088127E-2</v>
      </c>
      <c r="E138" s="20">
        <v>36.801373708782677</v>
      </c>
      <c r="F138" s="21">
        <f t="shared" si="8"/>
        <v>6.7512900400881204E-3</v>
      </c>
    </row>
    <row r="139" spans="2:6">
      <c r="B139" s="4">
        <f t="shared" si="6"/>
        <v>43704</v>
      </c>
      <c r="C139" s="20">
        <v>193.29685727630613</v>
      </c>
      <c r="D139" s="21">
        <f t="shared" si="7"/>
        <v>-3.96428362678658E-3</v>
      </c>
      <c r="E139" s="20">
        <v>36.802688120380829</v>
      </c>
      <c r="F139" s="21">
        <f t="shared" si="8"/>
        <v>3.571637321342358E-5</v>
      </c>
    </row>
    <row r="140" spans="2:6">
      <c r="B140" s="4">
        <f t="shared" si="6"/>
        <v>43711</v>
      </c>
      <c r="C140" s="20">
        <v>194.17094815506772</v>
      </c>
      <c r="D140" s="21">
        <f t="shared" si="7"/>
        <v>4.5220128825589345E-3</v>
      </c>
      <c r="E140" s="20">
        <v>38.183599058146555</v>
      </c>
      <c r="F140" s="21">
        <f t="shared" si="8"/>
        <v>3.7522012882558853E-2</v>
      </c>
    </row>
    <row r="141" spans="2:6">
      <c r="B141" s="4">
        <f t="shared" si="6"/>
        <v>43718</v>
      </c>
      <c r="C141" s="20">
        <v>196.34349769800494</v>
      </c>
      <c r="D141" s="21">
        <f t="shared" si="7"/>
        <v>1.1188849637805642E-2</v>
      </c>
      <c r="E141" s="20">
        <v>38.45809521040583</v>
      </c>
      <c r="F141" s="21">
        <f t="shared" si="8"/>
        <v>7.1888496378056388E-3</v>
      </c>
    </row>
    <row r="142" spans="2:6">
      <c r="B142" s="4">
        <f t="shared" si="6"/>
        <v>43725</v>
      </c>
      <c r="C142" s="20">
        <v>197.89817842129847</v>
      </c>
      <c r="D142" s="21">
        <f t="shared" si="7"/>
        <v>7.9181676068782458E-3</v>
      </c>
      <c r="E142" s="20">
        <v>39.762523329593655</v>
      </c>
      <c r="F142" s="21">
        <f t="shared" si="8"/>
        <v>3.3918167606878269E-2</v>
      </c>
    </row>
    <row r="143" spans="2:6">
      <c r="B143" s="4">
        <f t="shared" si="6"/>
        <v>43732</v>
      </c>
      <c r="C143" s="20">
        <v>195.18916394208316</v>
      </c>
      <c r="D143" s="21">
        <f t="shared" si="7"/>
        <v>-1.3688930847297609E-2</v>
      </c>
      <c r="E143" s="20">
        <v>39.417029514068759</v>
      </c>
      <c r="F143" s="21">
        <f t="shared" si="8"/>
        <v>-8.6889308472976046E-3</v>
      </c>
    </row>
    <row r="144" spans="2:6">
      <c r="B144" s="4">
        <f t="shared" si="6"/>
        <v>43739</v>
      </c>
      <c r="C144" s="20">
        <v>192.84379795823048</v>
      </c>
      <c r="D144" s="21">
        <f t="shared" si="7"/>
        <v>-1.2015861621030299E-2</v>
      </c>
      <c r="E144" s="20">
        <v>36.972548466212203</v>
      </c>
      <c r="F144" s="21">
        <f t="shared" si="8"/>
        <v>-6.2015861621030344E-2</v>
      </c>
    </row>
    <row r="145" spans="2:6">
      <c r="B145" s="4">
        <f t="shared" si="6"/>
        <v>43746</v>
      </c>
      <c r="C145" s="20">
        <v>191.03156068592779</v>
      </c>
      <c r="D145" s="21">
        <f t="shared" si="7"/>
        <v>-9.397436119232716E-3</v>
      </c>
      <c r="E145" s="20">
        <v>36.033540528376342</v>
      </c>
      <c r="F145" s="21">
        <f t="shared" si="8"/>
        <v>-2.539743611923273E-2</v>
      </c>
    </row>
    <row r="146" spans="2:6">
      <c r="B146" s="4">
        <f t="shared" si="6"/>
        <v>43753</v>
      </c>
      <c r="C146" s="20">
        <v>190.44772135851071</v>
      </c>
      <c r="D146" s="21">
        <f t="shared" si="7"/>
        <v>-3.0562453938015599E-3</v>
      </c>
      <c r="E146" s="20">
        <v>37.004419401965414</v>
      </c>
      <c r="F146" s="21">
        <f t="shared" si="8"/>
        <v>2.6943754606198356E-2</v>
      </c>
    </row>
    <row r="147" spans="2:6">
      <c r="B147" s="4">
        <f t="shared" si="6"/>
        <v>43760</v>
      </c>
      <c r="C147" s="20">
        <v>193.05064389137252</v>
      </c>
      <c r="D147" s="21">
        <f t="shared" si="7"/>
        <v>1.3667386064241338E-2</v>
      </c>
      <c r="E147" s="20">
        <v>37.510173088015179</v>
      </c>
      <c r="F147" s="21">
        <f t="shared" si="8"/>
        <v>1.3667386064241338E-2</v>
      </c>
    </row>
    <row r="148" spans="2:6">
      <c r="B148" s="4">
        <f t="shared" si="6"/>
        <v>43767</v>
      </c>
      <c r="C148" s="20">
        <v>197.37706011876961</v>
      </c>
      <c r="D148" s="21">
        <f t="shared" si="7"/>
        <v>2.2410783720729244E-2</v>
      </c>
      <c r="E148" s="20">
        <v>38.538356329857876</v>
      </c>
      <c r="F148" s="21">
        <f t="shared" si="8"/>
        <v>2.7410783720729137E-2</v>
      </c>
    </row>
    <row r="149" spans="2:6">
      <c r="B149" s="4">
        <f t="shared" si="6"/>
        <v>43774</v>
      </c>
      <c r="C149" s="20">
        <v>196.55968506038568</v>
      </c>
      <c r="D149" s="21">
        <f t="shared" si="7"/>
        <v>-4.1411856975277495E-3</v>
      </c>
      <c r="E149" s="20">
        <v>38.494376908808015</v>
      </c>
      <c r="F149" s="21">
        <f t="shared" si="8"/>
        <v>-1.1411856975277468E-3</v>
      </c>
    </row>
    <row r="150" spans="2:6">
      <c r="B150" s="4">
        <f t="shared" si="6"/>
        <v>43781</v>
      </c>
      <c r="C150" s="20">
        <v>196.13798625475411</v>
      </c>
      <c r="D150" s="21">
        <f t="shared" si="7"/>
        <v>-2.1453982565244889E-3</v>
      </c>
      <c r="E150" s="20">
        <v>38.411791139701862</v>
      </c>
      <c r="F150" s="21">
        <f t="shared" si="8"/>
        <v>-2.1453982565244889E-3</v>
      </c>
    </row>
    <row r="151" spans="2:6">
      <c r="B151" s="4">
        <f t="shared" si="6"/>
        <v>43788</v>
      </c>
      <c r="C151" s="20">
        <v>194.8495362647628</v>
      </c>
      <c r="D151" s="21">
        <f t="shared" si="7"/>
        <v>-6.5690997169605136E-3</v>
      </c>
      <c r="E151" s="20">
        <v>37.852165924280484</v>
      </c>
      <c r="F151" s="21">
        <f t="shared" si="8"/>
        <v>-1.4569099716960521E-2</v>
      </c>
    </row>
    <row r="152" spans="2:6">
      <c r="B152" s="4">
        <f t="shared" si="6"/>
        <v>43795</v>
      </c>
      <c r="C152" s="20">
        <v>194.15293254153599</v>
      </c>
      <c r="D152" s="21">
        <f t="shared" si="7"/>
        <v>-3.5750853534507465E-3</v>
      </c>
      <c r="E152" s="20">
        <v>37.678989034363923</v>
      </c>
      <c r="F152" s="21">
        <f t="shared" si="8"/>
        <v>-4.5750853534507474E-3</v>
      </c>
    </row>
    <row r="153" spans="2:6">
      <c r="B153" s="4">
        <f t="shared" si="6"/>
        <v>43802</v>
      </c>
      <c r="C153" s="20">
        <v>198.03162741042237</v>
      </c>
      <c r="D153" s="21">
        <f t="shared" si="7"/>
        <v>1.997752399674213E-2</v>
      </c>
      <c r="E153" s="20">
        <v>41.06925117437639</v>
      </c>
      <c r="F153" s="21">
        <f t="shared" si="8"/>
        <v>8.9977523996742192E-2</v>
      </c>
    </row>
    <row r="154" spans="2:6">
      <c r="B154" s="4">
        <f t="shared" si="6"/>
        <v>43809</v>
      </c>
      <c r="C154" s="20">
        <v>199.50023353573096</v>
      </c>
      <c r="D154" s="21">
        <f t="shared" si="7"/>
        <v>7.4160180599076586E-3</v>
      </c>
      <c r="E154" s="20">
        <v>41.343364451950848</v>
      </c>
      <c r="F154" s="21">
        <f t="shared" si="8"/>
        <v>6.6744162539169594E-3</v>
      </c>
    </row>
    <row r="155" spans="2:6">
      <c r="B155" s="4">
        <f t="shared" si="6"/>
        <v>43816</v>
      </c>
      <c r="C155" s="20">
        <v>201.23173416961367</v>
      </c>
      <c r="D155" s="21">
        <f t="shared" si="7"/>
        <v>8.6791910124386362E-3</v>
      </c>
      <c r="E155" s="20">
        <v>41.702191409126193</v>
      </c>
      <c r="F155" s="21">
        <f t="shared" si="8"/>
        <v>8.6791910124386362E-3</v>
      </c>
    </row>
    <row r="156" spans="2:6">
      <c r="B156" s="4">
        <f t="shared" si="6"/>
        <v>43823</v>
      </c>
      <c r="C156" s="20">
        <v>200.92413424968305</v>
      </c>
      <c r="D156" s="21">
        <f t="shared" si="7"/>
        <v>-1.5285855444219232E-3</v>
      </c>
      <c r="E156" s="20">
        <v>41.596743850758358</v>
      </c>
      <c r="F156" s="21">
        <f t="shared" si="8"/>
        <v>-2.5285855444220351E-3</v>
      </c>
    </row>
    <row r="157" spans="2:6">
      <c r="B157" s="4">
        <f t="shared" si="6"/>
        <v>43830</v>
      </c>
      <c r="C157" s="20">
        <v>201.41722826449589</v>
      </c>
      <c r="D157" s="21">
        <f t="shared" si="7"/>
        <v>2.4541303445413387E-3</v>
      </c>
      <c r="E157" s="20">
        <v>41.490843962822822</v>
      </c>
      <c r="F157" s="21">
        <f t="shared" si="8"/>
        <v>-2.5458696554587767E-3</v>
      </c>
    </row>
    <row r="158" spans="2:6">
      <c r="B158" s="4">
        <f t="shared" si="6"/>
        <v>43837</v>
      </c>
      <c r="C158" s="20">
        <v>201.56535664242344</v>
      </c>
      <c r="D158" s="21">
        <f t="shared" si="7"/>
        <v>7.3543052500468775E-4</v>
      </c>
      <c r="E158" s="20">
        <v>41.521357595981286</v>
      </c>
      <c r="F158" s="21">
        <f t="shared" si="8"/>
        <v>7.3543052500468775E-4</v>
      </c>
    </row>
    <row r="159" spans="2:6">
      <c r="B159" s="4">
        <f t="shared" si="6"/>
        <v>43844</v>
      </c>
      <c r="C159" s="20">
        <v>201.67611930339626</v>
      </c>
      <c r="D159" s="21">
        <f t="shared" si="7"/>
        <v>5.4951239051126421E-4</v>
      </c>
      <c r="E159" s="20">
        <v>41.627216811643088</v>
      </c>
      <c r="F159" s="21">
        <f t="shared" si="8"/>
        <v>2.549512390511266E-3</v>
      </c>
    </row>
    <row r="160" spans="2:6">
      <c r="B160" s="4">
        <f t="shared" si="6"/>
        <v>43851</v>
      </c>
      <c r="C160" s="20">
        <v>201.30646560352307</v>
      </c>
      <c r="D160" s="21">
        <f t="shared" si="7"/>
        <v>-1.8329076399824507E-3</v>
      </c>
      <c r="E160" s="20">
        <v>41.13464579980139</v>
      </c>
      <c r="F160" s="21">
        <f t="shared" si="8"/>
        <v>-1.183290763998246E-2</v>
      </c>
    </row>
    <row r="161" spans="2:6">
      <c r="B161" s="4">
        <f t="shared" si="6"/>
        <v>43858</v>
      </c>
      <c r="C161" s="20">
        <v>202.23727230266229</v>
      </c>
      <c r="D161" s="21">
        <f t="shared" si="7"/>
        <v>4.623829127140322E-3</v>
      </c>
      <c r="E161" s="20">
        <v>41.530518602184117</v>
      </c>
      <c r="F161" s="21">
        <f t="shared" si="8"/>
        <v>9.6238291271402154E-3</v>
      </c>
    </row>
    <row r="162" spans="2:6">
      <c r="B162" s="4">
        <f t="shared" si="6"/>
        <v>43865</v>
      </c>
      <c r="C162" s="20">
        <v>204.33642490158135</v>
      </c>
      <c r="D162" s="21">
        <f t="shared" si="7"/>
        <v>1.0379652449908017E-2</v>
      </c>
      <c r="E162" s="20">
        <v>42.003121469941419</v>
      </c>
      <c r="F162" s="21">
        <f t="shared" si="8"/>
        <v>1.1379652449908129E-2</v>
      </c>
    </row>
    <row r="163" spans="2:6">
      <c r="B163" s="4">
        <f t="shared" si="6"/>
        <v>43872</v>
      </c>
      <c r="C163" s="20">
        <v>205.28391272436113</v>
      </c>
      <c r="D163" s="21">
        <f t="shared" si="7"/>
        <v>4.6369012437998958E-3</v>
      </c>
      <c r="E163" s="20">
        <v>41.315820245260099</v>
      </c>
      <c r="F163" s="21">
        <f t="shared" si="8"/>
        <v>-1.6363098756200123E-2</v>
      </c>
    </row>
    <row r="164" spans="2:6">
      <c r="B164" s="4">
        <f t="shared" si="6"/>
        <v>43879</v>
      </c>
      <c r="C164" s="20">
        <v>205.25855741642758</v>
      </c>
      <c r="D164" s="21">
        <f t="shared" si="7"/>
        <v>-1.2351337032234788E-4</v>
      </c>
      <c r="E164" s="20">
        <v>41.31122749467459</v>
      </c>
      <c r="F164" s="21">
        <f t="shared" si="8"/>
        <v>-1.1116203329009089E-4</v>
      </c>
    </row>
    <row r="165" spans="2:6">
      <c r="B165" s="4">
        <f t="shared" si="6"/>
        <v>43886</v>
      </c>
      <c r="C165" s="20">
        <v>204.66137319009809</v>
      </c>
      <c r="D165" s="21">
        <f t="shared" si="7"/>
        <v>-2.9094242590720354E-3</v>
      </c>
      <c r="E165" s="20">
        <v>41.562836654681611</v>
      </c>
      <c r="F165" s="21">
        <f t="shared" si="8"/>
        <v>6.0905757409279726E-3</v>
      </c>
    </row>
    <row r="166" spans="2:6">
      <c r="B166" s="4">
        <f t="shared" si="6"/>
        <v>43893</v>
      </c>
      <c r="C166" s="20">
        <v>205.08907720024021</v>
      </c>
      <c r="D166" s="21">
        <f t="shared" si="7"/>
        <v>2.0898130579083407E-3</v>
      </c>
      <c r="E166" s="20">
        <v>43.021268823050768</v>
      </c>
      <c r="F166" s="21">
        <f t="shared" si="8"/>
        <v>3.5089813057908259E-2</v>
      </c>
    </row>
    <row r="167" spans="2:6">
      <c r="B167" s="4">
        <f t="shared" si="6"/>
        <v>43900</v>
      </c>
      <c r="C167" s="20">
        <v>203.73657169546942</v>
      </c>
      <c r="D167" s="21">
        <f t="shared" si="7"/>
        <v>-6.5947222701200348E-3</v>
      </c>
      <c r="E167" s="20">
        <v>41.705045051701354</v>
      </c>
      <c r="F167" s="21">
        <f t="shared" si="8"/>
        <v>-3.0594722270120056E-2</v>
      </c>
    </row>
    <row r="168" spans="2:6">
      <c r="B168" s="4">
        <f t="shared" si="6"/>
        <v>43907</v>
      </c>
      <c r="C168" s="20">
        <v>204.83018616133981</v>
      </c>
      <c r="D168" s="21">
        <f t="shared" si="7"/>
        <v>5.3677867295471859E-3</v>
      </c>
      <c r="E168" s="20">
        <v>41.136512983102719</v>
      </c>
      <c r="F168" s="21">
        <f t="shared" si="8"/>
        <v>-1.3632213270452831E-2</v>
      </c>
    </row>
    <row r="169" spans="2:6">
      <c r="B169" s="4">
        <f t="shared" si="6"/>
        <v>43914</v>
      </c>
      <c r="C169" s="20">
        <v>205.05704944285048</v>
      </c>
      <c r="D169" s="21">
        <f t="shared" si="7"/>
        <v>1.107567618632066E-3</v>
      </c>
      <c r="E169" s="20">
        <v>41.058664913876932</v>
      </c>
      <c r="F169" s="21">
        <f t="shared" si="8"/>
        <v>-1.8924323813679367E-3</v>
      </c>
    </row>
    <row r="170" spans="2:6">
      <c r="B170" s="4">
        <f t="shared" si="6"/>
        <v>43921</v>
      </c>
      <c r="C170" s="20">
        <v>205.32061119637018</v>
      </c>
      <c r="D170" s="21">
        <f t="shared" si="7"/>
        <v>1.2853094016314071E-3</v>
      </c>
      <c r="E170" s="20">
        <v>40.824027347512036</v>
      </c>
      <c r="F170" s="21">
        <f t="shared" si="8"/>
        <v>-5.7146905983684881E-3</v>
      </c>
    </row>
    <row r="171" spans="2:6">
      <c r="B171" s="4">
        <f t="shared" si="6"/>
        <v>43928</v>
      </c>
      <c r="C171" s="20">
        <v>205.59084539934611</v>
      </c>
      <c r="D171" s="21">
        <f t="shared" si="7"/>
        <v>1.316157210916602E-3</v>
      </c>
      <c r="E171" s="20">
        <v>40.91858221283163</v>
      </c>
      <c r="F171" s="21">
        <f t="shared" si="8"/>
        <v>2.3161572109164918E-3</v>
      </c>
    </row>
    <row r="172" spans="2:6">
      <c r="B172" s="4">
        <f t="shared" si="6"/>
        <v>43935</v>
      </c>
      <c r="C172" s="20">
        <v>203.42363381597386</v>
      </c>
      <c r="D172" s="21">
        <f t="shared" si="7"/>
        <v>-1.0541381738873534E-2</v>
      </c>
      <c r="E172" s="20">
        <v>40.282650906448531</v>
      </c>
      <c r="F172" s="21">
        <f t="shared" si="8"/>
        <v>-1.554138173887365E-2</v>
      </c>
    </row>
    <row r="173" spans="2:6">
      <c r="B173" s="4">
        <f t="shared" si="6"/>
        <v>43942</v>
      </c>
      <c r="C173" s="20">
        <v>204.64135584172951</v>
      </c>
      <c r="D173" s="21">
        <f t="shared" si="7"/>
        <v>5.9861383995196693E-3</v>
      </c>
      <c r="E173" s="20">
        <v>39.677852760838647</v>
      </c>
      <c r="F173" s="21">
        <f t="shared" si="8"/>
        <v>-1.5013861600480349E-2</v>
      </c>
    </row>
    <row r="174" spans="2:6">
      <c r="B174" s="4">
        <f t="shared" si="6"/>
        <v>43949</v>
      </c>
      <c r="C174" s="20">
        <v>205.18182424768131</v>
      </c>
      <c r="D174" s="21">
        <f t="shared" si="7"/>
        <v>2.6410517254868981E-3</v>
      </c>
      <c r="E174" s="20">
        <v>41.68718095485653</v>
      </c>
      <c r="F174" s="21">
        <f t="shared" si="8"/>
        <v>5.0641051725486941E-2</v>
      </c>
    </row>
    <row r="175" spans="2:6">
      <c r="B175" s="4">
        <f t="shared" si="6"/>
        <v>43956</v>
      </c>
      <c r="C175" s="20">
        <v>204.79548942416761</v>
      </c>
      <c r="D175" s="21">
        <f t="shared" si="7"/>
        <v>-1.8828900899493517E-3</v>
      </c>
      <c r="E175" s="20">
        <v>41.817124479732989</v>
      </c>
      <c r="F175" s="21">
        <f t="shared" si="8"/>
        <v>3.1171099100506527E-3</v>
      </c>
    </row>
    <row r="176" spans="2:6">
      <c r="B176" s="4">
        <f t="shared" si="6"/>
        <v>43963</v>
      </c>
      <c r="C176" s="20">
        <v>209.23533729232</v>
      </c>
      <c r="D176" s="21">
        <f t="shared" si="7"/>
        <v>2.1679422142724336E-2</v>
      </c>
      <c r="E176" s="20">
        <v>43.560038063718636</v>
      </c>
      <c r="F176" s="21">
        <f t="shared" si="8"/>
        <v>4.1679422142724354E-2</v>
      </c>
    </row>
    <row r="177" spans="2:6">
      <c r="B177" s="4">
        <f t="shared" si="6"/>
        <v>43970</v>
      </c>
      <c r="C177" s="20">
        <v>209.27603923400281</v>
      </c>
      <c r="D177" s="21">
        <f t="shared" si="7"/>
        <v>1.9452709188394479E-4</v>
      </c>
      <c r="E177" s="20">
        <v>43.567664310492837</v>
      </c>
      <c r="F177" s="21">
        <f t="shared" si="8"/>
        <v>1.7507438269559472E-4</v>
      </c>
    </row>
    <row r="178" spans="2:6">
      <c r="B178" s="4">
        <f t="shared" si="6"/>
        <v>43977</v>
      </c>
      <c r="C178" s="20">
        <v>207.1141656101955</v>
      </c>
      <c r="D178" s="21">
        <f t="shared" si="7"/>
        <v>-1.0330249137551761E-2</v>
      </c>
      <c r="E178" s="20">
        <v>42.812625833650777</v>
      </c>
      <c r="F178" s="21">
        <f t="shared" si="8"/>
        <v>-1.7330249137551657E-2</v>
      </c>
    </row>
    <row r="179" spans="2:6">
      <c r="B179" s="4">
        <f t="shared" si="6"/>
        <v>43984</v>
      </c>
      <c r="C179" s="20">
        <v>207.14819510242211</v>
      </c>
      <c r="D179" s="21">
        <f t="shared" si="7"/>
        <v>1.6430306505754722E-4</v>
      </c>
      <c r="E179" s="20">
        <v>44.275289357642535</v>
      </c>
      <c r="F179" s="21">
        <f t="shared" si="8"/>
        <v>3.4164303065057577E-2</v>
      </c>
    </row>
    <row r="180" spans="2:6">
      <c r="B180" s="4">
        <f t="shared" si="6"/>
        <v>43991</v>
      </c>
      <c r="C180" s="20">
        <v>207.80076065923799</v>
      </c>
      <c r="D180" s="21">
        <f t="shared" si="7"/>
        <v>3.1502353013177498E-3</v>
      </c>
      <c r="E180" s="20">
        <v>44.59186809458361</v>
      </c>
      <c r="F180" s="21">
        <f t="shared" si="8"/>
        <v>7.1502353013177533E-3</v>
      </c>
    </row>
    <row r="181" spans="2:6">
      <c r="B181" s="4">
        <f t="shared" si="6"/>
        <v>43998</v>
      </c>
      <c r="C181" s="20">
        <v>210.57116167345032</v>
      </c>
      <c r="D181" s="21">
        <f t="shared" si="7"/>
        <v>1.3332006126557827E-2</v>
      </c>
      <c r="E181" s="20">
        <v>45.275550889404421</v>
      </c>
      <c r="F181" s="21">
        <f t="shared" si="8"/>
        <v>1.5332006126557829E-2</v>
      </c>
    </row>
    <row r="182" spans="2:6">
      <c r="B182" s="4">
        <f t="shared" si="6"/>
        <v>44005</v>
      </c>
      <c r="C182" s="20">
        <v>212.44745446053244</v>
      </c>
      <c r="D182" s="21">
        <f t="shared" si="7"/>
        <v>8.9104926437735266E-3</v>
      </c>
      <c r="E182" s="20">
        <v>45.588427250768447</v>
      </c>
      <c r="F182" s="21">
        <f t="shared" si="8"/>
        <v>6.9104926437735248E-3</v>
      </c>
    </row>
    <row r="183" spans="2:6">
      <c r="B183" s="4">
        <f t="shared" si="6"/>
        <v>44012</v>
      </c>
      <c r="C183" s="20">
        <v>212.09514912924536</v>
      </c>
      <c r="D183" s="21">
        <f t="shared" si="7"/>
        <v>-1.6583174987042648E-3</v>
      </c>
      <c r="E183" s="20">
        <v>45.51282716412009</v>
      </c>
      <c r="F183" s="21">
        <f t="shared" si="8"/>
        <v>-1.6583174987042648E-3</v>
      </c>
    </row>
    <row r="184" spans="2:6">
      <c r="B184" s="4">
        <f t="shared" si="6"/>
        <v>44019</v>
      </c>
      <c r="C184" s="20">
        <v>212.03709881897646</v>
      </c>
      <c r="D184" s="21">
        <f t="shared" si="7"/>
        <v>-2.7369937741250627E-4</v>
      </c>
      <c r="E184" s="20">
        <v>45.409344677332747</v>
      </c>
      <c r="F184" s="21">
        <f t="shared" si="8"/>
        <v>-2.273699377412508E-3</v>
      </c>
    </row>
    <row r="185" spans="2:6">
      <c r="B185" s="4">
        <f t="shared" si="6"/>
        <v>44026</v>
      </c>
      <c r="C185" s="20">
        <v>212.35871088276505</v>
      </c>
      <c r="D185" s="21">
        <f t="shared" si="7"/>
        <v>1.5167726099816203E-3</v>
      </c>
      <c r="E185" s="20">
        <v>45.705267050963201</v>
      </c>
      <c r="F185" s="21">
        <f t="shared" si="8"/>
        <v>6.5167726099815138E-3</v>
      </c>
    </row>
    <row r="186" spans="2:6">
      <c r="B186" s="4">
        <f t="shared" si="6"/>
        <v>44033</v>
      </c>
      <c r="C186" s="20">
        <v>211.91432574898246</v>
      </c>
      <c r="D186" s="21">
        <f t="shared" si="7"/>
        <v>-2.0926155180321926E-3</v>
      </c>
      <c r="E186" s="20">
        <v>44.101349687194762</v>
      </c>
      <c r="F186" s="21">
        <f t="shared" si="8"/>
        <v>-3.5092615518032222E-2</v>
      </c>
    </row>
    <row r="187" spans="2:6">
      <c r="B187" s="4">
        <f t="shared" si="6"/>
        <v>44040</v>
      </c>
      <c r="C187" s="20">
        <v>212.18122372723028</v>
      </c>
      <c r="D187" s="21">
        <f t="shared" si="7"/>
        <v>1.2594617060668334E-3</v>
      </c>
      <c r="E187" s="20">
        <v>44.112792298624456</v>
      </c>
      <c r="F187" s="21">
        <f t="shared" si="8"/>
        <v>2.5946170606694352E-4</v>
      </c>
    </row>
    <row r="188" spans="2:6">
      <c r="B188" s="4">
        <f t="shared" si="6"/>
        <v>44047</v>
      </c>
      <c r="C188" s="20">
        <v>210.901447921532</v>
      </c>
      <c r="D188" s="21">
        <f t="shared" si="7"/>
        <v>-6.0315224090868869E-3</v>
      </c>
      <c r="E188" s="20">
        <v>44.067288964841026</v>
      </c>
      <c r="F188" s="21">
        <f t="shared" si="8"/>
        <v>-1.0315224090869934E-3</v>
      </c>
    </row>
    <row r="189" spans="2:6">
      <c r="B189" s="4">
        <f t="shared" si="6"/>
        <v>44054</v>
      </c>
      <c r="C189" s="20">
        <v>208.02895843063988</v>
      </c>
      <c r="D189" s="21">
        <f t="shared" si="7"/>
        <v>-1.3620055809009268E-2</v>
      </c>
      <c r="E189" s="20">
        <v>43.202686295999108</v>
      </c>
      <c r="F189" s="21">
        <f t="shared" si="8"/>
        <v>-1.9620055809009274E-2</v>
      </c>
    </row>
    <row r="190" spans="2:6">
      <c r="B190" s="4">
        <f t="shared" si="6"/>
        <v>44061</v>
      </c>
      <c r="C190" s="20">
        <v>206.42556882631612</v>
      </c>
      <c r="D190" s="21">
        <f t="shared" si="7"/>
        <v>-7.7075307996523623E-3</v>
      </c>
      <c r="E190" s="20">
        <v>43.215321751112967</v>
      </c>
      <c r="F190" s="21">
        <f t="shared" si="8"/>
        <v>2.9246920034764479E-4</v>
      </c>
    </row>
    <row r="191" spans="2:6">
      <c r="B191" s="4">
        <f t="shared" si="6"/>
        <v>44068</v>
      </c>
      <c r="C191" s="20">
        <v>209.28804964302395</v>
      </c>
      <c r="D191" s="21">
        <f t="shared" si="7"/>
        <v>1.3866890778032825E-2</v>
      </c>
      <c r="E191" s="20">
        <v>44.246737115284326</v>
      </c>
      <c r="F191" s="21">
        <f t="shared" si="8"/>
        <v>2.3866890778032834E-2</v>
      </c>
    </row>
    <row r="192" spans="2:6">
      <c r="B192" s="4">
        <f t="shared" si="6"/>
        <v>44075</v>
      </c>
      <c r="C192" s="20">
        <v>207.92887168879696</v>
      </c>
      <c r="D192" s="21">
        <f t="shared" si="7"/>
        <v>-6.4942931837020934E-3</v>
      </c>
      <c r="E192" s="20">
        <v>45.286787945494005</v>
      </c>
      <c r="F192" s="21">
        <f t="shared" si="8"/>
        <v>2.3505706816297822E-2</v>
      </c>
    </row>
    <row r="193" spans="2:6">
      <c r="B193" s="4">
        <f t="shared" si="6"/>
        <v>44082</v>
      </c>
      <c r="C193" s="20">
        <v>207.74871555347968</v>
      </c>
      <c r="D193" s="21">
        <f t="shared" si="7"/>
        <v>-8.6643155351173728E-4</v>
      </c>
      <c r="E193" s="20">
        <v>45.247550043460834</v>
      </c>
      <c r="F193" s="21">
        <f t="shared" si="8"/>
        <v>-8.6643155351173728E-4</v>
      </c>
    </row>
    <row r="194" spans="2:6">
      <c r="B194" s="4">
        <f t="shared" si="6"/>
        <v>44089</v>
      </c>
      <c r="C194" s="20">
        <v>208.18309201307801</v>
      </c>
      <c r="D194" s="21">
        <f t="shared" si="7"/>
        <v>2.0908743451966139E-3</v>
      </c>
      <c r="E194" s="20">
        <v>45.342156985029703</v>
      </c>
      <c r="F194" s="21">
        <f t="shared" si="8"/>
        <v>2.0908743451966139E-3</v>
      </c>
    </row>
    <row r="195" spans="2:6">
      <c r="B195" s="4">
        <f t="shared" si="6"/>
        <v>44096</v>
      </c>
      <c r="C195" s="20">
        <v>209.19663708547407</v>
      </c>
      <c r="D195" s="21">
        <f t="shared" si="7"/>
        <v>4.8685273265727247E-3</v>
      </c>
      <c r="E195" s="20">
        <v>47.37659279475826</v>
      </c>
      <c r="F195" s="21">
        <f t="shared" si="8"/>
        <v>4.486852732657276E-2</v>
      </c>
    </row>
    <row r="196" spans="2:6">
      <c r="B196" s="4">
        <f t="shared" si="6"/>
        <v>44103</v>
      </c>
      <c r="C196" s="20">
        <v>210.14612664309067</v>
      </c>
      <c r="D196" s="21">
        <f t="shared" si="7"/>
        <v>4.5387419742730639E-3</v>
      </c>
      <c r="E196" s="20">
        <v>46.265078326820642</v>
      </c>
      <c r="F196" s="21">
        <f t="shared" si="8"/>
        <v>-2.346125802572685E-2</v>
      </c>
    </row>
    <row r="197" spans="2:6">
      <c r="B197" s="4">
        <f t="shared" si="6"/>
        <v>44110</v>
      </c>
      <c r="C197" s="20">
        <v>209.26069260025355</v>
      </c>
      <c r="D197" s="21">
        <f t="shared" si="7"/>
        <v>-4.2134207133921464E-3</v>
      </c>
      <c r="E197" s="20">
        <v>48.892313865427759</v>
      </c>
      <c r="F197" s="21">
        <f t="shared" si="8"/>
        <v>5.6786579286607797E-2</v>
      </c>
    </row>
    <row r="198" spans="2:6">
      <c r="B198" s="4">
        <f t="shared" si="6"/>
        <v>44117</v>
      </c>
      <c r="C198" s="20">
        <v>207.66998064989656</v>
      </c>
      <c r="D198" s="21">
        <f t="shared" si="7"/>
        <v>-7.6015802614000094E-3</v>
      </c>
      <c r="E198" s="20">
        <v>48.227301134221584</v>
      </c>
      <c r="F198" s="21">
        <f t="shared" si="8"/>
        <v>-1.3601580261400015E-2</v>
      </c>
    </row>
    <row r="199" spans="2:6">
      <c r="B199" s="4">
        <f t="shared" ref="B199:B262" si="9">B198+7</f>
        <v>44124</v>
      </c>
      <c r="C199" s="20">
        <v>204.51191032227931</v>
      </c>
      <c r="D199" s="21">
        <f t="shared" ref="D199:D262" si="10">C199/C198-1</f>
        <v>-1.5207158577923319E-2</v>
      </c>
      <c r="E199" s="20">
        <v>46.625809497672229</v>
      </c>
      <c r="F199" s="21">
        <f t="shared" ref="F199:F262" si="11">E199/E198-1</f>
        <v>-3.3207158577923224E-2</v>
      </c>
    </row>
    <row r="200" spans="2:6">
      <c r="B200" s="4">
        <f t="shared" si="9"/>
        <v>44131</v>
      </c>
      <c r="C200" s="20">
        <v>203.62847801427907</v>
      </c>
      <c r="D200" s="21">
        <f t="shared" si="10"/>
        <v>-4.3197108012343888E-3</v>
      </c>
      <c r="E200" s="20">
        <v>48.709064150154781</v>
      </c>
      <c r="F200" s="21">
        <f t="shared" si="11"/>
        <v>4.4680289198765655E-2</v>
      </c>
    </row>
    <row r="201" spans="2:6">
      <c r="B201" s="4">
        <f t="shared" si="9"/>
        <v>44138</v>
      </c>
      <c r="C201" s="20">
        <v>203.4703409621672</v>
      </c>
      <c r="D201" s="21">
        <f t="shared" si="10"/>
        <v>-7.7659595383694491E-4</v>
      </c>
      <c r="E201" s="20">
        <v>45.11547520505929</v>
      </c>
      <c r="F201" s="21">
        <f t="shared" si="11"/>
        <v>-7.3776595953836899E-2</v>
      </c>
    </row>
    <row r="202" spans="2:6">
      <c r="B202" s="4">
        <f t="shared" si="9"/>
        <v>44145</v>
      </c>
      <c r="C202" s="20">
        <v>203.11670114098885</v>
      </c>
      <c r="D202" s="21">
        <f t="shared" si="10"/>
        <v>-1.7380411292675646E-3</v>
      </c>
      <c r="E202" s="20">
        <v>46.931912612198936</v>
      </c>
      <c r="F202" s="21">
        <f t="shared" si="11"/>
        <v>4.0261958870732473E-2</v>
      </c>
    </row>
    <row r="203" spans="2:6">
      <c r="B203" s="4">
        <f t="shared" si="9"/>
        <v>44152</v>
      </c>
      <c r="C203" s="20">
        <v>204.45586174684726</v>
      </c>
      <c r="D203" s="21">
        <f t="shared" si="10"/>
        <v>6.5930600405372797E-3</v>
      </c>
      <c r="E203" s="20">
        <v>49.681796985702761</v>
      </c>
      <c r="F203" s="21">
        <f t="shared" si="11"/>
        <v>5.8593060040537326E-2</v>
      </c>
    </row>
    <row r="204" spans="2:6">
      <c r="B204" s="4">
        <f t="shared" si="9"/>
        <v>44159</v>
      </c>
      <c r="C204" s="20">
        <v>206.92400080069393</v>
      </c>
      <c r="D204" s="21">
        <f t="shared" si="10"/>
        <v>1.2071745132466116E-2</v>
      </c>
      <c r="E204" s="20">
        <v>50.221568377543647</v>
      </c>
      <c r="F204" s="21">
        <f t="shared" si="11"/>
        <v>1.0864570619219416E-2</v>
      </c>
    </row>
    <row r="205" spans="2:6">
      <c r="B205" s="4">
        <f t="shared" si="9"/>
        <v>44166</v>
      </c>
      <c r="C205" s="20">
        <v>207.1208380596517</v>
      </c>
      <c r="D205" s="21">
        <f t="shared" si="10"/>
        <v>9.5125388159966739E-4</v>
      </c>
      <c r="E205" s="20">
        <v>52.730198689902444</v>
      </c>
      <c r="F205" s="21">
        <f t="shared" si="11"/>
        <v>4.99512538815996E-2</v>
      </c>
    </row>
    <row r="206" spans="2:6">
      <c r="B206" s="4">
        <f t="shared" si="9"/>
        <v>44173</v>
      </c>
      <c r="C206" s="20">
        <v>205.03569760459064</v>
      </c>
      <c r="D206" s="21">
        <f t="shared" si="10"/>
        <v>-1.006726544076908E-2</v>
      </c>
      <c r="E206" s="20">
        <v>52.093889385566897</v>
      </c>
      <c r="F206" s="21">
        <f t="shared" si="11"/>
        <v>-1.2067265440769082E-2</v>
      </c>
    </row>
    <row r="207" spans="2:6">
      <c r="B207" s="4">
        <f t="shared" si="9"/>
        <v>44180</v>
      </c>
      <c r="C207" s="20">
        <v>200.54847534529924</v>
      </c>
      <c r="D207" s="21">
        <f t="shared" si="10"/>
        <v>-2.1885078119152523E-2</v>
      </c>
      <c r="E207" s="20">
        <v>51.57893721946008</v>
      </c>
      <c r="F207" s="21">
        <f t="shared" si="11"/>
        <v>-9.8850781191525128E-3</v>
      </c>
    </row>
    <row r="208" spans="2:6">
      <c r="B208" s="4">
        <f t="shared" si="9"/>
        <v>44187</v>
      </c>
      <c r="C208" s="20">
        <v>201.3051311136318</v>
      </c>
      <c r="D208" s="21">
        <f t="shared" si="10"/>
        <v>3.7729320406438838E-3</v>
      </c>
      <c r="E208" s="20">
        <v>51.618804232659365</v>
      </c>
      <c r="F208" s="21">
        <f t="shared" si="11"/>
        <v>7.7293204064399212E-4</v>
      </c>
    </row>
    <row r="209" spans="2:6">
      <c r="B209" s="4">
        <f t="shared" si="9"/>
        <v>44194</v>
      </c>
      <c r="C209" s="20">
        <v>199.53693200774003</v>
      </c>
      <c r="D209" s="21">
        <f t="shared" si="10"/>
        <v>-8.7836762834110349E-3</v>
      </c>
      <c r="E209" s="20">
        <v>53.230153535449297</v>
      </c>
      <c r="F209" s="21">
        <f t="shared" si="11"/>
        <v>3.1216323716589001E-2</v>
      </c>
    </row>
    <row r="210" spans="2:6">
      <c r="B210" s="4">
        <f t="shared" si="9"/>
        <v>44201</v>
      </c>
      <c r="C210" s="20">
        <v>198.95242543537731</v>
      </c>
      <c r="D210" s="21">
        <f t="shared" si="10"/>
        <v>-2.9293152224073582E-3</v>
      </c>
      <c r="E210" s="20">
        <v>56.693876076817375</v>
      </c>
      <c r="F210" s="21">
        <f t="shared" si="11"/>
        <v>6.5070684777592591E-2</v>
      </c>
    </row>
    <row r="211" spans="2:6">
      <c r="B211" s="4">
        <f t="shared" si="9"/>
        <v>44208</v>
      </c>
      <c r="C211" s="20">
        <v>199.24734770134114</v>
      </c>
      <c r="D211" s="21">
        <f t="shared" si="10"/>
        <v>1.482375825871074E-3</v>
      </c>
      <c r="E211" s="20">
        <v>56.777917708188582</v>
      </c>
      <c r="F211" s="21">
        <f t="shared" si="11"/>
        <v>1.482375825871074E-3</v>
      </c>
    </row>
    <row r="212" spans="2:6">
      <c r="B212" s="4">
        <f t="shared" si="9"/>
        <v>44215</v>
      </c>
      <c r="C212" s="20">
        <v>199.36945352638952</v>
      </c>
      <c r="D212" s="21">
        <f t="shared" si="10"/>
        <v>6.1283538504808277E-4</v>
      </c>
      <c r="E212" s="20">
        <v>56.528823636708566</v>
      </c>
      <c r="F212" s="21">
        <f t="shared" si="11"/>
        <v>-4.3871646149519217E-3</v>
      </c>
    </row>
    <row r="213" spans="2:6">
      <c r="B213" s="4">
        <f t="shared" si="9"/>
        <v>44222</v>
      </c>
      <c r="C213" s="20">
        <v>198.65416694468539</v>
      </c>
      <c r="D213" s="21">
        <f t="shared" si="10"/>
        <v>-3.5877441054903425E-3</v>
      </c>
      <c r="E213" s="20">
        <v>54.177917384720736</v>
      </c>
      <c r="F213" s="21">
        <f t="shared" si="11"/>
        <v>-4.1587744105490376E-2</v>
      </c>
    </row>
    <row r="214" spans="2:6">
      <c r="B214" s="4">
        <f t="shared" si="9"/>
        <v>44229</v>
      </c>
      <c r="C214" s="20">
        <v>201.51197704677386</v>
      </c>
      <c r="D214" s="21">
        <f t="shared" si="10"/>
        <v>1.4385855308457929E-2</v>
      </c>
      <c r="E214" s="20">
        <v>52.573484700203203</v>
      </c>
      <c r="F214" s="21">
        <f t="shared" si="11"/>
        <v>-2.961414469154211E-2</v>
      </c>
    </row>
    <row r="215" spans="2:6">
      <c r="B215" s="4">
        <f t="shared" si="9"/>
        <v>44236</v>
      </c>
      <c r="C215" s="20">
        <v>198.98111696803898</v>
      </c>
      <c r="D215" s="21">
        <f t="shared" si="10"/>
        <v>-1.2559353125434547E-2</v>
      </c>
      <c r="E215" s="20">
        <v>54.804737399329902</v>
      </c>
      <c r="F215" s="21">
        <f t="shared" si="11"/>
        <v>4.2440646874565502E-2</v>
      </c>
    </row>
    <row r="216" spans="2:6">
      <c r="B216" s="4">
        <f t="shared" si="9"/>
        <v>44243</v>
      </c>
      <c r="C216" s="20">
        <v>200.15079735770999</v>
      </c>
      <c r="D216" s="21">
        <f t="shared" si="10"/>
        <v>5.8783486970721555E-3</v>
      </c>
      <c r="E216" s="20">
        <v>59.127644586165715</v>
      </c>
      <c r="F216" s="21">
        <f t="shared" si="11"/>
        <v>7.8878348697072109E-2</v>
      </c>
    </row>
    <row r="217" spans="2:6">
      <c r="B217" s="4">
        <f t="shared" si="9"/>
        <v>44250</v>
      </c>
      <c r="C217" s="20">
        <v>200.96950690598518</v>
      </c>
      <c r="D217" s="21">
        <f t="shared" si="10"/>
        <v>4.0904635858731719E-3</v>
      </c>
      <c r="E217" s="20">
        <v>60.670312244159526</v>
      </c>
      <c r="F217" s="21">
        <f t="shared" si="11"/>
        <v>2.6090463585873191E-2</v>
      </c>
    </row>
    <row r="218" spans="2:6">
      <c r="B218" s="4">
        <f t="shared" si="9"/>
        <v>44257</v>
      </c>
      <c r="C218" s="20">
        <v>195.98919063188097</v>
      </c>
      <c r="D218" s="21">
        <f t="shared" si="10"/>
        <v>-2.4781452424193051E-2</v>
      </c>
      <c r="E218" s="20">
        <v>56.982682546930207</v>
      </c>
      <c r="F218" s="21">
        <f t="shared" si="11"/>
        <v>-6.0781452424193083E-2</v>
      </c>
    </row>
    <row r="219" spans="2:6">
      <c r="B219" s="4">
        <f t="shared" si="9"/>
        <v>44264</v>
      </c>
      <c r="C219" s="20">
        <v>193.20611196370186</v>
      </c>
      <c r="D219" s="21">
        <f t="shared" si="10"/>
        <v>-1.4200164096837664E-2</v>
      </c>
      <c r="E219" s="20">
        <v>56.914293977195882</v>
      </c>
      <c r="F219" s="21">
        <f t="shared" si="11"/>
        <v>-1.2001640968376526E-3</v>
      </c>
    </row>
    <row r="220" spans="2:6">
      <c r="B220" s="4">
        <f t="shared" si="9"/>
        <v>44271</v>
      </c>
      <c r="C220" s="20">
        <v>193.82598251818243</v>
      </c>
      <c r="D220" s="21">
        <f t="shared" si="10"/>
        <v>3.2083382258478732E-3</v>
      </c>
      <c r="E220" s="20">
        <v>53.966608113414289</v>
      </c>
      <c r="F220" s="21">
        <f t="shared" si="11"/>
        <v>-5.1791661774152176E-2</v>
      </c>
    </row>
    <row r="221" spans="2:6">
      <c r="B221" s="4">
        <f t="shared" si="9"/>
        <v>44278</v>
      </c>
      <c r="C221" s="20">
        <v>193.784613331554</v>
      </c>
      <c r="D221" s="21">
        <f t="shared" si="10"/>
        <v>-2.1343468038170776E-4</v>
      </c>
      <c r="E221" s="20">
        <v>55.088388538042011</v>
      </c>
      <c r="F221" s="21">
        <f t="shared" si="11"/>
        <v>2.07865653196182E-2</v>
      </c>
    </row>
    <row r="222" spans="2:6">
      <c r="B222" s="4">
        <f t="shared" si="9"/>
        <v>44285</v>
      </c>
      <c r="C222" s="20">
        <v>192.42610262227262</v>
      </c>
      <c r="D222" s="21">
        <f t="shared" si="10"/>
        <v>-7.0104157699922842E-3</v>
      </c>
      <c r="E222" s="20">
        <v>54.371665699063207</v>
      </c>
      <c r="F222" s="21">
        <f t="shared" si="11"/>
        <v>-1.301041576999229E-2</v>
      </c>
    </row>
    <row r="223" spans="2:6">
      <c r="B223" s="4">
        <f t="shared" si="9"/>
        <v>44292</v>
      </c>
      <c r="C223" s="20">
        <v>189.9519583639154</v>
      </c>
      <c r="D223" s="21">
        <f t="shared" si="10"/>
        <v>-1.2857633266178614E-2</v>
      </c>
      <c r="E223" s="20">
        <v>55.303724732405279</v>
      </c>
      <c r="F223" s="21">
        <f t="shared" si="11"/>
        <v>1.7142366733821301E-2</v>
      </c>
    </row>
    <row r="224" spans="2:6">
      <c r="B224" s="4">
        <f t="shared" si="9"/>
        <v>44299</v>
      </c>
      <c r="C224" s="20">
        <v>189.29338760258892</v>
      </c>
      <c r="D224" s="21">
        <f t="shared" si="10"/>
        <v>-3.4670385448976049E-3</v>
      </c>
      <c r="E224" s="20">
        <v>57.047614952715804</v>
      </c>
      <c r="F224" s="21">
        <f t="shared" si="11"/>
        <v>3.1532961455102315E-2</v>
      </c>
    </row>
    <row r="225" spans="2:6">
      <c r="B225" s="4">
        <f t="shared" si="9"/>
        <v>44306</v>
      </c>
      <c r="C225" s="20">
        <v>190.37365716954696</v>
      </c>
      <c r="D225" s="21">
        <f t="shared" si="10"/>
        <v>5.7068531586850213E-3</v>
      </c>
      <c r="E225" s="20">
        <v>56.004034555438977</v>
      </c>
      <c r="F225" s="21">
        <f t="shared" si="11"/>
        <v>-1.8293146841315E-2</v>
      </c>
    </row>
    <row r="226" spans="2:6">
      <c r="B226" s="4">
        <f t="shared" si="9"/>
        <v>44313</v>
      </c>
      <c r="C226" s="20">
        <v>194.57329685727632</v>
      </c>
      <c r="D226" s="21">
        <f t="shared" si="10"/>
        <v>2.2059983246469628E-2</v>
      </c>
      <c r="E226" s="20">
        <v>56.00739385924701</v>
      </c>
      <c r="F226" s="21">
        <f t="shared" si="11"/>
        <v>5.9983246469608176E-5</v>
      </c>
    </row>
    <row r="227" spans="2:6">
      <c r="B227" s="4">
        <f t="shared" si="9"/>
        <v>44320</v>
      </c>
      <c r="C227" s="20">
        <v>194.61399879895907</v>
      </c>
      <c r="D227" s="21">
        <f t="shared" si="10"/>
        <v>2.0918565054994787E-4</v>
      </c>
      <c r="E227" s="20">
        <v>56.355154165522549</v>
      </c>
      <c r="F227" s="21">
        <f t="shared" si="11"/>
        <v>6.2091856505499532E-3</v>
      </c>
    </row>
    <row r="228" spans="2:6">
      <c r="B228" s="4">
        <f t="shared" si="9"/>
        <v>44327</v>
      </c>
      <c r="C228" s="20">
        <v>195.2725695602856</v>
      </c>
      <c r="D228" s="21">
        <f t="shared" si="10"/>
        <v>3.3839845303567095E-3</v>
      </c>
      <c r="E228" s="20">
        <v>56.88399006041768</v>
      </c>
      <c r="F228" s="21">
        <f t="shared" si="11"/>
        <v>9.3839845303567149E-3</v>
      </c>
    </row>
    <row r="229" spans="2:6">
      <c r="B229" s="4">
        <f t="shared" si="9"/>
        <v>44334</v>
      </c>
      <c r="C229" s="20">
        <v>197.9615666911323</v>
      </c>
      <c r="D229" s="21">
        <f t="shared" si="10"/>
        <v>1.3770480600023838E-2</v>
      </c>
      <c r="E229" s="20">
        <v>61.307885305863344</v>
      </c>
      <c r="F229" s="21">
        <f t="shared" si="11"/>
        <v>7.7770480600023895E-2</v>
      </c>
    </row>
    <row r="230" spans="2:6">
      <c r="B230" s="4">
        <f t="shared" si="9"/>
        <v>44341</v>
      </c>
      <c r="C230" s="20">
        <v>198.62414092213254</v>
      </c>
      <c r="D230" s="21">
        <f t="shared" si="10"/>
        <v>3.346984175135459E-3</v>
      </c>
      <c r="E230" s="20">
        <v>63.781473584110024</v>
      </c>
      <c r="F230" s="21">
        <f t="shared" si="11"/>
        <v>4.0346984175135381E-2</v>
      </c>
    </row>
    <row r="231" spans="2:6">
      <c r="B231" s="4">
        <f t="shared" si="9"/>
        <v>44348</v>
      </c>
      <c r="C231" s="20">
        <v>198.02428771602055</v>
      </c>
      <c r="D231" s="21">
        <f t="shared" si="10"/>
        <v>-3.0200417901223853E-3</v>
      </c>
      <c r="E231" s="20">
        <v>63.907758236370974</v>
      </c>
      <c r="F231" s="21">
        <f t="shared" si="11"/>
        <v>1.9799582098776192E-3</v>
      </c>
    </row>
    <row r="232" spans="2:6">
      <c r="B232" s="4">
        <f t="shared" si="9"/>
        <v>44355</v>
      </c>
      <c r="C232" s="20">
        <v>199.62500834056183</v>
      </c>
      <c r="D232" s="21">
        <f t="shared" si="10"/>
        <v>8.0834560396794153E-3</v>
      </c>
      <c r="E232" s="20">
        <v>63.849183966541801</v>
      </c>
      <c r="F232" s="21">
        <f t="shared" si="11"/>
        <v>-9.1654396032059271E-4</v>
      </c>
    </row>
    <row r="233" spans="2:6">
      <c r="B233" s="4">
        <f t="shared" si="9"/>
        <v>44362</v>
      </c>
      <c r="C233" s="20">
        <v>200.97617935544139</v>
      </c>
      <c r="D233" s="21">
        <f t="shared" si="10"/>
        <v>6.7685458155344325E-3</v>
      </c>
      <c r="E233" s="20">
        <v>64.281350093503832</v>
      </c>
      <c r="F233" s="21">
        <f t="shared" si="11"/>
        <v>6.7685458155344325E-3</v>
      </c>
    </row>
    <row r="234" spans="2:6">
      <c r="B234" s="4">
        <f t="shared" si="9"/>
        <v>44369</v>
      </c>
      <c r="C234" s="20">
        <v>200.85674251017548</v>
      </c>
      <c r="D234" s="21">
        <f t="shared" si="10"/>
        <v>-5.9428358947288817E-4</v>
      </c>
      <c r="E234" s="20">
        <v>64.564555492501626</v>
      </c>
      <c r="F234" s="21">
        <f t="shared" si="11"/>
        <v>4.4057164105271163E-3</v>
      </c>
    </row>
    <row r="235" spans="2:6">
      <c r="B235" s="4">
        <f t="shared" si="9"/>
        <v>44376</v>
      </c>
      <c r="C235" s="20">
        <v>200.32027757389736</v>
      </c>
      <c r="D235" s="21">
        <f t="shared" si="10"/>
        <v>-2.6708833847135516E-3</v>
      </c>
      <c r="E235" s="20">
        <v>66.199918647785339</v>
      </c>
      <c r="F235" s="21">
        <f t="shared" si="11"/>
        <v>2.5329116615286473E-2</v>
      </c>
    </row>
    <row r="236" spans="2:6">
      <c r="B236" s="4">
        <f t="shared" si="9"/>
        <v>44383</v>
      </c>
      <c r="C236" s="20">
        <v>199.95262560886101</v>
      </c>
      <c r="D236" s="21">
        <f t="shared" si="10"/>
        <v>-1.8353207647724412E-3</v>
      </c>
      <c r="E236" s="20">
        <v>66.608019911647091</v>
      </c>
      <c r="F236" s="21">
        <f t="shared" si="11"/>
        <v>6.1646792352274549E-3</v>
      </c>
    </row>
    <row r="237" spans="2:6">
      <c r="B237" s="4">
        <f t="shared" si="9"/>
        <v>44390</v>
      </c>
      <c r="C237" s="20">
        <v>198.41862947888168</v>
      </c>
      <c r="D237" s="21">
        <f t="shared" si="10"/>
        <v>-7.6717978836650103E-3</v>
      </c>
      <c r="E237" s="20">
        <v>65.96380060563051</v>
      </c>
      <c r="F237" s="21">
        <f t="shared" si="11"/>
        <v>-9.671797883664901E-3</v>
      </c>
    </row>
    <row r="238" spans="2:6">
      <c r="B238" s="4">
        <f t="shared" si="9"/>
        <v>44397</v>
      </c>
      <c r="C238" s="20">
        <v>199.45752985921132</v>
      </c>
      <c r="D238" s="21">
        <f t="shared" si="10"/>
        <v>5.2359014022935746E-3</v>
      </c>
      <c r="E238" s="20">
        <v>69.541406791398032</v>
      </c>
      <c r="F238" s="21">
        <f t="shared" si="11"/>
        <v>5.4235901402293507E-2</v>
      </c>
    </row>
    <row r="239" spans="2:6">
      <c r="B239" s="4">
        <f t="shared" si="9"/>
        <v>44404</v>
      </c>
      <c r="C239" s="20">
        <v>198.70821378528058</v>
      </c>
      <c r="D239" s="21">
        <f t="shared" si="10"/>
        <v>-3.7567700475367172E-3</v>
      </c>
      <c r="E239" s="20">
        <v>71.018690887085484</v>
      </c>
      <c r="F239" s="21">
        <f t="shared" si="11"/>
        <v>2.1243229952463194E-2</v>
      </c>
    </row>
    <row r="240" spans="2:6">
      <c r="B240" s="4">
        <f t="shared" si="9"/>
        <v>44411</v>
      </c>
      <c r="C240" s="20">
        <v>199.30339627677321</v>
      </c>
      <c r="D240" s="21">
        <f t="shared" si="10"/>
        <v>2.9952586264792025E-3</v>
      </c>
      <c r="E240" s="20">
        <v>69.882055106751665</v>
      </c>
      <c r="F240" s="21">
        <f t="shared" si="11"/>
        <v>-1.6004741373520814E-2</v>
      </c>
    </row>
    <row r="241" spans="2:6">
      <c r="B241" s="4">
        <f t="shared" si="9"/>
        <v>44418</v>
      </c>
      <c r="C241" s="20">
        <v>201.66143991459265</v>
      </c>
      <c r="D241" s="21">
        <f t="shared" si="10"/>
        <v>1.1831427270535988E-2</v>
      </c>
      <c r="E241" s="20">
        <v>70.289567228622275</v>
      </c>
      <c r="F241" s="21">
        <f t="shared" si="11"/>
        <v>5.8314272705359826E-3</v>
      </c>
    </row>
    <row r="242" spans="2:6">
      <c r="B242" s="4">
        <f t="shared" si="9"/>
        <v>44425</v>
      </c>
      <c r="C242" s="20">
        <v>201.09494895576165</v>
      </c>
      <c r="D242" s="21">
        <f t="shared" si="10"/>
        <v>-2.8091188829699743E-3</v>
      </c>
      <c r="E242" s="20">
        <v>67.35082235612829</v>
      </c>
      <c r="F242" s="21">
        <f t="shared" si="11"/>
        <v>-4.1809118882970009E-2</v>
      </c>
    </row>
    <row r="243" spans="2:6">
      <c r="B243" s="4">
        <f t="shared" si="9"/>
        <v>44432</v>
      </c>
      <c r="C243" s="20">
        <v>199.65036364849536</v>
      </c>
      <c r="D243" s="21">
        <f t="shared" si="10"/>
        <v>-7.1835981697585538E-3</v>
      </c>
      <c r="E243" s="20">
        <v>65.654686309508762</v>
      </c>
      <c r="F243" s="21">
        <f t="shared" si="11"/>
        <v>-2.518359816975857E-2</v>
      </c>
    </row>
    <row r="244" spans="2:6">
      <c r="B244" s="4">
        <f t="shared" si="9"/>
        <v>44439</v>
      </c>
      <c r="C244" s="20">
        <v>198.26049242676987</v>
      </c>
      <c r="D244" s="21">
        <f t="shared" si="10"/>
        <v>-6.9615261215977275E-3</v>
      </c>
      <c r="E244" s="20">
        <v>67.29857945766409</v>
      </c>
      <c r="F244" s="21">
        <f t="shared" si="11"/>
        <v>2.503847387840219E-2</v>
      </c>
    </row>
    <row r="245" spans="2:6">
      <c r="B245" s="4">
        <f t="shared" si="9"/>
        <v>44446</v>
      </c>
      <c r="C245" s="20">
        <v>200.88076332821777</v>
      </c>
      <c r="D245" s="21">
        <f t="shared" si="10"/>
        <v>1.3216303810078101E-2</v>
      </c>
      <c r="E245" s="20">
        <v>68.389913668136245</v>
      </c>
      <c r="F245" s="21">
        <f t="shared" si="11"/>
        <v>1.6216303810077992E-2</v>
      </c>
    </row>
    <row r="246" spans="2:6">
      <c r="B246" s="4">
        <f t="shared" si="9"/>
        <v>44453</v>
      </c>
      <c r="C246" s="20">
        <v>203.81197037432443</v>
      </c>
      <c r="D246" s="21">
        <f t="shared" si="10"/>
        <v>1.4591775725769196E-2</v>
      </c>
      <c r="E246" s="20">
        <v>70.208522914304041</v>
      </c>
      <c r="F246" s="21">
        <f t="shared" si="11"/>
        <v>2.6591775725769207E-2</v>
      </c>
    </row>
    <row r="247" spans="2:6">
      <c r="B247" s="4">
        <f t="shared" si="9"/>
        <v>44460</v>
      </c>
      <c r="C247" s="20">
        <v>203.13338226462935</v>
      </c>
      <c r="D247" s="21">
        <f t="shared" si="10"/>
        <v>-3.3294811313033801E-3</v>
      </c>
      <c r="E247" s="20">
        <v>69.834347916175574</v>
      </c>
      <c r="F247" s="21">
        <f t="shared" si="11"/>
        <v>-5.3294811313033819E-3</v>
      </c>
    </row>
    <row r="248" spans="2:6">
      <c r="B248" s="4">
        <f t="shared" si="9"/>
        <v>44467</v>
      </c>
      <c r="C248" s="20">
        <v>203.53573096683792</v>
      </c>
      <c r="D248" s="21">
        <f t="shared" si="10"/>
        <v>1.9807118737600327E-3</v>
      </c>
      <c r="E248" s="20">
        <v>70.391675725786484</v>
      </c>
      <c r="F248" s="21">
        <f t="shared" si="11"/>
        <v>7.980711873760038E-3</v>
      </c>
    </row>
    <row r="249" spans="2:6">
      <c r="B249" s="4">
        <f t="shared" si="9"/>
        <v>44474</v>
      </c>
      <c r="C249" s="20">
        <v>201.57536531660773</v>
      </c>
      <c r="D249" s="21">
        <f t="shared" si="10"/>
        <v>-9.6315553093210271E-3</v>
      </c>
      <c r="E249" s="20">
        <v>71.121527922233511</v>
      </c>
      <c r="F249" s="21">
        <f t="shared" si="11"/>
        <v>1.036844469067888E-2</v>
      </c>
    </row>
    <row r="250" spans="2:6">
      <c r="B250" s="4">
        <f t="shared" si="9"/>
        <v>44481</v>
      </c>
      <c r="C250" s="20">
        <v>201.0142123173417</v>
      </c>
      <c r="D250" s="21">
        <f t="shared" si="10"/>
        <v>-2.7838371935213768E-3</v>
      </c>
      <c r="E250" s="20">
        <v>70.923537167543529</v>
      </c>
      <c r="F250" s="21">
        <f t="shared" si="11"/>
        <v>-2.7838371935213768E-3</v>
      </c>
    </row>
    <row r="251" spans="2:6">
      <c r="B251" s="4">
        <f t="shared" si="9"/>
        <v>44488</v>
      </c>
      <c r="C251" s="20">
        <v>199.51691465937145</v>
      </c>
      <c r="D251" s="21">
        <f t="shared" si="10"/>
        <v>-7.4487153953396446E-3</v>
      </c>
      <c r="E251" s="20">
        <v>70.040630238513984</v>
      </c>
      <c r="F251" s="21">
        <f t="shared" si="11"/>
        <v>-1.2448715395339649E-2</v>
      </c>
    </row>
    <row r="252" spans="2:6">
      <c r="B252" s="4">
        <f t="shared" si="9"/>
        <v>44495</v>
      </c>
      <c r="C252" s="20">
        <v>199.23333555748314</v>
      </c>
      <c r="D252" s="21">
        <f t="shared" si="10"/>
        <v>-1.4213286245552403E-3</v>
      </c>
      <c r="E252" s="20">
        <v>72.252420283745053</v>
      </c>
      <c r="F252" s="21">
        <f t="shared" si="11"/>
        <v>3.1578671375444678E-2</v>
      </c>
    </row>
    <row r="253" spans="2:6">
      <c r="B253" s="4">
        <f t="shared" si="9"/>
        <v>44502</v>
      </c>
      <c r="C253" s="20">
        <v>197.52518849669713</v>
      </c>
      <c r="D253" s="21">
        <f t="shared" si="10"/>
        <v>-8.5736006778502905E-3</v>
      </c>
      <c r="E253" s="20">
        <v>71.632956884224015</v>
      </c>
      <c r="F253" s="21">
        <f t="shared" si="11"/>
        <v>-8.5736006778502905E-3</v>
      </c>
    </row>
    <row r="254" spans="2:6">
      <c r="B254" s="4">
        <f t="shared" si="9"/>
        <v>44509</v>
      </c>
      <c r="C254" s="20">
        <v>201.47527857476481</v>
      </c>
      <c r="D254" s="21">
        <f t="shared" si="10"/>
        <v>1.9997905624749013E-2</v>
      </c>
      <c r="E254" s="20">
        <v>69.698717022057906</v>
      </c>
      <c r="F254" s="21">
        <f t="shared" si="11"/>
        <v>-2.700209437525114E-2</v>
      </c>
    </row>
    <row r="255" spans="2:6">
      <c r="B255" s="4">
        <f t="shared" si="9"/>
        <v>44516</v>
      </c>
      <c r="C255" s="20">
        <v>207.663975445386</v>
      </c>
      <c r="D255" s="21">
        <f t="shared" si="10"/>
        <v>3.0716904398395695E-2</v>
      </c>
      <c r="E255" s="20">
        <v>71.142658679294712</v>
      </c>
      <c r="F255" s="21">
        <f t="shared" si="11"/>
        <v>2.0716904398395686E-2</v>
      </c>
    </row>
    <row r="256" spans="2:6">
      <c r="B256" s="4">
        <f t="shared" si="9"/>
        <v>44523</v>
      </c>
      <c r="C256" s="20">
        <v>206.88396610395677</v>
      </c>
      <c r="D256" s="21">
        <f t="shared" si="10"/>
        <v>-3.7561129211569622E-3</v>
      </c>
      <c r="E256" s="20">
        <v>70.021726915632414</v>
      </c>
      <c r="F256" s="21">
        <f t="shared" si="11"/>
        <v>-1.5756112921156973E-2</v>
      </c>
    </row>
    <row r="257" spans="2:6">
      <c r="B257" s="4">
        <f t="shared" si="9"/>
        <v>44530</v>
      </c>
      <c r="C257" s="20">
        <v>206.95669580302928</v>
      </c>
      <c r="D257" s="21">
        <f t="shared" si="10"/>
        <v>3.5154826370620285E-4</v>
      </c>
      <c r="E257" s="20">
        <v>74.037581366342351</v>
      </c>
      <c r="F257" s="21">
        <f t="shared" si="11"/>
        <v>5.7351548263706142E-2</v>
      </c>
    </row>
    <row r="258" spans="2:6">
      <c r="B258" s="4">
        <f t="shared" si="9"/>
        <v>44537</v>
      </c>
      <c r="C258" s="20">
        <v>206.76653099352771</v>
      </c>
      <c r="D258" s="21">
        <f t="shared" si="10"/>
        <v>-9.1886280249930952E-4</v>
      </c>
      <c r="E258" s="20">
        <v>76.634903916026119</v>
      </c>
      <c r="F258" s="21">
        <f t="shared" si="11"/>
        <v>3.5081137197500611E-2</v>
      </c>
    </row>
    <row r="259" spans="2:6">
      <c r="B259" s="4">
        <f t="shared" si="9"/>
        <v>44544</v>
      </c>
      <c r="C259" s="20">
        <v>206.29945953159404</v>
      </c>
      <c r="D259" s="21">
        <f t="shared" si="10"/>
        <v>-2.2589316544092686E-3</v>
      </c>
      <c r="E259" s="20">
        <v>75.695441866577326</v>
      </c>
      <c r="F259" s="21">
        <f t="shared" si="11"/>
        <v>-1.2258931654409388E-2</v>
      </c>
    </row>
    <row r="260" spans="2:6">
      <c r="B260" s="4">
        <f t="shared" si="9"/>
        <v>44551</v>
      </c>
      <c r="C260" s="20">
        <v>207.23360245546141</v>
      </c>
      <c r="D260" s="21">
        <f t="shared" si="10"/>
        <v>4.5280919590791058E-3</v>
      </c>
      <c r="E260" s="20">
        <v>75.811111462632596</v>
      </c>
      <c r="F260" s="21">
        <f t="shared" si="11"/>
        <v>1.5280919590792141E-3</v>
      </c>
    </row>
    <row r="261" spans="2:6">
      <c r="B261" s="4">
        <f t="shared" si="9"/>
        <v>44558</v>
      </c>
      <c r="C261" s="20">
        <v>208.29785814372457</v>
      </c>
      <c r="D261" s="21">
        <f t="shared" si="10"/>
        <v>5.1355363013190214E-3</v>
      </c>
      <c r="E261" s="20">
        <v>75.442331062965962</v>
      </c>
      <c r="F261" s="21">
        <f t="shared" si="11"/>
        <v>-4.8644636986809875E-3</v>
      </c>
    </row>
    <row r="262" spans="2:6">
      <c r="B262" s="4">
        <f t="shared" si="9"/>
        <v>44565</v>
      </c>
      <c r="C262" s="20">
        <v>208.55608193767932</v>
      </c>
      <c r="D262" s="21">
        <f t="shared" si="10"/>
        <v>1.2396853057250468E-3</v>
      </c>
      <c r="E262" s="20">
        <v>76.365721453906986</v>
      </c>
      <c r="F262" s="21">
        <f t="shared" si="11"/>
        <v>1.2239685305724946E-2</v>
      </c>
    </row>
    <row r="263" spans="2:6">
      <c r="B263" s="4">
        <f t="shared" ref="B263:B316" si="12">B262+7</f>
        <v>44572</v>
      </c>
      <c r="C263" s="20">
        <v>208.01361179689064</v>
      </c>
      <c r="D263" s="21">
        <f t="shared" ref="D263:D316" si="13">C263/C262-1</f>
        <v>-2.6010756231543697E-3</v>
      </c>
      <c r="E263" s="20">
        <v>78.916254409729277</v>
      </c>
      <c r="F263" s="21">
        <f t="shared" ref="F263:F316" si="14">E263/E262-1</f>
        <v>3.3398924376845551E-2</v>
      </c>
    </row>
    <row r="264" spans="2:6">
      <c r="B264" s="4">
        <f t="shared" si="12"/>
        <v>44579</v>
      </c>
      <c r="C264" s="20">
        <v>207.56522319343432</v>
      </c>
      <c r="D264" s="21">
        <f t="shared" si="13"/>
        <v>-2.1555733761026152E-3</v>
      </c>
      <c r="E264" s="20">
        <v>73.06417431528142</v>
      </c>
      <c r="F264" s="21">
        <f t="shared" si="14"/>
        <v>-7.4155573376102568E-2</v>
      </c>
    </row>
    <row r="265" spans="2:6">
      <c r="B265" s="4">
        <f t="shared" si="12"/>
        <v>44586</v>
      </c>
      <c r="C265" s="20">
        <v>208.01628077667311</v>
      </c>
      <c r="D265" s="21">
        <f t="shared" si="13"/>
        <v>2.173088421553393E-3</v>
      </c>
      <c r="E265" s="20">
        <v>75.780195327551155</v>
      </c>
      <c r="F265" s="21">
        <f t="shared" si="14"/>
        <v>3.7173088421553313E-2</v>
      </c>
    </row>
    <row r="266" spans="2:6">
      <c r="B266" s="4">
        <f t="shared" si="12"/>
        <v>44593</v>
      </c>
      <c r="C266" s="20">
        <v>209.24801494628679</v>
      </c>
      <c r="D266" s="21">
        <f t="shared" si="13"/>
        <v>5.9213354118952122E-3</v>
      </c>
      <c r="E266" s="20">
        <v>76.607816258302265</v>
      </c>
      <c r="F266" s="21">
        <f t="shared" si="14"/>
        <v>1.0921335411895106E-2</v>
      </c>
    </row>
    <row r="267" spans="2:6">
      <c r="B267" s="4">
        <f t="shared" si="12"/>
        <v>44600</v>
      </c>
      <c r="C267" s="20">
        <v>209.16194034830187</v>
      </c>
      <c r="D267" s="21">
        <f t="shared" si="13"/>
        <v>-4.1135204081632626E-4</v>
      </c>
      <c r="E267" s="20">
        <v>76.729519109258533</v>
      </c>
      <c r="F267" s="21">
        <f t="shared" si="14"/>
        <v>1.5886479591835645E-3</v>
      </c>
    </row>
    <row r="268" spans="2:6">
      <c r="B268" s="4">
        <f t="shared" si="12"/>
        <v>44607</v>
      </c>
      <c r="C268" s="20">
        <v>209.7270968172416</v>
      </c>
      <c r="D268" s="21">
        <f t="shared" si="13"/>
        <v>2.7020043321390741E-3</v>
      </c>
      <c r="E268" s="20">
        <v>76.783383564076175</v>
      </c>
      <c r="F268" s="21">
        <f t="shared" si="14"/>
        <v>7.0200433213907232E-4</v>
      </c>
    </row>
    <row r="269" spans="2:6">
      <c r="B269" s="4">
        <f t="shared" si="12"/>
        <v>44614</v>
      </c>
      <c r="C269" s="20">
        <v>210.4270367651965</v>
      </c>
      <c r="D269" s="21">
        <f t="shared" si="13"/>
        <v>3.3373844323265622E-3</v>
      </c>
      <c r="E269" s="20">
        <v>77.346772767300592</v>
      </c>
      <c r="F269" s="21">
        <f t="shared" si="14"/>
        <v>7.3373844323265658E-3</v>
      </c>
    </row>
    <row r="270" spans="2:6">
      <c r="B270" s="4">
        <f t="shared" si="12"/>
        <v>44621</v>
      </c>
      <c r="C270" s="20">
        <v>208.87302328684862</v>
      </c>
      <c r="D270" s="21">
        <f t="shared" si="13"/>
        <v>-7.3850466282140426E-3</v>
      </c>
      <c r="E270" s="20">
        <v>77.471684198777908</v>
      </c>
      <c r="F270" s="21">
        <f t="shared" si="14"/>
        <v>1.6149533717859654E-3</v>
      </c>
    </row>
    <row r="271" spans="2:6">
      <c r="B271" s="4">
        <f t="shared" si="12"/>
        <v>44628</v>
      </c>
      <c r="C271" s="20">
        <v>210.16280776673116</v>
      </c>
      <c r="D271" s="21">
        <f t="shared" si="13"/>
        <v>6.1749691730714762E-3</v>
      </c>
      <c r="E271" s="20">
        <v>78.105012828888846</v>
      </c>
      <c r="F271" s="21">
        <f t="shared" si="14"/>
        <v>8.174969173071478E-3</v>
      </c>
    </row>
    <row r="272" spans="2:6">
      <c r="B272" s="4">
        <f t="shared" si="12"/>
        <v>44635</v>
      </c>
      <c r="C272" s="20">
        <v>210.46907319677055</v>
      </c>
      <c r="D272" s="21">
        <f t="shared" si="13"/>
        <v>1.4572770191543238E-3</v>
      </c>
      <c r="E272" s="20">
        <v>81.577349020807347</v>
      </c>
      <c r="F272" s="21">
        <f t="shared" si="14"/>
        <v>4.4457277019154251E-2</v>
      </c>
    </row>
    <row r="273" spans="2:6">
      <c r="B273" s="4">
        <f t="shared" si="12"/>
        <v>44642</v>
      </c>
      <c r="C273" s="20">
        <v>210.42636952025089</v>
      </c>
      <c r="D273" s="21">
        <f t="shared" si="13"/>
        <v>-2.0289763180425524E-4</v>
      </c>
      <c r="E273" s="20">
        <v>78.216125860029052</v>
      </c>
      <c r="F273" s="21">
        <f t="shared" si="14"/>
        <v>-4.1202897631804292E-2</v>
      </c>
    </row>
    <row r="274" spans="2:6">
      <c r="B274" s="4">
        <f t="shared" si="12"/>
        <v>44649</v>
      </c>
      <c r="C274" s="20">
        <v>209.66904650697271</v>
      </c>
      <c r="D274" s="21">
        <f t="shared" si="13"/>
        <v>-3.5989929161672762E-3</v>
      </c>
      <c r="E274" s="20">
        <v>77.308897570248533</v>
      </c>
      <c r="F274" s="21">
        <f t="shared" si="14"/>
        <v>-1.1598992916167172E-2</v>
      </c>
    </row>
    <row r="275" spans="2:6">
      <c r="B275" s="4">
        <f t="shared" si="12"/>
        <v>44656</v>
      </c>
      <c r="C275" s="20">
        <v>209.65703609795156</v>
      </c>
      <c r="D275" s="21">
        <f t="shared" si="13"/>
        <v>-5.7282699669980452E-5</v>
      </c>
      <c r="E275" s="20">
        <v>79.701044932564912</v>
      </c>
      <c r="F275" s="21">
        <f t="shared" si="14"/>
        <v>3.0942717300330047E-2</v>
      </c>
    </row>
    <row r="276" spans="2:6">
      <c r="B276" s="4">
        <f t="shared" si="12"/>
        <v>44663</v>
      </c>
      <c r="C276" s="20">
        <v>212.12384066190697</v>
      </c>
      <c r="D276" s="21">
        <f t="shared" si="13"/>
        <v>1.1765904020520912E-2</v>
      </c>
      <c r="E276" s="20">
        <v>83.428336350216455</v>
      </c>
      <c r="F276" s="21">
        <f t="shared" si="14"/>
        <v>4.6765904020520832E-2</v>
      </c>
    </row>
    <row r="277" spans="2:6">
      <c r="B277" s="4">
        <f t="shared" si="12"/>
        <v>44670</v>
      </c>
      <c r="C277" s="20">
        <v>208.92573563755255</v>
      </c>
      <c r="D277" s="21">
        <f t="shared" si="13"/>
        <v>-1.5076594004592381E-2</v>
      </c>
      <c r="E277" s="20">
        <v>82.253949530935884</v>
      </c>
      <c r="F277" s="21">
        <f t="shared" si="14"/>
        <v>-1.407659400459238E-2</v>
      </c>
    </row>
    <row r="278" spans="2:6">
      <c r="B278" s="4">
        <f t="shared" si="12"/>
        <v>44677</v>
      </c>
      <c r="C278" s="20">
        <v>211.6220724628011</v>
      </c>
      <c r="D278" s="21">
        <f t="shared" si="13"/>
        <v>1.2905718948508005E-2</v>
      </c>
      <c r="E278" s="20">
        <v>80.68336950099696</v>
      </c>
      <c r="F278" s="21">
        <f t="shared" si="14"/>
        <v>-1.9094281051491913E-2</v>
      </c>
    </row>
    <row r="279" spans="2:6">
      <c r="B279" s="4">
        <f t="shared" si="12"/>
        <v>44684</v>
      </c>
      <c r="C279" s="20">
        <v>211.41522652965904</v>
      </c>
      <c r="D279" s="21">
        <f t="shared" si="13"/>
        <v>-9.7743080735790411E-4</v>
      </c>
      <c r="E279" s="20">
        <v>75.360088072440433</v>
      </c>
      <c r="F279" s="21">
        <f t="shared" si="14"/>
        <v>-6.5977430807357962E-2</v>
      </c>
    </row>
    <row r="280" spans="2:6">
      <c r="B280" s="4">
        <f t="shared" si="12"/>
        <v>44691</v>
      </c>
      <c r="C280" s="20">
        <v>211.19169947287651</v>
      </c>
      <c r="D280" s="21">
        <f t="shared" si="13"/>
        <v>-1.0572892996010275E-3</v>
      </c>
      <c r="E280" s="20">
        <v>75.431130833849338</v>
      </c>
      <c r="F280" s="21">
        <f t="shared" si="14"/>
        <v>9.4271070039897431E-4</v>
      </c>
    </row>
    <row r="281" spans="2:6">
      <c r="B281" s="4">
        <f t="shared" si="12"/>
        <v>44698</v>
      </c>
      <c r="C281" s="20">
        <v>213.10936144658703</v>
      </c>
      <c r="D281" s="21">
        <f t="shared" si="13"/>
        <v>9.0801957581518877E-3</v>
      </c>
      <c r="E281" s="20">
        <v>72.797090511390081</v>
      </c>
      <c r="F281" s="21">
        <f t="shared" si="14"/>
        <v>-3.4919804241848151E-2</v>
      </c>
    </row>
    <row r="282" spans="2:6">
      <c r="B282" s="4">
        <f t="shared" si="12"/>
        <v>44705</v>
      </c>
      <c r="C282" s="20">
        <v>212.98458664175618</v>
      </c>
      <c r="D282" s="21">
        <f t="shared" si="13"/>
        <v>-5.8549659190887393E-4</v>
      </c>
      <c r="E282" s="20">
        <v>72.754468062994775</v>
      </c>
      <c r="F282" s="21">
        <f t="shared" si="14"/>
        <v>-5.8549659190898495E-4</v>
      </c>
    </row>
    <row r="283" spans="2:6">
      <c r="B283" s="4">
        <f t="shared" si="12"/>
        <v>44712</v>
      </c>
      <c r="C283" s="20">
        <v>212.61693467671981</v>
      </c>
      <c r="D283" s="21">
        <f t="shared" si="13"/>
        <v>-1.7261904761904923E-3</v>
      </c>
      <c r="E283" s="20">
        <v>72.9198978653761</v>
      </c>
      <c r="F283" s="21">
        <f t="shared" si="14"/>
        <v>2.2738095238095113E-3</v>
      </c>
    </row>
    <row r="284" spans="2:6">
      <c r="B284" s="4">
        <f t="shared" si="12"/>
        <v>44719</v>
      </c>
      <c r="C284" s="20">
        <v>213.31020217521854</v>
      </c>
      <c r="D284" s="21">
        <f t="shared" si="13"/>
        <v>3.2606410188014134E-3</v>
      </c>
      <c r="E284" s="20">
        <v>72.720144088250493</v>
      </c>
      <c r="F284" s="21">
        <f t="shared" si="14"/>
        <v>-2.7393589811987029E-3</v>
      </c>
    </row>
    <row r="285" spans="2:6">
      <c r="B285" s="4">
        <f t="shared" si="12"/>
        <v>44726</v>
      </c>
      <c r="C285" s="20">
        <v>213.4289717755388</v>
      </c>
      <c r="D285" s="21">
        <f t="shared" si="13"/>
        <v>5.5679287305121505E-4</v>
      </c>
      <c r="E285" s="20">
        <v>75.014958612941854</v>
      </c>
      <c r="F285" s="21">
        <f t="shared" si="14"/>
        <v>3.1556792873051132E-2</v>
      </c>
    </row>
    <row r="286" spans="2:6">
      <c r="B286" s="4">
        <f t="shared" si="12"/>
        <v>44733</v>
      </c>
      <c r="C286" s="20">
        <v>212.98658837659306</v>
      </c>
      <c r="D286" s="21">
        <f t="shared" si="13"/>
        <v>-2.0727429611149262E-3</v>
      </c>
      <c r="E286" s="20">
        <v>69.90848461704438</v>
      </c>
      <c r="F286" s="21">
        <f t="shared" si="14"/>
        <v>-6.8072742961115096E-2</v>
      </c>
    </row>
    <row r="287" spans="2:6">
      <c r="B287" s="4">
        <f t="shared" si="12"/>
        <v>44740</v>
      </c>
      <c r="C287" s="20">
        <v>214.42516847934877</v>
      </c>
      <c r="D287" s="21">
        <f t="shared" si="13"/>
        <v>6.754322484437747E-3</v>
      </c>
      <c r="E287" s="20">
        <v>72.897374512759853</v>
      </c>
      <c r="F287" s="21">
        <f t="shared" si="14"/>
        <v>4.2754322484437779E-2</v>
      </c>
    </row>
    <row r="288" spans="2:6">
      <c r="B288" s="4">
        <f t="shared" si="12"/>
        <v>44747</v>
      </c>
      <c r="C288" s="20">
        <v>211.14365783679187</v>
      </c>
      <c r="D288" s="21">
        <f t="shared" si="13"/>
        <v>-1.5303756857595441E-2</v>
      </c>
      <c r="E288" s="20">
        <v>73.458410431452975</v>
      </c>
      <c r="F288" s="21">
        <f t="shared" si="14"/>
        <v>7.6962431424045796E-3</v>
      </c>
    </row>
    <row r="289" spans="2:6">
      <c r="B289" s="4">
        <f t="shared" si="12"/>
        <v>44754</v>
      </c>
      <c r="C289" s="20">
        <v>208.94708747581237</v>
      </c>
      <c r="D289" s="21">
        <f t="shared" si="13"/>
        <v>-1.0403203124753069E-2</v>
      </c>
      <c r="E289" s="20">
        <v>71.739248330904203</v>
      </c>
      <c r="F289" s="21">
        <f t="shared" si="14"/>
        <v>-2.340320312475308E-2</v>
      </c>
    </row>
    <row r="290" spans="2:6">
      <c r="B290" s="4">
        <f t="shared" si="12"/>
        <v>44761</v>
      </c>
      <c r="C290" s="20">
        <v>210.97084139587645</v>
      </c>
      <c r="D290" s="21">
        <f t="shared" si="13"/>
        <v>9.6854851843692913E-3</v>
      </c>
      <c r="E290" s="20">
        <v>72.577556254412769</v>
      </c>
      <c r="F290" s="21">
        <f t="shared" si="14"/>
        <v>1.1685485184369293E-2</v>
      </c>
    </row>
    <row r="291" spans="2:6">
      <c r="B291" s="4">
        <f t="shared" si="12"/>
        <v>44768</v>
      </c>
      <c r="C291" s="20">
        <v>207.93020617868819</v>
      </c>
      <c r="D291" s="21">
        <f t="shared" si="13"/>
        <v>-1.4412585156650448E-2</v>
      </c>
      <c r="E291" s="20">
        <v>67.467182894187346</v>
      </c>
      <c r="F291" s="21">
        <f t="shared" si="14"/>
        <v>-7.0412585156650387E-2</v>
      </c>
    </row>
    <row r="292" spans="2:6">
      <c r="B292" s="4">
        <f t="shared" si="12"/>
        <v>44775</v>
      </c>
      <c r="C292" s="20">
        <v>208.82431440581837</v>
      </c>
      <c r="D292" s="21">
        <f t="shared" si="13"/>
        <v>4.3000401123145515E-3</v>
      </c>
      <c r="E292" s="20">
        <v>67.892228852685591</v>
      </c>
      <c r="F292" s="21">
        <f t="shared" si="14"/>
        <v>6.3000401123145533E-3</v>
      </c>
    </row>
    <row r="293" spans="2:6">
      <c r="B293" s="4">
        <f t="shared" si="12"/>
        <v>44782</v>
      </c>
      <c r="C293" s="20">
        <v>211.00020017348371</v>
      </c>
      <c r="D293" s="21">
        <f t="shared" si="13"/>
        <v>1.0419695493106396E-2</v>
      </c>
      <c r="E293" s="20">
        <v>68.53175297482619</v>
      </c>
      <c r="F293" s="21">
        <f t="shared" si="14"/>
        <v>9.4196954931065058E-3</v>
      </c>
    </row>
    <row r="294" spans="2:6">
      <c r="B294" s="4">
        <f t="shared" si="12"/>
        <v>44789</v>
      </c>
      <c r="C294" s="20">
        <v>210.86208046974045</v>
      </c>
      <c r="D294" s="21">
        <f t="shared" si="13"/>
        <v>-6.5459513133014902E-4</v>
      </c>
      <c r="E294" s="20">
        <v>68.761019434886649</v>
      </c>
      <c r="F294" s="21">
        <f t="shared" si="14"/>
        <v>3.3454048686698545E-3</v>
      </c>
    </row>
    <row r="295" spans="2:6">
      <c r="B295" s="4">
        <f t="shared" si="12"/>
        <v>44796</v>
      </c>
      <c r="C295" s="20">
        <v>211.49929939280707</v>
      </c>
      <c r="D295" s="21">
        <f t="shared" si="13"/>
        <v>3.0219701979943281E-3</v>
      </c>
      <c r="E295" s="20">
        <v>67.318548719965307</v>
      </c>
      <c r="F295" s="21">
        <f t="shared" si="14"/>
        <v>-2.0978029802005693E-2</v>
      </c>
    </row>
    <row r="296" spans="2:6">
      <c r="B296" s="4">
        <f t="shared" si="12"/>
        <v>44803</v>
      </c>
      <c r="C296" s="20">
        <v>212.31934343097353</v>
      </c>
      <c r="D296" s="21">
        <f t="shared" si="13"/>
        <v>3.8772896199690265E-3</v>
      </c>
      <c r="E296" s="20">
        <v>66.098554158309369</v>
      </c>
      <c r="F296" s="21">
        <f t="shared" si="14"/>
        <v>-1.8122710380030993E-2</v>
      </c>
    </row>
    <row r="297" spans="2:6">
      <c r="B297" s="4">
        <f t="shared" si="12"/>
        <v>44810</v>
      </c>
      <c r="C297" s="20">
        <v>215.12844465203176</v>
      </c>
      <c r="D297" s="21">
        <f t="shared" si="13"/>
        <v>1.3230547794961023E-2</v>
      </c>
      <c r="E297" s="20">
        <v>66.444285805012228</v>
      </c>
      <c r="F297" s="21">
        <f t="shared" si="14"/>
        <v>5.2305477949610157E-3</v>
      </c>
    </row>
    <row r="298" spans="2:6">
      <c r="B298" s="4">
        <f t="shared" si="12"/>
        <v>44817</v>
      </c>
      <c r="C298" s="20">
        <v>215.0110095416027</v>
      </c>
      <c r="D298" s="21">
        <f t="shared" si="13"/>
        <v>-5.4588369575681028E-4</v>
      </c>
      <c r="E298" s="20">
        <v>66.673792095935113</v>
      </c>
      <c r="F298" s="21">
        <f t="shared" si="14"/>
        <v>3.4541163042431933E-3</v>
      </c>
    </row>
    <row r="299" spans="2:6">
      <c r="B299" s="4">
        <f t="shared" si="12"/>
        <v>44824</v>
      </c>
      <c r="C299" s="20">
        <v>215.65957162874491</v>
      </c>
      <c r="D299" s="21">
        <f t="shared" si="13"/>
        <v>3.0164133851793284E-3</v>
      </c>
      <c r="E299" s="20">
        <v>66.674886438566162</v>
      </c>
      <c r="F299" s="21">
        <f t="shared" si="14"/>
        <v>1.6413385179436801E-5</v>
      </c>
    </row>
    <row r="300" spans="2:6">
      <c r="B300" s="4">
        <f t="shared" si="12"/>
        <v>44831</v>
      </c>
      <c r="C300" s="20">
        <v>216.4789484219657</v>
      </c>
      <c r="D300" s="21">
        <f t="shared" si="13"/>
        <v>3.7993991503948443E-3</v>
      </c>
      <c r="E300" s="20">
        <v>63.061067532016679</v>
      </c>
      <c r="F300" s="21">
        <f t="shared" si="14"/>
        <v>-5.4200600849605207E-2</v>
      </c>
    </row>
    <row r="301" spans="2:6">
      <c r="B301" s="4">
        <f t="shared" si="12"/>
        <v>44838</v>
      </c>
      <c r="C301" s="20">
        <v>217.04610662574231</v>
      </c>
      <c r="D301" s="21">
        <f t="shared" si="13"/>
        <v>2.6199231283732249E-3</v>
      </c>
      <c r="E301" s="20">
        <v>60.640778912531026</v>
      </c>
      <c r="F301" s="21">
        <f t="shared" si="14"/>
        <v>-3.8380076871626811E-2</v>
      </c>
    </row>
    <row r="302" spans="2:6">
      <c r="B302" s="4">
        <f t="shared" si="12"/>
        <v>44845</v>
      </c>
      <c r="C302" s="20">
        <v>216.3421632081137</v>
      </c>
      <c r="D302" s="21">
        <f t="shared" si="13"/>
        <v>-3.2432897718015496E-3</v>
      </c>
      <c r="E302" s="20">
        <v>61.23243342039283</v>
      </c>
      <c r="F302" s="21">
        <f t="shared" si="14"/>
        <v>9.7567102281983509E-3</v>
      </c>
    </row>
    <row r="303" spans="2:6">
      <c r="B303" s="4">
        <f t="shared" si="12"/>
        <v>44852</v>
      </c>
      <c r="C303" s="20">
        <v>216.52899179288715</v>
      </c>
      <c r="D303" s="21">
        <f t="shared" si="13"/>
        <v>8.6357916553581049E-4</v>
      </c>
      <c r="E303" s="20">
        <v>61.469009774410914</v>
      </c>
      <c r="F303" s="21">
        <f t="shared" si="14"/>
        <v>3.8635791655357021E-3</v>
      </c>
    </row>
    <row r="304" spans="2:6">
      <c r="B304" s="4">
        <f t="shared" si="12"/>
        <v>44859</v>
      </c>
      <c r="C304" s="20">
        <v>217.45045706278773</v>
      </c>
      <c r="D304" s="21">
        <f t="shared" si="13"/>
        <v>4.2556207474608865E-3</v>
      </c>
      <c r="E304" s="20">
        <v>61.238846489537487</v>
      </c>
      <c r="F304" s="21">
        <f t="shared" si="14"/>
        <v>-3.7443792525391206E-3</v>
      </c>
    </row>
    <row r="305" spans="2:6">
      <c r="B305" s="4">
        <f t="shared" si="12"/>
        <v>44866</v>
      </c>
      <c r="C305" s="20">
        <v>216.79255354640691</v>
      </c>
      <c r="D305" s="21">
        <f t="shared" si="13"/>
        <v>-3.0255329203141557E-3</v>
      </c>
      <c r="E305" s="20">
        <v>61.053566343481329</v>
      </c>
      <c r="F305" s="21">
        <f t="shared" si="14"/>
        <v>-3.0255329203141557E-3</v>
      </c>
    </row>
    <row r="306" spans="2:6">
      <c r="B306" s="4">
        <f t="shared" si="12"/>
        <v>44873</v>
      </c>
      <c r="C306" s="20">
        <v>216.02655634883567</v>
      </c>
      <c r="D306" s="21">
        <f t="shared" si="13"/>
        <v>-3.5333187650620212E-3</v>
      </c>
      <c r="E306" s="20">
        <v>60.471523233785057</v>
      </c>
      <c r="F306" s="21">
        <f t="shared" si="14"/>
        <v>-9.5333187650620266E-3</v>
      </c>
    </row>
    <row r="307" spans="2:6">
      <c r="B307" s="4">
        <f t="shared" si="12"/>
        <v>44880</v>
      </c>
      <c r="C307" s="20">
        <v>215.46006539000467</v>
      </c>
      <c r="D307" s="21">
        <f t="shared" si="13"/>
        <v>-2.6223209238971368E-3</v>
      </c>
      <c r="E307" s="20">
        <v>62.792279945694354</v>
      </c>
      <c r="F307" s="21">
        <f t="shared" si="14"/>
        <v>3.8377679076102789E-2</v>
      </c>
    </row>
    <row r="308" spans="2:6">
      <c r="B308" s="4">
        <f t="shared" si="12"/>
        <v>44887</v>
      </c>
      <c r="C308" s="20">
        <v>217.13418295856408</v>
      </c>
      <c r="D308" s="21">
        <f t="shared" si="13"/>
        <v>7.769966863832023E-3</v>
      </c>
      <c r="E308" s="20">
        <v>62.966212480448398</v>
      </c>
      <c r="F308" s="21">
        <f t="shared" si="14"/>
        <v>2.7699668638321295E-3</v>
      </c>
    </row>
    <row r="309" spans="2:6">
      <c r="B309" s="4">
        <f t="shared" si="12"/>
        <v>44894</v>
      </c>
      <c r="C309" s="20">
        <v>215.02635617535196</v>
      </c>
      <c r="D309" s="21">
        <f t="shared" si="13"/>
        <v>-9.7074848118886559E-3</v>
      </c>
      <c r="E309" s="20">
        <v>62.543867566573638</v>
      </c>
      <c r="F309" s="21">
        <f t="shared" si="14"/>
        <v>-6.7074848118886532E-3</v>
      </c>
    </row>
    <row r="310" spans="2:6">
      <c r="B310" s="4">
        <f t="shared" si="12"/>
        <v>44901</v>
      </c>
      <c r="C310" s="20">
        <v>216.52098485353974</v>
      </c>
      <c r="D310" s="21">
        <f t="shared" si="13"/>
        <v>6.9509092037485232E-3</v>
      </c>
      <c r="E310" s="20">
        <v>62.665884973447305</v>
      </c>
      <c r="F310" s="21">
        <f t="shared" si="14"/>
        <v>1.9509092037486297E-3</v>
      </c>
    </row>
    <row r="311" spans="2:6">
      <c r="B311" s="4">
        <f t="shared" si="12"/>
        <v>44908</v>
      </c>
      <c r="C311" s="20">
        <v>215.8737572562888</v>
      </c>
      <c r="D311" s="21">
        <f t="shared" si="13"/>
        <v>-2.9892141756547863E-3</v>
      </c>
      <c r="E311" s="20">
        <v>62.478563221754726</v>
      </c>
      <c r="F311" s="21">
        <f t="shared" si="14"/>
        <v>-2.9892141756547863E-3</v>
      </c>
    </row>
    <row r="312" spans="2:6">
      <c r="B312" s="4">
        <f t="shared" si="12"/>
        <v>44915</v>
      </c>
      <c r="C312" s="20">
        <v>217.02008407286314</v>
      </c>
      <c r="D312" s="21">
        <f t="shared" si="13"/>
        <v>5.3101721633233012E-3</v>
      </c>
      <c r="E312" s="20">
        <v>62.685378022535815</v>
      </c>
      <c r="F312" s="21">
        <f t="shared" si="14"/>
        <v>3.3101721633232994E-3</v>
      </c>
    </row>
    <row r="313" spans="2:6">
      <c r="B313" s="4">
        <f t="shared" si="12"/>
        <v>44922</v>
      </c>
      <c r="C313" s="20">
        <v>217.28965103089345</v>
      </c>
      <c r="D313" s="21">
        <f t="shared" si="13"/>
        <v>1.2421290830382237E-3</v>
      </c>
      <c r="E313" s="20">
        <v>63.139353621794065</v>
      </c>
      <c r="F313" s="21">
        <f t="shared" si="14"/>
        <v>7.242129083038229E-3</v>
      </c>
    </row>
    <row r="314" spans="2:6">
      <c r="B314" s="4">
        <f t="shared" si="12"/>
        <v>44929</v>
      </c>
      <c r="C314" s="20">
        <v>218.02362047107493</v>
      </c>
      <c r="D314" s="21">
        <f t="shared" si="13"/>
        <v>3.3778389200742609E-3</v>
      </c>
      <c r="E314" s="20">
        <v>66.509595868935804</v>
      </c>
      <c r="F314" s="21">
        <f t="shared" si="14"/>
        <v>5.3377838920074305E-2</v>
      </c>
    </row>
    <row r="315" spans="2:6">
      <c r="B315" s="4">
        <f t="shared" si="12"/>
        <v>44936</v>
      </c>
      <c r="C315" s="20">
        <v>216.13198105024355</v>
      </c>
      <c r="D315" s="21">
        <f t="shared" si="13"/>
        <v>-8.6763049652335278E-3</v>
      </c>
      <c r="E315" s="20">
        <v>62.873096922091435</v>
      </c>
      <c r="F315" s="21">
        <f t="shared" si="14"/>
        <v>-5.4676304965233569E-2</v>
      </c>
    </row>
    <row r="316" spans="2:6">
      <c r="B316" s="4">
        <f t="shared" si="12"/>
        <v>44943</v>
      </c>
      <c r="C316" s="20">
        <v>217.1788883699206</v>
      </c>
      <c r="D316" s="21">
        <f t="shared" si="13"/>
        <v>4.8438334511617942E-3</v>
      </c>
      <c r="E316" s="20">
        <v>63.240516829062884</v>
      </c>
      <c r="F316" s="21">
        <f t="shared" si="14"/>
        <v>5.8438334511616841E-3</v>
      </c>
    </row>
    <row r="317" spans="2:6">
      <c r="B317" s="6"/>
      <c r="C317" s="7"/>
      <c r="D317" s="5"/>
      <c r="E317" s="7"/>
      <c r="F317" s="5"/>
    </row>
    <row r="318" spans="2:6">
      <c r="B318" s="6"/>
      <c r="C318" s="7"/>
      <c r="D318" s="5"/>
      <c r="E318" s="7"/>
      <c r="F318" s="5"/>
    </row>
    <row r="319" spans="2:6">
      <c r="B319" s="6"/>
      <c r="C319" s="7"/>
      <c r="D319" s="5"/>
      <c r="E319" s="7"/>
      <c r="F319" s="5"/>
    </row>
    <row r="320" spans="2:6">
      <c r="B320" s="6"/>
      <c r="C320" s="7"/>
      <c r="D320" s="5"/>
      <c r="E320" s="7"/>
      <c r="F320" s="5"/>
    </row>
    <row r="321" spans="2:6">
      <c r="B321" s="6"/>
      <c r="C321" s="7"/>
      <c r="D321" s="5"/>
      <c r="E321" s="7"/>
      <c r="F321" s="5"/>
    </row>
    <row r="322" spans="2:6">
      <c r="B322" s="6"/>
      <c r="C322" s="7"/>
      <c r="D322" s="5"/>
      <c r="E322" s="7"/>
      <c r="F322" s="5"/>
    </row>
    <row r="323" spans="2:6">
      <c r="B323" s="6"/>
      <c r="C323" s="7"/>
      <c r="D323" s="5"/>
      <c r="E323" s="7"/>
      <c r="F323" s="5"/>
    </row>
    <row r="324" spans="2:6">
      <c r="B324" s="6"/>
      <c r="C324" s="7"/>
      <c r="D324" s="5"/>
      <c r="E324" s="7"/>
      <c r="F324" s="5"/>
    </row>
    <row r="325" spans="2:6">
      <c r="B325" s="6"/>
      <c r="C325" s="7"/>
      <c r="D325" s="5"/>
      <c r="E325" s="7"/>
      <c r="F325" s="5"/>
    </row>
    <row r="326" spans="2:6">
      <c r="B326" s="6"/>
      <c r="C326" s="7"/>
      <c r="D326" s="5"/>
      <c r="E326" s="7"/>
      <c r="F326" s="5"/>
    </row>
    <row r="327" spans="2:6">
      <c r="B327" s="6"/>
      <c r="C327" s="7"/>
      <c r="D327" s="5"/>
      <c r="E327" s="7"/>
      <c r="F327" s="5"/>
    </row>
    <row r="328" spans="2:6">
      <c r="B328" s="6"/>
      <c r="C328" s="7"/>
      <c r="D328" s="5"/>
      <c r="E328" s="7"/>
      <c r="F328" s="5"/>
    </row>
    <row r="329" spans="2:6">
      <c r="B329" s="6"/>
      <c r="C329" s="7"/>
      <c r="D329" s="5"/>
      <c r="E329" s="7"/>
      <c r="F329" s="5"/>
    </row>
    <row r="330" spans="2:6">
      <c r="B330" s="6"/>
      <c r="C330" s="7"/>
      <c r="D330" s="5"/>
      <c r="E330" s="7"/>
      <c r="F330" s="5"/>
    </row>
    <row r="331" spans="2:6">
      <c r="B331" s="6"/>
      <c r="C331" s="7"/>
      <c r="D331" s="5"/>
      <c r="E331" s="7"/>
      <c r="F331" s="5"/>
    </row>
    <row r="332" spans="2:6">
      <c r="B332" s="6"/>
      <c r="C332" s="7"/>
      <c r="D332" s="5"/>
      <c r="E332" s="7"/>
      <c r="F332" s="5"/>
    </row>
    <row r="333" spans="2:6">
      <c r="B333" s="6"/>
      <c r="C333" s="7"/>
      <c r="D333" s="5"/>
      <c r="E333" s="7"/>
      <c r="F333" s="5"/>
    </row>
    <row r="334" spans="2:6">
      <c r="B334" s="6"/>
      <c r="C334" s="7"/>
      <c r="D334" s="5"/>
      <c r="E334" s="7"/>
      <c r="F334" s="5"/>
    </row>
    <row r="335" spans="2:6">
      <c r="B335" s="6"/>
      <c r="C335" s="7"/>
      <c r="D335" s="5"/>
      <c r="E335" s="7"/>
      <c r="F335" s="5"/>
    </row>
    <row r="336" spans="2:6">
      <c r="B336" s="6"/>
      <c r="C336" s="7"/>
      <c r="D336" s="5"/>
      <c r="E336" s="7"/>
      <c r="F336" s="5"/>
    </row>
    <row r="337" spans="2:6">
      <c r="B337" s="6"/>
      <c r="C337" s="7"/>
      <c r="D337" s="5"/>
      <c r="E337" s="7"/>
      <c r="F337" s="5"/>
    </row>
    <row r="338" spans="2:6">
      <c r="B338" s="6"/>
      <c r="C338" s="7"/>
      <c r="D338" s="5"/>
      <c r="E338" s="7"/>
      <c r="F338" s="5"/>
    </row>
    <row r="339" spans="2:6">
      <c r="B339" s="6"/>
      <c r="C339" s="7"/>
      <c r="D339" s="5"/>
      <c r="E339" s="7"/>
      <c r="F339" s="5"/>
    </row>
    <row r="340" spans="2:6">
      <c r="B340" s="6"/>
      <c r="C340" s="7"/>
      <c r="D340" s="5"/>
      <c r="E340" s="7"/>
      <c r="F340" s="5"/>
    </row>
    <row r="341" spans="2:6">
      <c r="B341" s="6"/>
      <c r="C341" s="7"/>
      <c r="D341" s="5"/>
      <c r="E341" s="7"/>
      <c r="F341" s="5"/>
    </row>
    <row r="342" spans="2:6">
      <c r="B342" s="6"/>
      <c r="C342" s="7"/>
      <c r="D342" s="5"/>
      <c r="E342" s="7"/>
      <c r="F342" s="5"/>
    </row>
    <row r="343" spans="2:6">
      <c r="B343" s="6"/>
      <c r="C343" s="7"/>
      <c r="D343" s="5"/>
      <c r="E343" s="7"/>
      <c r="F343" s="5"/>
    </row>
    <row r="344" spans="2:6">
      <c r="B344" s="6"/>
      <c r="C344" s="7"/>
      <c r="D344" s="5"/>
      <c r="E344" s="7"/>
      <c r="F344" s="5"/>
    </row>
    <row r="345" spans="2:6">
      <c r="B345" s="6"/>
      <c r="C345" s="7"/>
      <c r="D345" s="5"/>
      <c r="E345" s="7"/>
      <c r="F345" s="5"/>
    </row>
    <row r="346" spans="2:6">
      <c r="B346" s="6"/>
      <c r="C346" s="7"/>
      <c r="D346" s="5"/>
      <c r="E346" s="7"/>
      <c r="F346" s="5"/>
    </row>
    <row r="347" spans="2:6">
      <c r="B347" s="6"/>
      <c r="C347" s="7"/>
      <c r="D347" s="5"/>
      <c r="E347" s="7"/>
      <c r="F347" s="5"/>
    </row>
    <row r="348" spans="2:6">
      <c r="B348" s="6"/>
      <c r="C348" s="7"/>
      <c r="D348" s="5"/>
      <c r="E348" s="7"/>
      <c r="F348" s="5"/>
    </row>
    <row r="349" spans="2:6">
      <c r="B349" s="6"/>
      <c r="C349" s="7"/>
      <c r="D349" s="5"/>
      <c r="E349" s="7"/>
      <c r="F349" s="5"/>
    </row>
    <row r="350" spans="2:6">
      <c r="B350" s="6"/>
      <c r="C350" s="7"/>
      <c r="D350" s="5"/>
      <c r="E350" s="7"/>
      <c r="F350" s="5"/>
    </row>
    <row r="351" spans="2:6">
      <c r="B351" s="6"/>
      <c r="C351" s="7"/>
      <c r="D351" s="5"/>
      <c r="E351" s="7"/>
      <c r="F351" s="5"/>
    </row>
    <row r="352" spans="2:6">
      <c r="B352" s="6"/>
      <c r="C352" s="7"/>
      <c r="D352" s="5"/>
      <c r="E352" s="7"/>
      <c r="F352" s="5"/>
    </row>
    <row r="353" spans="2:6">
      <c r="B353" s="6"/>
      <c r="C353" s="7"/>
      <c r="D353" s="5"/>
      <c r="E353" s="7"/>
      <c r="F353" s="5"/>
    </row>
    <row r="354" spans="2:6">
      <c r="B354" s="6"/>
      <c r="C354" s="7"/>
      <c r="D354" s="5"/>
      <c r="E354" s="7"/>
      <c r="F354" s="5"/>
    </row>
    <row r="355" spans="2:6">
      <c r="B355" s="6"/>
      <c r="C355" s="7"/>
      <c r="D355" s="5"/>
      <c r="E355" s="7"/>
      <c r="F355" s="5"/>
    </row>
    <row r="356" spans="2:6">
      <c r="B356" s="6"/>
      <c r="C356" s="7"/>
      <c r="D356" s="5"/>
      <c r="E356" s="7"/>
      <c r="F356" s="5"/>
    </row>
    <row r="357" spans="2:6">
      <c r="B357" s="6"/>
      <c r="C357" s="7"/>
      <c r="D357" s="5"/>
      <c r="E357" s="7"/>
      <c r="F357" s="5"/>
    </row>
    <row r="358" spans="2:6">
      <c r="B358" s="6"/>
      <c r="C358" s="7"/>
      <c r="D358" s="5"/>
      <c r="E358" s="7"/>
      <c r="F358" s="5"/>
    </row>
    <row r="359" spans="2:6">
      <c r="B359" s="6"/>
      <c r="C359" s="7"/>
      <c r="D359" s="5"/>
      <c r="E359" s="7"/>
      <c r="F359" s="5"/>
    </row>
    <row r="360" spans="2:6">
      <c r="B360" s="6"/>
      <c r="C360" s="7"/>
      <c r="D360" s="5"/>
      <c r="E360" s="7"/>
      <c r="F360" s="5"/>
    </row>
    <row r="361" spans="2:6">
      <c r="B361" s="6"/>
      <c r="C361" s="7"/>
      <c r="D361" s="5"/>
      <c r="E361" s="7"/>
      <c r="F361" s="5"/>
    </row>
    <row r="362" spans="2:6">
      <c r="B362" s="6"/>
      <c r="C362" s="7"/>
      <c r="D362" s="5"/>
      <c r="E362" s="7"/>
      <c r="F362" s="5"/>
    </row>
    <row r="363" spans="2:6">
      <c r="B363" s="6"/>
      <c r="C363" s="7"/>
      <c r="D363" s="5"/>
      <c r="E363" s="7"/>
      <c r="F363" s="5"/>
    </row>
    <row r="364" spans="2:6">
      <c r="B364" s="6"/>
      <c r="C364" s="7"/>
      <c r="D364" s="5"/>
      <c r="E364" s="7"/>
      <c r="F364" s="5"/>
    </row>
    <row r="365" spans="2:6">
      <c r="B365" s="6"/>
      <c r="C365" s="7"/>
      <c r="D365" s="5"/>
      <c r="E365" s="7"/>
      <c r="F365" s="5"/>
    </row>
    <row r="366" spans="2:6">
      <c r="B366" s="6"/>
      <c r="C366" s="7"/>
      <c r="D366" s="5"/>
      <c r="E366" s="7"/>
      <c r="F366" s="5"/>
    </row>
    <row r="367" spans="2:6">
      <c r="B367" s="6"/>
      <c r="C367" s="7"/>
      <c r="D367" s="5"/>
      <c r="E367" s="7"/>
      <c r="F367" s="5"/>
    </row>
    <row r="368" spans="2:6">
      <c r="B368" s="6"/>
      <c r="C368" s="7"/>
      <c r="D368" s="5"/>
      <c r="E368" s="7"/>
      <c r="F368" s="5"/>
    </row>
    <row r="369" spans="2:6">
      <c r="B369" s="6"/>
      <c r="C369" s="7"/>
      <c r="D369" s="5"/>
      <c r="E369" s="7"/>
      <c r="F369" s="5"/>
    </row>
    <row r="370" spans="2:6">
      <c r="B370" s="6"/>
      <c r="C370" s="7"/>
      <c r="D370" s="5"/>
      <c r="E370" s="7"/>
      <c r="F370" s="5"/>
    </row>
    <row r="371" spans="2:6">
      <c r="B371" s="6"/>
      <c r="C371" s="7"/>
      <c r="D371" s="5"/>
      <c r="E371" s="7"/>
      <c r="F371" s="5"/>
    </row>
    <row r="372" spans="2:6">
      <c r="B372" s="6"/>
      <c r="C372" s="7"/>
      <c r="D372" s="5"/>
      <c r="E372" s="7"/>
      <c r="F372" s="5"/>
    </row>
    <row r="373" spans="2:6">
      <c r="B373" s="6"/>
      <c r="C373" s="7"/>
      <c r="D373" s="5"/>
      <c r="E373" s="7"/>
      <c r="F373" s="5"/>
    </row>
    <row r="374" spans="2:6">
      <c r="B374" s="6"/>
      <c r="C374" s="7"/>
      <c r="D374" s="5"/>
      <c r="E374" s="7"/>
      <c r="F374" s="5"/>
    </row>
    <row r="375" spans="2:6">
      <c r="B375" s="6"/>
      <c r="C375" s="7"/>
      <c r="D375" s="5"/>
      <c r="E375" s="7"/>
      <c r="F375" s="5"/>
    </row>
    <row r="376" spans="2:6">
      <c r="B376" s="6"/>
      <c r="C376" s="7"/>
      <c r="D376" s="5"/>
      <c r="E376" s="7"/>
      <c r="F376" s="5"/>
    </row>
    <row r="377" spans="2:6">
      <c r="B377" s="6"/>
      <c r="C377" s="7"/>
      <c r="D377" s="5"/>
      <c r="E377" s="7"/>
      <c r="F377" s="5"/>
    </row>
    <row r="378" spans="2:6">
      <c r="B378" s="6"/>
      <c r="C378" s="7"/>
      <c r="D378" s="5"/>
      <c r="E378" s="7"/>
      <c r="F378" s="5"/>
    </row>
    <row r="379" spans="2:6">
      <c r="B379" s="6"/>
      <c r="C379" s="7"/>
      <c r="D379" s="5"/>
      <c r="E379" s="7"/>
      <c r="F379" s="5"/>
    </row>
    <row r="380" spans="2:6">
      <c r="B380" s="6"/>
      <c r="C380" s="7"/>
      <c r="D380" s="5"/>
      <c r="E380" s="7"/>
      <c r="F380" s="5"/>
    </row>
    <row r="381" spans="2:6">
      <c r="B381" s="6"/>
      <c r="C381" s="7"/>
      <c r="D381" s="5"/>
      <c r="E381" s="7"/>
      <c r="F381" s="5"/>
    </row>
    <row r="382" spans="2:6">
      <c r="B382" s="6"/>
      <c r="C382" s="7"/>
      <c r="D382" s="5"/>
      <c r="E382" s="7"/>
      <c r="F382" s="5"/>
    </row>
    <row r="383" spans="2:6">
      <c r="B383" s="6"/>
      <c r="C383" s="7"/>
      <c r="D383" s="5"/>
      <c r="E383" s="7"/>
      <c r="F383" s="5"/>
    </row>
    <row r="384" spans="2:6">
      <c r="B384" s="6"/>
      <c r="C384" s="7"/>
      <c r="D384" s="5"/>
      <c r="E384" s="7"/>
      <c r="F384" s="5"/>
    </row>
    <row r="385" spans="2:6">
      <c r="B385" s="6"/>
      <c r="C385" s="7"/>
      <c r="D385" s="5"/>
      <c r="E385" s="7"/>
      <c r="F385" s="5"/>
    </row>
    <row r="386" spans="2:6">
      <c r="B386" s="6"/>
      <c r="C386" s="7"/>
      <c r="D386" s="5"/>
      <c r="E386" s="7"/>
      <c r="F386" s="5"/>
    </row>
    <row r="387" spans="2:6">
      <c r="B387" s="6"/>
      <c r="C387" s="7"/>
      <c r="D387" s="5"/>
      <c r="E387" s="7"/>
      <c r="F387" s="5"/>
    </row>
    <row r="388" spans="2:6">
      <c r="B388" s="6"/>
      <c r="C388" s="7"/>
      <c r="D388" s="5"/>
      <c r="E388" s="7"/>
      <c r="F388" s="5"/>
    </row>
    <row r="389" spans="2:6">
      <c r="B389" s="6"/>
      <c r="C389" s="7"/>
      <c r="D389" s="5"/>
      <c r="E389" s="7"/>
      <c r="F389" s="5"/>
    </row>
    <row r="390" spans="2:6">
      <c r="B390" s="6"/>
      <c r="C390" s="7"/>
      <c r="D390" s="5"/>
      <c r="E390" s="7"/>
      <c r="F390" s="5"/>
    </row>
    <row r="391" spans="2:6">
      <c r="B391" s="6"/>
      <c r="C391" s="7"/>
      <c r="D391" s="5"/>
      <c r="E391" s="7"/>
      <c r="F391" s="5"/>
    </row>
    <row r="392" spans="2:6">
      <c r="B392" s="6"/>
      <c r="C392" s="7"/>
      <c r="D392" s="5"/>
      <c r="E392" s="7"/>
      <c r="F392" s="5"/>
    </row>
    <row r="393" spans="2:6">
      <c r="B393" s="6"/>
      <c r="C393" s="7"/>
      <c r="D393" s="5"/>
      <c r="E393" s="7"/>
      <c r="F393" s="5"/>
    </row>
    <row r="394" spans="2:6">
      <c r="B394" s="6"/>
      <c r="C394" s="7"/>
      <c r="D394" s="5"/>
      <c r="E394" s="7"/>
      <c r="F394" s="5"/>
    </row>
    <row r="395" spans="2:6">
      <c r="B395" s="6"/>
      <c r="C395" s="7"/>
      <c r="D395" s="5"/>
      <c r="E395" s="7"/>
      <c r="F395" s="5"/>
    </row>
    <row r="396" spans="2:6">
      <c r="B396" s="6"/>
      <c r="C396" s="7"/>
      <c r="D396" s="5"/>
      <c r="E396" s="7"/>
      <c r="F396" s="5"/>
    </row>
    <row r="397" spans="2:6">
      <c r="B397" s="6"/>
      <c r="C397" s="7"/>
      <c r="D397" s="5"/>
      <c r="E397" s="7"/>
      <c r="F397" s="5"/>
    </row>
    <row r="398" spans="2:6">
      <c r="B398" s="6"/>
      <c r="C398" s="7"/>
      <c r="D398" s="5"/>
      <c r="E398" s="7"/>
      <c r="F398" s="5"/>
    </row>
    <row r="399" spans="2:6">
      <c r="B399" s="6"/>
      <c r="C399" s="7"/>
      <c r="D399" s="5"/>
      <c r="E399" s="7"/>
      <c r="F399" s="5"/>
    </row>
    <row r="400" spans="2:6">
      <c r="B400" s="6"/>
      <c r="C400" s="7"/>
      <c r="D400" s="5"/>
      <c r="E400" s="7"/>
      <c r="F400" s="5"/>
    </row>
    <row r="401" spans="2:6">
      <c r="B401" s="6"/>
      <c r="C401" s="7"/>
      <c r="D401" s="5"/>
      <c r="E401" s="7"/>
      <c r="F401" s="5"/>
    </row>
    <row r="402" spans="2:6">
      <c r="B402" s="6"/>
      <c r="C402" s="7"/>
      <c r="D402" s="5"/>
      <c r="E402" s="7"/>
      <c r="F402" s="5"/>
    </row>
    <row r="403" spans="2:6">
      <c r="B403" s="6"/>
      <c r="C403" s="7"/>
      <c r="D403" s="5"/>
      <c r="E403" s="7"/>
      <c r="F403" s="5"/>
    </row>
    <row r="404" spans="2:6">
      <c r="B404" s="6"/>
      <c r="C404" s="7"/>
      <c r="D404" s="5"/>
      <c r="E404" s="7"/>
      <c r="F404" s="5"/>
    </row>
    <row r="405" spans="2:6">
      <c r="B405" s="6"/>
      <c r="C405" s="7"/>
      <c r="D405" s="5"/>
      <c r="E405" s="7"/>
      <c r="F405" s="5"/>
    </row>
    <row r="406" spans="2:6">
      <c r="B406" s="6"/>
      <c r="C406" s="7"/>
      <c r="D406" s="5"/>
      <c r="E406" s="7"/>
      <c r="F406" s="5"/>
    </row>
    <row r="407" spans="2:6">
      <c r="B407" s="6"/>
      <c r="C407" s="7"/>
      <c r="D407" s="5"/>
      <c r="E407" s="7"/>
      <c r="F407" s="5"/>
    </row>
    <row r="408" spans="2:6">
      <c r="B408" s="6"/>
      <c r="C408" s="7"/>
      <c r="D408" s="5"/>
      <c r="E408" s="7"/>
      <c r="F408" s="5"/>
    </row>
    <row r="409" spans="2:6">
      <c r="B409" s="6"/>
      <c r="C409" s="7"/>
      <c r="D409" s="5"/>
      <c r="E409" s="7"/>
      <c r="F409" s="5"/>
    </row>
    <row r="410" spans="2:6">
      <c r="B410" s="6"/>
      <c r="C410" s="7"/>
      <c r="D410" s="5"/>
      <c r="E410" s="7"/>
      <c r="F410" s="5"/>
    </row>
    <row r="411" spans="2:6">
      <c r="B411" s="6"/>
      <c r="C411" s="7"/>
      <c r="D411" s="5"/>
      <c r="E411" s="7"/>
      <c r="F411" s="5"/>
    </row>
    <row r="412" spans="2:6">
      <c r="B412" s="6"/>
      <c r="C412" s="7"/>
      <c r="D412" s="5"/>
      <c r="E412" s="7"/>
      <c r="F412" s="5"/>
    </row>
    <row r="413" spans="2:6">
      <c r="B413" s="6"/>
      <c r="C413" s="7"/>
      <c r="D413" s="5"/>
      <c r="E413" s="7"/>
      <c r="F413" s="5"/>
    </row>
    <row r="414" spans="2:6">
      <c r="B414" s="6"/>
      <c r="C414" s="7"/>
      <c r="D414" s="5"/>
      <c r="E414" s="7"/>
      <c r="F414" s="5"/>
    </row>
    <row r="415" spans="2:6">
      <c r="B415" s="6"/>
      <c r="C415" s="7"/>
      <c r="D415" s="5"/>
      <c r="E415" s="7"/>
      <c r="F415" s="5"/>
    </row>
    <row r="416" spans="2:6">
      <c r="B416" s="6"/>
      <c r="C416" s="7"/>
      <c r="D416" s="5"/>
      <c r="E416" s="7"/>
      <c r="F416" s="5"/>
    </row>
    <row r="417" spans="2:6">
      <c r="B417" s="6"/>
      <c r="C417" s="7"/>
      <c r="D417" s="5"/>
      <c r="E417" s="7"/>
      <c r="F417" s="5"/>
    </row>
    <row r="418" spans="2:6">
      <c r="B418" s="6"/>
      <c r="C418" s="7"/>
      <c r="D418" s="5"/>
      <c r="E418" s="7"/>
      <c r="F418" s="5"/>
    </row>
    <row r="419" spans="2:6">
      <c r="B419" s="6"/>
      <c r="C419" s="7"/>
      <c r="D419" s="5"/>
      <c r="E419" s="7"/>
      <c r="F419" s="5"/>
    </row>
    <row r="420" spans="2:6">
      <c r="B420" s="6"/>
      <c r="C420" s="7"/>
      <c r="D420" s="5"/>
      <c r="E420" s="7"/>
      <c r="F420" s="5"/>
    </row>
    <row r="421" spans="2:6">
      <c r="B421" s="6"/>
      <c r="C421" s="7"/>
      <c r="D421" s="5"/>
      <c r="E421" s="7"/>
      <c r="F421" s="5"/>
    </row>
    <row r="422" spans="2:6">
      <c r="B422" s="6"/>
      <c r="C422" s="7"/>
      <c r="D422" s="5"/>
      <c r="E422" s="7"/>
      <c r="F422" s="5"/>
    </row>
    <row r="423" spans="2:6">
      <c r="B423" s="6"/>
      <c r="C423" s="7"/>
      <c r="D423" s="5"/>
      <c r="E423" s="7"/>
      <c r="F423" s="5"/>
    </row>
    <row r="424" spans="2:6">
      <c r="B424" s="6"/>
      <c r="C424" s="7"/>
      <c r="D424" s="5"/>
      <c r="E424" s="7"/>
      <c r="F424" s="5"/>
    </row>
    <row r="425" spans="2:6">
      <c r="B425" s="6"/>
      <c r="C425" s="7"/>
      <c r="D425" s="5"/>
      <c r="E425" s="7"/>
      <c r="F425" s="5"/>
    </row>
    <row r="426" spans="2:6">
      <c r="B426" s="6"/>
      <c r="C426" s="7"/>
      <c r="D426" s="5"/>
      <c r="E426" s="7"/>
      <c r="F426" s="5"/>
    </row>
    <row r="427" spans="2:6">
      <c r="B427" s="6"/>
      <c r="C427" s="7"/>
      <c r="D427" s="5"/>
      <c r="E427" s="7"/>
      <c r="F427" s="5"/>
    </row>
    <row r="428" spans="2:6">
      <c r="B428" s="6"/>
      <c r="C428" s="7"/>
      <c r="D428" s="5"/>
      <c r="E428" s="7"/>
      <c r="F428" s="5"/>
    </row>
    <row r="429" spans="2:6">
      <c r="B429" s="6"/>
      <c r="C429" s="7"/>
      <c r="D429" s="5"/>
      <c r="E429" s="7"/>
      <c r="F429" s="5"/>
    </row>
    <row r="430" spans="2:6">
      <c r="B430" s="6"/>
      <c r="C430" s="7"/>
      <c r="D430" s="5"/>
      <c r="E430" s="7"/>
      <c r="F430" s="5"/>
    </row>
    <row r="431" spans="2:6">
      <c r="B431" s="6"/>
      <c r="C431" s="7"/>
      <c r="D431" s="5"/>
      <c r="E431" s="7"/>
      <c r="F431" s="5"/>
    </row>
    <row r="432" spans="2:6">
      <c r="B432" s="6"/>
      <c r="C432" s="7"/>
      <c r="D432" s="5"/>
      <c r="E432" s="7"/>
      <c r="F432" s="5"/>
    </row>
    <row r="433" spans="2:6">
      <c r="B433" s="6"/>
      <c r="C433" s="7"/>
      <c r="D433" s="5"/>
      <c r="E433" s="7"/>
      <c r="F433" s="5"/>
    </row>
    <row r="434" spans="2:6">
      <c r="B434" s="6"/>
      <c r="C434" s="7"/>
      <c r="D434" s="5"/>
      <c r="E434" s="7"/>
      <c r="F434" s="5"/>
    </row>
    <row r="435" spans="2:6">
      <c r="B435" s="6"/>
      <c r="C435" s="7"/>
      <c r="D435" s="5"/>
      <c r="E435" s="7"/>
      <c r="F435" s="5"/>
    </row>
    <row r="436" spans="2:6">
      <c r="B436" s="6"/>
      <c r="C436" s="7"/>
      <c r="D436" s="5"/>
      <c r="E436" s="7"/>
      <c r="F436" s="5"/>
    </row>
    <row r="437" spans="2:6">
      <c r="B437" s="6"/>
      <c r="C437" s="7"/>
      <c r="D437" s="5"/>
      <c r="E437" s="7"/>
      <c r="F437" s="5"/>
    </row>
    <row r="438" spans="2:6">
      <c r="B438" s="6"/>
      <c r="C438" s="7"/>
      <c r="D438" s="5"/>
      <c r="E438" s="7"/>
      <c r="F438" s="5"/>
    </row>
    <row r="439" spans="2:6">
      <c r="B439" s="6"/>
      <c r="C439" s="7"/>
      <c r="D439" s="5"/>
      <c r="E439" s="7"/>
      <c r="F439" s="5"/>
    </row>
    <row r="440" spans="2:6">
      <c r="B440" s="6"/>
      <c r="C440" s="7"/>
      <c r="D440" s="5"/>
      <c r="E440" s="7"/>
      <c r="F440" s="5"/>
    </row>
    <row r="441" spans="2:6">
      <c r="B441" s="6"/>
      <c r="C441" s="7"/>
      <c r="D441" s="5"/>
      <c r="E441" s="7"/>
      <c r="F441" s="5"/>
    </row>
    <row r="442" spans="2:6">
      <c r="B442" s="6"/>
      <c r="C442" s="7"/>
      <c r="D442" s="5"/>
      <c r="E442" s="7"/>
      <c r="F442" s="5"/>
    </row>
    <row r="443" spans="2:6">
      <c r="B443" s="6"/>
      <c r="C443" s="7"/>
      <c r="D443" s="5"/>
      <c r="E443" s="7"/>
      <c r="F443" s="5"/>
    </row>
    <row r="444" spans="2:6">
      <c r="B444" s="6"/>
      <c r="C444" s="7"/>
      <c r="D444" s="5"/>
      <c r="E444" s="7"/>
      <c r="F444" s="5"/>
    </row>
    <row r="445" spans="2:6">
      <c r="B445" s="6"/>
      <c r="C445" s="7"/>
      <c r="D445" s="5"/>
      <c r="E445" s="7"/>
      <c r="F445" s="5"/>
    </row>
    <row r="446" spans="2:6">
      <c r="B446" s="6"/>
      <c r="C446" s="7"/>
      <c r="D446" s="5"/>
      <c r="E446" s="7"/>
      <c r="F446" s="5"/>
    </row>
    <row r="447" spans="2:6">
      <c r="B447" s="6"/>
      <c r="C447" s="7"/>
      <c r="D447" s="5"/>
      <c r="E447" s="7"/>
      <c r="F447" s="5"/>
    </row>
    <row r="448" spans="2:6">
      <c r="B448" s="6"/>
      <c r="C448" s="7"/>
      <c r="D448" s="5"/>
      <c r="E448" s="7"/>
      <c r="F448" s="5"/>
    </row>
    <row r="449" spans="2:6">
      <c r="B449" s="6"/>
      <c r="C449" s="7"/>
      <c r="D449" s="5"/>
      <c r="E449" s="7"/>
      <c r="F449" s="5"/>
    </row>
    <row r="450" spans="2:6">
      <c r="B450" s="6"/>
      <c r="C450" s="7"/>
      <c r="D450" s="5"/>
      <c r="E450" s="7"/>
      <c r="F450" s="5"/>
    </row>
    <row r="451" spans="2:6">
      <c r="B451" s="6"/>
      <c r="C451" s="7"/>
      <c r="D451" s="5"/>
      <c r="E451" s="7"/>
      <c r="F451" s="5"/>
    </row>
    <row r="452" spans="2:6">
      <c r="B452" s="6"/>
      <c r="C452" s="7"/>
      <c r="D452" s="5"/>
      <c r="E452" s="7"/>
      <c r="F452" s="5"/>
    </row>
    <row r="453" spans="2:6">
      <c r="B453" s="6"/>
      <c r="C453" s="7"/>
      <c r="D453" s="5"/>
      <c r="E453" s="7"/>
      <c r="F453" s="5"/>
    </row>
    <row r="454" spans="2:6">
      <c r="B454" s="6"/>
      <c r="C454" s="7"/>
      <c r="D454" s="5"/>
      <c r="E454" s="7"/>
      <c r="F454" s="5"/>
    </row>
    <row r="455" spans="2:6">
      <c r="B455" s="6"/>
      <c r="C455" s="7"/>
      <c r="D455" s="5"/>
      <c r="E455" s="7"/>
      <c r="F455" s="5"/>
    </row>
    <row r="456" spans="2:6">
      <c r="B456" s="6"/>
      <c r="C456" s="7"/>
      <c r="D456" s="5"/>
      <c r="E456" s="7"/>
      <c r="F456" s="5"/>
    </row>
    <row r="457" spans="2:6">
      <c r="B457" s="6"/>
      <c r="C457" s="7"/>
      <c r="D457" s="5"/>
      <c r="E457" s="7"/>
      <c r="F457" s="5"/>
    </row>
    <row r="458" spans="2:6">
      <c r="B458" s="6"/>
      <c r="C458" s="7"/>
      <c r="D458" s="5"/>
      <c r="E458" s="7"/>
      <c r="F458" s="5"/>
    </row>
    <row r="459" spans="2:6">
      <c r="B459" s="6"/>
      <c r="C459" s="7"/>
      <c r="D459" s="5"/>
      <c r="E459" s="7"/>
      <c r="F459" s="5"/>
    </row>
    <row r="460" spans="2:6">
      <c r="B460" s="6"/>
      <c r="C460" s="7"/>
      <c r="D460" s="5"/>
      <c r="E460" s="7"/>
      <c r="F460" s="5"/>
    </row>
    <row r="461" spans="2:6">
      <c r="B461" s="6"/>
      <c r="C461" s="7"/>
      <c r="D461" s="5"/>
      <c r="E461" s="7"/>
      <c r="F461" s="5"/>
    </row>
    <row r="462" spans="2:6">
      <c r="B462" s="6"/>
      <c r="C462" s="7"/>
      <c r="D462" s="5"/>
      <c r="E462" s="7"/>
      <c r="F462" s="5"/>
    </row>
    <row r="463" spans="2:6">
      <c r="B463" s="6"/>
      <c r="C463" s="7"/>
      <c r="D463" s="5"/>
      <c r="E463" s="7"/>
      <c r="F463" s="5"/>
    </row>
    <row r="464" spans="2:6">
      <c r="B464" s="6"/>
      <c r="C464" s="7"/>
      <c r="D464" s="5"/>
      <c r="E464" s="7"/>
      <c r="F464" s="5"/>
    </row>
    <row r="465" spans="2:6">
      <c r="B465" s="6"/>
      <c r="C465" s="7"/>
      <c r="D465" s="5"/>
      <c r="E465" s="7"/>
      <c r="F465" s="5"/>
    </row>
    <row r="466" spans="2:6">
      <c r="B466" s="6"/>
      <c r="C466" s="7"/>
      <c r="D466" s="5"/>
      <c r="E466" s="7"/>
      <c r="F466" s="5"/>
    </row>
    <row r="467" spans="2:6">
      <c r="B467" s="6"/>
      <c r="C467" s="7"/>
      <c r="D467" s="5"/>
      <c r="E467" s="7"/>
      <c r="F467" s="5"/>
    </row>
    <row r="468" spans="2:6">
      <c r="B468" s="6"/>
      <c r="C468" s="7"/>
      <c r="D468" s="5"/>
      <c r="E468" s="7"/>
      <c r="F468" s="5"/>
    </row>
    <row r="469" spans="2:6">
      <c r="B469" s="6"/>
      <c r="C469" s="7"/>
      <c r="D469" s="5"/>
      <c r="E469" s="7"/>
      <c r="F469" s="5"/>
    </row>
    <row r="470" spans="2:6">
      <c r="B470" s="6"/>
      <c r="C470" s="7"/>
      <c r="D470" s="5"/>
      <c r="E470" s="7"/>
      <c r="F470" s="5"/>
    </row>
    <row r="471" spans="2:6">
      <c r="B471" s="6"/>
      <c r="C471" s="7"/>
      <c r="D471" s="5"/>
      <c r="E471" s="7"/>
      <c r="F471" s="5"/>
    </row>
    <row r="472" spans="2:6">
      <c r="B472" s="6"/>
      <c r="C472" s="7"/>
      <c r="D472" s="5"/>
      <c r="E472" s="7"/>
      <c r="F472" s="5"/>
    </row>
    <row r="473" spans="2:6">
      <c r="B473" s="6"/>
      <c r="C473" s="7"/>
      <c r="D473" s="5"/>
      <c r="E473" s="7"/>
      <c r="F473" s="5"/>
    </row>
    <row r="474" spans="2:6">
      <c r="B474" s="6"/>
      <c r="C474" s="7"/>
      <c r="D474" s="5"/>
      <c r="E474" s="7"/>
      <c r="F474" s="5"/>
    </row>
    <row r="475" spans="2:6">
      <c r="B475" s="6"/>
      <c r="C475" s="7"/>
      <c r="D475" s="5"/>
      <c r="E475" s="7"/>
      <c r="F475" s="5"/>
    </row>
    <row r="476" spans="2:6">
      <c r="B476" s="6"/>
      <c r="C476" s="7"/>
      <c r="D476" s="5"/>
      <c r="E476" s="7"/>
      <c r="F476" s="5"/>
    </row>
    <row r="477" spans="2:6">
      <c r="B477" s="6"/>
      <c r="C477" s="7"/>
      <c r="D477" s="5"/>
      <c r="E477" s="7"/>
      <c r="F477" s="5"/>
    </row>
    <row r="478" spans="2:6">
      <c r="B478" s="6"/>
      <c r="C478" s="7"/>
      <c r="D478" s="5"/>
      <c r="E478" s="7"/>
      <c r="F478" s="5"/>
    </row>
    <row r="479" spans="2:6">
      <c r="B479" s="6"/>
      <c r="C479" s="7"/>
      <c r="D479" s="5"/>
      <c r="E479" s="7"/>
      <c r="F479" s="5"/>
    </row>
    <row r="480" spans="2:6">
      <c r="B480" s="6"/>
      <c r="C480" s="7"/>
      <c r="D480" s="5"/>
      <c r="E480" s="7"/>
      <c r="F480" s="5"/>
    </row>
    <row r="481" spans="2:6">
      <c r="B481" s="6"/>
      <c r="C481" s="7"/>
      <c r="D481" s="5"/>
      <c r="E481" s="7"/>
      <c r="F481" s="5"/>
    </row>
    <row r="482" spans="2:6">
      <c r="B482" s="6"/>
      <c r="C482" s="7"/>
      <c r="D482" s="5"/>
      <c r="E482" s="7"/>
      <c r="F482" s="5"/>
    </row>
    <row r="483" spans="2:6">
      <c r="B483" s="6"/>
      <c r="C483" s="7"/>
      <c r="D483" s="5"/>
      <c r="E483" s="7"/>
      <c r="F483" s="5"/>
    </row>
    <row r="484" spans="2:6">
      <c r="B484" s="6"/>
      <c r="C484" s="7"/>
      <c r="D484" s="5"/>
      <c r="E484" s="7"/>
      <c r="F484" s="5"/>
    </row>
    <row r="485" spans="2:6">
      <c r="B485" s="6"/>
      <c r="C485" s="7"/>
      <c r="D485" s="5"/>
      <c r="E485" s="7"/>
      <c r="F485" s="5"/>
    </row>
    <row r="486" spans="2:6">
      <c r="B486" s="6"/>
      <c r="C486" s="7"/>
      <c r="D486" s="5"/>
      <c r="E486" s="7"/>
      <c r="F486" s="5"/>
    </row>
    <row r="487" spans="2:6">
      <c r="B487" s="6"/>
      <c r="C487" s="7"/>
      <c r="D487" s="5"/>
      <c r="E487" s="7"/>
      <c r="F487" s="5"/>
    </row>
    <row r="488" spans="2:6">
      <c r="B488" s="6"/>
      <c r="C488" s="7"/>
      <c r="D488" s="5"/>
      <c r="E488" s="7"/>
      <c r="F488" s="5"/>
    </row>
    <row r="489" spans="2:6">
      <c r="B489" s="6"/>
      <c r="C489" s="7"/>
      <c r="D489" s="5"/>
      <c r="E489" s="7"/>
      <c r="F489" s="5"/>
    </row>
    <row r="490" spans="2:6">
      <c r="B490" s="6"/>
      <c r="C490" s="7"/>
      <c r="D490" s="5"/>
      <c r="E490" s="7"/>
      <c r="F490" s="5"/>
    </row>
    <row r="491" spans="2:6">
      <c r="B491" s="6"/>
      <c r="C491" s="7"/>
      <c r="D491" s="5"/>
      <c r="E491" s="7"/>
      <c r="F491" s="5"/>
    </row>
    <row r="492" spans="2:6">
      <c r="B492" s="6"/>
      <c r="C492" s="7"/>
      <c r="D492" s="5"/>
      <c r="E492" s="7"/>
      <c r="F492" s="5"/>
    </row>
    <row r="493" spans="2:6">
      <c r="B493" s="6"/>
      <c r="C493" s="7"/>
      <c r="D493" s="5"/>
      <c r="E493" s="7"/>
      <c r="F493" s="5"/>
    </row>
    <row r="494" spans="2:6">
      <c r="B494" s="6"/>
      <c r="C494" s="7"/>
      <c r="D494" s="5"/>
      <c r="E494" s="7"/>
      <c r="F494" s="5"/>
    </row>
    <row r="495" spans="2:6">
      <c r="B495" s="6"/>
      <c r="C495" s="7"/>
      <c r="D495" s="5"/>
      <c r="E495" s="7"/>
      <c r="F495" s="5"/>
    </row>
    <row r="496" spans="2:6">
      <c r="B496" s="6"/>
      <c r="C496" s="7"/>
      <c r="D496" s="5"/>
      <c r="E496" s="7"/>
      <c r="F496" s="5"/>
    </row>
    <row r="497" spans="2:6">
      <c r="B497" s="6"/>
      <c r="C497" s="7"/>
      <c r="D497" s="5"/>
      <c r="E497" s="7"/>
      <c r="F497" s="5"/>
    </row>
    <row r="498" spans="2:6">
      <c r="B498" s="6"/>
      <c r="C498" s="7"/>
      <c r="D498" s="5"/>
      <c r="E498" s="7"/>
      <c r="F498" s="5"/>
    </row>
    <row r="499" spans="2:6">
      <c r="B499" s="6"/>
      <c r="C499" s="7"/>
      <c r="D499" s="5"/>
      <c r="E499" s="7"/>
      <c r="F499" s="5"/>
    </row>
    <row r="500" spans="2:6">
      <c r="B500" s="6"/>
      <c r="C500" s="7"/>
      <c r="D500" s="5"/>
      <c r="E500" s="7"/>
      <c r="F500" s="5"/>
    </row>
    <row r="501" spans="2:6">
      <c r="B501" s="6"/>
      <c r="C501" s="7"/>
      <c r="D501" s="5"/>
      <c r="E501" s="7"/>
      <c r="F501" s="5"/>
    </row>
    <row r="502" spans="2:6">
      <c r="B502" s="6"/>
      <c r="C502" s="7"/>
      <c r="D502" s="5"/>
      <c r="E502" s="7"/>
      <c r="F502" s="5"/>
    </row>
    <row r="503" spans="2:6">
      <c r="B503" s="6"/>
      <c r="C503" s="7"/>
      <c r="D503" s="5"/>
      <c r="E503" s="7"/>
      <c r="F503" s="5"/>
    </row>
    <row r="504" spans="2:6">
      <c r="B504" s="6"/>
      <c r="C504" s="7"/>
      <c r="D504" s="5"/>
      <c r="E504" s="7"/>
      <c r="F504" s="5"/>
    </row>
    <row r="505" spans="2:6">
      <c r="B505" s="6"/>
      <c r="C505" s="7"/>
      <c r="D505" s="5"/>
      <c r="E505" s="7"/>
      <c r="F505" s="5"/>
    </row>
    <row r="506" spans="2:6">
      <c r="B506" s="6"/>
      <c r="C506" s="7"/>
      <c r="D506" s="5"/>
      <c r="E506" s="7"/>
      <c r="F506" s="5"/>
    </row>
    <row r="507" spans="2:6">
      <c r="B507" s="6"/>
      <c r="C507" s="7"/>
      <c r="D507" s="5"/>
      <c r="E507" s="7"/>
      <c r="F507" s="5"/>
    </row>
    <row r="508" spans="2:6">
      <c r="B508" s="6"/>
      <c r="C508" s="7"/>
      <c r="D508" s="5"/>
      <c r="E508" s="7"/>
      <c r="F508" s="5"/>
    </row>
    <row r="509" spans="2:6">
      <c r="B509" s="6"/>
      <c r="C509" s="7"/>
      <c r="D509" s="5"/>
      <c r="E509" s="7"/>
      <c r="F509" s="5"/>
    </row>
    <row r="510" spans="2:6">
      <c r="B510" s="6"/>
      <c r="C510" s="7"/>
      <c r="D510" s="5"/>
      <c r="E510" s="7"/>
      <c r="F510" s="5"/>
    </row>
    <row r="511" spans="2:6">
      <c r="B511" s="6"/>
      <c r="C511" s="7"/>
      <c r="D511" s="5"/>
      <c r="E511" s="7"/>
      <c r="F511" s="5"/>
    </row>
    <row r="512" spans="2:6">
      <c r="B512" s="6"/>
      <c r="C512" s="7"/>
      <c r="D512" s="5"/>
      <c r="E512" s="7"/>
      <c r="F512" s="5"/>
    </row>
    <row r="513" spans="2:6">
      <c r="B513" s="6"/>
      <c r="C513" s="7"/>
      <c r="D513" s="5"/>
      <c r="E513" s="7"/>
      <c r="F513" s="5"/>
    </row>
    <row r="514" spans="2:6">
      <c r="B514" s="6"/>
      <c r="C514" s="7"/>
      <c r="D514" s="5"/>
      <c r="E514" s="7"/>
      <c r="F514" s="5"/>
    </row>
    <row r="515" spans="2:6">
      <c r="B515" s="6"/>
      <c r="C515" s="7"/>
      <c r="D515" s="5"/>
      <c r="E515" s="7"/>
      <c r="F515" s="5"/>
    </row>
    <row r="516" spans="2:6">
      <c r="B516" s="6"/>
      <c r="C516" s="7"/>
      <c r="D516" s="5"/>
      <c r="E516" s="7"/>
      <c r="F516" s="5"/>
    </row>
    <row r="517" spans="2:6">
      <c r="B517" s="6"/>
      <c r="C517" s="7"/>
      <c r="D517" s="5"/>
      <c r="E517" s="7"/>
      <c r="F517" s="5"/>
    </row>
    <row r="518" spans="2:6">
      <c r="B518" s="6"/>
      <c r="C518" s="7"/>
      <c r="D518" s="5"/>
      <c r="E518" s="7"/>
      <c r="F518" s="5"/>
    </row>
    <row r="519" spans="2:6">
      <c r="B519" s="6"/>
      <c r="C519" s="7"/>
      <c r="D519" s="5"/>
      <c r="E519" s="7"/>
      <c r="F519" s="5"/>
    </row>
    <row r="520" spans="2:6">
      <c r="B520" s="6"/>
      <c r="C520" s="7"/>
      <c r="D520" s="5"/>
      <c r="E520" s="7"/>
      <c r="F520" s="5"/>
    </row>
    <row r="521" spans="2:6">
      <c r="B521" s="6"/>
      <c r="C521" s="7"/>
      <c r="D521" s="5"/>
      <c r="E521" s="7"/>
      <c r="F521" s="5"/>
    </row>
    <row r="522" spans="2:6">
      <c r="B522" s="6"/>
      <c r="C522" s="7"/>
      <c r="D522" s="5"/>
      <c r="E522" s="7"/>
      <c r="F522" s="5"/>
    </row>
    <row r="523" spans="2:6">
      <c r="B523" s="6"/>
      <c r="C523" s="7"/>
      <c r="D523" s="5"/>
      <c r="E523" s="7"/>
      <c r="F523" s="5"/>
    </row>
    <row r="524" spans="2:6">
      <c r="B524" s="6"/>
      <c r="C524" s="7"/>
      <c r="D524" s="5"/>
      <c r="E524" s="7"/>
      <c r="F524" s="5"/>
    </row>
    <row r="525" spans="2:6">
      <c r="B525" s="6"/>
      <c r="C525" s="7"/>
      <c r="D525" s="5"/>
      <c r="E525" s="7"/>
      <c r="F525" s="5"/>
    </row>
    <row r="526" spans="2:6">
      <c r="B526" s="6"/>
      <c r="C526" s="7"/>
      <c r="D526" s="5"/>
      <c r="E526" s="7"/>
      <c r="F526" s="5"/>
    </row>
    <row r="527" spans="2:6">
      <c r="B527" s="6"/>
      <c r="C527" s="7"/>
      <c r="D527" s="5"/>
      <c r="E527" s="7"/>
      <c r="F527" s="5"/>
    </row>
    <row r="528" spans="2:6">
      <c r="B528" s="6"/>
      <c r="C528" s="7"/>
      <c r="D528" s="5"/>
      <c r="E528" s="7"/>
      <c r="F528" s="5"/>
    </row>
    <row r="529" spans="2:6">
      <c r="B529" s="6"/>
      <c r="C529" s="7"/>
      <c r="D529" s="5"/>
      <c r="E529" s="7"/>
      <c r="F529" s="5"/>
    </row>
    <row r="530" spans="2:6">
      <c r="B530" s="6"/>
      <c r="C530" s="7"/>
      <c r="D530" s="5"/>
      <c r="E530" s="7"/>
      <c r="F530" s="5"/>
    </row>
    <row r="531" spans="2:6">
      <c r="B531" s="6"/>
      <c r="C531" s="7"/>
      <c r="D531" s="5"/>
      <c r="E531" s="7"/>
      <c r="F531" s="5"/>
    </row>
    <row r="532" spans="2:6">
      <c r="B532" s="6"/>
      <c r="C532" s="7"/>
      <c r="D532" s="5"/>
      <c r="E532" s="7"/>
      <c r="F532" s="5"/>
    </row>
    <row r="533" spans="2:6">
      <c r="B533" s="6"/>
      <c r="C533" s="7"/>
      <c r="D533" s="5"/>
      <c r="E533" s="7"/>
      <c r="F533" s="5"/>
    </row>
    <row r="534" spans="2:6">
      <c r="B534" s="6"/>
      <c r="C534" s="7"/>
      <c r="D534" s="5"/>
      <c r="E534" s="7"/>
      <c r="F534" s="5"/>
    </row>
    <row r="535" spans="2:6">
      <c r="B535" s="6"/>
      <c r="C535" s="7"/>
      <c r="D535" s="5"/>
      <c r="E535" s="7"/>
      <c r="F535" s="5"/>
    </row>
    <row r="536" spans="2:6">
      <c r="B536" s="6"/>
      <c r="C536" s="7"/>
      <c r="D536" s="5"/>
      <c r="E536" s="7"/>
      <c r="F536" s="5"/>
    </row>
    <row r="537" spans="2:6">
      <c r="B537" s="6"/>
      <c r="C537" s="7"/>
      <c r="D537" s="5"/>
      <c r="E537" s="7"/>
      <c r="F537" s="5"/>
    </row>
    <row r="538" spans="2:6">
      <c r="B538" s="6"/>
      <c r="C538" s="7"/>
      <c r="D538" s="5"/>
      <c r="E538" s="7"/>
      <c r="F538" s="5"/>
    </row>
    <row r="539" spans="2:6">
      <c r="B539" s="6"/>
      <c r="C539" s="7"/>
      <c r="D539" s="5"/>
      <c r="E539" s="7"/>
      <c r="F539" s="5"/>
    </row>
    <row r="540" spans="2:6">
      <c r="B540" s="6"/>
      <c r="C540" s="7"/>
      <c r="D540" s="5"/>
      <c r="E540" s="7"/>
      <c r="F540" s="5"/>
    </row>
    <row r="541" spans="2:6">
      <c r="B541" s="6"/>
      <c r="C541" s="7"/>
      <c r="D541" s="5"/>
      <c r="E541" s="7"/>
      <c r="F541" s="5"/>
    </row>
    <row r="542" spans="2:6">
      <c r="B542" s="6"/>
      <c r="C542" s="7"/>
      <c r="D542" s="5"/>
      <c r="E542" s="7"/>
      <c r="F542" s="5"/>
    </row>
    <row r="543" spans="2:6">
      <c r="B543" s="6"/>
      <c r="C543" s="7"/>
      <c r="D543" s="5"/>
      <c r="E543" s="7"/>
      <c r="F543" s="5"/>
    </row>
    <row r="544" spans="2:6">
      <c r="B544" s="6"/>
      <c r="C544" s="7"/>
      <c r="D544" s="5"/>
      <c r="E544" s="7"/>
      <c r="F544" s="5"/>
    </row>
    <row r="545" spans="2:6">
      <c r="B545" s="6"/>
      <c r="C545" s="7"/>
      <c r="D545" s="5"/>
      <c r="E545" s="7"/>
      <c r="F545" s="5"/>
    </row>
    <row r="546" spans="2:6">
      <c r="B546" s="6"/>
      <c r="C546" s="7"/>
      <c r="D546" s="5"/>
      <c r="E546" s="7"/>
      <c r="F546" s="5"/>
    </row>
    <row r="547" spans="2:6">
      <c r="B547" s="6"/>
      <c r="C547" s="7"/>
      <c r="D547" s="5"/>
      <c r="E547" s="7"/>
      <c r="F547" s="5"/>
    </row>
    <row r="548" spans="2:6">
      <c r="B548" s="6"/>
      <c r="C548" s="7"/>
      <c r="D548" s="5"/>
      <c r="E548" s="7"/>
      <c r="F548" s="5"/>
    </row>
    <row r="549" spans="2:6">
      <c r="B549" s="6"/>
      <c r="C549" s="7"/>
      <c r="D549" s="5"/>
      <c r="E549" s="7"/>
      <c r="F549" s="5"/>
    </row>
    <row r="550" spans="2:6">
      <c r="B550" s="6"/>
      <c r="C550" s="7"/>
      <c r="D550" s="5"/>
      <c r="E550" s="7"/>
      <c r="F550" s="5"/>
    </row>
    <row r="551" spans="2:6">
      <c r="B551" s="6"/>
      <c r="C551" s="7"/>
      <c r="D551" s="5"/>
      <c r="E551" s="7"/>
      <c r="F551" s="5"/>
    </row>
    <row r="552" spans="2:6">
      <c r="B552" s="6"/>
      <c r="C552" s="7"/>
      <c r="D552" s="5"/>
      <c r="E552" s="7"/>
      <c r="F552" s="5"/>
    </row>
    <row r="553" spans="2:6">
      <c r="B553" s="6"/>
      <c r="C553" s="7"/>
      <c r="D553" s="5"/>
      <c r="E553" s="7"/>
      <c r="F553" s="5"/>
    </row>
    <row r="554" spans="2:6">
      <c r="B554" s="6"/>
      <c r="C554" s="7"/>
      <c r="D554" s="5"/>
      <c r="E554" s="7"/>
      <c r="F554" s="5"/>
    </row>
    <row r="555" spans="2:6">
      <c r="B555" s="6"/>
      <c r="C555" s="7"/>
      <c r="D555" s="5"/>
      <c r="E555" s="7"/>
      <c r="F555" s="5"/>
    </row>
    <row r="556" spans="2:6">
      <c r="B556" s="6"/>
      <c r="C556" s="7"/>
      <c r="D556" s="5"/>
      <c r="E556" s="7"/>
      <c r="F556" s="5"/>
    </row>
    <row r="557" spans="2:6">
      <c r="B557" s="6"/>
      <c r="C557" s="7"/>
      <c r="D557" s="5"/>
      <c r="E557" s="7"/>
      <c r="F557" s="5"/>
    </row>
    <row r="558" spans="2:6">
      <c r="B558" s="6"/>
      <c r="C558" s="7"/>
      <c r="D558" s="5"/>
      <c r="E558" s="7"/>
      <c r="F558" s="5"/>
    </row>
    <row r="559" spans="2:6">
      <c r="B559" s="6"/>
      <c r="C559" s="7"/>
      <c r="D559" s="5"/>
      <c r="E559" s="7"/>
      <c r="F559" s="5"/>
    </row>
    <row r="560" spans="2:6">
      <c r="B560" s="6"/>
      <c r="C560" s="7"/>
      <c r="D560" s="5"/>
      <c r="E560" s="7"/>
      <c r="F560" s="5"/>
    </row>
    <row r="561" spans="2:6">
      <c r="B561" s="6"/>
      <c r="C561" s="7"/>
      <c r="D561" s="5"/>
      <c r="E561" s="7"/>
      <c r="F561" s="5"/>
    </row>
    <row r="562" spans="2:6">
      <c r="B562" s="6"/>
      <c r="C562" s="7"/>
      <c r="D562" s="5"/>
      <c r="E562" s="7"/>
      <c r="F562" s="5"/>
    </row>
    <row r="563" spans="2:6">
      <c r="B563" s="6"/>
      <c r="C563" s="7"/>
      <c r="D563" s="5"/>
      <c r="E563" s="7"/>
      <c r="F563" s="5"/>
    </row>
    <row r="564" spans="2:6">
      <c r="B564" s="6"/>
      <c r="C564" s="7"/>
      <c r="D564" s="5"/>
      <c r="E564" s="7"/>
      <c r="F564" s="5"/>
    </row>
    <row r="565" spans="2:6">
      <c r="B565" s="6"/>
      <c r="C565" s="7"/>
      <c r="D565" s="5"/>
      <c r="E565" s="7"/>
      <c r="F565" s="5"/>
    </row>
    <row r="566" spans="2:6">
      <c r="B566" s="6"/>
      <c r="C566" s="7"/>
      <c r="D566" s="5"/>
      <c r="E566" s="7"/>
      <c r="F566" s="5"/>
    </row>
    <row r="567" spans="2:6">
      <c r="B567" s="6"/>
      <c r="C567" s="7"/>
      <c r="D567" s="5"/>
      <c r="E567" s="7"/>
      <c r="F567" s="5"/>
    </row>
    <row r="568" spans="2:6">
      <c r="B568" s="6"/>
      <c r="C568" s="7"/>
      <c r="D568" s="5"/>
      <c r="E568" s="7"/>
      <c r="F568" s="5"/>
    </row>
    <row r="569" spans="2:6">
      <c r="B569" s="6"/>
      <c r="C569" s="7"/>
      <c r="D569" s="5"/>
      <c r="E569" s="7"/>
      <c r="F569" s="5"/>
    </row>
    <row r="570" spans="2:6">
      <c r="B570" s="6"/>
      <c r="C570" s="7"/>
      <c r="D570" s="5"/>
      <c r="E570" s="7"/>
      <c r="F570" s="5"/>
    </row>
    <row r="571" spans="2:6">
      <c r="B571" s="6"/>
      <c r="C571" s="7"/>
      <c r="D571" s="5"/>
      <c r="E571" s="7"/>
      <c r="F571" s="5"/>
    </row>
    <row r="572" spans="2:6">
      <c r="B572" s="6"/>
      <c r="C572" s="7"/>
      <c r="D572" s="5"/>
      <c r="E572" s="7"/>
      <c r="F572" s="5"/>
    </row>
    <row r="573" spans="2:6">
      <c r="B573" s="6"/>
      <c r="C573" s="7"/>
      <c r="D573" s="5"/>
      <c r="E573" s="7"/>
      <c r="F573" s="5"/>
    </row>
    <row r="574" spans="2:6">
      <c r="B574" s="6"/>
      <c r="C574" s="7"/>
      <c r="D574" s="5"/>
      <c r="E574" s="7"/>
      <c r="F574" s="5"/>
    </row>
    <row r="575" spans="2:6">
      <c r="B575" s="6"/>
      <c r="C575" s="7"/>
      <c r="D575" s="5"/>
      <c r="E575" s="7"/>
      <c r="F575" s="5"/>
    </row>
    <row r="576" spans="2:6">
      <c r="B576" s="6"/>
      <c r="C576" s="7"/>
      <c r="D576" s="5"/>
      <c r="E576" s="7"/>
      <c r="F576" s="5"/>
    </row>
    <row r="577" spans="2:6">
      <c r="B577" s="6"/>
      <c r="C577" s="7"/>
      <c r="D577" s="5"/>
      <c r="E577" s="7"/>
      <c r="F577" s="5"/>
    </row>
    <row r="578" spans="2:6">
      <c r="B578" s="6"/>
      <c r="C578" s="7"/>
      <c r="D578" s="5"/>
      <c r="E578" s="7"/>
      <c r="F578" s="5"/>
    </row>
    <row r="579" spans="2:6">
      <c r="B579" s="6"/>
      <c r="C579" s="7"/>
      <c r="D579" s="5"/>
      <c r="E579" s="7"/>
      <c r="F579" s="5"/>
    </row>
    <row r="580" spans="2:6">
      <c r="B580" s="6"/>
      <c r="C580" s="7"/>
      <c r="D580" s="5"/>
      <c r="E580" s="7"/>
      <c r="F580" s="5"/>
    </row>
    <row r="581" spans="2:6">
      <c r="B581" s="6"/>
      <c r="C581" s="7"/>
      <c r="D581" s="5"/>
      <c r="E581" s="7"/>
      <c r="F581" s="5"/>
    </row>
    <row r="582" spans="2:6">
      <c r="B582" s="6"/>
      <c r="C582" s="7"/>
      <c r="D582" s="5"/>
      <c r="E582" s="7"/>
      <c r="F582" s="5"/>
    </row>
    <row r="583" spans="2:6">
      <c r="B583" s="6"/>
      <c r="C583" s="7"/>
      <c r="D583" s="5"/>
      <c r="E583" s="7"/>
      <c r="F583" s="5"/>
    </row>
    <row r="584" spans="2:6">
      <c r="B584" s="6"/>
      <c r="C584" s="7"/>
      <c r="D584" s="5"/>
      <c r="E584" s="7"/>
      <c r="F584" s="5"/>
    </row>
    <row r="585" spans="2:6">
      <c r="B585" s="6"/>
      <c r="C585" s="7"/>
      <c r="D585" s="5"/>
      <c r="E585" s="7"/>
      <c r="F585" s="5"/>
    </row>
    <row r="586" spans="2:6">
      <c r="B586" s="6"/>
      <c r="C586" s="7"/>
      <c r="D586" s="5"/>
      <c r="E586" s="7"/>
      <c r="F586" s="5"/>
    </row>
    <row r="587" spans="2:6">
      <c r="B587" s="6"/>
      <c r="C587" s="7"/>
      <c r="D587" s="5"/>
      <c r="E587" s="7"/>
      <c r="F587" s="5"/>
    </row>
    <row r="588" spans="2:6">
      <c r="B588" s="6"/>
      <c r="C588" s="7"/>
      <c r="D588" s="5"/>
      <c r="E588" s="7"/>
      <c r="F588" s="5"/>
    </row>
    <row r="589" spans="2:6">
      <c r="B589" s="6"/>
      <c r="C589" s="7"/>
      <c r="D589" s="5"/>
      <c r="E589" s="7"/>
      <c r="F589" s="5"/>
    </row>
    <row r="590" spans="2:6">
      <c r="B590" s="6"/>
      <c r="C590" s="7"/>
      <c r="D590" s="5"/>
      <c r="E590" s="7"/>
      <c r="F590" s="5"/>
    </row>
    <row r="591" spans="2:6">
      <c r="B591" s="6"/>
      <c r="C591" s="7"/>
      <c r="D591" s="5"/>
      <c r="E591" s="7"/>
      <c r="F591" s="5"/>
    </row>
    <row r="592" spans="2:6">
      <c r="B592" s="6"/>
      <c r="C592" s="7"/>
      <c r="D592" s="5"/>
      <c r="E592" s="7"/>
      <c r="F592" s="5"/>
    </row>
    <row r="593" spans="2:6">
      <c r="B593" s="6"/>
      <c r="C593" s="7"/>
      <c r="D593" s="5"/>
      <c r="E593" s="7"/>
      <c r="F593" s="5"/>
    </row>
    <row r="594" spans="2:6">
      <c r="B594" s="6"/>
      <c r="C594" s="7"/>
      <c r="D594" s="5"/>
      <c r="E594" s="7"/>
      <c r="F594" s="5"/>
    </row>
    <row r="595" spans="2:6">
      <c r="B595" s="6"/>
      <c r="C595" s="7"/>
      <c r="D595" s="5"/>
      <c r="E595" s="7"/>
      <c r="F595" s="5"/>
    </row>
    <row r="596" spans="2:6">
      <c r="B596" s="6"/>
      <c r="C596" s="7"/>
      <c r="D596" s="5"/>
      <c r="E596" s="7"/>
      <c r="F596" s="5"/>
    </row>
    <row r="597" spans="2:6">
      <c r="B597" s="6"/>
      <c r="C597" s="7"/>
      <c r="D597" s="5"/>
      <c r="E597" s="7"/>
      <c r="F597" s="5"/>
    </row>
    <row r="598" spans="2:6">
      <c r="B598" s="6"/>
      <c r="C598" s="7"/>
      <c r="D598" s="5"/>
      <c r="E598" s="7"/>
      <c r="F598" s="5"/>
    </row>
    <row r="599" spans="2:6">
      <c r="B599" s="6"/>
      <c r="C599" s="7"/>
      <c r="D599" s="5"/>
      <c r="E599" s="7"/>
      <c r="F599" s="5"/>
    </row>
    <row r="600" spans="2:6">
      <c r="B600" s="6"/>
      <c r="C600" s="7"/>
      <c r="D600" s="5"/>
      <c r="E600" s="7"/>
      <c r="F600" s="5"/>
    </row>
    <row r="601" spans="2:6">
      <c r="B601" s="6"/>
      <c r="C601" s="7"/>
      <c r="D601" s="5"/>
      <c r="E601" s="7"/>
      <c r="F601" s="5"/>
    </row>
    <row r="602" spans="2:6">
      <c r="B602" s="6"/>
      <c r="C602" s="7"/>
      <c r="D602" s="5"/>
      <c r="E602" s="7"/>
      <c r="F602" s="5"/>
    </row>
    <row r="603" spans="2:6">
      <c r="B603" s="6"/>
      <c r="C603" s="7"/>
      <c r="D603" s="5"/>
      <c r="E603" s="7"/>
      <c r="F603" s="5"/>
    </row>
    <row r="604" spans="2:6">
      <c r="B604" s="6"/>
      <c r="C604" s="7"/>
      <c r="D604" s="5"/>
      <c r="E604" s="7"/>
      <c r="F604" s="5"/>
    </row>
    <row r="605" spans="2:6">
      <c r="B605" s="6"/>
      <c r="C605" s="7"/>
      <c r="D605" s="5"/>
      <c r="E605" s="7"/>
      <c r="F605" s="5"/>
    </row>
    <row r="606" spans="2:6">
      <c r="B606" s="6"/>
      <c r="C606" s="7"/>
      <c r="D606" s="5"/>
      <c r="E606" s="7"/>
      <c r="F606" s="5"/>
    </row>
    <row r="607" spans="2:6">
      <c r="B607" s="6"/>
      <c r="C607" s="7"/>
      <c r="D607" s="5"/>
      <c r="E607" s="7"/>
      <c r="F607" s="5"/>
    </row>
    <row r="608" spans="2:6">
      <c r="B608" s="6"/>
      <c r="C608" s="7"/>
      <c r="D608" s="5"/>
      <c r="E608" s="7"/>
      <c r="F608" s="5"/>
    </row>
    <row r="609" spans="2:6">
      <c r="B609" s="6"/>
      <c r="C609" s="7"/>
      <c r="D609" s="5"/>
      <c r="E609" s="7"/>
      <c r="F609" s="5"/>
    </row>
    <row r="610" spans="2:6">
      <c r="B610" s="6"/>
      <c r="C610" s="7"/>
      <c r="D610" s="5"/>
      <c r="E610" s="7"/>
      <c r="F610" s="5"/>
    </row>
    <row r="611" spans="2:6">
      <c r="B611" s="6"/>
      <c r="C611" s="7"/>
      <c r="D611" s="5"/>
      <c r="E611" s="7"/>
      <c r="F611" s="5"/>
    </row>
    <row r="612" spans="2:6">
      <c r="B612" s="6"/>
      <c r="C612" s="7"/>
      <c r="D612" s="5"/>
      <c r="E612" s="7"/>
      <c r="F612" s="5"/>
    </row>
    <row r="613" spans="2:6">
      <c r="B613" s="6"/>
      <c r="C613" s="7"/>
      <c r="D613" s="5"/>
      <c r="E613" s="7"/>
      <c r="F613" s="5"/>
    </row>
    <row r="614" spans="2:6">
      <c r="B614" s="6"/>
      <c r="C614" s="7"/>
      <c r="D614" s="5"/>
      <c r="E614" s="7"/>
      <c r="F614" s="5"/>
    </row>
    <row r="615" spans="2:6">
      <c r="B615" s="6"/>
      <c r="C615" s="7"/>
      <c r="D615" s="5"/>
      <c r="E615" s="7"/>
      <c r="F615" s="5"/>
    </row>
    <row r="616" spans="2:6">
      <c r="B616" s="6"/>
      <c r="C616" s="7"/>
      <c r="D616" s="5"/>
      <c r="E616" s="7"/>
      <c r="F616" s="5"/>
    </row>
    <row r="617" spans="2:6">
      <c r="B617" s="6"/>
      <c r="C617" s="7"/>
      <c r="D617" s="5"/>
      <c r="E617" s="7"/>
      <c r="F617" s="5"/>
    </row>
    <row r="618" spans="2:6">
      <c r="B618" s="6"/>
      <c r="C618" s="7"/>
      <c r="D618" s="5"/>
      <c r="E618" s="7"/>
      <c r="F618" s="5"/>
    </row>
    <row r="619" spans="2:6">
      <c r="B619" s="6"/>
      <c r="C619" s="7"/>
      <c r="D619" s="5"/>
      <c r="E619" s="7"/>
      <c r="F619" s="5"/>
    </row>
    <row r="620" spans="2:6">
      <c r="B620" s="6"/>
      <c r="C620" s="7"/>
      <c r="D620" s="5"/>
      <c r="E620" s="7"/>
      <c r="F620" s="5"/>
    </row>
    <row r="621" spans="2:6">
      <c r="B621" s="6"/>
      <c r="C621" s="7"/>
      <c r="D621" s="5"/>
      <c r="E621" s="7"/>
      <c r="F621" s="5"/>
    </row>
    <row r="622" spans="2:6">
      <c r="B622" s="6"/>
      <c r="C622" s="7"/>
      <c r="D622" s="5"/>
      <c r="E622" s="7"/>
      <c r="F622" s="5"/>
    </row>
    <row r="623" spans="2:6">
      <c r="B623" s="6"/>
      <c r="C623" s="7"/>
      <c r="D623" s="5"/>
      <c r="E623" s="7"/>
      <c r="F623" s="5"/>
    </row>
    <row r="624" spans="2:6">
      <c r="B624" s="6"/>
      <c r="C624" s="7"/>
      <c r="D624" s="5"/>
      <c r="E624" s="7"/>
      <c r="F624" s="5"/>
    </row>
    <row r="625" spans="2:6">
      <c r="B625" s="6"/>
      <c r="C625" s="7"/>
      <c r="D625" s="5"/>
      <c r="E625" s="7"/>
      <c r="F625" s="5"/>
    </row>
    <row r="626" spans="2:6">
      <c r="B626" s="6"/>
      <c r="C626" s="7"/>
      <c r="D626" s="5"/>
      <c r="E626" s="7"/>
      <c r="F626" s="5"/>
    </row>
    <row r="627" spans="2:6">
      <c r="B627" s="6"/>
      <c r="C627" s="7"/>
      <c r="D627" s="5"/>
      <c r="E627" s="7"/>
      <c r="F627" s="5"/>
    </row>
    <row r="628" spans="2:6">
      <c r="B628" s="6"/>
      <c r="C628" s="7"/>
      <c r="D628" s="5"/>
      <c r="E628" s="7"/>
      <c r="F628" s="5"/>
    </row>
    <row r="629" spans="2:6">
      <c r="B629" s="6"/>
      <c r="C629" s="7"/>
      <c r="D629" s="5"/>
      <c r="E629" s="7"/>
      <c r="F629" s="5"/>
    </row>
    <row r="630" spans="2:6">
      <c r="B630" s="6"/>
      <c r="C630" s="7"/>
      <c r="D630" s="5"/>
      <c r="E630" s="7"/>
      <c r="F630" s="5"/>
    </row>
    <row r="631" spans="2:6">
      <c r="B631" s="6"/>
      <c r="C631" s="7"/>
      <c r="D631" s="5"/>
      <c r="E631" s="7"/>
      <c r="F631" s="5"/>
    </row>
    <row r="632" spans="2:6">
      <c r="B632" s="6"/>
      <c r="C632" s="7"/>
      <c r="D632" s="5"/>
      <c r="E632" s="7"/>
      <c r="F632" s="5"/>
    </row>
    <row r="633" spans="2:6">
      <c r="B633" s="6"/>
      <c r="C633" s="7"/>
      <c r="D633" s="5"/>
      <c r="E633" s="7"/>
      <c r="F633" s="5"/>
    </row>
    <row r="634" spans="2:6">
      <c r="B634" s="6"/>
      <c r="C634" s="7"/>
      <c r="D634" s="5"/>
      <c r="E634" s="7"/>
      <c r="F634" s="5"/>
    </row>
    <row r="635" spans="2:6">
      <c r="B635" s="6"/>
      <c r="C635" s="7"/>
      <c r="D635" s="5"/>
      <c r="E635" s="7"/>
      <c r="F635" s="5"/>
    </row>
    <row r="636" spans="2:6">
      <c r="B636" s="6"/>
      <c r="C636" s="7"/>
      <c r="D636" s="5"/>
      <c r="E636" s="7"/>
      <c r="F636" s="5"/>
    </row>
    <row r="637" spans="2:6">
      <c r="B637" s="6"/>
      <c r="C637" s="7"/>
      <c r="D637" s="5"/>
      <c r="E637" s="7"/>
      <c r="F637" s="5"/>
    </row>
    <row r="638" spans="2:6">
      <c r="B638" s="6"/>
      <c r="C638" s="7"/>
      <c r="D638" s="5"/>
      <c r="E638" s="7"/>
      <c r="F638" s="5"/>
    </row>
    <row r="639" spans="2:6">
      <c r="B639" s="6"/>
      <c r="C639" s="7"/>
      <c r="D639" s="5"/>
      <c r="E639" s="7"/>
      <c r="F639" s="5"/>
    </row>
    <row r="640" spans="2:6">
      <c r="B640" s="6"/>
      <c r="C640" s="7"/>
      <c r="D640" s="5"/>
      <c r="E640" s="7"/>
      <c r="F640" s="5"/>
    </row>
    <row r="641" spans="2:6">
      <c r="B641" s="6"/>
      <c r="C641" s="7"/>
      <c r="D641" s="5"/>
      <c r="E641" s="7"/>
      <c r="F641" s="5"/>
    </row>
    <row r="642" spans="2:6">
      <c r="B642" s="6"/>
      <c r="C642" s="7"/>
      <c r="D642" s="5"/>
      <c r="E642" s="7"/>
      <c r="F642" s="5"/>
    </row>
    <row r="643" spans="2:6">
      <c r="B643" s="6"/>
      <c r="C643" s="7"/>
      <c r="D643" s="5"/>
      <c r="E643" s="7"/>
      <c r="F643" s="5"/>
    </row>
    <row r="644" spans="2:6">
      <c r="B644" s="6"/>
      <c r="C644" s="7"/>
      <c r="D644" s="5"/>
      <c r="E644" s="7"/>
      <c r="F644" s="5"/>
    </row>
    <row r="645" spans="2:6">
      <c r="B645" s="6"/>
      <c r="C645" s="7"/>
      <c r="D645" s="5"/>
      <c r="E645" s="7"/>
      <c r="F645" s="5"/>
    </row>
    <row r="646" spans="2:6">
      <c r="B646" s="6"/>
      <c r="C646" s="7"/>
      <c r="D646" s="5"/>
      <c r="E646" s="7"/>
      <c r="F646" s="5"/>
    </row>
    <row r="647" spans="2:6">
      <c r="B647" s="6"/>
      <c r="C647" s="7"/>
      <c r="D647" s="5"/>
      <c r="E647" s="7"/>
      <c r="F647" s="5"/>
    </row>
    <row r="648" spans="2:6">
      <c r="B648" s="6"/>
      <c r="C648" s="7"/>
      <c r="D648" s="5"/>
      <c r="E648" s="7"/>
      <c r="F648" s="5"/>
    </row>
    <row r="649" spans="2:6">
      <c r="B649" s="6"/>
      <c r="C649" s="7"/>
      <c r="D649" s="5"/>
      <c r="E649" s="7"/>
      <c r="F649" s="5"/>
    </row>
    <row r="650" spans="2:6">
      <c r="B650" s="6"/>
      <c r="C650" s="7"/>
      <c r="D650" s="5"/>
      <c r="E650" s="7"/>
      <c r="F650" s="5"/>
    </row>
    <row r="651" spans="2:6">
      <c r="B651" s="6"/>
      <c r="C651" s="7"/>
      <c r="D651" s="5"/>
      <c r="E651" s="7"/>
      <c r="F651" s="5"/>
    </row>
    <row r="652" spans="2:6">
      <c r="B652" s="6"/>
      <c r="C652" s="7"/>
      <c r="D652" s="5"/>
      <c r="E652" s="7"/>
      <c r="F652" s="5"/>
    </row>
    <row r="653" spans="2:6">
      <c r="B653" s="6"/>
      <c r="C653" s="7"/>
      <c r="D653" s="5"/>
      <c r="E653" s="7"/>
      <c r="F653" s="5"/>
    </row>
    <row r="654" spans="2:6">
      <c r="B654" s="6"/>
      <c r="C654" s="7"/>
      <c r="D654" s="5"/>
      <c r="E654" s="7"/>
      <c r="F654" s="5"/>
    </row>
    <row r="655" spans="2:6">
      <c r="B655" s="6"/>
      <c r="C655" s="7"/>
      <c r="D655" s="5"/>
      <c r="E655" s="7"/>
      <c r="F655" s="5"/>
    </row>
    <row r="656" spans="2:6">
      <c r="B656" s="6"/>
      <c r="C656" s="7"/>
      <c r="D656" s="5"/>
      <c r="E656" s="7"/>
      <c r="F656" s="5"/>
    </row>
    <row r="657" spans="2:6">
      <c r="B657" s="6"/>
      <c r="C657" s="7"/>
      <c r="D657" s="5"/>
      <c r="E657" s="7"/>
      <c r="F657" s="5"/>
    </row>
    <row r="658" spans="2:6">
      <c r="B658" s="6"/>
      <c r="C658" s="7"/>
      <c r="D658" s="5"/>
      <c r="E658" s="7"/>
      <c r="F658" s="5"/>
    </row>
    <row r="659" spans="2:6">
      <c r="B659" s="6"/>
      <c r="C659" s="7"/>
      <c r="D659" s="5"/>
      <c r="E659" s="7"/>
      <c r="F659" s="5"/>
    </row>
    <row r="660" spans="2:6">
      <c r="B660" s="6"/>
      <c r="C660" s="7"/>
      <c r="D660" s="5"/>
      <c r="E660" s="7"/>
      <c r="F660" s="5"/>
    </row>
    <row r="661" spans="2:6">
      <c r="B661" s="6"/>
      <c r="C661" s="7"/>
      <c r="D661" s="5"/>
      <c r="E661" s="7"/>
      <c r="F661" s="5"/>
    </row>
    <row r="662" spans="2:6">
      <c r="B662" s="6"/>
      <c r="C662" s="7"/>
      <c r="D662" s="5"/>
      <c r="E662" s="7"/>
      <c r="F662" s="5"/>
    </row>
    <row r="663" spans="2:6">
      <c r="B663" s="6"/>
      <c r="C663" s="7"/>
      <c r="D663" s="5"/>
      <c r="E663" s="7"/>
      <c r="F663" s="5"/>
    </row>
    <row r="664" spans="2:6">
      <c r="B664" s="6"/>
      <c r="C664" s="7"/>
      <c r="D664" s="5"/>
      <c r="E664" s="7"/>
      <c r="F664" s="5"/>
    </row>
    <row r="665" spans="2:6">
      <c r="B665" s="6"/>
      <c r="C665" s="7"/>
      <c r="D665" s="5"/>
      <c r="E665" s="7"/>
      <c r="F665" s="5"/>
    </row>
    <row r="666" spans="2:6">
      <c r="B666" s="6"/>
      <c r="C666" s="7"/>
      <c r="D666" s="5"/>
      <c r="E666" s="7"/>
      <c r="F666" s="5"/>
    </row>
    <row r="667" spans="2:6">
      <c r="B667" s="6"/>
      <c r="C667" s="7"/>
      <c r="D667" s="5"/>
      <c r="E667" s="7"/>
      <c r="F667" s="5"/>
    </row>
    <row r="668" spans="2:6">
      <c r="B668" s="6"/>
      <c r="C668" s="7"/>
      <c r="D668" s="5"/>
      <c r="E668" s="7"/>
      <c r="F668" s="5"/>
    </row>
    <row r="669" spans="2:6">
      <c r="B669" s="6"/>
      <c r="C669" s="7"/>
      <c r="D669" s="5"/>
      <c r="E669" s="7"/>
      <c r="F669" s="5"/>
    </row>
    <row r="670" spans="2:6">
      <c r="B670" s="6"/>
      <c r="C670" s="7"/>
      <c r="D670" s="5"/>
      <c r="E670" s="7"/>
      <c r="F670" s="5"/>
    </row>
    <row r="671" spans="2:6">
      <c r="B671" s="6"/>
      <c r="C671" s="7"/>
      <c r="D671" s="5"/>
      <c r="E671" s="7"/>
      <c r="F671" s="5"/>
    </row>
    <row r="672" spans="2:6">
      <c r="B672" s="6"/>
      <c r="C672" s="7"/>
      <c r="D672" s="5"/>
      <c r="E672" s="7"/>
      <c r="F672" s="5"/>
    </row>
    <row r="673" spans="2:6">
      <c r="B673" s="6"/>
      <c r="C673" s="7"/>
      <c r="D673" s="5"/>
      <c r="E673" s="7"/>
      <c r="F673" s="5"/>
    </row>
    <row r="674" spans="2:6">
      <c r="B674" s="6"/>
      <c r="C674" s="7"/>
      <c r="D674" s="5"/>
      <c r="E674" s="7"/>
      <c r="F674" s="5"/>
    </row>
    <row r="675" spans="2:6">
      <c r="B675" s="6"/>
      <c r="C675" s="7"/>
      <c r="D675" s="5"/>
      <c r="E675" s="7"/>
      <c r="F675" s="5"/>
    </row>
    <row r="676" spans="2:6">
      <c r="B676" s="6"/>
      <c r="C676" s="7"/>
      <c r="D676" s="5"/>
      <c r="E676" s="7"/>
      <c r="F676" s="5"/>
    </row>
    <row r="677" spans="2:6">
      <c r="B677" s="6"/>
      <c r="C677" s="7"/>
      <c r="D677" s="5"/>
      <c r="E677" s="7"/>
      <c r="F677" s="5"/>
    </row>
    <row r="678" spans="2:6">
      <c r="B678" s="6"/>
      <c r="C678" s="7"/>
      <c r="D678" s="5"/>
      <c r="E678" s="7"/>
      <c r="F678" s="5"/>
    </row>
    <row r="679" spans="2:6">
      <c r="B679" s="6"/>
      <c r="C679" s="7"/>
      <c r="D679" s="5"/>
      <c r="E679" s="7"/>
      <c r="F679" s="5"/>
    </row>
    <row r="680" spans="2:6">
      <c r="B680" s="6"/>
      <c r="C680" s="7"/>
      <c r="D680" s="5"/>
      <c r="E680" s="7"/>
      <c r="F680" s="5"/>
    </row>
    <row r="681" spans="2:6">
      <c r="B681" s="6"/>
      <c r="C681" s="7"/>
      <c r="D681" s="5"/>
      <c r="E681" s="7"/>
      <c r="F681" s="5"/>
    </row>
    <row r="682" spans="2:6">
      <c r="B682" s="6"/>
      <c r="C682" s="7"/>
      <c r="D682" s="5"/>
      <c r="E682" s="7"/>
      <c r="F682" s="5"/>
    </row>
    <row r="683" spans="2:6">
      <c r="B683" s="6"/>
      <c r="C683" s="7"/>
      <c r="D683" s="5"/>
      <c r="E683" s="7"/>
      <c r="F683" s="5"/>
    </row>
    <row r="684" spans="2:6">
      <c r="B684" s="6"/>
      <c r="C684" s="7"/>
      <c r="D684" s="5"/>
      <c r="E684" s="7"/>
      <c r="F684" s="5"/>
    </row>
    <row r="685" spans="2:6">
      <c r="B685" s="6"/>
      <c r="C685" s="7"/>
      <c r="D685" s="5"/>
      <c r="E685" s="7"/>
      <c r="F685" s="5"/>
    </row>
    <row r="686" spans="2:6">
      <c r="B686" s="6"/>
      <c r="C686" s="7"/>
      <c r="D686" s="5"/>
      <c r="E686" s="7"/>
      <c r="F686" s="5"/>
    </row>
    <row r="687" spans="2:6">
      <c r="B687" s="6"/>
      <c r="C687" s="7"/>
      <c r="D687" s="5"/>
      <c r="E687" s="7"/>
      <c r="F687" s="5"/>
    </row>
    <row r="688" spans="2:6">
      <c r="B688" s="6"/>
      <c r="C688" s="7"/>
      <c r="D688" s="5"/>
      <c r="E688" s="7"/>
      <c r="F688" s="5"/>
    </row>
    <row r="689" spans="2:6">
      <c r="B689" s="6"/>
      <c r="C689" s="7"/>
      <c r="D689" s="5"/>
      <c r="E689" s="7"/>
      <c r="F689" s="5"/>
    </row>
    <row r="690" spans="2:6">
      <c r="B690" s="6"/>
      <c r="C690" s="7"/>
      <c r="D690" s="5"/>
      <c r="E690" s="7"/>
      <c r="F690" s="5"/>
    </row>
    <row r="691" spans="2:6">
      <c r="B691" s="6"/>
      <c r="C691" s="7"/>
      <c r="D691" s="5"/>
      <c r="E691" s="7"/>
      <c r="F691" s="5"/>
    </row>
    <row r="692" spans="2:6">
      <c r="B692" s="6"/>
      <c r="C692" s="7"/>
      <c r="D692" s="5"/>
      <c r="E692" s="7"/>
      <c r="F692" s="5"/>
    </row>
    <row r="693" spans="2:6">
      <c r="B693" s="6"/>
      <c r="C693" s="7"/>
      <c r="D693" s="5"/>
      <c r="E693" s="7"/>
      <c r="F693" s="5"/>
    </row>
    <row r="694" spans="2:6">
      <c r="B694" s="6"/>
      <c r="C694" s="7"/>
      <c r="D694" s="5"/>
      <c r="E694" s="7"/>
      <c r="F694" s="5"/>
    </row>
    <row r="695" spans="2:6">
      <c r="B695" s="6"/>
      <c r="C695" s="7"/>
      <c r="D695" s="5"/>
      <c r="E695" s="7"/>
      <c r="F695" s="5"/>
    </row>
    <row r="696" spans="2:6">
      <c r="B696" s="6"/>
      <c r="C696" s="7"/>
      <c r="D696" s="5"/>
      <c r="E696" s="7"/>
      <c r="F696" s="5"/>
    </row>
    <row r="697" spans="2:6">
      <c r="B697" s="6"/>
      <c r="C697" s="7"/>
      <c r="D697" s="5"/>
      <c r="E697" s="7"/>
      <c r="F697" s="5"/>
    </row>
    <row r="698" spans="2:6">
      <c r="B698" s="6"/>
      <c r="C698" s="7"/>
      <c r="D698" s="5"/>
      <c r="E698" s="7"/>
      <c r="F698" s="5"/>
    </row>
    <row r="699" spans="2:6">
      <c r="B699" s="6"/>
      <c r="C699" s="7"/>
      <c r="D699" s="5"/>
      <c r="E699" s="7"/>
      <c r="F699" s="5"/>
    </row>
    <row r="700" spans="2:6">
      <c r="B700" s="6"/>
      <c r="C700" s="7"/>
      <c r="D700" s="5"/>
      <c r="E700" s="7"/>
      <c r="F700" s="5"/>
    </row>
    <row r="701" spans="2:6">
      <c r="B701" s="6"/>
      <c r="C701" s="7"/>
      <c r="D701" s="5"/>
      <c r="E701" s="7"/>
      <c r="F701" s="5"/>
    </row>
    <row r="702" spans="2:6">
      <c r="B702" s="6"/>
      <c r="C702" s="7"/>
      <c r="D702" s="5"/>
      <c r="E702" s="7"/>
      <c r="F702" s="5"/>
    </row>
    <row r="703" spans="2:6">
      <c r="B703" s="6"/>
      <c r="C703" s="7"/>
      <c r="D703" s="5"/>
      <c r="E703" s="7"/>
      <c r="F703" s="5"/>
    </row>
    <row r="704" spans="2:6">
      <c r="B704" s="6"/>
      <c r="C704" s="7"/>
      <c r="D704" s="5"/>
      <c r="E704" s="7"/>
      <c r="F704" s="5"/>
    </row>
    <row r="705" spans="2:6">
      <c r="B705" s="6"/>
      <c r="C705" s="7"/>
      <c r="D705" s="5"/>
      <c r="E705" s="7"/>
      <c r="F705" s="5"/>
    </row>
    <row r="706" spans="2:6">
      <c r="B706" s="6"/>
      <c r="C706" s="7"/>
      <c r="D706" s="5"/>
      <c r="E706" s="7"/>
      <c r="F706" s="5"/>
    </row>
    <row r="707" spans="2:6">
      <c r="B707" s="6"/>
      <c r="C707" s="7"/>
      <c r="D707" s="5"/>
      <c r="E707" s="7"/>
      <c r="F707" s="5"/>
    </row>
    <row r="708" spans="2:6">
      <c r="B708" s="6"/>
      <c r="C708" s="7"/>
      <c r="D708" s="5"/>
      <c r="E708" s="7"/>
      <c r="F708" s="5"/>
    </row>
    <row r="709" spans="2:6">
      <c r="B709" s="6"/>
      <c r="C709" s="7"/>
      <c r="D709" s="5"/>
      <c r="E709" s="7"/>
      <c r="F709" s="5"/>
    </row>
    <row r="710" spans="2:6">
      <c r="B710" s="6"/>
      <c r="C710" s="7"/>
      <c r="D710" s="5"/>
      <c r="E710" s="7"/>
      <c r="F710" s="5"/>
    </row>
    <row r="711" spans="2:6">
      <c r="B711" s="6"/>
      <c r="C711" s="7"/>
      <c r="D711" s="5"/>
      <c r="E711" s="7"/>
      <c r="F711" s="5"/>
    </row>
    <row r="712" spans="2:6">
      <c r="B712" s="6"/>
      <c r="C712" s="7"/>
      <c r="D712" s="5"/>
      <c r="E712" s="7"/>
      <c r="F712" s="5"/>
    </row>
    <row r="713" spans="2:6">
      <c r="B713" s="6"/>
      <c r="C713" s="7"/>
      <c r="D713" s="5"/>
      <c r="E713" s="7"/>
      <c r="F713" s="5"/>
    </row>
    <row r="714" spans="2:6">
      <c r="B714" s="6"/>
      <c r="C714" s="7"/>
      <c r="D714" s="5"/>
      <c r="E714" s="7"/>
      <c r="F714" s="5"/>
    </row>
    <row r="715" spans="2:6">
      <c r="B715" s="6"/>
      <c r="C715" s="7"/>
      <c r="D715" s="5"/>
      <c r="E715" s="7"/>
      <c r="F715" s="5"/>
    </row>
  </sheetData>
  <printOptions horizontalCentered="1"/>
  <pageMargins left="0.11799999999999999" right="0.11799999999999999" top="0.11799999999999999" bottom="0.11799999999999999" header="0.3" footer="0.3"/>
  <pageSetup scale="94" orientation="portrait" r:id="rId1"/>
  <rowBreaks count="6" manualBreakCount="6">
    <brk id="52" max="16383" man="1"/>
    <brk id="104" max="16383" man="1"/>
    <brk id="157" max="16383" man="1"/>
    <brk id="209" max="16383" man="1"/>
    <brk id="261" max="16383" man="1"/>
    <brk id="3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5"/>
  <sheetViews>
    <sheetView showGridLines="0" zoomScaleNormal="100" workbookViewId="0">
      <pane ySplit="1" topLeftCell="A2" activePane="bottomLeft" state="frozen"/>
      <selection activeCell="K2" sqref="K2"/>
      <selection pane="bottomLeft" activeCell="A2" sqref="A2"/>
    </sheetView>
  </sheetViews>
  <sheetFormatPr defaultRowHeight="14.1" outlineLevelRow="1"/>
  <cols>
    <col min="2" max="2" width="47.1171875" bestFit="1" customWidth="1"/>
    <col min="3" max="3" width="13.29296875" customWidth="1"/>
    <col min="4" max="5" width="20.5859375" customWidth="1"/>
  </cols>
  <sheetData>
    <row r="1" spans="2:9" ht="55" customHeight="1">
      <c r="B1" s="8"/>
      <c r="C1" s="8"/>
      <c r="D1" s="8"/>
      <c r="E1" s="8"/>
      <c r="F1" s="60"/>
      <c r="G1" s="60"/>
      <c r="H1" s="60"/>
      <c r="I1" s="60"/>
    </row>
    <row r="3" spans="2:9" ht="20.399999999999999">
      <c r="B3" s="9" t="s">
        <v>46</v>
      </c>
      <c r="C3" s="10" t="s">
        <v>10</v>
      </c>
      <c r="D3" s="10" t="s">
        <v>17</v>
      </c>
      <c r="E3" s="10" t="s">
        <v>19</v>
      </c>
    </row>
    <row r="4" spans="2:9" ht="15" outlineLevel="1">
      <c r="B4" s="2" t="s">
        <v>5</v>
      </c>
      <c r="C4" s="19">
        <v>2.5000000000000001E-2</v>
      </c>
      <c r="D4" s="2"/>
      <c r="E4" s="2"/>
    </row>
    <row r="5" spans="2:9" ht="15" outlineLevel="1">
      <c r="B5" s="2" t="s">
        <v>6</v>
      </c>
      <c r="C5" s="19">
        <v>0.06</v>
      </c>
      <c r="D5" s="11"/>
      <c r="E5" s="2"/>
    </row>
    <row r="6" spans="2:9" ht="15" outlineLevel="1">
      <c r="B6" s="2" t="s">
        <v>7</v>
      </c>
      <c r="C6" s="236">
        <f>SLOPE('Info for Beta'!F6:F316,'Info for Beta'!D6:D316)</f>
        <v>0.9085170340727784</v>
      </c>
      <c r="D6" s="11"/>
      <c r="E6" s="5"/>
    </row>
    <row r="7" spans="2:9" ht="15" outlineLevel="1">
      <c r="B7" s="12" t="s">
        <v>11</v>
      </c>
      <c r="C7" s="237">
        <f>C4+(C5*C6)</f>
        <v>7.9511022044366705E-2</v>
      </c>
      <c r="D7" s="13">
        <v>29000</v>
      </c>
      <c r="E7" s="237">
        <f>D7/(D7+D11)</f>
        <v>0.72499999999999998</v>
      </c>
    </row>
    <row r="8" spans="2:9" ht="15" outlineLevel="1">
      <c r="B8" s="2"/>
      <c r="C8" s="2"/>
      <c r="D8" s="11"/>
      <c r="E8" s="5"/>
    </row>
    <row r="9" spans="2:9" ht="15" outlineLevel="1">
      <c r="B9" s="2" t="s">
        <v>8</v>
      </c>
      <c r="C9" s="19">
        <v>5.8000000000000003E-2</v>
      </c>
      <c r="D9" s="11"/>
      <c r="E9" s="5"/>
    </row>
    <row r="10" spans="2:9" ht="15" outlineLevel="1">
      <c r="B10" s="2" t="s">
        <v>9</v>
      </c>
      <c r="C10" s="19">
        <v>0.32</v>
      </c>
      <c r="D10" s="11"/>
      <c r="E10" s="5"/>
    </row>
    <row r="11" spans="2:9" ht="15" outlineLevel="1">
      <c r="B11" s="12" t="s">
        <v>12</v>
      </c>
      <c r="C11" s="237">
        <f>C9*(1-C10)</f>
        <v>3.9439999999999996E-2</v>
      </c>
      <c r="D11" s="18">
        <v>11000</v>
      </c>
      <c r="E11" s="237">
        <f>D11/(D11+D7)</f>
        <v>0.27500000000000002</v>
      </c>
    </row>
    <row r="12" spans="2:9" ht="15" outlineLevel="1">
      <c r="B12" s="2"/>
      <c r="C12" s="2"/>
      <c r="D12" s="11"/>
      <c r="E12" s="5"/>
    </row>
    <row r="13" spans="2:9" ht="15.3" outlineLevel="1" thickBot="1">
      <c r="B13" s="14" t="s">
        <v>18</v>
      </c>
      <c r="C13" s="238">
        <f>(C7*E7)+(C11*E11)</f>
        <v>6.8491490982165851E-2</v>
      </c>
      <c r="D13" s="17">
        <f>D11+D7</f>
        <v>40000</v>
      </c>
      <c r="E13" s="16">
        <f>E7+E11</f>
        <v>1</v>
      </c>
    </row>
    <row r="14" spans="2:9" ht="15.3" outlineLevel="1" thickTop="1">
      <c r="B14" s="224" t="s">
        <v>107</v>
      </c>
      <c r="C14" s="239">
        <f>RSQ('Info for Beta'!F6:F316,'Info for Beta'!D6:D316)</f>
        <v>8.9883185247873087E-2</v>
      </c>
      <c r="D14" s="222"/>
      <c r="E14" s="223"/>
    </row>
    <row r="15" spans="2:9" outlineLevel="1">
      <c r="D15" s="1"/>
    </row>
    <row r="16" spans="2:9" outlineLevel="1"/>
    <row r="17" spans="4:4" outlineLevel="1">
      <c r="D17" s="15"/>
    </row>
    <row r="18" spans="4:4" outlineLevel="1"/>
    <row r="19" spans="4:4" outlineLevel="1"/>
    <row r="20" spans="4:4" outlineLevel="1"/>
    <row r="21" spans="4:4" outlineLevel="1"/>
    <row r="22" spans="4:4" outlineLevel="1"/>
    <row r="23" spans="4:4" outlineLevel="1"/>
    <row r="24" spans="4:4" outlineLevel="1"/>
    <row r="25" spans="4:4" outlineLevel="1"/>
    <row r="26" spans="4:4" outlineLevel="1"/>
    <row r="27" spans="4:4" outlineLevel="1"/>
    <row r="28" spans="4:4" outlineLevel="1"/>
    <row r="29" spans="4:4" outlineLevel="1"/>
    <row r="30" spans="4:4" outlineLevel="1"/>
    <row r="31" spans="4:4" outlineLevel="1"/>
    <row r="32" spans="4:4" outlineLevel="1"/>
    <row r="33" spans="2:5" outlineLevel="1"/>
    <row r="34" spans="2:5" outlineLevel="1"/>
    <row r="35" spans="2:5">
      <c r="B35" s="121"/>
      <c r="C35" s="121"/>
      <c r="D35" s="121"/>
      <c r="E35" s="121"/>
    </row>
  </sheetData>
  <printOptions horizontalCentered="1"/>
  <pageMargins left="0.11799999999999999" right="0.11799999999999999" top="0.11799999999999999" bottom="0.11799999999999999" header="0.3" footer="0.3"/>
  <pageSetup orientation="landscape" horizontalDpi="300" verticalDpi="300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4635-FC8A-4438-AD2C-82A51E5764A7}">
  <dimension ref="B1:K398"/>
  <sheetViews>
    <sheetView showGridLines="0" zoomScaleNormal="100" zoomScaleSheetLayoutView="85" workbookViewId="0">
      <pane ySplit="1" topLeftCell="A2" activePane="bottomLeft" state="frozen"/>
      <selection activeCell="K2" sqref="K2"/>
      <selection pane="bottomLeft" activeCell="A2" sqref="A2"/>
    </sheetView>
  </sheetViews>
  <sheetFormatPr defaultColWidth="8.87890625" defaultRowHeight="14.4" outlineLevelRow="1"/>
  <cols>
    <col min="1" max="1" width="8.87890625" style="2"/>
    <col min="2" max="6" width="17.8203125" style="2" customWidth="1"/>
    <col min="7" max="7" width="10.64453125" style="2" customWidth="1"/>
    <col min="8" max="8" width="10.41015625" style="2" bestFit="1" customWidth="1"/>
    <col min="9" max="9" width="8.87890625" style="2"/>
    <col min="10" max="10" width="9.87890625" style="2" bestFit="1" customWidth="1"/>
    <col min="11" max="11" width="12.1171875" style="2" bestFit="1" customWidth="1"/>
    <col min="12" max="16384" width="8.87890625" style="2"/>
  </cols>
  <sheetData>
    <row r="1" spans="2:11" ht="55" customHeight="1">
      <c r="B1" s="8"/>
      <c r="C1" s="8"/>
      <c r="D1" s="8"/>
      <c r="E1" s="8"/>
      <c r="F1" s="8"/>
      <c r="G1" s="8"/>
      <c r="H1" s="8"/>
      <c r="I1" s="8"/>
      <c r="J1" s="8"/>
      <c r="K1" s="8"/>
    </row>
    <row r="3" spans="2:11" ht="20.399999999999999">
      <c r="B3" s="9" t="s">
        <v>28</v>
      </c>
      <c r="C3" s="10"/>
      <c r="D3" s="10"/>
      <c r="E3" s="10"/>
      <c r="F3" s="10"/>
      <c r="G3" s="10"/>
      <c r="H3" s="10"/>
      <c r="I3" s="10"/>
      <c r="J3" s="10"/>
      <c r="K3" s="10"/>
    </row>
    <row r="4" spans="2:11" outlineLevel="1">
      <c r="B4" s="6"/>
      <c r="C4" s="7"/>
      <c r="D4" s="5"/>
      <c r="E4" s="7"/>
      <c r="F4" s="5"/>
    </row>
    <row r="5" spans="2:11" outlineLevel="1">
      <c r="B5" s="61" t="s">
        <v>29</v>
      </c>
      <c r="C5" s="62"/>
      <c r="D5" s="62"/>
      <c r="E5" s="62"/>
      <c r="F5" s="63"/>
      <c r="G5" s="63"/>
      <c r="H5" s="63"/>
      <c r="I5" s="64"/>
      <c r="J5" s="64"/>
      <c r="K5" s="64"/>
    </row>
    <row r="6" spans="2:11" ht="16.5" outlineLevel="1">
      <c r="B6" s="65"/>
      <c r="C6" s="62"/>
      <c r="D6" s="62"/>
      <c r="E6" s="62"/>
      <c r="F6" s="63"/>
      <c r="G6" s="66"/>
      <c r="H6" s="66"/>
      <c r="I6" s="67"/>
      <c r="J6" s="67"/>
      <c r="K6" s="67"/>
    </row>
    <row r="7" spans="2:11" ht="16.5" outlineLevel="1">
      <c r="B7" s="68"/>
      <c r="C7" s="69"/>
      <c r="D7" s="69"/>
      <c r="E7" s="69"/>
      <c r="F7" s="70"/>
      <c r="G7" s="71"/>
      <c r="H7" s="72" t="s">
        <v>30</v>
      </c>
      <c r="I7" s="73" t="s">
        <v>31</v>
      </c>
      <c r="J7" s="72" t="s">
        <v>32</v>
      </c>
      <c r="K7" s="74" t="s">
        <v>33</v>
      </c>
    </row>
    <row r="8" spans="2:11" ht="16.2" customHeight="1" outlineLevel="1" thickBot="1">
      <c r="B8" s="75" t="s">
        <v>34</v>
      </c>
      <c r="C8" s="75"/>
      <c r="D8" s="76" t="s">
        <v>35</v>
      </c>
      <c r="E8" s="75"/>
      <c r="F8" s="77" t="s">
        <v>12</v>
      </c>
      <c r="G8" s="77" t="s">
        <v>11</v>
      </c>
      <c r="H8" s="78" t="s">
        <v>9</v>
      </c>
      <c r="I8" s="79" t="s">
        <v>11</v>
      </c>
      <c r="J8" s="78" t="s">
        <v>110</v>
      </c>
      <c r="K8" s="78" t="s">
        <v>36</v>
      </c>
    </row>
    <row r="9" spans="2:11" outlineLevel="1">
      <c r="B9" s="80"/>
      <c r="C9" s="80"/>
      <c r="D9" s="80"/>
      <c r="E9" s="80"/>
      <c r="F9" s="81"/>
      <c r="G9" s="81"/>
      <c r="H9" s="82"/>
      <c r="I9" s="83"/>
      <c r="J9" s="84"/>
      <c r="K9" s="81"/>
    </row>
    <row r="10" spans="2:11" ht="16.5" outlineLevel="1">
      <c r="B10" s="85" t="s">
        <v>41</v>
      </c>
      <c r="C10" s="86"/>
      <c r="D10" s="87" t="s">
        <v>40</v>
      </c>
      <c r="E10" s="87"/>
      <c r="F10" s="88">
        <v>63000</v>
      </c>
      <c r="G10" s="88">
        <v>370000</v>
      </c>
      <c r="H10" s="89">
        <v>0.315</v>
      </c>
      <c r="I10" s="242">
        <f>F10/G10</f>
        <v>0.17027027027027028</v>
      </c>
      <c r="J10" s="90">
        <v>1.01</v>
      </c>
      <c r="K10" s="91">
        <f>J10/(1+(1-H10)*I10)</f>
        <v>0.9045031525698588</v>
      </c>
    </row>
    <row r="11" spans="2:11" ht="16.5" outlineLevel="1">
      <c r="B11" s="85" t="s">
        <v>42</v>
      </c>
      <c r="C11" s="86"/>
      <c r="D11" s="87" t="s">
        <v>40</v>
      </c>
      <c r="E11" s="87"/>
      <c r="F11" s="88">
        <v>90000</v>
      </c>
      <c r="G11" s="88">
        <v>300000</v>
      </c>
      <c r="H11" s="89">
        <v>0.26500000000000001</v>
      </c>
      <c r="I11" s="242">
        <f>F11/G11</f>
        <v>0.3</v>
      </c>
      <c r="J11" s="90">
        <v>1.0900000000000001</v>
      </c>
      <c r="K11" s="91">
        <f>J11/(1+(1-H11)*I11)</f>
        <v>0.89307660794756261</v>
      </c>
    </row>
    <row r="12" spans="2:11" ht="16.5" outlineLevel="1">
      <c r="B12" s="92" t="s">
        <v>43</v>
      </c>
      <c r="C12" s="104"/>
      <c r="D12" s="93" t="s">
        <v>40</v>
      </c>
      <c r="E12" s="93"/>
      <c r="F12" s="94">
        <v>75000</v>
      </c>
      <c r="G12" s="94">
        <v>125000</v>
      </c>
      <c r="H12" s="95">
        <v>0.3</v>
      </c>
      <c r="I12" s="243">
        <f>F12/G12</f>
        <v>0.6</v>
      </c>
      <c r="J12" s="96">
        <v>1.25</v>
      </c>
      <c r="K12" s="241">
        <f>J12/(1+(1-H12)*I12)</f>
        <v>0.88028169014084512</v>
      </c>
    </row>
    <row r="13" spans="2:11" ht="16.5" outlineLevel="1">
      <c r="B13" s="65"/>
      <c r="C13" s="99"/>
      <c r="D13" s="100"/>
      <c r="E13" s="100"/>
      <c r="F13" s="88"/>
      <c r="G13" s="88"/>
      <c r="H13" s="101"/>
      <c r="I13" s="102"/>
      <c r="J13" s="103"/>
      <c r="K13" s="91"/>
    </row>
    <row r="14" spans="2:11" outlineLevel="1">
      <c r="B14" s="61"/>
      <c r="C14" s="62"/>
      <c r="D14" s="62"/>
      <c r="E14" s="62"/>
      <c r="F14" s="63"/>
      <c r="G14" s="105" t="s">
        <v>30</v>
      </c>
      <c r="H14" s="106"/>
      <c r="I14" s="107"/>
      <c r="J14" s="108"/>
      <c r="K14" s="108">
        <f>AVERAGE(K10:K12)</f>
        <v>0.89262048355275547</v>
      </c>
    </row>
    <row r="15" spans="2:11" outlineLevel="1">
      <c r="B15" s="6"/>
      <c r="C15" s="7"/>
      <c r="D15" s="5"/>
      <c r="E15" s="7"/>
      <c r="F15" s="5"/>
    </row>
    <row r="16" spans="2:11" outlineLevel="1">
      <c r="B16" s="109" t="s">
        <v>44</v>
      </c>
      <c r="C16" s="7"/>
      <c r="D16" s="5"/>
      <c r="E16" s="111">
        <v>0.15</v>
      </c>
      <c r="F16" s="5"/>
    </row>
    <row r="17" spans="2:11" ht="16.5" outlineLevel="1">
      <c r="B17" s="109" t="s">
        <v>45</v>
      </c>
      <c r="C17" s="65"/>
      <c r="D17" s="65"/>
      <c r="E17" s="112">
        <v>0.25</v>
      </c>
      <c r="F17" s="97"/>
    </row>
    <row r="18" spans="2:11" ht="15.9" customHeight="1" outlineLevel="1">
      <c r="B18" s="110" t="s">
        <v>111</v>
      </c>
      <c r="C18" s="7"/>
      <c r="D18" s="5"/>
      <c r="E18" s="240">
        <f>K14*(1+(1-E17)*E16)</f>
        <v>0.99304028795244048</v>
      </c>
      <c r="F18" s="98"/>
    </row>
    <row r="19" spans="2:11" outlineLevel="1">
      <c r="B19" s="6"/>
      <c r="C19" s="7"/>
      <c r="D19" s="5"/>
      <c r="E19" s="7"/>
      <c r="F19" s="5"/>
    </row>
    <row r="20" spans="2:11" outlineLevel="1">
      <c r="B20" s="6"/>
      <c r="C20" s="7"/>
      <c r="D20" s="5"/>
      <c r="E20" s="7"/>
      <c r="F20" s="5"/>
    </row>
    <row r="21" spans="2:11" outlineLevel="1">
      <c r="B21" s="6"/>
      <c r="C21" s="7"/>
      <c r="D21" s="5"/>
      <c r="E21" s="7"/>
      <c r="F21" s="5"/>
    </row>
    <row r="22" spans="2:11" outlineLevel="1">
      <c r="B22" s="113" t="s">
        <v>37</v>
      </c>
      <c r="C22" s="7"/>
      <c r="D22" s="5"/>
      <c r="E22" s="7"/>
      <c r="F22" s="5"/>
    </row>
    <row r="23" spans="2:11" outlineLevel="1">
      <c r="B23" s="114" t="s">
        <v>38</v>
      </c>
      <c r="C23" s="7"/>
      <c r="D23" s="5"/>
      <c r="E23" s="7"/>
      <c r="F23" s="5"/>
    </row>
    <row r="24" spans="2:11" outlineLevel="1">
      <c r="B24" s="115" t="s">
        <v>39</v>
      </c>
      <c r="C24" s="7"/>
      <c r="D24" s="5"/>
      <c r="E24" s="7"/>
      <c r="F24" s="5"/>
    </row>
    <row r="25" spans="2:11" outlineLevel="1">
      <c r="B25" s="6"/>
      <c r="C25" s="7"/>
      <c r="D25" s="5"/>
      <c r="E25" s="7"/>
      <c r="F25" s="5"/>
    </row>
    <row r="26" spans="2:11">
      <c r="B26" s="117"/>
      <c r="C26" s="118"/>
      <c r="D26" s="119"/>
      <c r="E26" s="118"/>
      <c r="F26" s="119"/>
      <c r="G26" s="120"/>
      <c r="H26" s="120"/>
      <c r="I26" s="120"/>
      <c r="J26" s="120"/>
      <c r="K26" s="120"/>
    </row>
    <row r="27" spans="2:11">
      <c r="B27" s="6"/>
      <c r="C27" s="116"/>
      <c r="D27" s="98"/>
      <c r="E27" s="116"/>
      <c r="F27" s="98"/>
    </row>
    <row r="28" spans="2:11">
      <c r="B28" s="6"/>
      <c r="C28" s="7"/>
      <c r="D28" s="5"/>
      <c r="E28" s="7"/>
      <c r="F28" s="5"/>
    </row>
    <row r="29" spans="2:11">
      <c r="B29" s="6"/>
      <c r="C29" s="7"/>
      <c r="D29" s="5"/>
      <c r="E29" s="7"/>
      <c r="F29" s="5"/>
    </row>
    <row r="30" spans="2:11">
      <c r="B30" s="6"/>
      <c r="C30" s="7"/>
      <c r="D30" s="5"/>
      <c r="E30" s="7"/>
      <c r="F30" s="5"/>
    </row>
    <row r="31" spans="2:11">
      <c r="B31" s="6"/>
      <c r="C31" s="7"/>
      <c r="D31" s="5"/>
      <c r="E31" s="7"/>
      <c r="F31" s="5"/>
    </row>
    <row r="32" spans="2:11">
      <c r="B32" s="6"/>
      <c r="C32" s="7"/>
      <c r="D32" s="5"/>
      <c r="E32" s="7"/>
      <c r="F32" s="5"/>
    </row>
    <row r="33" spans="2:6">
      <c r="B33" s="6"/>
      <c r="C33" s="7"/>
      <c r="D33" s="5"/>
      <c r="E33" s="7"/>
      <c r="F33" s="5"/>
    </row>
    <row r="34" spans="2:6">
      <c r="B34" s="6"/>
      <c r="C34" s="7"/>
      <c r="D34" s="5"/>
      <c r="E34" s="7"/>
      <c r="F34" s="5"/>
    </row>
    <row r="35" spans="2:6">
      <c r="B35" s="6"/>
      <c r="C35" s="7"/>
      <c r="D35" s="5"/>
      <c r="E35" s="7"/>
      <c r="F35" s="5"/>
    </row>
    <row r="36" spans="2:6">
      <c r="B36" s="6"/>
      <c r="C36" s="7"/>
      <c r="D36" s="5"/>
      <c r="E36" s="7"/>
      <c r="F36" s="5"/>
    </row>
    <row r="37" spans="2:6">
      <c r="B37" s="6"/>
      <c r="C37" s="7"/>
      <c r="D37" s="5"/>
      <c r="E37" s="7"/>
      <c r="F37" s="5"/>
    </row>
    <row r="38" spans="2:6">
      <c r="B38" s="6"/>
      <c r="C38" s="7"/>
      <c r="D38" s="5"/>
      <c r="E38" s="7"/>
      <c r="F38" s="5"/>
    </row>
    <row r="39" spans="2:6">
      <c r="B39" s="6"/>
      <c r="C39" s="7"/>
      <c r="D39" s="5"/>
      <c r="E39" s="7"/>
      <c r="F39" s="5"/>
    </row>
    <row r="40" spans="2:6">
      <c r="B40" s="6"/>
      <c r="C40" s="7"/>
      <c r="D40" s="5"/>
      <c r="E40" s="7"/>
      <c r="F40" s="5"/>
    </row>
    <row r="41" spans="2:6">
      <c r="B41" s="6"/>
      <c r="C41" s="7"/>
      <c r="D41" s="5"/>
      <c r="E41" s="7"/>
      <c r="F41" s="5"/>
    </row>
    <row r="42" spans="2:6">
      <c r="B42" s="6"/>
      <c r="C42" s="7"/>
      <c r="D42" s="5"/>
      <c r="E42" s="7"/>
      <c r="F42" s="5"/>
    </row>
    <row r="43" spans="2:6">
      <c r="B43" s="6"/>
      <c r="C43" s="7"/>
      <c r="D43" s="5"/>
      <c r="E43" s="7"/>
      <c r="F43" s="5"/>
    </row>
    <row r="44" spans="2:6">
      <c r="B44" s="6"/>
      <c r="C44" s="7"/>
      <c r="D44" s="5"/>
      <c r="E44" s="7"/>
      <c r="F44" s="5"/>
    </row>
    <row r="45" spans="2:6">
      <c r="B45" s="6"/>
      <c r="C45" s="7"/>
      <c r="D45" s="5"/>
      <c r="E45" s="7"/>
      <c r="F45" s="5"/>
    </row>
    <row r="46" spans="2:6">
      <c r="B46" s="6"/>
      <c r="C46" s="7"/>
      <c r="D46" s="5"/>
      <c r="E46" s="7"/>
      <c r="F46" s="5"/>
    </row>
    <row r="47" spans="2:6">
      <c r="B47" s="6"/>
      <c r="C47" s="7"/>
      <c r="D47" s="5"/>
      <c r="E47" s="7"/>
      <c r="F47" s="5"/>
    </row>
    <row r="48" spans="2:6">
      <c r="B48" s="6"/>
      <c r="C48" s="7"/>
      <c r="D48" s="5"/>
      <c r="E48" s="7"/>
      <c r="F48" s="5"/>
    </row>
    <row r="49" spans="2:6">
      <c r="B49" s="6"/>
      <c r="C49" s="7"/>
      <c r="D49" s="5"/>
      <c r="E49" s="7"/>
      <c r="F49" s="5"/>
    </row>
    <row r="50" spans="2:6">
      <c r="B50" s="6"/>
      <c r="C50" s="7"/>
      <c r="D50" s="5"/>
      <c r="E50" s="7"/>
      <c r="F50" s="5"/>
    </row>
    <row r="51" spans="2:6">
      <c r="B51" s="6"/>
      <c r="C51" s="7"/>
      <c r="D51" s="5"/>
      <c r="E51" s="7"/>
      <c r="F51" s="5"/>
    </row>
    <row r="52" spans="2:6">
      <c r="B52" s="6"/>
      <c r="C52" s="7"/>
      <c r="D52" s="5"/>
      <c r="E52" s="7"/>
      <c r="F52" s="5"/>
    </row>
    <row r="53" spans="2:6">
      <c r="B53" s="6"/>
      <c r="C53" s="7"/>
      <c r="D53" s="5"/>
      <c r="E53" s="7"/>
      <c r="F53" s="5"/>
    </row>
    <row r="54" spans="2:6">
      <c r="B54" s="6"/>
      <c r="C54" s="7"/>
      <c r="D54" s="5"/>
      <c r="E54" s="7"/>
      <c r="F54" s="5"/>
    </row>
    <row r="55" spans="2:6">
      <c r="B55" s="6"/>
      <c r="C55" s="7"/>
      <c r="D55" s="5"/>
      <c r="E55" s="7"/>
      <c r="F55" s="5"/>
    </row>
    <row r="56" spans="2:6">
      <c r="B56" s="6"/>
      <c r="C56" s="7"/>
      <c r="D56" s="5"/>
      <c r="E56" s="7"/>
      <c r="F56" s="5"/>
    </row>
    <row r="57" spans="2:6">
      <c r="B57" s="6"/>
      <c r="C57" s="7"/>
      <c r="D57" s="5"/>
      <c r="E57" s="7"/>
      <c r="F57" s="5"/>
    </row>
    <row r="58" spans="2:6">
      <c r="B58" s="6"/>
      <c r="C58" s="7"/>
      <c r="D58" s="5"/>
      <c r="E58" s="7"/>
      <c r="F58" s="5"/>
    </row>
    <row r="59" spans="2:6">
      <c r="B59" s="6"/>
      <c r="C59" s="7"/>
      <c r="D59" s="5"/>
      <c r="E59" s="7"/>
      <c r="F59" s="5"/>
    </row>
    <row r="60" spans="2:6">
      <c r="B60" s="6"/>
      <c r="C60" s="7"/>
      <c r="D60" s="5"/>
      <c r="E60" s="7"/>
      <c r="F60" s="5"/>
    </row>
    <row r="61" spans="2:6">
      <c r="B61" s="6"/>
      <c r="C61" s="7"/>
      <c r="D61" s="5"/>
      <c r="E61" s="7"/>
      <c r="F61" s="5"/>
    </row>
    <row r="62" spans="2:6">
      <c r="B62" s="6"/>
      <c r="C62" s="7"/>
      <c r="D62" s="5"/>
      <c r="E62" s="7"/>
      <c r="F62" s="5"/>
    </row>
    <row r="63" spans="2:6">
      <c r="B63" s="6"/>
      <c r="C63" s="7"/>
      <c r="D63" s="5"/>
      <c r="E63" s="7"/>
      <c r="F63" s="5"/>
    </row>
    <row r="64" spans="2:6">
      <c r="B64" s="6"/>
      <c r="C64" s="7"/>
      <c r="D64" s="5"/>
      <c r="E64" s="7"/>
      <c r="F64" s="5"/>
    </row>
    <row r="65" spans="2:6">
      <c r="B65" s="6"/>
      <c r="C65" s="7"/>
      <c r="D65" s="5"/>
      <c r="E65" s="7"/>
      <c r="F65" s="5"/>
    </row>
    <row r="66" spans="2:6">
      <c r="B66" s="6"/>
      <c r="C66" s="7"/>
      <c r="D66" s="5"/>
      <c r="E66" s="7"/>
      <c r="F66" s="5"/>
    </row>
    <row r="67" spans="2:6">
      <c r="B67" s="6"/>
      <c r="C67" s="7"/>
      <c r="D67" s="5"/>
      <c r="E67" s="7"/>
      <c r="F67" s="5"/>
    </row>
    <row r="68" spans="2:6">
      <c r="B68" s="6"/>
      <c r="C68" s="7"/>
      <c r="D68" s="5"/>
      <c r="E68" s="7"/>
      <c r="F68" s="5"/>
    </row>
    <row r="69" spans="2:6">
      <c r="B69" s="6"/>
      <c r="C69" s="7"/>
      <c r="D69" s="5"/>
      <c r="E69" s="7"/>
      <c r="F69" s="5"/>
    </row>
    <row r="70" spans="2:6">
      <c r="B70" s="6"/>
      <c r="C70" s="7"/>
      <c r="D70" s="5"/>
      <c r="E70" s="7"/>
      <c r="F70" s="5"/>
    </row>
    <row r="71" spans="2:6">
      <c r="B71" s="6"/>
      <c r="C71" s="7"/>
      <c r="D71" s="5"/>
      <c r="E71" s="7"/>
      <c r="F71" s="5"/>
    </row>
    <row r="72" spans="2:6">
      <c r="B72" s="6"/>
      <c r="C72" s="7"/>
      <c r="D72" s="5"/>
      <c r="E72" s="7"/>
      <c r="F72" s="5"/>
    </row>
    <row r="73" spans="2:6">
      <c r="B73" s="6"/>
      <c r="C73" s="7"/>
      <c r="D73" s="5"/>
      <c r="E73" s="7"/>
      <c r="F73" s="5"/>
    </row>
    <row r="74" spans="2:6">
      <c r="B74" s="6"/>
      <c r="C74" s="7"/>
      <c r="D74" s="5"/>
      <c r="E74" s="7"/>
      <c r="F74" s="5"/>
    </row>
    <row r="75" spans="2:6">
      <c r="B75" s="6"/>
      <c r="C75" s="7"/>
      <c r="D75" s="5"/>
      <c r="E75" s="7"/>
      <c r="F75" s="5"/>
    </row>
    <row r="76" spans="2:6">
      <c r="B76" s="6"/>
      <c r="C76" s="7"/>
      <c r="D76" s="5"/>
      <c r="E76" s="7"/>
      <c r="F76" s="5"/>
    </row>
    <row r="77" spans="2:6">
      <c r="B77" s="6"/>
      <c r="C77" s="7"/>
      <c r="D77" s="5"/>
      <c r="E77" s="7"/>
      <c r="F77" s="5"/>
    </row>
    <row r="78" spans="2:6">
      <c r="B78" s="6"/>
      <c r="C78" s="7"/>
      <c r="D78" s="5"/>
      <c r="E78" s="7"/>
      <c r="F78" s="5"/>
    </row>
    <row r="79" spans="2:6">
      <c r="B79" s="6"/>
      <c r="C79" s="7"/>
      <c r="D79" s="5"/>
      <c r="E79" s="7"/>
      <c r="F79" s="5"/>
    </row>
    <row r="80" spans="2:6">
      <c r="B80" s="6"/>
      <c r="C80" s="7"/>
      <c r="D80" s="5"/>
      <c r="E80" s="7"/>
      <c r="F80" s="5"/>
    </row>
    <row r="81" spans="2:6">
      <c r="B81" s="6"/>
      <c r="C81" s="7"/>
      <c r="D81" s="5"/>
      <c r="E81" s="7"/>
      <c r="F81" s="5"/>
    </row>
    <row r="82" spans="2:6">
      <c r="B82" s="6"/>
      <c r="C82" s="7"/>
      <c r="D82" s="5"/>
      <c r="E82" s="7"/>
      <c r="F82" s="5"/>
    </row>
    <row r="83" spans="2:6">
      <c r="B83" s="6"/>
      <c r="C83" s="7"/>
      <c r="D83" s="5"/>
      <c r="E83" s="7"/>
      <c r="F83" s="5"/>
    </row>
    <row r="84" spans="2:6">
      <c r="B84" s="6"/>
      <c r="C84" s="7"/>
      <c r="D84" s="5"/>
      <c r="E84" s="7"/>
      <c r="F84" s="5"/>
    </row>
    <row r="85" spans="2:6">
      <c r="B85" s="6"/>
      <c r="C85" s="7"/>
      <c r="D85" s="5"/>
      <c r="E85" s="7"/>
      <c r="F85" s="5"/>
    </row>
    <row r="86" spans="2:6">
      <c r="B86" s="6"/>
      <c r="C86" s="7"/>
      <c r="D86" s="5"/>
      <c r="E86" s="7"/>
      <c r="F86" s="5"/>
    </row>
    <row r="87" spans="2:6">
      <c r="B87" s="6"/>
      <c r="C87" s="7"/>
      <c r="D87" s="5"/>
      <c r="E87" s="7"/>
      <c r="F87" s="5"/>
    </row>
    <row r="88" spans="2:6">
      <c r="B88" s="6"/>
      <c r="C88" s="7"/>
      <c r="D88" s="5"/>
      <c r="E88" s="7"/>
      <c r="F88" s="5"/>
    </row>
    <row r="89" spans="2:6">
      <c r="B89" s="6"/>
      <c r="C89" s="7"/>
      <c r="D89" s="5"/>
      <c r="E89" s="7"/>
      <c r="F89" s="5"/>
    </row>
    <row r="90" spans="2:6">
      <c r="B90" s="6"/>
      <c r="C90" s="7"/>
      <c r="D90" s="5"/>
      <c r="E90" s="7"/>
      <c r="F90" s="5"/>
    </row>
    <row r="91" spans="2:6">
      <c r="B91" s="6"/>
      <c r="C91" s="7"/>
      <c r="D91" s="5"/>
      <c r="E91" s="7"/>
      <c r="F91" s="5"/>
    </row>
    <row r="92" spans="2:6">
      <c r="B92" s="6"/>
      <c r="C92" s="7"/>
      <c r="D92" s="5"/>
      <c r="E92" s="7"/>
      <c r="F92" s="5"/>
    </row>
    <row r="93" spans="2:6">
      <c r="B93" s="6"/>
      <c r="C93" s="7"/>
      <c r="D93" s="5"/>
      <c r="E93" s="7"/>
      <c r="F93" s="5"/>
    </row>
    <row r="94" spans="2:6">
      <c r="B94" s="6"/>
      <c r="C94" s="7"/>
      <c r="D94" s="5"/>
      <c r="E94" s="7"/>
      <c r="F94" s="5"/>
    </row>
    <row r="95" spans="2:6">
      <c r="B95" s="6"/>
      <c r="C95" s="7"/>
      <c r="D95" s="5"/>
      <c r="E95" s="7"/>
      <c r="F95" s="5"/>
    </row>
    <row r="96" spans="2:6">
      <c r="B96" s="6"/>
      <c r="C96" s="7"/>
      <c r="D96" s="5"/>
      <c r="E96" s="7"/>
      <c r="F96" s="5"/>
    </row>
    <row r="97" spans="2:6">
      <c r="B97" s="6"/>
      <c r="C97" s="7"/>
      <c r="D97" s="5"/>
      <c r="E97" s="7"/>
      <c r="F97" s="5"/>
    </row>
    <row r="98" spans="2:6">
      <c r="B98" s="6"/>
      <c r="C98" s="7"/>
      <c r="D98" s="5"/>
      <c r="E98" s="7"/>
      <c r="F98" s="5"/>
    </row>
    <row r="99" spans="2:6">
      <c r="B99" s="6"/>
      <c r="C99" s="7"/>
      <c r="D99" s="5"/>
      <c r="E99" s="7"/>
      <c r="F99" s="5"/>
    </row>
    <row r="100" spans="2:6">
      <c r="B100" s="6"/>
      <c r="C100" s="7"/>
      <c r="D100" s="5"/>
      <c r="E100" s="7"/>
      <c r="F100" s="5"/>
    </row>
    <row r="101" spans="2:6">
      <c r="B101" s="6"/>
      <c r="C101" s="7"/>
      <c r="D101" s="5"/>
      <c r="E101" s="7"/>
      <c r="F101" s="5"/>
    </row>
    <row r="102" spans="2:6">
      <c r="B102" s="6"/>
      <c r="C102" s="7"/>
      <c r="D102" s="5"/>
      <c r="E102" s="7"/>
      <c r="F102" s="5"/>
    </row>
    <row r="103" spans="2:6">
      <c r="B103" s="6"/>
      <c r="C103" s="7"/>
      <c r="D103" s="5"/>
      <c r="E103" s="7"/>
      <c r="F103" s="5"/>
    </row>
    <row r="104" spans="2:6">
      <c r="B104" s="6"/>
      <c r="C104" s="7"/>
      <c r="D104" s="5"/>
      <c r="E104" s="7"/>
      <c r="F104" s="5"/>
    </row>
    <row r="105" spans="2:6">
      <c r="B105" s="6"/>
      <c r="C105" s="7"/>
      <c r="D105" s="5"/>
      <c r="E105" s="7"/>
      <c r="F105" s="5"/>
    </row>
    <row r="106" spans="2:6">
      <c r="B106" s="6"/>
      <c r="C106" s="7"/>
      <c r="D106" s="5"/>
      <c r="E106" s="7"/>
      <c r="F106" s="5"/>
    </row>
    <row r="107" spans="2:6">
      <c r="B107" s="6"/>
      <c r="C107" s="7"/>
      <c r="D107" s="5"/>
      <c r="E107" s="7"/>
      <c r="F107" s="5"/>
    </row>
    <row r="108" spans="2:6">
      <c r="B108" s="6"/>
      <c r="C108" s="7"/>
      <c r="D108" s="5"/>
      <c r="E108" s="7"/>
      <c r="F108" s="5"/>
    </row>
    <row r="109" spans="2:6">
      <c r="B109" s="6"/>
      <c r="C109" s="7"/>
      <c r="D109" s="5"/>
      <c r="E109" s="7"/>
      <c r="F109" s="5"/>
    </row>
    <row r="110" spans="2:6">
      <c r="B110" s="6"/>
      <c r="C110" s="7"/>
      <c r="D110" s="5"/>
      <c r="E110" s="7"/>
      <c r="F110" s="5"/>
    </row>
    <row r="111" spans="2:6">
      <c r="B111" s="6"/>
      <c r="C111" s="7"/>
      <c r="D111" s="5"/>
      <c r="E111" s="7"/>
      <c r="F111" s="5"/>
    </row>
    <row r="112" spans="2:6">
      <c r="B112" s="6"/>
      <c r="C112" s="7"/>
      <c r="D112" s="5"/>
      <c r="E112" s="7"/>
      <c r="F112" s="5"/>
    </row>
    <row r="113" spans="2:6">
      <c r="B113" s="6"/>
      <c r="C113" s="7"/>
      <c r="D113" s="5"/>
      <c r="E113" s="7"/>
      <c r="F113" s="5"/>
    </row>
    <row r="114" spans="2:6">
      <c r="B114" s="6"/>
      <c r="C114" s="7"/>
      <c r="D114" s="5"/>
      <c r="E114" s="7"/>
      <c r="F114" s="5"/>
    </row>
    <row r="115" spans="2:6">
      <c r="B115" s="6"/>
      <c r="C115" s="7"/>
      <c r="D115" s="5"/>
      <c r="E115" s="7"/>
      <c r="F115" s="5"/>
    </row>
    <row r="116" spans="2:6">
      <c r="B116" s="6"/>
      <c r="C116" s="7"/>
      <c r="D116" s="5"/>
      <c r="E116" s="7"/>
      <c r="F116" s="5"/>
    </row>
    <row r="117" spans="2:6">
      <c r="B117" s="6"/>
      <c r="C117" s="7"/>
      <c r="D117" s="5"/>
      <c r="E117" s="7"/>
      <c r="F117" s="5"/>
    </row>
    <row r="118" spans="2:6">
      <c r="B118" s="6"/>
      <c r="C118" s="7"/>
      <c r="D118" s="5"/>
      <c r="E118" s="7"/>
      <c r="F118" s="5"/>
    </row>
    <row r="119" spans="2:6">
      <c r="B119" s="6"/>
      <c r="C119" s="7"/>
      <c r="D119" s="5"/>
      <c r="E119" s="7"/>
      <c r="F119" s="5"/>
    </row>
    <row r="120" spans="2:6">
      <c r="B120" s="6"/>
      <c r="C120" s="7"/>
      <c r="D120" s="5"/>
      <c r="E120" s="7"/>
      <c r="F120" s="5"/>
    </row>
    <row r="121" spans="2:6">
      <c r="B121" s="6"/>
      <c r="C121" s="7"/>
      <c r="D121" s="5"/>
      <c r="E121" s="7"/>
      <c r="F121" s="5"/>
    </row>
    <row r="122" spans="2:6">
      <c r="B122" s="6"/>
      <c r="C122" s="7"/>
      <c r="D122" s="5"/>
      <c r="E122" s="7"/>
      <c r="F122" s="5"/>
    </row>
    <row r="123" spans="2:6">
      <c r="B123" s="6"/>
      <c r="C123" s="7"/>
      <c r="D123" s="5"/>
      <c r="E123" s="7"/>
      <c r="F123" s="5"/>
    </row>
    <row r="124" spans="2:6">
      <c r="B124" s="6"/>
      <c r="C124" s="7"/>
      <c r="D124" s="5"/>
      <c r="E124" s="7"/>
      <c r="F124" s="5"/>
    </row>
    <row r="125" spans="2:6">
      <c r="B125" s="6"/>
      <c r="C125" s="7"/>
      <c r="D125" s="5"/>
      <c r="E125" s="7"/>
      <c r="F125" s="5"/>
    </row>
    <row r="126" spans="2:6">
      <c r="B126" s="6"/>
      <c r="C126" s="7"/>
      <c r="D126" s="5"/>
      <c r="E126" s="7"/>
      <c r="F126" s="5"/>
    </row>
    <row r="127" spans="2:6">
      <c r="B127" s="6"/>
      <c r="C127" s="7"/>
      <c r="D127" s="5"/>
      <c r="E127" s="7"/>
      <c r="F127" s="5"/>
    </row>
    <row r="128" spans="2:6">
      <c r="B128" s="6"/>
      <c r="C128" s="7"/>
      <c r="D128" s="5"/>
      <c r="E128" s="7"/>
      <c r="F128" s="5"/>
    </row>
    <row r="129" spans="2:6">
      <c r="B129" s="6"/>
      <c r="C129" s="7"/>
      <c r="D129" s="5"/>
      <c r="E129" s="7"/>
      <c r="F129" s="5"/>
    </row>
    <row r="130" spans="2:6">
      <c r="B130" s="6"/>
      <c r="C130" s="7"/>
      <c r="D130" s="5"/>
      <c r="E130" s="7"/>
      <c r="F130" s="5"/>
    </row>
    <row r="131" spans="2:6">
      <c r="B131" s="6"/>
      <c r="C131" s="7"/>
      <c r="D131" s="5"/>
      <c r="E131" s="7"/>
      <c r="F131" s="5"/>
    </row>
    <row r="132" spans="2:6">
      <c r="B132" s="6"/>
      <c r="C132" s="7"/>
      <c r="D132" s="5"/>
      <c r="E132" s="7"/>
      <c r="F132" s="5"/>
    </row>
    <row r="133" spans="2:6">
      <c r="B133" s="6"/>
      <c r="C133" s="7"/>
      <c r="D133" s="5"/>
      <c r="E133" s="7"/>
      <c r="F133" s="5"/>
    </row>
    <row r="134" spans="2:6">
      <c r="B134" s="6"/>
      <c r="C134" s="7"/>
      <c r="D134" s="5"/>
      <c r="E134" s="7"/>
      <c r="F134" s="5"/>
    </row>
    <row r="135" spans="2:6">
      <c r="B135" s="6"/>
      <c r="C135" s="7"/>
      <c r="D135" s="5"/>
      <c r="E135" s="7"/>
      <c r="F135" s="5"/>
    </row>
    <row r="136" spans="2:6">
      <c r="B136" s="6"/>
      <c r="C136" s="7"/>
      <c r="D136" s="5"/>
      <c r="E136" s="7"/>
      <c r="F136" s="5"/>
    </row>
    <row r="137" spans="2:6">
      <c r="B137" s="6"/>
      <c r="C137" s="7"/>
      <c r="D137" s="5"/>
      <c r="E137" s="7"/>
      <c r="F137" s="5"/>
    </row>
    <row r="138" spans="2:6">
      <c r="B138" s="6"/>
      <c r="C138" s="7"/>
      <c r="D138" s="5"/>
      <c r="E138" s="7"/>
      <c r="F138" s="5"/>
    </row>
    <row r="139" spans="2:6">
      <c r="B139" s="6"/>
      <c r="C139" s="7"/>
      <c r="D139" s="5"/>
      <c r="E139" s="7"/>
      <c r="F139" s="5"/>
    </row>
    <row r="140" spans="2:6">
      <c r="B140" s="6"/>
      <c r="C140" s="7"/>
      <c r="D140" s="5"/>
      <c r="E140" s="7"/>
      <c r="F140" s="5"/>
    </row>
    <row r="141" spans="2:6">
      <c r="B141" s="6"/>
      <c r="C141" s="7"/>
      <c r="D141" s="5"/>
      <c r="E141" s="7"/>
      <c r="F141" s="5"/>
    </row>
    <row r="142" spans="2:6">
      <c r="B142" s="6"/>
      <c r="C142" s="7"/>
      <c r="D142" s="5"/>
      <c r="E142" s="7"/>
      <c r="F142" s="5"/>
    </row>
    <row r="143" spans="2:6">
      <c r="B143" s="6"/>
      <c r="C143" s="7"/>
      <c r="D143" s="5"/>
      <c r="E143" s="7"/>
      <c r="F143" s="5"/>
    </row>
    <row r="144" spans="2:6">
      <c r="B144" s="6"/>
      <c r="C144" s="7"/>
      <c r="D144" s="5"/>
      <c r="E144" s="7"/>
      <c r="F144" s="5"/>
    </row>
    <row r="145" spans="2:6">
      <c r="B145" s="6"/>
      <c r="C145" s="7"/>
      <c r="D145" s="5"/>
      <c r="E145" s="7"/>
      <c r="F145" s="5"/>
    </row>
    <row r="146" spans="2:6">
      <c r="B146" s="6"/>
      <c r="C146" s="7"/>
      <c r="D146" s="5"/>
      <c r="E146" s="7"/>
      <c r="F146" s="5"/>
    </row>
    <row r="147" spans="2:6">
      <c r="B147" s="6"/>
      <c r="C147" s="7"/>
      <c r="D147" s="5"/>
      <c r="E147" s="7"/>
      <c r="F147" s="5"/>
    </row>
    <row r="148" spans="2:6">
      <c r="B148" s="6"/>
      <c r="C148" s="7"/>
      <c r="D148" s="5"/>
      <c r="E148" s="7"/>
      <c r="F148" s="5"/>
    </row>
    <row r="149" spans="2:6">
      <c r="B149" s="6"/>
      <c r="C149" s="7"/>
      <c r="D149" s="5"/>
      <c r="E149" s="7"/>
      <c r="F149" s="5"/>
    </row>
    <row r="150" spans="2:6">
      <c r="B150" s="6"/>
      <c r="C150" s="7"/>
      <c r="D150" s="5"/>
      <c r="E150" s="7"/>
      <c r="F150" s="5"/>
    </row>
    <row r="151" spans="2:6">
      <c r="B151" s="6"/>
      <c r="C151" s="7"/>
      <c r="D151" s="5"/>
      <c r="E151" s="7"/>
      <c r="F151" s="5"/>
    </row>
    <row r="152" spans="2:6">
      <c r="B152" s="6"/>
      <c r="C152" s="7"/>
      <c r="D152" s="5"/>
      <c r="E152" s="7"/>
      <c r="F152" s="5"/>
    </row>
    <row r="153" spans="2:6">
      <c r="B153" s="6"/>
      <c r="C153" s="7"/>
      <c r="D153" s="5"/>
      <c r="E153" s="7"/>
      <c r="F153" s="5"/>
    </row>
    <row r="154" spans="2:6">
      <c r="B154" s="6"/>
      <c r="C154" s="7"/>
      <c r="D154" s="5"/>
      <c r="E154" s="7"/>
      <c r="F154" s="5"/>
    </row>
    <row r="155" spans="2:6">
      <c r="B155" s="6"/>
      <c r="C155" s="7"/>
      <c r="D155" s="5"/>
      <c r="E155" s="7"/>
      <c r="F155" s="5"/>
    </row>
    <row r="156" spans="2:6">
      <c r="B156" s="6"/>
      <c r="C156" s="7"/>
      <c r="D156" s="5"/>
      <c r="E156" s="7"/>
      <c r="F156" s="5"/>
    </row>
    <row r="157" spans="2:6">
      <c r="B157" s="6"/>
      <c r="C157" s="7"/>
      <c r="D157" s="5"/>
      <c r="E157" s="7"/>
      <c r="F157" s="5"/>
    </row>
    <row r="158" spans="2:6">
      <c r="B158" s="6"/>
      <c r="C158" s="7"/>
      <c r="D158" s="5"/>
      <c r="E158" s="7"/>
      <c r="F158" s="5"/>
    </row>
    <row r="159" spans="2:6">
      <c r="B159" s="6"/>
      <c r="C159" s="7"/>
      <c r="D159" s="5"/>
      <c r="E159" s="7"/>
      <c r="F159" s="5"/>
    </row>
    <row r="160" spans="2:6">
      <c r="B160" s="6"/>
      <c r="C160" s="7"/>
      <c r="D160" s="5"/>
      <c r="E160" s="7"/>
      <c r="F160" s="5"/>
    </row>
    <row r="161" spans="2:6">
      <c r="B161" s="6"/>
      <c r="C161" s="7"/>
      <c r="D161" s="5"/>
      <c r="E161" s="7"/>
      <c r="F161" s="5"/>
    </row>
    <row r="162" spans="2:6">
      <c r="B162" s="6"/>
      <c r="C162" s="7"/>
      <c r="D162" s="5"/>
      <c r="E162" s="7"/>
      <c r="F162" s="5"/>
    </row>
    <row r="163" spans="2:6">
      <c r="B163" s="6"/>
      <c r="C163" s="7"/>
      <c r="D163" s="5"/>
      <c r="E163" s="7"/>
      <c r="F163" s="5"/>
    </row>
    <row r="164" spans="2:6">
      <c r="B164" s="6"/>
      <c r="C164" s="7"/>
      <c r="D164" s="5"/>
      <c r="E164" s="7"/>
      <c r="F164" s="5"/>
    </row>
    <row r="165" spans="2:6">
      <c r="B165" s="6"/>
      <c r="C165" s="7"/>
      <c r="D165" s="5"/>
      <c r="E165" s="7"/>
      <c r="F165" s="5"/>
    </row>
    <row r="166" spans="2:6">
      <c r="B166" s="6"/>
      <c r="C166" s="7"/>
      <c r="D166" s="5"/>
      <c r="E166" s="7"/>
      <c r="F166" s="5"/>
    </row>
    <row r="167" spans="2:6">
      <c r="B167" s="6"/>
      <c r="C167" s="7"/>
      <c r="D167" s="5"/>
      <c r="E167" s="7"/>
      <c r="F167" s="5"/>
    </row>
    <row r="168" spans="2:6">
      <c r="B168" s="6"/>
      <c r="C168" s="7"/>
      <c r="D168" s="5"/>
      <c r="E168" s="7"/>
      <c r="F168" s="5"/>
    </row>
    <row r="169" spans="2:6">
      <c r="B169" s="6"/>
      <c r="C169" s="7"/>
      <c r="D169" s="5"/>
      <c r="E169" s="7"/>
      <c r="F169" s="5"/>
    </row>
    <row r="170" spans="2:6">
      <c r="B170" s="6"/>
      <c r="C170" s="7"/>
      <c r="D170" s="5"/>
      <c r="E170" s="7"/>
      <c r="F170" s="5"/>
    </row>
    <row r="171" spans="2:6">
      <c r="B171" s="6"/>
      <c r="C171" s="7"/>
      <c r="D171" s="5"/>
      <c r="E171" s="7"/>
      <c r="F171" s="5"/>
    </row>
    <row r="172" spans="2:6">
      <c r="B172" s="6"/>
      <c r="C172" s="7"/>
      <c r="D172" s="5"/>
      <c r="E172" s="7"/>
      <c r="F172" s="5"/>
    </row>
    <row r="173" spans="2:6">
      <c r="B173" s="6"/>
      <c r="C173" s="7"/>
      <c r="D173" s="5"/>
      <c r="E173" s="7"/>
      <c r="F173" s="5"/>
    </row>
    <row r="174" spans="2:6">
      <c r="B174" s="6"/>
      <c r="C174" s="7"/>
      <c r="D174" s="5"/>
      <c r="E174" s="7"/>
      <c r="F174" s="5"/>
    </row>
    <row r="175" spans="2:6">
      <c r="B175" s="6"/>
      <c r="C175" s="7"/>
      <c r="D175" s="5"/>
      <c r="E175" s="7"/>
      <c r="F175" s="5"/>
    </row>
    <row r="176" spans="2:6">
      <c r="B176" s="6"/>
      <c r="C176" s="7"/>
      <c r="D176" s="5"/>
      <c r="E176" s="7"/>
      <c r="F176" s="5"/>
    </row>
    <row r="177" spans="2:6">
      <c r="B177" s="6"/>
      <c r="C177" s="7"/>
      <c r="D177" s="5"/>
      <c r="E177" s="7"/>
      <c r="F177" s="5"/>
    </row>
    <row r="178" spans="2:6">
      <c r="B178" s="6"/>
      <c r="C178" s="7"/>
      <c r="D178" s="5"/>
      <c r="E178" s="7"/>
      <c r="F178" s="5"/>
    </row>
    <row r="179" spans="2:6">
      <c r="B179" s="6"/>
      <c r="C179" s="7"/>
      <c r="D179" s="5"/>
      <c r="E179" s="7"/>
      <c r="F179" s="5"/>
    </row>
    <row r="180" spans="2:6">
      <c r="B180" s="6"/>
      <c r="C180" s="7"/>
      <c r="D180" s="5"/>
      <c r="E180" s="7"/>
      <c r="F180" s="5"/>
    </row>
    <row r="181" spans="2:6">
      <c r="B181" s="6"/>
      <c r="C181" s="7"/>
      <c r="D181" s="5"/>
      <c r="E181" s="7"/>
      <c r="F181" s="5"/>
    </row>
    <row r="182" spans="2:6">
      <c r="B182" s="6"/>
      <c r="C182" s="7"/>
      <c r="D182" s="5"/>
      <c r="E182" s="7"/>
      <c r="F182" s="5"/>
    </row>
    <row r="183" spans="2:6">
      <c r="B183" s="6"/>
      <c r="C183" s="7"/>
      <c r="D183" s="5"/>
      <c r="E183" s="7"/>
      <c r="F183" s="5"/>
    </row>
    <row r="184" spans="2:6">
      <c r="B184" s="6"/>
      <c r="C184" s="7"/>
      <c r="D184" s="5"/>
      <c r="E184" s="7"/>
      <c r="F184" s="5"/>
    </row>
    <row r="185" spans="2:6">
      <c r="B185" s="6"/>
      <c r="C185" s="7"/>
      <c r="D185" s="5"/>
      <c r="E185" s="7"/>
      <c r="F185" s="5"/>
    </row>
    <row r="186" spans="2:6">
      <c r="B186" s="6"/>
      <c r="C186" s="7"/>
      <c r="D186" s="5"/>
      <c r="E186" s="7"/>
      <c r="F186" s="5"/>
    </row>
    <row r="187" spans="2:6">
      <c r="B187" s="6"/>
      <c r="C187" s="7"/>
      <c r="D187" s="5"/>
      <c r="E187" s="7"/>
      <c r="F187" s="5"/>
    </row>
    <row r="188" spans="2:6">
      <c r="B188" s="6"/>
      <c r="C188" s="7"/>
      <c r="D188" s="5"/>
      <c r="E188" s="7"/>
      <c r="F188" s="5"/>
    </row>
    <row r="189" spans="2:6">
      <c r="B189" s="6"/>
      <c r="C189" s="7"/>
      <c r="D189" s="5"/>
      <c r="E189" s="7"/>
      <c r="F189" s="5"/>
    </row>
    <row r="190" spans="2:6">
      <c r="B190" s="6"/>
      <c r="C190" s="7"/>
      <c r="D190" s="5"/>
      <c r="E190" s="7"/>
      <c r="F190" s="5"/>
    </row>
    <row r="191" spans="2:6">
      <c r="B191" s="6"/>
      <c r="C191" s="7"/>
      <c r="D191" s="5"/>
      <c r="E191" s="7"/>
      <c r="F191" s="5"/>
    </row>
    <row r="192" spans="2:6">
      <c r="B192" s="6"/>
      <c r="C192" s="7"/>
      <c r="D192" s="5"/>
      <c r="E192" s="7"/>
      <c r="F192" s="5"/>
    </row>
    <row r="193" spans="2:6">
      <c r="B193" s="6"/>
      <c r="C193" s="7"/>
      <c r="D193" s="5"/>
      <c r="E193" s="7"/>
      <c r="F193" s="5"/>
    </row>
    <row r="194" spans="2:6">
      <c r="B194" s="6"/>
      <c r="C194" s="7"/>
      <c r="D194" s="5"/>
      <c r="E194" s="7"/>
      <c r="F194" s="5"/>
    </row>
    <row r="195" spans="2:6">
      <c r="B195" s="6"/>
      <c r="C195" s="7"/>
      <c r="D195" s="5"/>
      <c r="E195" s="7"/>
      <c r="F195" s="5"/>
    </row>
    <row r="196" spans="2:6">
      <c r="B196" s="6"/>
      <c r="C196" s="7"/>
      <c r="D196" s="5"/>
      <c r="E196" s="7"/>
      <c r="F196" s="5"/>
    </row>
    <row r="197" spans="2:6">
      <c r="B197" s="6"/>
      <c r="C197" s="7"/>
      <c r="D197" s="5"/>
      <c r="E197" s="7"/>
      <c r="F197" s="5"/>
    </row>
    <row r="198" spans="2:6">
      <c r="B198" s="6"/>
      <c r="C198" s="7"/>
      <c r="D198" s="5"/>
      <c r="E198" s="7"/>
      <c r="F198" s="5"/>
    </row>
    <row r="199" spans="2:6">
      <c r="B199" s="6"/>
      <c r="C199" s="7"/>
      <c r="D199" s="5"/>
      <c r="E199" s="7"/>
      <c r="F199" s="5"/>
    </row>
    <row r="200" spans="2:6">
      <c r="B200" s="6"/>
      <c r="C200" s="7"/>
      <c r="D200" s="5"/>
      <c r="E200" s="7"/>
      <c r="F200" s="5"/>
    </row>
    <row r="201" spans="2:6">
      <c r="B201" s="6"/>
      <c r="C201" s="7"/>
      <c r="D201" s="5"/>
      <c r="E201" s="7"/>
      <c r="F201" s="5"/>
    </row>
    <row r="202" spans="2:6">
      <c r="B202" s="6"/>
      <c r="C202" s="7"/>
      <c r="D202" s="5"/>
      <c r="E202" s="7"/>
      <c r="F202" s="5"/>
    </row>
    <row r="203" spans="2:6">
      <c r="B203" s="6"/>
      <c r="C203" s="7"/>
      <c r="D203" s="5"/>
      <c r="E203" s="7"/>
      <c r="F203" s="5"/>
    </row>
    <row r="204" spans="2:6">
      <c r="B204" s="6"/>
      <c r="C204" s="7"/>
      <c r="D204" s="5"/>
      <c r="E204" s="7"/>
      <c r="F204" s="5"/>
    </row>
    <row r="205" spans="2:6">
      <c r="B205" s="6"/>
      <c r="C205" s="7"/>
      <c r="D205" s="5"/>
      <c r="E205" s="7"/>
      <c r="F205" s="5"/>
    </row>
    <row r="206" spans="2:6">
      <c r="B206" s="6"/>
      <c r="C206" s="7"/>
      <c r="D206" s="5"/>
      <c r="E206" s="7"/>
      <c r="F206" s="5"/>
    </row>
    <row r="207" spans="2:6">
      <c r="B207" s="6"/>
      <c r="C207" s="7"/>
      <c r="D207" s="5"/>
      <c r="E207" s="7"/>
      <c r="F207" s="5"/>
    </row>
    <row r="208" spans="2:6">
      <c r="B208" s="6"/>
      <c r="C208" s="7"/>
      <c r="D208" s="5"/>
      <c r="E208" s="7"/>
      <c r="F208" s="5"/>
    </row>
    <row r="209" spans="2:6">
      <c r="B209" s="6"/>
      <c r="C209" s="7"/>
      <c r="D209" s="5"/>
      <c r="E209" s="7"/>
      <c r="F209" s="5"/>
    </row>
    <row r="210" spans="2:6">
      <c r="B210" s="6"/>
      <c r="C210" s="7"/>
      <c r="D210" s="5"/>
      <c r="E210" s="7"/>
      <c r="F210" s="5"/>
    </row>
    <row r="211" spans="2:6">
      <c r="B211" s="6"/>
      <c r="C211" s="7"/>
      <c r="D211" s="5"/>
      <c r="E211" s="7"/>
      <c r="F211" s="5"/>
    </row>
    <row r="212" spans="2:6">
      <c r="B212" s="6"/>
      <c r="C212" s="7"/>
      <c r="D212" s="5"/>
      <c r="E212" s="7"/>
      <c r="F212" s="5"/>
    </row>
    <row r="213" spans="2:6">
      <c r="B213" s="6"/>
      <c r="C213" s="7"/>
      <c r="D213" s="5"/>
      <c r="E213" s="7"/>
      <c r="F213" s="5"/>
    </row>
    <row r="214" spans="2:6">
      <c r="B214" s="6"/>
      <c r="C214" s="7"/>
      <c r="D214" s="5"/>
      <c r="E214" s="7"/>
      <c r="F214" s="5"/>
    </row>
    <row r="215" spans="2:6">
      <c r="B215" s="6"/>
      <c r="C215" s="7"/>
      <c r="D215" s="5"/>
      <c r="E215" s="7"/>
      <c r="F215" s="5"/>
    </row>
    <row r="216" spans="2:6">
      <c r="B216" s="6"/>
      <c r="C216" s="7"/>
      <c r="D216" s="5"/>
      <c r="E216" s="7"/>
      <c r="F216" s="5"/>
    </row>
    <row r="217" spans="2:6">
      <c r="B217" s="6"/>
      <c r="C217" s="7"/>
      <c r="D217" s="5"/>
      <c r="E217" s="7"/>
      <c r="F217" s="5"/>
    </row>
    <row r="218" spans="2:6">
      <c r="B218" s="6"/>
      <c r="C218" s="7"/>
      <c r="D218" s="5"/>
      <c r="E218" s="7"/>
      <c r="F218" s="5"/>
    </row>
    <row r="219" spans="2:6">
      <c r="B219" s="6"/>
      <c r="C219" s="7"/>
      <c r="D219" s="5"/>
      <c r="E219" s="7"/>
      <c r="F219" s="5"/>
    </row>
    <row r="220" spans="2:6">
      <c r="B220" s="6"/>
      <c r="C220" s="7"/>
      <c r="D220" s="5"/>
      <c r="E220" s="7"/>
      <c r="F220" s="5"/>
    </row>
    <row r="221" spans="2:6">
      <c r="B221" s="6"/>
      <c r="C221" s="7"/>
      <c r="D221" s="5"/>
      <c r="E221" s="7"/>
      <c r="F221" s="5"/>
    </row>
    <row r="222" spans="2:6">
      <c r="B222" s="6"/>
      <c r="C222" s="7"/>
      <c r="D222" s="5"/>
      <c r="E222" s="7"/>
      <c r="F222" s="5"/>
    </row>
    <row r="223" spans="2:6">
      <c r="B223" s="6"/>
      <c r="C223" s="7"/>
      <c r="D223" s="5"/>
      <c r="E223" s="7"/>
      <c r="F223" s="5"/>
    </row>
    <row r="224" spans="2:6">
      <c r="B224" s="6"/>
      <c r="C224" s="7"/>
      <c r="D224" s="5"/>
      <c r="E224" s="7"/>
      <c r="F224" s="5"/>
    </row>
    <row r="225" spans="2:6">
      <c r="B225" s="6"/>
      <c r="C225" s="7"/>
      <c r="D225" s="5"/>
      <c r="E225" s="7"/>
      <c r="F225" s="5"/>
    </row>
    <row r="226" spans="2:6">
      <c r="B226" s="6"/>
      <c r="C226" s="7"/>
      <c r="D226" s="5"/>
      <c r="E226" s="7"/>
      <c r="F226" s="5"/>
    </row>
    <row r="227" spans="2:6">
      <c r="B227" s="6"/>
      <c r="C227" s="7"/>
      <c r="D227" s="5"/>
      <c r="E227" s="7"/>
      <c r="F227" s="5"/>
    </row>
    <row r="228" spans="2:6">
      <c r="B228" s="6"/>
      <c r="C228" s="7"/>
      <c r="D228" s="5"/>
      <c r="E228" s="7"/>
      <c r="F228" s="5"/>
    </row>
    <row r="229" spans="2:6">
      <c r="B229" s="6"/>
      <c r="C229" s="7"/>
      <c r="D229" s="5"/>
      <c r="E229" s="7"/>
      <c r="F229" s="5"/>
    </row>
    <row r="230" spans="2:6">
      <c r="B230" s="6"/>
      <c r="C230" s="7"/>
      <c r="D230" s="5"/>
      <c r="E230" s="7"/>
      <c r="F230" s="5"/>
    </row>
    <row r="231" spans="2:6">
      <c r="B231" s="6"/>
      <c r="C231" s="7"/>
      <c r="D231" s="5"/>
      <c r="E231" s="7"/>
      <c r="F231" s="5"/>
    </row>
    <row r="232" spans="2:6">
      <c r="B232" s="6"/>
      <c r="C232" s="7"/>
      <c r="D232" s="5"/>
      <c r="E232" s="7"/>
      <c r="F232" s="5"/>
    </row>
    <row r="233" spans="2:6">
      <c r="B233" s="6"/>
      <c r="C233" s="7"/>
      <c r="D233" s="5"/>
      <c r="E233" s="7"/>
      <c r="F233" s="5"/>
    </row>
    <row r="234" spans="2:6">
      <c r="B234" s="6"/>
      <c r="C234" s="7"/>
      <c r="D234" s="5"/>
      <c r="E234" s="7"/>
      <c r="F234" s="5"/>
    </row>
    <row r="235" spans="2:6">
      <c r="B235" s="6"/>
      <c r="C235" s="7"/>
      <c r="D235" s="5"/>
      <c r="E235" s="7"/>
      <c r="F235" s="5"/>
    </row>
    <row r="236" spans="2:6">
      <c r="B236" s="6"/>
      <c r="C236" s="7"/>
      <c r="D236" s="5"/>
      <c r="E236" s="7"/>
      <c r="F236" s="5"/>
    </row>
    <row r="237" spans="2:6">
      <c r="B237" s="6"/>
      <c r="C237" s="7"/>
      <c r="D237" s="5"/>
      <c r="E237" s="7"/>
      <c r="F237" s="5"/>
    </row>
    <row r="238" spans="2:6">
      <c r="B238" s="6"/>
      <c r="C238" s="7"/>
      <c r="D238" s="5"/>
      <c r="E238" s="7"/>
      <c r="F238" s="5"/>
    </row>
    <row r="239" spans="2:6">
      <c r="B239" s="6"/>
      <c r="C239" s="7"/>
      <c r="D239" s="5"/>
      <c r="E239" s="7"/>
      <c r="F239" s="5"/>
    </row>
    <row r="240" spans="2:6">
      <c r="B240" s="6"/>
      <c r="C240" s="7"/>
      <c r="D240" s="5"/>
      <c r="E240" s="7"/>
      <c r="F240" s="5"/>
    </row>
    <row r="241" spans="2:6">
      <c r="B241" s="6"/>
      <c r="C241" s="7"/>
      <c r="D241" s="5"/>
      <c r="E241" s="7"/>
      <c r="F241" s="5"/>
    </row>
    <row r="242" spans="2:6">
      <c r="B242" s="6"/>
      <c r="C242" s="7"/>
      <c r="D242" s="5"/>
      <c r="E242" s="7"/>
      <c r="F242" s="5"/>
    </row>
    <row r="243" spans="2:6">
      <c r="B243" s="6"/>
      <c r="C243" s="7"/>
      <c r="D243" s="5"/>
      <c r="E243" s="7"/>
      <c r="F243" s="5"/>
    </row>
    <row r="244" spans="2:6">
      <c r="B244" s="6"/>
      <c r="C244" s="7"/>
      <c r="D244" s="5"/>
      <c r="E244" s="7"/>
      <c r="F244" s="5"/>
    </row>
    <row r="245" spans="2:6">
      <c r="B245" s="6"/>
      <c r="C245" s="7"/>
      <c r="D245" s="5"/>
      <c r="E245" s="7"/>
      <c r="F245" s="5"/>
    </row>
    <row r="246" spans="2:6">
      <c r="B246" s="6"/>
      <c r="C246" s="7"/>
      <c r="D246" s="5"/>
      <c r="E246" s="7"/>
      <c r="F246" s="5"/>
    </row>
    <row r="247" spans="2:6">
      <c r="B247" s="6"/>
      <c r="C247" s="7"/>
      <c r="D247" s="5"/>
      <c r="E247" s="7"/>
      <c r="F247" s="5"/>
    </row>
    <row r="248" spans="2:6">
      <c r="B248" s="6"/>
      <c r="C248" s="7"/>
      <c r="D248" s="5"/>
      <c r="E248" s="7"/>
      <c r="F248" s="5"/>
    </row>
    <row r="249" spans="2:6">
      <c r="B249" s="6"/>
      <c r="C249" s="7"/>
      <c r="D249" s="5"/>
      <c r="E249" s="7"/>
      <c r="F249" s="5"/>
    </row>
    <row r="250" spans="2:6">
      <c r="B250" s="6"/>
      <c r="C250" s="7"/>
      <c r="D250" s="5"/>
      <c r="E250" s="7"/>
      <c r="F250" s="5"/>
    </row>
    <row r="251" spans="2:6">
      <c r="B251" s="6"/>
      <c r="C251" s="7"/>
      <c r="D251" s="5"/>
      <c r="E251" s="7"/>
      <c r="F251" s="5"/>
    </row>
    <row r="252" spans="2:6">
      <c r="B252" s="6"/>
      <c r="C252" s="7"/>
      <c r="D252" s="5"/>
      <c r="E252" s="7"/>
      <c r="F252" s="5"/>
    </row>
    <row r="253" spans="2:6">
      <c r="B253" s="6"/>
      <c r="C253" s="7"/>
      <c r="D253" s="5"/>
      <c r="E253" s="7"/>
      <c r="F253" s="5"/>
    </row>
    <row r="254" spans="2:6">
      <c r="B254" s="6"/>
      <c r="C254" s="7"/>
      <c r="D254" s="5"/>
      <c r="E254" s="7"/>
      <c r="F254" s="5"/>
    </row>
    <row r="255" spans="2:6">
      <c r="B255" s="6"/>
      <c r="C255" s="7"/>
      <c r="D255" s="5"/>
      <c r="E255" s="7"/>
      <c r="F255" s="5"/>
    </row>
    <row r="256" spans="2:6">
      <c r="B256" s="6"/>
      <c r="C256" s="7"/>
      <c r="D256" s="5"/>
      <c r="E256" s="7"/>
      <c r="F256" s="5"/>
    </row>
    <row r="257" spans="2:6">
      <c r="B257" s="6"/>
      <c r="C257" s="7"/>
      <c r="D257" s="5"/>
      <c r="E257" s="7"/>
      <c r="F257" s="5"/>
    </row>
    <row r="258" spans="2:6">
      <c r="B258" s="6"/>
      <c r="C258" s="7"/>
      <c r="D258" s="5"/>
      <c r="E258" s="7"/>
      <c r="F258" s="5"/>
    </row>
    <row r="259" spans="2:6">
      <c r="B259" s="6"/>
      <c r="C259" s="7"/>
      <c r="D259" s="5"/>
      <c r="E259" s="7"/>
      <c r="F259" s="5"/>
    </row>
    <row r="260" spans="2:6">
      <c r="B260" s="6"/>
      <c r="C260" s="7"/>
      <c r="D260" s="5"/>
      <c r="E260" s="7"/>
      <c r="F260" s="5"/>
    </row>
    <row r="261" spans="2:6">
      <c r="B261" s="6"/>
      <c r="C261" s="7"/>
      <c r="D261" s="5"/>
      <c r="E261" s="7"/>
      <c r="F261" s="5"/>
    </row>
    <row r="262" spans="2:6">
      <c r="B262" s="6"/>
      <c r="C262" s="7"/>
      <c r="D262" s="5"/>
      <c r="E262" s="7"/>
      <c r="F262" s="5"/>
    </row>
    <row r="263" spans="2:6">
      <c r="B263" s="6"/>
      <c r="C263" s="7"/>
      <c r="D263" s="5"/>
      <c r="E263" s="7"/>
      <c r="F263" s="5"/>
    </row>
    <row r="264" spans="2:6">
      <c r="B264" s="6"/>
      <c r="C264" s="7"/>
      <c r="D264" s="5"/>
      <c r="E264" s="7"/>
      <c r="F264" s="5"/>
    </row>
    <row r="265" spans="2:6">
      <c r="B265" s="6"/>
      <c r="C265" s="7"/>
      <c r="D265" s="5"/>
      <c r="E265" s="7"/>
      <c r="F265" s="5"/>
    </row>
    <row r="266" spans="2:6">
      <c r="B266" s="6"/>
      <c r="C266" s="7"/>
      <c r="D266" s="5"/>
      <c r="E266" s="7"/>
      <c r="F266" s="5"/>
    </row>
    <row r="267" spans="2:6">
      <c r="B267" s="6"/>
      <c r="C267" s="7"/>
      <c r="D267" s="5"/>
      <c r="E267" s="7"/>
      <c r="F267" s="5"/>
    </row>
    <row r="268" spans="2:6">
      <c r="B268" s="6"/>
      <c r="C268" s="7"/>
      <c r="D268" s="5"/>
      <c r="E268" s="7"/>
      <c r="F268" s="5"/>
    </row>
    <row r="269" spans="2:6">
      <c r="B269" s="6"/>
      <c r="C269" s="7"/>
      <c r="D269" s="5"/>
      <c r="E269" s="7"/>
      <c r="F269" s="5"/>
    </row>
    <row r="270" spans="2:6">
      <c r="B270" s="6"/>
      <c r="C270" s="7"/>
      <c r="D270" s="5"/>
      <c r="E270" s="7"/>
      <c r="F270" s="5"/>
    </row>
    <row r="271" spans="2:6">
      <c r="B271" s="6"/>
      <c r="C271" s="7"/>
      <c r="D271" s="5"/>
      <c r="E271" s="7"/>
      <c r="F271" s="5"/>
    </row>
    <row r="272" spans="2:6">
      <c r="B272" s="6"/>
      <c r="C272" s="7"/>
      <c r="D272" s="5"/>
      <c r="E272" s="7"/>
      <c r="F272" s="5"/>
    </row>
    <row r="273" spans="2:6">
      <c r="B273" s="6"/>
      <c r="C273" s="7"/>
      <c r="D273" s="5"/>
      <c r="E273" s="7"/>
      <c r="F273" s="5"/>
    </row>
    <row r="274" spans="2:6">
      <c r="B274" s="6"/>
      <c r="C274" s="7"/>
      <c r="D274" s="5"/>
      <c r="E274" s="7"/>
      <c r="F274" s="5"/>
    </row>
    <row r="275" spans="2:6">
      <c r="B275" s="6"/>
      <c r="C275" s="7"/>
      <c r="D275" s="5"/>
      <c r="E275" s="7"/>
      <c r="F275" s="5"/>
    </row>
    <row r="276" spans="2:6">
      <c r="B276" s="6"/>
      <c r="C276" s="7"/>
      <c r="D276" s="5"/>
      <c r="E276" s="7"/>
      <c r="F276" s="5"/>
    </row>
    <row r="277" spans="2:6">
      <c r="B277" s="6"/>
      <c r="C277" s="7"/>
      <c r="D277" s="5"/>
      <c r="E277" s="7"/>
      <c r="F277" s="5"/>
    </row>
    <row r="278" spans="2:6">
      <c r="B278" s="6"/>
      <c r="C278" s="7"/>
      <c r="D278" s="5"/>
      <c r="E278" s="7"/>
      <c r="F278" s="5"/>
    </row>
    <row r="279" spans="2:6">
      <c r="B279" s="6"/>
      <c r="C279" s="7"/>
      <c r="D279" s="5"/>
      <c r="E279" s="7"/>
      <c r="F279" s="5"/>
    </row>
    <row r="280" spans="2:6">
      <c r="B280" s="6"/>
      <c r="C280" s="7"/>
      <c r="D280" s="5"/>
      <c r="E280" s="7"/>
      <c r="F280" s="5"/>
    </row>
    <row r="281" spans="2:6">
      <c r="B281" s="6"/>
      <c r="C281" s="7"/>
      <c r="D281" s="5"/>
      <c r="E281" s="7"/>
      <c r="F281" s="5"/>
    </row>
    <row r="282" spans="2:6">
      <c r="B282" s="6"/>
      <c r="C282" s="7"/>
      <c r="D282" s="5"/>
      <c r="E282" s="7"/>
      <c r="F282" s="5"/>
    </row>
    <row r="283" spans="2:6">
      <c r="B283" s="6"/>
      <c r="C283" s="7"/>
      <c r="D283" s="5"/>
      <c r="E283" s="7"/>
      <c r="F283" s="5"/>
    </row>
    <row r="284" spans="2:6">
      <c r="B284" s="6"/>
      <c r="C284" s="7"/>
      <c r="D284" s="5"/>
      <c r="E284" s="7"/>
      <c r="F284" s="5"/>
    </row>
    <row r="285" spans="2:6">
      <c r="B285" s="6"/>
      <c r="C285" s="7"/>
      <c r="D285" s="5"/>
      <c r="E285" s="7"/>
      <c r="F285" s="5"/>
    </row>
    <row r="286" spans="2:6">
      <c r="B286" s="6"/>
      <c r="C286" s="7"/>
      <c r="D286" s="5"/>
      <c r="E286" s="7"/>
      <c r="F286" s="5"/>
    </row>
    <row r="287" spans="2:6">
      <c r="B287" s="6"/>
      <c r="C287" s="7"/>
      <c r="D287" s="5"/>
      <c r="E287" s="7"/>
      <c r="F287" s="5"/>
    </row>
    <row r="288" spans="2:6">
      <c r="B288" s="6"/>
      <c r="C288" s="7"/>
      <c r="D288" s="5"/>
      <c r="E288" s="7"/>
      <c r="F288" s="5"/>
    </row>
    <row r="289" spans="2:6">
      <c r="B289" s="6"/>
      <c r="C289" s="7"/>
      <c r="D289" s="5"/>
      <c r="E289" s="7"/>
      <c r="F289" s="5"/>
    </row>
    <row r="290" spans="2:6">
      <c r="B290" s="6"/>
      <c r="C290" s="7"/>
      <c r="D290" s="5"/>
      <c r="E290" s="7"/>
      <c r="F290" s="5"/>
    </row>
    <row r="291" spans="2:6">
      <c r="B291" s="6"/>
      <c r="C291" s="7"/>
      <c r="D291" s="5"/>
      <c r="E291" s="7"/>
      <c r="F291" s="5"/>
    </row>
    <row r="292" spans="2:6">
      <c r="B292" s="6"/>
      <c r="C292" s="7"/>
      <c r="D292" s="5"/>
      <c r="E292" s="7"/>
      <c r="F292" s="5"/>
    </row>
    <row r="293" spans="2:6">
      <c r="B293" s="6"/>
      <c r="C293" s="7"/>
      <c r="D293" s="5"/>
      <c r="E293" s="7"/>
      <c r="F293" s="5"/>
    </row>
    <row r="294" spans="2:6">
      <c r="B294" s="6"/>
      <c r="C294" s="7"/>
      <c r="D294" s="5"/>
      <c r="E294" s="7"/>
      <c r="F294" s="5"/>
    </row>
    <row r="295" spans="2:6">
      <c r="B295" s="6"/>
      <c r="C295" s="7"/>
      <c r="D295" s="5"/>
      <c r="E295" s="7"/>
      <c r="F295" s="5"/>
    </row>
    <row r="296" spans="2:6">
      <c r="B296" s="6"/>
      <c r="C296" s="7"/>
      <c r="D296" s="5"/>
      <c r="E296" s="7"/>
      <c r="F296" s="5"/>
    </row>
    <row r="297" spans="2:6">
      <c r="B297" s="6"/>
      <c r="C297" s="7"/>
      <c r="D297" s="5"/>
      <c r="E297" s="7"/>
      <c r="F297" s="5"/>
    </row>
    <row r="298" spans="2:6">
      <c r="B298" s="6"/>
      <c r="C298" s="7"/>
      <c r="D298" s="5"/>
      <c r="E298" s="7"/>
      <c r="F298" s="5"/>
    </row>
    <row r="299" spans="2:6">
      <c r="B299" s="6"/>
      <c r="C299" s="7"/>
      <c r="D299" s="5"/>
      <c r="E299" s="7"/>
      <c r="F299" s="5"/>
    </row>
    <row r="300" spans="2:6">
      <c r="B300" s="6"/>
      <c r="C300" s="7"/>
      <c r="D300" s="5"/>
      <c r="E300" s="7"/>
      <c r="F300" s="5"/>
    </row>
    <row r="301" spans="2:6">
      <c r="B301" s="6"/>
      <c r="C301" s="7"/>
      <c r="D301" s="5"/>
      <c r="E301" s="7"/>
      <c r="F301" s="5"/>
    </row>
    <row r="302" spans="2:6">
      <c r="B302" s="6"/>
      <c r="C302" s="7"/>
      <c r="D302" s="5"/>
      <c r="E302" s="7"/>
      <c r="F302" s="5"/>
    </row>
    <row r="303" spans="2:6">
      <c r="B303" s="6"/>
      <c r="C303" s="7"/>
      <c r="D303" s="5"/>
      <c r="E303" s="7"/>
      <c r="F303" s="5"/>
    </row>
    <row r="304" spans="2:6">
      <c r="B304" s="6"/>
      <c r="C304" s="7"/>
      <c r="D304" s="5"/>
      <c r="E304" s="7"/>
      <c r="F304" s="5"/>
    </row>
    <row r="305" spans="2:6">
      <c r="B305" s="6"/>
      <c r="C305" s="7"/>
      <c r="D305" s="5"/>
      <c r="E305" s="7"/>
      <c r="F305" s="5"/>
    </row>
    <row r="306" spans="2:6">
      <c r="B306" s="6"/>
      <c r="C306" s="7"/>
      <c r="D306" s="5"/>
      <c r="E306" s="7"/>
      <c r="F306" s="5"/>
    </row>
    <row r="307" spans="2:6">
      <c r="B307" s="6"/>
      <c r="C307" s="7"/>
      <c r="D307" s="5"/>
      <c r="E307" s="7"/>
      <c r="F307" s="5"/>
    </row>
    <row r="308" spans="2:6">
      <c r="B308" s="6"/>
      <c r="C308" s="7"/>
      <c r="D308" s="5"/>
      <c r="E308" s="7"/>
      <c r="F308" s="5"/>
    </row>
    <row r="309" spans="2:6">
      <c r="B309" s="6"/>
      <c r="C309" s="7"/>
      <c r="D309" s="5"/>
      <c r="E309" s="7"/>
      <c r="F309" s="5"/>
    </row>
    <row r="310" spans="2:6">
      <c r="B310" s="6"/>
      <c r="C310" s="7"/>
      <c r="D310" s="5"/>
      <c r="E310" s="7"/>
      <c r="F310" s="5"/>
    </row>
    <row r="311" spans="2:6">
      <c r="B311" s="6"/>
      <c r="C311" s="7"/>
      <c r="D311" s="5"/>
      <c r="E311" s="7"/>
      <c r="F311" s="5"/>
    </row>
    <row r="312" spans="2:6">
      <c r="B312" s="6"/>
      <c r="C312" s="7"/>
      <c r="D312" s="5"/>
      <c r="E312" s="7"/>
      <c r="F312" s="5"/>
    </row>
    <row r="313" spans="2:6">
      <c r="B313" s="6"/>
      <c r="C313" s="7"/>
      <c r="D313" s="5"/>
      <c r="E313" s="7"/>
      <c r="F313" s="5"/>
    </row>
    <row r="314" spans="2:6">
      <c r="B314" s="6"/>
      <c r="C314" s="7"/>
      <c r="D314" s="5"/>
      <c r="E314" s="7"/>
      <c r="F314" s="5"/>
    </row>
    <row r="315" spans="2:6">
      <c r="B315" s="6"/>
      <c r="C315" s="7"/>
      <c r="D315" s="5"/>
      <c r="E315" s="7"/>
      <c r="F315" s="5"/>
    </row>
    <row r="316" spans="2:6">
      <c r="B316" s="6"/>
      <c r="C316" s="7"/>
      <c r="D316" s="5"/>
      <c r="E316" s="7"/>
      <c r="F316" s="5"/>
    </row>
    <row r="317" spans="2:6">
      <c r="B317" s="6"/>
      <c r="C317" s="7"/>
      <c r="D317" s="5"/>
      <c r="E317" s="7"/>
      <c r="F317" s="5"/>
    </row>
    <row r="318" spans="2:6">
      <c r="B318" s="6"/>
      <c r="C318" s="7"/>
      <c r="D318" s="5"/>
      <c r="E318" s="7"/>
      <c r="F318" s="5"/>
    </row>
    <row r="319" spans="2:6">
      <c r="B319" s="6"/>
      <c r="C319" s="7"/>
      <c r="D319" s="5"/>
      <c r="E319" s="7"/>
      <c r="F319" s="5"/>
    </row>
    <row r="320" spans="2:6">
      <c r="B320" s="6"/>
      <c r="C320" s="7"/>
      <c r="D320" s="5"/>
      <c r="E320" s="7"/>
      <c r="F320" s="5"/>
    </row>
    <row r="321" spans="2:6">
      <c r="B321" s="6"/>
      <c r="C321" s="7"/>
      <c r="D321" s="5"/>
      <c r="E321" s="7"/>
      <c r="F321" s="5"/>
    </row>
    <row r="322" spans="2:6">
      <c r="B322" s="6"/>
      <c r="C322" s="7"/>
      <c r="D322" s="5"/>
      <c r="E322" s="7"/>
      <c r="F322" s="5"/>
    </row>
    <row r="323" spans="2:6">
      <c r="B323" s="6"/>
      <c r="C323" s="7"/>
      <c r="D323" s="5"/>
      <c r="E323" s="7"/>
      <c r="F323" s="5"/>
    </row>
    <row r="324" spans="2:6">
      <c r="B324" s="6"/>
      <c r="C324" s="7"/>
      <c r="D324" s="5"/>
      <c r="E324" s="7"/>
      <c r="F324" s="5"/>
    </row>
    <row r="325" spans="2:6">
      <c r="B325" s="6"/>
      <c r="C325" s="7"/>
      <c r="D325" s="5"/>
      <c r="E325" s="7"/>
      <c r="F325" s="5"/>
    </row>
    <row r="326" spans="2:6">
      <c r="B326" s="6"/>
      <c r="C326" s="7"/>
      <c r="D326" s="5"/>
      <c r="E326" s="7"/>
      <c r="F326" s="5"/>
    </row>
    <row r="327" spans="2:6">
      <c r="B327" s="6"/>
      <c r="C327" s="7"/>
      <c r="D327" s="5"/>
      <c r="E327" s="7"/>
      <c r="F327" s="5"/>
    </row>
    <row r="328" spans="2:6">
      <c r="B328" s="6"/>
      <c r="C328" s="7"/>
      <c r="D328" s="5"/>
      <c r="E328" s="7"/>
      <c r="F328" s="5"/>
    </row>
    <row r="329" spans="2:6">
      <c r="B329" s="6"/>
      <c r="C329" s="7"/>
      <c r="D329" s="5"/>
      <c r="E329" s="7"/>
      <c r="F329" s="5"/>
    </row>
    <row r="330" spans="2:6">
      <c r="B330" s="6"/>
      <c r="C330" s="7"/>
      <c r="D330" s="5"/>
      <c r="E330" s="7"/>
      <c r="F330" s="5"/>
    </row>
    <row r="331" spans="2:6">
      <c r="B331" s="6"/>
      <c r="C331" s="7"/>
      <c r="D331" s="5"/>
      <c r="E331" s="7"/>
      <c r="F331" s="5"/>
    </row>
    <row r="332" spans="2:6">
      <c r="B332" s="6"/>
      <c r="C332" s="7"/>
      <c r="D332" s="5"/>
      <c r="E332" s="7"/>
      <c r="F332" s="5"/>
    </row>
    <row r="333" spans="2:6">
      <c r="B333" s="6"/>
      <c r="C333" s="7"/>
      <c r="D333" s="5"/>
      <c r="E333" s="7"/>
      <c r="F333" s="5"/>
    </row>
    <row r="334" spans="2:6">
      <c r="B334" s="6"/>
      <c r="C334" s="7"/>
      <c r="D334" s="5"/>
      <c r="E334" s="7"/>
      <c r="F334" s="5"/>
    </row>
    <row r="335" spans="2:6">
      <c r="B335" s="6"/>
      <c r="C335" s="7"/>
      <c r="D335" s="5"/>
      <c r="E335" s="7"/>
      <c r="F335" s="5"/>
    </row>
    <row r="336" spans="2:6">
      <c r="B336" s="6"/>
      <c r="C336" s="7"/>
      <c r="D336" s="5"/>
      <c r="E336" s="7"/>
      <c r="F336" s="5"/>
    </row>
    <row r="337" spans="2:6">
      <c r="B337" s="6"/>
      <c r="C337" s="7"/>
      <c r="D337" s="5"/>
      <c r="E337" s="7"/>
      <c r="F337" s="5"/>
    </row>
    <row r="338" spans="2:6">
      <c r="B338" s="6"/>
      <c r="C338" s="7"/>
      <c r="D338" s="5"/>
      <c r="E338" s="7"/>
      <c r="F338" s="5"/>
    </row>
    <row r="339" spans="2:6">
      <c r="B339" s="6"/>
      <c r="C339" s="7"/>
      <c r="D339" s="5"/>
      <c r="E339" s="7"/>
      <c r="F339" s="5"/>
    </row>
    <row r="340" spans="2:6">
      <c r="B340" s="6"/>
      <c r="C340" s="7"/>
      <c r="D340" s="5"/>
      <c r="E340" s="7"/>
      <c r="F340" s="5"/>
    </row>
    <row r="341" spans="2:6">
      <c r="B341" s="6"/>
      <c r="C341" s="7"/>
      <c r="D341" s="5"/>
      <c r="E341" s="7"/>
      <c r="F341" s="5"/>
    </row>
    <row r="342" spans="2:6">
      <c r="B342" s="6"/>
      <c r="C342" s="7"/>
      <c r="D342" s="5"/>
      <c r="E342" s="7"/>
      <c r="F342" s="5"/>
    </row>
    <row r="343" spans="2:6">
      <c r="B343" s="6"/>
      <c r="C343" s="7"/>
      <c r="D343" s="5"/>
      <c r="E343" s="7"/>
      <c r="F343" s="5"/>
    </row>
    <row r="344" spans="2:6">
      <c r="B344" s="6"/>
      <c r="C344" s="7"/>
      <c r="D344" s="5"/>
      <c r="E344" s="7"/>
      <c r="F344" s="5"/>
    </row>
    <row r="345" spans="2:6">
      <c r="B345" s="6"/>
      <c r="C345" s="7"/>
      <c r="D345" s="5"/>
      <c r="E345" s="7"/>
      <c r="F345" s="5"/>
    </row>
    <row r="346" spans="2:6">
      <c r="B346" s="6"/>
      <c r="C346" s="7"/>
      <c r="D346" s="5"/>
      <c r="E346" s="7"/>
      <c r="F346" s="5"/>
    </row>
    <row r="347" spans="2:6">
      <c r="B347" s="6"/>
      <c r="C347" s="7"/>
      <c r="D347" s="5"/>
      <c r="E347" s="7"/>
      <c r="F347" s="5"/>
    </row>
    <row r="348" spans="2:6">
      <c r="B348" s="6"/>
      <c r="C348" s="7"/>
      <c r="D348" s="5"/>
      <c r="E348" s="7"/>
      <c r="F348" s="5"/>
    </row>
    <row r="349" spans="2:6">
      <c r="B349" s="6"/>
      <c r="C349" s="7"/>
      <c r="D349" s="5"/>
      <c r="E349" s="7"/>
      <c r="F349" s="5"/>
    </row>
    <row r="350" spans="2:6">
      <c r="B350" s="6"/>
      <c r="C350" s="7"/>
      <c r="D350" s="5"/>
      <c r="E350" s="7"/>
      <c r="F350" s="5"/>
    </row>
    <row r="351" spans="2:6">
      <c r="B351" s="6"/>
      <c r="C351" s="7"/>
      <c r="D351" s="5"/>
      <c r="E351" s="7"/>
      <c r="F351" s="5"/>
    </row>
    <row r="352" spans="2:6">
      <c r="B352" s="6"/>
      <c r="C352" s="7"/>
      <c r="D352" s="5"/>
      <c r="E352" s="7"/>
      <c r="F352" s="5"/>
    </row>
    <row r="353" spans="2:6">
      <c r="B353" s="6"/>
      <c r="C353" s="7"/>
      <c r="D353" s="5"/>
      <c r="E353" s="7"/>
      <c r="F353" s="5"/>
    </row>
    <row r="354" spans="2:6">
      <c r="B354" s="6"/>
      <c r="C354" s="7"/>
      <c r="D354" s="5"/>
      <c r="E354" s="7"/>
      <c r="F354" s="5"/>
    </row>
    <row r="355" spans="2:6">
      <c r="B355" s="6"/>
      <c r="C355" s="7"/>
      <c r="D355" s="5"/>
      <c r="E355" s="7"/>
      <c r="F355" s="5"/>
    </row>
    <row r="356" spans="2:6">
      <c r="B356" s="6"/>
      <c r="C356" s="7"/>
      <c r="D356" s="5"/>
      <c r="E356" s="7"/>
      <c r="F356" s="5"/>
    </row>
    <row r="357" spans="2:6">
      <c r="B357" s="6"/>
      <c r="C357" s="7"/>
      <c r="D357" s="5"/>
      <c r="E357" s="7"/>
      <c r="F357" s="5"/>
    </row>
    <row r="358" spans="2:6">
      <c r="B358" s="6"/>
      <c r="C358" s="7"/>
      <c r="D358" s="5"/>
      <c r="E358" s="7"/>
      <c r="F358" s="5"/>
    </row>
    <row r="359" spans="2:6">
      <c r="B359" s="6"/>
      <c r="C359" s="7"/>
      <c r="D359" s="5"/>
      <c r="E359" s="7"/>
      <c r="F359" s="5"/>
    </row>
    <row r="360" spans="2:6">
      <c r="B360" s="6"/>
      <c r="C360" s="7"/>
      <c r="D360" s="5"/>
      <c r="E360" s="7"/>
      <c r="F360" s="5"/>
    </row>
    <row r="361" spans="2:6">
      <c r="B361" s="6"/>
      <c r="C361" s="7"/>
      <c r="D361" s="5"/>
      <c r="E361" s="7"/>
      <c r="F361" s="5"/>
    </row>
    <row r="362" spans="2:6">
      <c r="B362" s="6"/>
      <c r="C362" s="7"/>
      <c r="D362" s="5"/>
      <c r="E362" s="7"/>
      <c r="F362" s="5"/>
    </row>
    <row r="363" spans="2:6">
      <c r="B363" s="6"/>
      <c r="C363" s="7"/>
      <c r="D363" s="5"/>
      <c r="E363" s="7"/>
      <c r="F363" s="5"/>
    </row>
    <row r="364" spans="2:6">
      <c r="B364" s="6"/>
      <c r="C364" s="7"/>
      <c r="D364" s="5"/>
      <c r="E364" s="7"/>
      <c r="F364" s="5"/>
    </row>
    <row r="365" spans="2:6">
      <c r="B365" s="6"/>
      <c r="C365" s="7"/>
      <c r="D365" s="5"/>
      <c r="E365" s="7"/>
      <c r="F365" s="5"/>
    </row>
    <row r="366" spans="2:6">
      <c r="B366" s="6"/>
      <c r="C366" s="7"/>
      <c r="D366" s="5"/>
      <c r="E366" s="7"/>
      <c r="F366" s="5"/>
    </row>
    <row r="367" spans="2:6">
      <c r="B367" s="6"/>
      <c r="C367" s="7"/>
      <c r="D367" s="5"/>
      <c r="E367" s="7"/>
      <c r="F367" s="5"/>
    </row>
    <row r="368" spans="2:6">
      <c r="B368" s="6"/>
      <c r="C368" s="7"/>
      <c r="D368" s="5"/>
      <c r="E368" s="7"/>
      <c r="F368" s="5"/>
    </row>
    <row r="369" spans="2:6">
      <c r="B369" s="6"/>
      <c r="C369" s="7"/>
      <c r="D369" s="5"/>
      <c r="E369" s="7"/>
      <c r="F369" s="5"/>
    </row>
    <row r="370" spans="2:6">
      <c r="B370" s="6"/>
      <c r="C370" s="7"/>
      <c r="D370" s="5"/>
      <c r="E370" s="7"/>
      <c r="F370" s="5"/>
    </row>
    <row r="371" spans="2:6">
      <c r="B371" s="6"/>
      <c r="C371" s="7"/>
      <c r="D371" s="5"/>
      <c r="E371" s="7"/>
      <c r="F371" s="5"/>
    </row>
    <row r="372" spans="2:6">
      <c r="B372" s="6"/>
      <c r="C372" s="7"/>
      <c r="D372" s="5"/>
      <c r="E372" s="7"/>
      <c r="F372" s="5"/>
    </row>
    <row r="373" spans="2:6">
      <c r="B373" s="6"/>
      <c r="C373" s="7"/>
      <c r="D373" s="5"/>
      <c r="E373" s="7"/>
      <c r="F373" s="5"/>
    </row>
    <row r="374" spans="2:6">
      <c r="B374" s="6"/>
      <c r="C374" s="7"/>
      <c r="D374" s="5"/>
      <c r="E374" s="7"/>
      <c r="F374" s="5"/>
    </row>
    <row r="375" spans="2:6">
      <c r="B375" s="6"/>
      <c r="C375" s="7"/>
      <c r="D375" s="5"/>
      <c r="E375" s="7"/>
      <c r="F375" s="5"/>
    </row>
    <row r="376" spans="2:6">
      <c r="B376" s="6"/>
      <c r="C376" s="7"/>
      <c r="D376" s="5"/>
      <c r="E376" s="7"/>
      <c r="F376" s="5"/>
    </row>
    <row r="377" spans="2:6">
      <c r="B377" s="6"/>
      <c r="C377" s="7"/>
      <c r="D377" s="5"/>
      <c r="E377" s="7"/>
      <c r="F377" s="5"/>
    </row>
    <row r="378" spans="2:6">
      <c r="B378" s="6"/>
      <c r="C378" s="7"/>
      <c r="D378" s="5"/>
      <c r="E378" s="7"/>
      <c r="F378" s="5"/>
    </row>
    <row r="379" spans="2:6">
      <c r="B379" s="6"/>
      <c r="C379" s="7"/>
      <c r="D379" s="5"/>
      <c r="E379" s="7"/>
      <c r="F379" s="5"/>
    </row>
    <row r="380" spans="2:6">
      <c r="B380" s="6"/>
      <c r="C380" s="7"/>
      <c r="D380" s="5"/>
      <c r="E380" s="7"/>
      <c r="F380" s="5"/>
    </row>
    <row r="381" spans="2:6">
      <c r="B381" s="6"/>
      <c r="C381" s="7"/>
      <c r="D381" s="5"/>
      <c r="E381" s="7"/>
      <c r="F381" s="5"/>
    </row>
    <row r="382" spans="2:6">
      <c r="B382" s="6"/>
      <c r="C382" s="7"/>
      <c r="D382" s="5"/>
      <c r="E382" s="7"/>
      <c r="F382" s="5"/>
    </row>
    <row r="383" spans="2:6">
      <c r="B383" s="6"/>
      <c r="C383" s="7"/>
      <c r="D383" s="5"/>
      <c r="E383" s="7"/>
      <c r="F383" s="5"/>
    </row>
    <row r="384" spans="2:6">
      <c r="B384" s="6"/>
      <c r="C384" s="7"/>
      <c r="D384" s="5"/>
      <c r="E384" s="7"/>
      <c r="F384" s="5"/>
    </row>
    <row r="385" spans="2:6">
      <c r="B385" s="6"/>
      <c r="C385" s="7"/>
      <c r="D385" s="5"/>
      <c r="E385" s="7"/>
      <c r="F385" s="5"/>
    </row>
    <row r="386" spans="2:6">
      <c r="B386" s="6"/>
      <c r="C386" s="7"/>
      <c r="D386" s="5"/>
      <c r="E386" s="7"/>
      <c r="F386" s="5"/>
    </row>
    <row r="387" spans="2:6">
      <c r="B387" s="6"/>
      <c r="C387" s="7"/>
      <c r="D387" s="5"/>
      <c r="E387" s="7"/>
      <c r="F387" s="5"/>
    </row>
    <row r="388" spans="2:6">
      <c r="B388" s="6"/>
      <c r="C388" s="7"/>
      <c r="D388" s="5"/>
      <c r="E388" s="7"/>
      <c r="F388" s="5"/>
    </row>
    <row r="389" spans="2:6">
      <c r="B389" s="6"/>
      <c r="C389" s="7"/>
      <c r="D389" s="5"/>
      <c r="E389" s="7"/>
      <c r="F389" s="5"/>
    </row>
    <row r="390" spans="2:6">
      <c r="B390" s="6"/>
      <c r="C390" s="7"/>
      <c r="D390" s="5"/>
      <c r="E390" s="7"/>
      <c r="F390" s="5"/>
    </row>
    <row r="391" spans="2:6">
      <c r="B391" s="6"/>
      <c r="C391" s="7"/>
      <c r="D391" s="5"/>
      <c r="E391" s="7"/>
      <c r="F391" s="5"/>
    </row>
    <row r="392" spans="2:6">
      <c r="B392" s="6"/>
      <c r="C392" s="7"/>
      <c r="D392" s="5"/>
      <c r="E392" s="7"/>
      <c r="F392" s="5"/>
    </row>
    <row r="393" spans="2:6">
      <c r="B393" s="6"/>
      <c r="C393" s="7"/>
      <c r="D393" s="5"/>
      <c r="E393" s="7"/>
      <c r="F393" s="5"/>
    </row>
    <row r="394" spans="2:6">
      <c r="B394" s="6"/>
      <c r="C394" s="7"/>
      <c r="D394" s="5"/>
      <c r="E394" s="7"/>
      <c r="F394" s="5"/>
    </row>
    <row r="395" spans="2:6">
      <c r="B395" s="6"/>
      <c r="C395" s="7"/>
      <c r="D395" s="5"/>
      <c r="E395" s="7"/>
      <c r="F395" s="5"/>
    </row>
    <row r="396" spans="2:6">
      <c r="B396" s="6"/>
      <c r="C396" s="7"/>
      <c r="D396" s="5"/>
      <c r="E396" s="7"/>
      <c r="F396" s="5"/>
    </row>
    <row r="397" spans="2:6">
      <c r="B397" s="6"/>
      <c r="C397" s="7"/>
      <c r="D397" s="5"/>
      <c r="E397" s="7"/>
      <c r="F397" s="5"/>
    </row>
    <row r="398" spans="2:6">
      <c r="B398" s="6"/>
      <c r="C398" s="7"/>
      <c r="D398" s="5"/>
      <c r="E398" s="7"/>
      <c r="F398" s="5"/>
    </row>
  </sheetData>
  <printOptions horizontalCentered="1"/>
  <pageMargins left="0.11799999999999999" right="0.11799999999999999" top="0.11799999999999999" bottom="0.11799999999999999" header="0.3" footer="0.3"/>
  <pageSetup scale="94" orientation="landscape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B9F-6166-4953-9827-F3A182C5120F}">
  <sheetPr>
    <pageSetUpPr fitToPage="1"/>
  </sheetPr>
  <dimension ref="A1:N33"/>
  <sheetViews>
    <sheetView showGridLines="0" zoomScaleNormal="100" zoomScaleSheetLayoutView="100" workbookViewId="0">
      <pane ySplit="1" topLeftCell="A2" activePane="bottomLeft" state="frozen"/>
      <selection activeCell="XFD15" sqref="XFD15"/>
      <selection pane="bottomLeft" activeCell="A2" sqref="A2"/>
    </sheetView>
  </sheetViews>
  <sheetFormatPr defaultColWidth="9.64453125" defaultRowHeight="14.4" outlineLevelRow="1"/>
  <cols>
    <col min="1" max="1" width="9.64453125" style="149"/>
    <col min="2" max="2" width="26.46875" style="149" bestFit="1" customWidth="1"/>
    <col min="3" max="3" width="11.29296875" style="149" customWidth="1"/>
    <col min="4" max="4" width="11.29296875" style="149" bestFit="1" customWidth="1"/>
    <col min="5" max="5" width="12.8203125" style="149" customWidth="1"/>
    <col min="6" max="13" width="15.52734375" style="149" customWidth="1"/>
    <col min="14" max="16384" width="9.64453125" style="149"/>
  </cols>
  <sheetData>
    <row r="1" spans="1:14" s="139" customFormat="1" ht="55" customHeight="1">
      <c r="B1" s="140"/>
      <c r="C1" s="140"/>
      <c r="D1" s="140"/>
      <c r="E1" s="140"/>
      <c r="F1" s="140"/>
      <c r="G1" s="140"/>
      <c r="H1" s="140"/>
      <c r="I1" s="140"/>
      <c r="J1" s="141"/>
      <c r="K1" s="141"/>
      <c r="N1" s="142"/>
    </row>
    <row r="3" spans="1:14" s="148" customFormat="1" ht="15" customHeight="1">
      <c r="A3" s="141" t="s">
        <v>25</v>
      </c>
      <c r="B3" s="143" t="s">
        <v>59</v>
      </c>
      <c r="C3" s="143"/>
      <c r="D3" s="144"/>
      <c r="E3" s="145"/>
      <c r="F3" s="145"/>
      <c r="G3" s="146"/>
      <c r="H3" s="146"/>
      <c r="I3" s="146"/>
      <c r="J3" s="147"/>
      <c r="K3" s="147"/>
    </row>
    <row r="4" spans="1:14" outlineLevel="1"/>
    <row r="5" spans="1:14" outlineLevel="1">
      <c r="B5" s="161" t="s">
        <v>62</v>
      </c>
    </row>
    <row r="6" spans="1:14" ht="15" customHeight="1" outlineLevel="1">
      <c r="B6" s="215" t="s">
        <v>60</v>
      </c>
      <c r="C6" s="208"/>
      <c r="D6" s="217">
        <v>0.11273999999999999</v>
      </c>
      <c r="E6" s="149" t="s">
        <v>25</v>
      </c>
    </row>
    <row r="7" spans="1:14" ht="15" customHeight="1" outlineLevel="1">
      <c r="B7" s="216" t="s">
        <v>61</v>
      </c>
      <c r="C7" s="153"/>
      <c r="D7" s="219">
        <v>0.02</v>
      </c>
    </row>
    <row r="8" spans="1:14" ht="15" customHeight="1" outlineLevel="1">
      <c r="D8" s="151"/>
    </row>
    <row r="9" spans="1:14" ht="15" customHeight="1" outlineLevel="1">
      <c r="B9" s="152"/>
      <c r="C9" s="152"/>
      <c r="D9" s="153"/>
      <c r="E9" s="153"/>
      <c r="F9" s="153"/>
      <c r="G9" s="153"/>
      <c r="H9" s="153"/>
      <c r="I9" s="154" t="s">
        <v>63</v>
      </c>
    </row>
    <row r="10" spans="1:14" ht="15" customHeight="1" outlineLevel="1">
      <c r="B10" s="226" t="s">
        <v>113</v>
      </c>
      <c r="C10" s="227"/>
      <c r="D10" s="158">
        <v>1</v>
      </c>
      <c r="E10" s="227">
        <f>D10+1</f>
        <v>2</v>
      </c>
      <c r="F10" s="227">
        <f t="shared" ref="F10:H10" si="0">E10+1</f>
        <v>3</v>
      </c>
      <c r="G10" s="227">
        <f t="shared" si="0"/>
        <v>4</v>
      </c>
      <c r="H10" s="227">
        <f t="shared" si="0"/>
        <v>5</v>
      </c>
      <c r="I10" s="244">
        <f>H10</f>
        <v>5</v>
      </c>
      <c r="L10" s="157"/>
      <c r="M10" s="157"/>
      <c r="N10" s="157"/>
    </row>
    <row r="11" spans="1:14" ht="15" customHeight="1" outlineLevel="1">
      <c r="B11" s="149" t="s">
        <v>65</v>
      </c>
      <c r="D11" s="245">
        <v>9987.4023761080061</v>
      </c>
      <c r="E11" s="245">
        <v>10594.313323367773</v>
      </c>
      <c r="F11" s="245">
        <v>10711.481600168969</v>
      </c>
      <c r="G11" s="245">
        <v>11077.003088518966</v>
      </c>
      <c r="H11" s="246">
        <v>12120</v>
      </c>
      <c r="I11" s="244">
        <f>H11*(1+D7)</f>
        <v>12362.4</v>
      </c>
      <c r="L11" s="157"/>
      <c r="M11" s="157"/>
      <c r="N11" s="157"/>
    </row>
    <row r="12" spans="1:14" ht="15" customHeight="1" outlineLevel="1">
      <c r="B12" s="149" t="s">
        <v>59</v>
      </c>
      <c r="D12" s="245">
        <v>0</v>
      </c>
      <c r="E12" s="245">
        <v>0</v>
      </c>
      <c r="F12" s="245">
        <v>0</v>
      </c>
      <c r="G12" s="245">
        <v>0</v>
      </c>
      <c r="H12" s="246">
        <v>0</v>
      </c>
      <c r="I12" s="247">
        <f>I11/(D6-D7)</f>
        <v>133301.70368772914</v>
      </c>
      <c r="L12" s="157"/>
      <c r="M12" s="157"/>
      <c r="N12" s="157"/>
    </row>
    <row r="13" spans="1:14" ht="15" customHeight="1" outlineLevel="1">
      <c r="B13" s="149" t="s">
        <v>66</v>
      </c>
      <c r="C13" s="158"/>
      <c r="D13" s="248">
        <f>SUM(D11:D12)</f>
        <v>9987.4023761080061</v>
      </c>
      <c r="E13" s="248">
        <f t="shared" ref="E13:H13" si="1">SUM(E11:E12)</f>
        <v>10594.313323367773</v>
      </c>
      <c r="F13" s="248">
        <f t="shared" si="1"/>
        <v>10711.481600168969</v>
      </c>
      <c r="G13" s="248">
        <f t="shared" si="1"/>
        <v>11077.003088518966</v>
      </c>
      <c r="H13" s="249">
        <f t="shared" si="1"/>
        <v>12120</v>
      </c>
      <c r="I13" s="249">
        <f>I12</f>
        <v>133301.70368772914</v>
      </c>
    </row>
    <row r="14" spans="1:14" ht="15" customHeight="1" outlineLevel="1">
      <c r="B14" s="161" t="s">
        <v>112</v>
      </c>
      <c r="C14" s="228"/>
      <c r="D14" s="250">
        <f>D13/(1+$D$6)^D10</f>
        <v>8975.5040495605499</v>
      </c>
      <c r="E14" s="250">
        <f t="shared" ref="E14:I14" si="2">E13/(1+$D$6)^E10</f>
        <v>8556.288365641356</v>
      </c>
      <c r="F14" s="250">
        <f t="shared" si="2"/>
        <v>7774.428002298705</v>
      </c>
      <c r="G14" s="250">
        <f t="shared" si="2"/>
        <v>7225.1601283178506</v>
      </c>
      <c r="H14" s="250">
        <f t="shared" si="2"/>
        <v>7104.5098319293702</v>
      </c>
      <c r="I14" s="250">
        <f t="shared" si="2"/>
        <v>78138.88320646924</v>
      </c>
    </row>
    <row r="15" spans="1:14" ht="15" customHeight="1" outlineLevel="1">
      <c r="B15" s="157"/>
      <c r="C15" s="157"/>
      <c r="D15"/>
      <c r="E15"/>
      <c r="F15"/>
      <c r="G15"/>
      <c r="H15"/>
      <c r="I15"/>
    </row>
    <row r="16" spans="1:14" ht="15" customHeight="1" outlineLevel="1">
      <c r="B16" s="212" t="s">
        <v>57</v>
      </c>
      <c r="C16" s="220"/>
      <c r="D16" s="251">
        <f>SUM(D14:I14)</f>
        <v>117774.77358421707</v>
      </c>
      <c r="E16" s="157"/>
    </row>
    <row r="17" spans="2:9" ht="15" customHeight="1" outlineLevel="1">
      <c r="D17" s="159"/>
      <c r="E17" s="162"/>
    </row>
    <row r="18" spans="2:9" ht="15" customHeight="1" outlineLevel="1">
      <c r="D18" s="159"/>
      <c r="E18" s="162"/>
    </row>
    <row r="19" spans="2:9" ht="15" customHeight="1" outlineLevel="1"/>
    <row r="20" spans="2:9" ht="15" customHeight="1" outlineLevel="1">
      <c r="B20" s="161" t="s">
        <v>69</v>
      </c>
    </row>
    <row r="21" spans="2:9" ht="15" customHeight="1" outlineLevel="1">
      <c r="B21" s="215" t="s">
        <v>60</v>
      </c>
      <c r="C21" s="208"/>
      <c r="D21" s="217">
        <v>0.11273999999999999</v>
      </c>
    </row>
    <row r="22" spans="2:9" ht="15" customHeight="1" outlineLevel="1">
      <c r="B22" s="216" t="s">
        <v>68</v>
      </c>
      <c r="C22" s="153"/>
      <c r="D22" s="218">
        <v>7</v>
      </c>
    </row>
    <row r="23" spans="2:9" ht="15" customHeight="1" outlineLevel="1">
      <c r="D23" s="151"/>
    </row>
    <row r="24" spans="2:9" ht="15" customHeight="1" outlineLevel="1">
      <c r="B24" s="152"/>
      <c r="C24" s="152"/>
      <c r="D24" s="153"/>
      <c r="E24" s="153"/>
      <c r="F24" s="153"/>
      <c r="G24" s="153"/>
      <c r="H24" s="153"/>
      <c r="I24" s="221" t="s">
        <v>59</v>
      </c>
    </row>
    <row r="25" spans="2:9" ht="15" customHeight="1" outlineLevel="1">
      <c r="B25" s="226" t="s">
        <v>113</v>
      </c>
      <c r="C25" s="155"/>
      <c r="D25" s="158">
        <v>1</v>
      </c>
      <c r="E25" s="227">
        <f>D25+1</f>
        <v>2</v>
      </c>
      <c r="F25" s="227">
        <f t="shared" ref="F25:H25" si="3">E25+1</f>
        <v>3</v>
      </c>
      <c r="G25" s="227">
        <f t="shared" si="3"/>
        <v>4</v>
      </c>
      <c r="H25" s="227">
        <f t="shared" si="3"/>
        <v>5</v>
      </c>
      <c r="I25" s="244">
        <f>H25</f>
        <v>5</v>
      </c>
    </row>
    <row r="26" spans="2:9" ht="15" customHeight="1" outlineLevel="1">
      <c r="B26" s="149" t="s">
        <v>70</v>
      </c>
      <c r="D26" s="158">
        <v>13012</v>
      </c>
      <c r="E26" s="158">
        <v>13923</v>
      </c>
      <c r="F26" s="158">
        <v>14759</v>
      </c>
      <c r="G26" s="158">
        <v>15497</v>
      </c>
      <c r="H26" s="158">
        <v>16116</v>
      </c>
      <c r="I26" s="261">
        <f>H26</f>
        <v>16116</v>
      </c>
    </row>
    <row r="27" spans="2:9" ht="15" customHeight="1" outlineLevel="1">
      <c r="B27" s="149" t="s">
        <v>65</v>
      </c>
      <c r="D27" s="253">
        <v>9987.4023761080061</v>
      </c>
      <c r="E27" s="253">
        <v>10594.313323367773</v>
      </c>
      <c r="F27" s="253">
        <v>10711.481600168969</v>
      </c>
      <c r="G27" s="253">
        <v>11077.003088518966</v>
      </c>
      <c r="H27" s="253">
        <v>12120</v>
      </c>
      <c r="I27" s="252">
        <v>0</v>
      </c>
    </row>
    <row r="28" spans="2:9" ht="15" customHeight="1" outlineLevel="1">
      <c r="B28" s="149" t="s">
        <v>66</v>
      </c>
      <c r="C28" s="158"/>
      <c r="D28" s="159">
        <f t="shared" ref="D28" si="4">SUM(D27)</f>
        <v>9987.4023761080061</v>
      </c>
      <c r="E28" s="159">
        <f t="shared" ref="E28:H28" si="5">SUM(E27)</f>
        <v>10594.313323367773</v>
      </c>
      <c r="F28" s="159">
        <f t="shared" si="5"/>
        <v>10711.481600168969</v>
      </c>
      <c r="G28" s="159">
        <f t="shared" si="5"/>
        <v>11077.003088518966</v>
      </c>
      <c r="H28" s="159">
        <f t="shared" si="5"/>
        <v>12120</v>
      </c>
      <c r="I28" s="254">
        <f>I26*D22</f>
        <v>112812</v>
      </c>
    </row>
    <row r="29" spans="2:9" ht="15" customHeight="1" outlineLevel="1">
      <c r="B29" s="161" t="s">
        <v>112</v>
      </c>
      <c r="C29" s="157"/>
      <c r="D29" s="255">
        <f>D28/(1+$D$21)^D25</f>
        <v>8975.5040495605499</v>
      </c>
      <c r="E29" s="255">
        <f t="shared" ref="E29:I29" si="6">E28/(1+$D$21)^E25</f>
        <v>8556.288365641356</v>
      </c>
      <c r="F29" s="255">
        <f t="shared" si="6"/>
        <v>7774.428002298705</v>
      </c>
      <c r="G29" s="255">
        <f t="shared" si="6"/>
        <v>7225.1601283178506</v>
      </c>
      <c r="H29" s="255">
        <f t="shared" si="6"/>
        <v>7104.5098319293702</v>
      </c>
      <c r="I29" s="255">
        <f t="shared" si="6"/>
        <v>66128.214782146548</v>
      </c>
    </row>
    <row r="30" spans="2:9" ht="15" customHeight="1" outlineLevel="1">
      <c r="B30" s="157"/>
      <c r="C30" s="157"/>
      <c r="D30" s="256"/>
      <c r="E30" s="256"/>
      <c r="F30" s="256"/>
      <c r="G30" s="256"/>
      <c r="H30" s="256"/>
      <c r="I30" s="256"/>
    </row>
    <row r="31" spans="2:9" ht="15" customHeight="1" outlineLevel="1">
      <c r="B31" s="212" t="s">
        <v>57</v>
      </c>
      <c r="C31" s="220"/>
      <c r="D31" s="251">
        <f>SUM(D29:I29)</f>
        <v>105764.10515989437</v>
      </c>
      <c r="E31" s="157"/>
    </row>
    <row r="32" spans="2:9" ht="15" customHeight="1" outlineLevel="1">
      <c r="B32" s="161"/>
      <c r="C32" s="161"/>
      <c r="D32" s="151"/>
      <c r="E32" s="157"/>
    </row>
    <row r="33" spans="2:11" ht="15" customHeight="1">
      <c r="B33" s="163"/>
      <c r="C33" s="163"/>
      <c r="D33" s="163"/>
      <c r="E33" s="163"/>
      <c r="F33" s="163"/>
      <c r="G33" s="163"/>
      <c r="H33" s="163"/>
      <c r="I33" s="163"/>
      <c r="J33" s="139"/>
      <c r="K33" s="139"/>
    </row>
  </sheetData>
  <printOptions horizontalCentered="1"/>
  <pageMargins left="0.11799999999999999" right="0.11799999999999999" top="0.11799999999999999" bottom="0.11799999999999999" header="0.31496062992126" footer="0.31496062992126"/>
  <pageSetup orientation="landscape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215-8AD2-4093-8493-0BDC95B4D914}">
  <sheetPr>
    <pageSetUpPr fitToPage="1"/>
  </sheetPr>
  <dimension ref="A1:N41"/>
  <sheetViews>
    <sheetView showGridLines="0" zoomScaleNormal="100" zoomScaleSheetLayoutView="100" workbookViewId="0">
      <pane ySplit="1" topLeftCell="A2" activePane="bottomLeft" state="frozen"/>
      <selection activeCell="XFD15" sqref="XFD15"/>
      <selection pane="bottomLeft" activeCell="A2" sqref="A2"/>
    </sheetView>
  </sheetViews>
  <sheetFormatPr defaultColWidth="9.64453125" defaultRowHeight="14.4" outlineLevelRow="1"/>
  <cols>
    <col min="1" max="1" width="9.64453125" style="149"/>
    <col min="2" max="2" width="22.1171875" style="149" bestFit="1" customWidth="1"/>
    <col min="3" max="3" width="11.29296875" style="149" bestFit="1" customWidth="1"/>
    <col min="4" max="4" width="11.1171875" style="149" bestFit="1" customWidth="1"/>
    <col min="5" max="5" width="12.8203125" style="149" customWidth="1"/>
    <col min="6" max="13" width="15.52734375" style="149" customWidth="1"/>
    <col min="14" max="16384" width="9.64453125" style="149"/>
  </cols>
  <sheetData>
    <row r="1" spans="1:14" s="139" customFormat="1" ht="55" customHeight="1">
      <c r="B1" s="140"/>
      <c r="C1" s="140"/>
      <c r="D1" s="140"/>
      <c r="E1" s="140"/>
      <c r="F1" s="140"/>
      <c r="G1" s="140"/>
      <c r="H1" s="140"/>
      <c r="I1" s="140"/>
      <c r="J1" s="141"/>
      <c r="K1" s="141"/>
      <c r="N1" s="142"/>
    </row>
    <row r="3" spans="1:14" s="148" customFormat="1" ht="15" customHeight="1">
      <c r="A3" s="141" t="s">
        <v>25</v>
      </c>
      <c r="B3" s="143" t="s">
        <v>71</v>
      </c>
      <c r="C3" s="144"/>
      <c r="D3" s="144"/>
      <c r="E3" s="145"/>
      <c r="F3" s="145"/>
      <c r="G3" s="146"/>
      <c r="H3" s="146"/>
      <c r="I3" s="146"/>
      <c r="J3" s="147"/>
      <c r="K3" s="147"/>
    </row>
    <row r="4" spans="1:14" outlineLevel="1"/>
    <row r="5" spans="1:14" ht="15" customHeight="1" outlineLevel="1">
      <c r="B5" s="161" t="s">
        <v>72</v>
      </c>
      <c r="D5" s="160"/>
    </row>
    <row r="6" spans="1:14" ht="15" customHeight="1" outlineLevel="1">
      <c r="B6" s="210" t="s">
        <v>60</v>
      </c>
      <c r="C6" s="211">
        <v>0.11273999999999999</v>
      </c>
      <c r="D6" s="151"/>
    </row>
    <row r="7" spans="1:14" ht="15" customHeight="1" outlineLevel="1">
      <c r="B7" s="208"/>
      <c r="C7" s="209"/>
      <c r="D7" s="151"/>
    </row>
    <row r="8" spans="1:14" ht="15" customHeight="1" outlineLevel="1">
      <c r="B8" s="213" t="s">
        <v>106</v>
      </c>
      <c r="C8" s="214">
        <v>0</v>
      </c>
      <c r="D8" s="164">
        <f>+C8+1</f>
        <v>1</v>
      </c>
      <c r="E8" s="153">
        <f>D8+1</f>
        <v>2</v>
      </c>
      <c r="F8" s="153">
        <f t="shared" ref="F8:H8" si="0">E8+1</f>
        <v>3</v>
      </c>
      <c r="G8" s="153">
        <f t="shared" si="0"/>
        <v>4</v>
      </c>
      <c r="H8" s="153">
        <f t="shared" si="0"/>
        <v>5</v>
      </c>
    </row>
    <row r="9" spans="1:14" ht="15" customHeight="1" outlineLevel="1">
      <c r="B9" s="149" t="s">
        <v>64</v>
      </c>
      <c r="C9" s="156">
        <v>44926</v>
      </c>
      <c r="D9" s="155">
        <f>EDATE(C9,12)</f>
        <v>45291</v>
      </c>
      <c r="E9" s="155">
        <f t="shared" ref="E9:H9" si="1">EDATE(D9,12)</f>
        <v>45657</v>
      </c>
      <c r="F9" s="155">
        <f t="shared" si="1"/>
        <v>46022</v>
      </c>
      <c r="G9" s="155">
        <f t="shared" si="1"/>
        <v>46387</v>
      </c>
      <c r="H9" s="155">
        <f t="shared" si="1"/>
        <v>46752</v>
      </c>
    </row>
    <row r="10" spans="1:14" ht="15" customHeight="1" outlineLevel="1">
      <c r="B10" s="149" t="s">
        <v>65</v>
      </c>
      <c r="C10" s="165">
        <v>-20000</v>
      </c>
      <c r="D10" s="165">
        <v>9987.4023761080061</v>
      </c>
      <c r="E10" s="165">
        <v>10594.313323367773</v>
      </c>
      <c r="F10" s="165">
        <v>10711.481600168969</v>
      </c>
      <c r="G10" s="165">
        <v>11077.003088518966</v>
      </c>
      <c r="H10" s="165">
        <v>149218.75833592957</v>
      </c>
    </row>
    <row r="11" spans="1:14" ht="15" customHeight="1" outlineLevel="1">
      <c r="B11" s="149" t="s">
        <v>73</v>
      </c>
      <c r="C11" s="159">
        <f t="shared" ref="C11:H11" si="2">C10/(1+$C$6)^C8</f>
        <v>-20000</v>
      </c>
      <c r="D11" s="159">
        <f t="shared" si="2"/>
        <v>8975.5040495605499</v>
      </c>
      <c r="E11" s="159">
        <f t="shared" si="2"/>
        <v>8556.288365641356</v>
      </c>
      <c r="F11" s="159">
        <f t="shared" si="2"/>
        <v>7774.428002298705</v>
      </c>
      <c r="G11" s="159">
        <f t="shared" si="2"/>
        <v>7225.1601283178506</v>
      </c>
      <c r="H11" s="159">
        <f t="shared" si="2"/>
        <v>87469.153111048203</v>
      </c>
    </row>
    <row r="12" spans="1:14" ht="15" customHeight="1" outlineLevel="1">
      <c r="C12" s="151"/>
      <c r="D12" s="151"/>
    </row>
    <row r="13" spans="1:14" ht="15" customHeight="1" outlineLevel="1">
      <c r="B13" s="212" t="s">
        <v>74</v>
      </c>
      <c r="C13" s="251">
        <f>SUM(C11:H11)</f>
        <v>100000.53365686667</v>
      </c>
      <c r="D13" s="151"/>
    </row>
    <row r="14" spans="1:14" ht="15" customHeight="1" outlineLevel="1">
      <c r="C14" s="151"/>
      <c r="D14" s="151"/>
    </row>
    <row r="15" spans="1:14" ht="15" customHeight="1" outlineLevel="1">
      <c r="C15" s="151"/>
      <c r="D15" s="151"/>
    </row>
    <row r="16" spans="1:14" ht="15" customHeight="1" outlineLevel="1">
      <c r="B16" s="161" t="s">
        <v>75</v>
      </c>
      <c r="C16" s="151"/>
      <c r="D16" s="151"/>
    </row>
    <row r="17" spans="2:14" ht="15" customHeight="1" outlineLevel="1">
      <c r="B17" s="210" t="s">
        <v>60</v>
      </c>
      <c r="C17" s="211">
        <v>0.11273999999999999</v>
      </c>
      <c r="D17" s="151"/>
    </row>
    <row r="18" spans="2:14" ht="15" customHeight="1" outlineLevel="1">
      <c r="B18" s="208"/>
      <c r="C18" s="209"/>
      <c r="D18" s="151"/>
    </row>
    <row r="19" spans="2:14" ht="15" customHeight="1" outlineLevel="1">
      <c r="B19" s="153"/>
      <c r="C19" s="153"/>
      <c r="D19" s="153"/>
      <c r="E19" s="153"/>
      <c r="F19" s="153"/>
      <c r="G19" s="153"/>
      <c r="H19" s="153"/>
    </row>
    <row r="20" spans="2:14" ht="15" customHeight="1" outlineLevel="1">
      <c r="B20" s="149" t="s">
        <v>64</v>
      </c>
      <c r="C20" s="156">
        <v>44926</v>
      </c>
      <c r="D20" s="155">
        <f>EDATE(C20,12)</f>
        <v>45291</v>
      </c>
      <c r="E20" s="155">
        <f t="shared" ref="E20:H20" si="3">EDATE(D20,12)</f>
        <v>45657</v>
      </c>
      <c r="F20" s="155">
        <f t="shared" si="3"/>
        <v>46022</v>
      </c>
      <c r="G20" s="155">
        <f t="shared" si="3"/>
        <v>46387</v>
      </c>
      <c r="H20" s="155">
        <f t="shared" si="3"/>
        <v>46752</v>
      </c>
      <c r="L20" s="157"/>
      <c r="M20" s="157"/>
      <c r="N20" s="157"/>
    </row>
    <row r="21" spans="2:14" ht="15" customHeight="1" outlineLevel="1">
      <c r="B21" s="149" t="s">
        <v>65</v>
      </c>
      <c r="C21" s="165">
        <v>-20000</v>
      </c>
      <c r="D21" s="165">
        <v>9987.4023761080061</v>
      </c>
      <c r="E21" s="165">
        <v>10594.313323367773</v>
      </c>
      <c r="F21" s="165">
        <v>10711.481600168969</v>
      </c>
      <c r="G21" s="165">
        <v>11077.003088518966</v>
      </c>
      <c r="H21" s="165">
        <v>149218.75833592957</v>
      </c>
      <c r="L21" s="157"/>
      <c r="M21" s="157"/>
      <c r="N21" s="157"/>
    </row>
    <row r="22" spans="2:14" ht="15" customHeight="1" outlineLevel="1">
      <c r="B22" s="157"/>
      <c r="C22" s="157"/>
      <c r="D22" s="160"/>
    </row>
    <row r="23" spans="2:14" ht="15" customHeight="1" outlineLevel="1">
      <c r="B23" s="166" t="s">
        <v>76</v>
      </c>
      <c r="C23" s="257">
        <f>NPV(C17,D21:H21)+C21</f>
        <v>100000.53365686667</v>
      </c>
      <c r="D23" s="151"/>
      <c r="E23" s="157"/>
      <c r="F23"/>
      <c r="G23"/>
      <c r="H23"/>
      <c r="I23"/>
      <c r="J23"/>
      <c r="K23"/>
    </row>
    <row r="24" spans="2:14" ht="15" customHeight="1" outlineLevel="1">
      <c r="B24" s="167" t="s">
        <v>67</v>
      </c>
      <c r="C24" s="258">
        <f>XNPV(C17,C21:H21,C20:H20)</f>
        <v>99968.044444665837</v>
      </c>
      <c r="D24" s="151"/>
      <c r="E24" s="157"/>
      <c r="F24"/>
      <c r="G24"/>
      <c r="H24"/>
      <c r="I24"/>
      <c r="J24"/>
      <c r="K24"/>
    </row>
    <row r="25" spans="2:14" ht="15" customHeight="1" outlineLevel="1">
      <c r="B25" s="167" t="s">
        <v>77</v>
      </c>
      <c r="C25" s="259">
        <f>IRR(C21:H21)</f>
        <v>0.78865199430887611</v>
      </c>
      <c r="D25" s="151"/>
      <c r="E25" s="157"/>
      <c r="F25"/>
      <c r="G25"/>
      <c r="H25"/>
      <c r="I25"/>
      <c r="J25"/>
      <c r="K25"/>
    </row>
    <row r="26" spans="2:14" ht="15" customHeight="1" outlineLevel="1">
      <c r="B26" s="168" t="s">
        <v>78</v>
      </c>
      <c r="C26" s="260">
        <f>XIRR(C21:H21,C20:H20)</f>
        <v>0.78799957036972068</v>
      </c>
      <c r="D26" s="151"/>
    </row>
    <row r="27" spans="2:14" ht="15" customHeight="1" outlineLevel="1">
      <c r="B27" s="169"/>
      <c r="D27" s="151"/>
    </row>
    <row r="28" spans="2:14" ht="15" customHeight="1" outlineLevel="1">
      <c r="D28" s="151"/>
    </row>
    <row r="29" spans="2:14" ht="15" customHeight="1" outlineLevel="1">
      <c r="B29" s="161" t="s">
        <v>108</v>
      </c>
      <c r="C29" s="151"/>
      <c r="D29" s="170"/>
      <c r="E29" s="170"/>
      <c r="F29" s="170"/>
      <c r="G29" s="170"/>
      <c r="H29" s="170"/>
    </row>
    <row r="30" spans="2:14" ht="15" customHeight="1" outlineLevel="1">
      <c r="B30" s="210" t="s">
        <v>60</v>
      </c>
      <c r="C30" s="211">
        <v>0.11273999999999999</v>
      </c>
      <c r="D30" s="170"/>
      <c r="E30" s="170"/>
      <c r="F30" s="170"/>
      <c r="G30" s="170"/>
      <c r="H30" s="170"/>
    </row>
    <row r="31" spans="2:14" ht="15" customHeight="1" outlineLevel="1">
      <c r="B31" s="208"/>
      <c r="C31" s="209"/>
      <c r="D31" s="170"/>
      <c r="E31" s="170"/>
      <c r="F31" s="170"/>
      <c r="G31" s="170"/>
      <c r="H31" s="170"/>
    </row>
    <row r="32" spans="2:14" ht="15" customHeight="1" outlineLevel="1">
      <c r="B32" s="153"/>
      <c r="C32" s="171"/>
      <c r="D32" s="171"/>
      <c r="E32" s="153"/>
      <c r="F32" s="153"/>
      <c r="G32" s="153"/>
      <c r="H32" s="153"/>
    </row>
    <row r="33" spans="2:11" ht="15" customHeight="1" outlineLevel="1">
      <c r="B33" s="149" t="s">
        <v>64</v>
      </c>
      <c r="C33" s="156">
        <v>44927</v>
      </c>
      <c r="D33" s="156">
        <v>45107</v>
      </c>
      <c r="E33" s="156">
        <v>45700</v>
      </c>
      <c r="F33" s="156">
        <v>46463</v>
      </c>
      <c r="G33" s="156">
        <v>46568</v>
      </c>
      <c r="H33" s="156">
        <v>46639</v>
      </c>
    </row>
    <row r="34" spans="2:11" ht="15" customHeight="1" outlineLevel="1">
      <c r="B34" s="149" t="s">
        <v>65</v>
      </c>
      <c r="C34" s="165">
        <v>-20000</v>
      </c>
      <c r="D34" s="165">
        <v>9987.4023761080061</v>
      </c>
      <c r="E34" s="165">
        <v>10594.313323367773</v>
      </c>
      <c r="F34" s="165">
        <v>10711.481600168969</v>
      </c>
      <c r="G34" s="165">
        <v>11077.003088518966</v>
      </c>
      <c r="H34" s="165">
        <v>149218.75833592957</v>
      </c>
    </row>
    <row r="35" spans="2:11" ht="15" customHeight="1" outlineLevel="1">
      <c r="C35" s="170"/>
      <c r="D35" s="170"/>
      <c r="E35" s="170"/>
      <c r="F35" s="170"/>
      <c r="G35" s="170"/>
      <c r="H35" s="170"/>
    </row>
    <row r="36" spans="2:11" ht="15" customHeight="1" outlineLevel="1">
      <c r="B36" s="166" t="s">
        <v>76</v>
      </c>
      <c r="C36" s="257">
        <f>NPV(C30,D34:H34)+C34</f>
        <v>100000.53365686667</v>
      </c>
      <c r="D36" s="170"/>
      <c r="E36" s="170"/>
      <c r="F36" s="170"/>
      <c r="G36" s="170"/>
      <c r="H36" s="170"/>
    </row>
    <row r="37" spans="2:11" ht="15" customHeight="1" outlineLevel="1">
      <c r="B37" s="167" t="s">
        <v>67</v>
      </c>
      <c r="C37" s="258">
        <f>XNPV(C30,C34:H34,C33:H33)</f>
        <v>102019.88476744766</v>
      </c>
      <c r="D37" s="170"/>
      <c r="E37" s="170"/>
      <c r="F37" s="170"/>
      <c r="G37" s="170"/>
      <c r="H37" s="170"/>
    </row>
    <row r="38" spans="2:11" ht="15" customHeight="1" outlineLevel="1">
      <c r="B38" s="167" t="s">
        <v>77</v>
      </c>
      <c r="C38" s="259">
        <f>IRR(C34:H34)</f>
        <v>0.78865199430887611</v>
      </c>
      <c r="D38" s="170"/>
      <c r="E38" s="170"/>
      <c r="F38" s="170"/>
      <c r="G38" s="170"/>
      <c r="H38" s="170"/>
    </row>
    <row r="39" spans="2:11" ht="15" customHeight="1" outlineLevel="1">
      <c r="B39" s="168" t="s">
        <v>78</v>
      </c>
      <c r="C39" s="260">
        <f>XIRR(C34:H34,C33:H33)</f>
        <v>0.85285826921463026</v>
      </c>
      <c r="D39" s="170"/>
      <c r="E39" s="170"/>
      <c r="F39" s="170"/>
      <c r="G39" s="170"/>
      <c r="H39" s="170"/>
    </row>
    <row r="40" spans="2:11" ht="15" customHeight="1" outlineLevel="1">
      <c r="C40" s="150"/>
      <c r="D40" s="170"/>
      <c r="E40" s="170"/>
      <c r="F40" s="170"/>
      <c r="G40" s="170"/>
      <c r="H40" s="170"/>
    </row>
    <row r="41" spans="2:11" ht="15" customHeight="1">
      <c r="B41" s="163"/>
      <c r="C41" s="163"/>
      <c r="D41" s="163"/>
      <c r="E41" s="163"/>
      <c r="F41" s="163"/>
      <c r="G41" s="163"/>
      <c r="H41" s="163"/>
      <c r="I41" s="163"/>
      <c r="J41" s="139"/>
      <c r="K41" s="139"/>
    </row>
  </sheetData>
  <printOptions horizontalCentered="1"/>
  <pageMargins left="0.11799999999999999" right="0.11799999999999999" top="0.11799999999999999" bottom="0.11799999999999999" header="0.31496062992126" footer="0.31496062992126"/>
  <pageSetup orientation="landscape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EV and Equity Value</vt:lpstr>
      <vt:lpstr>EV vs Equity Multiples</vt:lpstr>
      <vt:lpstr>Info for Beta</vt:lpstr>
      <vt:lpstr>WACC</vt:lpstr>
      <vt:lpstr>Industry Beta</vt:lpstr>
      <vt:lpstr>Terminal Value</vt:lpstr>
      <vt:lpstr>DCF XNPV XIRR</vt:lpstr>
      <vt:lpstr>Cover!Print_Area</vt:lpstr>
      <vt:lpstr>'DCF XNPV XIRR'!Print_Area</vt:lpstr>
      <vt:lpstr>'EV and Equity Value'!Print_Area</vt:lpstr>
      <vt:lpstr>'EV vs Equity Multiples'!Print_Area</vt:lpstr>
      <vt:lpstr>'Industry Beta'!Print_Area</vt:lpstr>
      <vt:lpstr>'Terminal Value'!Print_Area</vt:lpstr>
      <vt:lpstr>WACC!Print_Area</vt:lpstr>
      <vt:lpstr>'Industry Beta'!Print_Titles</vt:lpstr>
      <vt:lpstr>'Info for Beta'!Print_Titles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2023-03-29T21:51:22Z</cp:lastPrinted>
  <dcterms:created xsi:type="dcterms:W3CDTF">2017-11-02T19:15:12Z</dcterms:created>
  <dcterms:modified xsi:type="dcterms:W3CDTF">2023-03-30T19:18:16Z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(2)PDLqzGUPwfVR8pQMtHkoJLRJFzmzAe2xNuviplhfmwm8cOi8gGeenTmXM3qRzZnFnHjG2F/s
s6WW2qW6LeDg9grR75nAtul0tfuNyBUExGWadnZFH4Uyw8oqfHyDu9qWeEcxMSHmWJLVF//n
nFBMJkKosiT/5QTWmdTlry1CZZylhJ/r+gYNbNrke+vYQbsvyI6tRFClxgBVyJ5sk3GH698F
P/5WCQijSEMxPdMBzo</vt:lpwstr>
  </property>
  <property fmtid="{D5CDD505-2E9C-101B-9397-08002B2CF9AE}" pid="3" name="_2015_ms_pID_7253431">
    <vt:lpwstr>M2CbYdggKnS4S9mR04YFdCrATMNPB56c9OKD0d3VUDBsYlXk2h8RGJ
7HW/tbWumwEz0OXYebU5TS5lerqngfvGroPJssFt6sWXODfwSNGFgXAM/70yPElcyPfnFrne
EIB3mNgazBUJ/D58E1UWeZqggQ7C9QY0v5qhy50itwiu5YfZvAhd3hVpEMBHX7yVlIneXEVK
QJyEgiPJxw3E06Sl</vt:lpwstr>
  </property>
</Properties>
</file>