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My Drive\Downloads\- CFI Models Done During Stem Cell\(NOT DONE) DCF VALUATION COMPACT MODELS\"/>
    </mc:Choice>
  </mc:AlternateContent>
  <xr:revisionPtr revIDLastSave="0" documentId="13_ncr:1_{AC0B3B38-E35B-4E7D-8C9E-FA3CBD52C52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over" sheetId="2" r:id="rId1"/>
    <sheet name="Model" sheetId="3" r:id="rId2"/>
    <sheet name="Model-R" sheetId="4" state="veryHidden" r:id="rId3"/>
  </sheets>
  <definedNames>
    <definedName name="_xlnm.Print_Area" localSheetId="0">Cover!$B$2:$N$39</definedName>
    <definedName name="_xlnm.Print_Area" localSheetId="1">Model!$B$3:$P$33,Model!$B$36:$P$71,Model!$B$74:$P$111</definedName>
    <definedName name="_xlnm.Print_Area" localSheetId="2">'Model-R'!$B$3:$P$33,'Model-R'!$B$36:$P$71,'Model-R'!$B$74:$P$111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0" i="4" l="1"/>
  <c r="N80" i="4" l="1"/>
  <c r="W80" i="4" s="1"/>
  <c r="N79" i="4"/>
  <c r="W79" i="4" s="1"/>
  <c r="G82" i="4"/>
  <c r="S82" i="4" s="1"/>
  <c r="K26" i="4"/>
  <c r="K24" i="4"/>
  <c r="K14" i="4"/>
  <c r="K11" i="4" l="1"/>
  <c r="C104" i="4" l="1"/>
  <c r="J104" i="4" s="1"/>
  <c r="F101" i="4"/>
  <c r="C93" i="4"/>
  <c r="J92" i="4"/>
  <c r="C91" i="4"/>
  <c r="M89" i="4"/>
  <c r="M101" i="4" s="1"/>
  <c r="G89" i="4"/>
  <c r="E89" i="4"/>
  <c r="D89" i="4"/>
  <c r="G80" i="4"/>
  <c r="S80" i="4" s="1"/>
  <c r="G79" i="4"/>
  <c r="S79" i="4" s="1"/>
  <c r="K40" i="4"/>
  <c r="J40" i="4"/>
  <c r="P26" i="4"/>
  <c r="O26" i="4"/>
  <c r="N26" i="4"/>
  <c r="M26" i="4"/>
  <c r="L26" i="4"/>
  <c r="J16" i="4"/>
  <c r="I16" i="4"/>
  <c r="H16" i="4"/>
  <c r="J10" i="4"/>
  <c r="I10" i="4"/>
  <c r="K5" i="4"/>
  <c r="L5" i="4" s="1"/>
  <c r="M5" i="4" s="1"/>
  <c r="N5" i="4" s="1"/>
  <c r="O5" i="4" s="1"/>
  <c r="J5" i="4"/>
  <c r="I5" i="4"/>
  <c r="H5" i="4" s="1"/>
  <c r="K5" i="3"/>
  <c r="J5" i="3" s="1"/>
  <c r="I5" i="3" s="1"/>
  <c r="H5" i="3" s="1"/>
  <c r="I10" i="3"/>
  <c r="J10" i="3"/>
  <c r="H16" i="3"/>
  <c r="I16" i="3"/>
  <c r="J16" i="3"/>
  <c r="J40" i="3"/>
  <c r="K40" i="3"/>
  <c r="R79" i="4"/>
  <c r="V79" i="4"/>
  <c r="X79" i="4" s="1"/>
  <c r="O79" i="3" s="1"/>
  <c r="R80" i="4"/>
  <c r="E89" i="3"/>
  <c r="G89" i="3"/>
  <c r="H89" i="3" s="1"/>
  <c r="C91" i="3"/>
  <c r="C93" i="3"/>
  <c r="C94" i="3" s="1"/>
  <c r="O90" i="4"/>
  <c r="L92" i="4"/>
  <c r="R40" i="4" l="1"/>
  <c r="O92" i="4"/>
  <c r="F103" i="4"/>
  <c r="H102" i="4"/>
  <c r="F102" i="4"/>
  <c r="E102" i="4"/>
  <c r="D102" i="4"/>
  <c r="G105" i="4"/>
  <c r="E105" i="4"/>
  <c r="F104" i="4"/>
  <c r="G103" i="4"/>
  <c r="E103" i="4"/>
  <c r="D103" i="4"/>
  <c r="G102" i="4"/>
  <c r="E106" i="4"/>
  <c r="D106" i="4"/>
  <c r="H105" i="4"/>
  <c r="D105" i="4"/>
  <c r="E104" i="4"/>
  <c r="H106" i="4"/>
  <c r="H104" i="4"/>
  <c r="H103" i="4"/>
  <c r="G106" i="4"/>
  <c r="F105" i="4"/>
  <c r="G104" i="4"/>
  <c r="D104" i="4"/>
  <c r="F106" i="4"/>
  <c r="R82" i="4"/>
  <c r="T82" i="4"/>
  <c r="H82" i="3" s="1"/>
  <c r="R26" i="4"/>
  <c r="V80" i="4"/>
  <c r="X80" i="4"/>
  <c r="O80" i="3" s="1"/>
  <c r="S26" i="4"/>
  <c r="T26" i="4" s="1"/>
  <c r="R26" i="3" s="1"/>
  <c r="K89" i="4"/>
  <c r="K101" i="4" s="1"/>
  <c r="C103" i="4"/>
  <c r="J103" i="4" s="1"/>
  <c r="L40" i="4"/>
  <c r="M40" i="4" s="1"/>
  <c r="N40" i="4" s="1"/>
  <c r="O40" i="4" s="1"/>
  <c r="P40" i="4" s="1"/>
  <c r="L89" i="4"/>
  <c r="L101" i="4" s="1"/>
  <c r="G101" i="4"/>
  <c r="C105" i="4"/>
  <c r="J105" i="4" s="1"/>
  <c r="C94" i="4"/>
  <c r="J94" i="4" s="1"/>
  <c r="T79" i="4"/>
  <c r="H79" i="3" s="1"/>
  <c r="T80" i="4"/>
  <c r="H80" i="3" s="1"/>
  <c r="H89" i="4"/>
  <c r="D101" i="4"/>
  <c r="C90" i="4"/>
  <c r="J93" i="4"/>
  <c r="J91" i="4"/>
  <c r="N89" i="4"/>
  <c r="N101" i="4" s="1"/>
  <c r="L11" i="4"/>
  <c r="E101" i="4"/>
  <c r="L5" i="3"/>
  <c r="M5" i="3" s="1"/>
  <c r="N5" i="3" s="1"/>
  <c r="O5" i="3" s="1"/>
  <c r="C90" i="3"/>
  <c r="K90" i="4"/>
  <c r="D89" i="3"/>
  <c r="C106" i="4" l="1"/>
  <c r="J106" i="4" s="1"/>
  <c r="O91" i="4"/>
  <c r="L93" i="4"/>
  <c r="M90" i="4"/>
  <c r="N91" i="4"/>
  <c r="N93" i="4"/>
  <c r="N90" i="4"/>
  <c r="O93" i="4"/>
  <c r="K91" i="4"/>
  <c r="N94" i="4"/>
  <c r="O104" i="4"/>
  <c r="O94" i="4"/>
  <c r="M91" i="4"/>
  <c r="O102" i="4"/>
  <c r="L104" i="4"/>
  <c r="K93" i="4"/>
  <c r="M93" i="4"/>
  <c r="K94" i="4"/>
  <c r="L94" i="4"/>
  <c r="L90" i="4"/>
  <c r="K92" i="4"/>
  <c r="M94" i="4"/>
  <c r="M92" i="4"/>
  <c r="N92" i="4"/>
  <c r="L91" i="4"/>
  <c r="K102" i="4"/>
  <c r="K17" i="4"/>
  <c r="L24" i="4"/>
  <c r="L14" i="4"/>
  <c r="S40" i="4"/>
  <c r="T40" i="4" s="1"/>
  <c r="R40" i="3" s="1"/>
  <c r="O89" i="4"/>
  <c r="O101" i="4" s="1"/>
  <c r="H101" i="4"/>
  <c r="J90" i="4"/>
  <c r="C102" i="4"/>
  <c r="J102" i="4" s="1"/>
  <c r="M11" i="4"/>
  <c r="R102" i="4" l="1"/>
  <c r="S102" i="4"/>
  <c r="T102" i="4" s="1"/>
  <c r="H107" i="3" s="1"/>
  <c r="K104" i="4"/>
  <c r="L102" i="4"/>
  <c r="M105" i="4"/>
  <c r="N106" i="4"/>
  <c r="L106" i="4"/>
  <c r="N102" i="4"/>
  <c r="K105" i="4"/>
  <c r="L103" i="4"/>
  <c r="N104" i="4"/>
  <c r="L105" i="4"/>
  <c r="K103" i="4"/>
  <c r="K106" i="4"/>
  <c r="M103" i="4"/>
  <c r="O105" i="4"/>
  <c r="N105" i="4"/>
  <c r="N103" i="4"/>
  <c r="M102" i="4"/>
  <c r="M104" i="4"/>
  <c r="M106" i="4"/>
  <c r="O106" i="4"/>
  <c r="O103" i="4"/>
  <c r="W90" i="4"/>
  <c r="V90" i="4"/>
  <c r="M17" i="4"/>
  <c r="M14" i="4"/>
  <c r="M24" i="4"/>
  <c r="N24" i="4"/>
  <c r="N14" i="4"/>
  <c r="L17" i="4"/>
  <c r="K25" i="4"/>
  <c r="N11" i="4"/>
  <c r="W102" i="4" l="1"/>
  <c r="V102" i="4"/>
  <c r="X90" i="4"/>
  <c r="O95" i="3" s="1"/>
  <c r="L25" i="4"/>
  <c r="K28" i="4"/>
  <c r="O24" i="4"/>
  <c r="O14" i="4"/>
  <c r="N17" i="4"/>
  <c r="M25" i="4"/>
  <c r="O11" i="4"/>
  <c r="X102" i="4" l="1"/>
  <c r="O107" i="3" s="1"/>
  <c r="P24" i="4"/>
  <c r="S24" i="4" s="1"/>
  <c r="P14" i="4"/>
  <c r="S14" i="4" s="1"/>
  <c r="R11" i="4"/>
  <c r="O17" i="4"/>
  <c r="M28" i="4"/>
  <c r="K44" i="4"/>
  <c r="L28" i="4"/>
  <c r="N25" i="4"/>
  <c r="P11" i="4"/>
  <c r="S11" i="4" s="1"/>
  <c r="R14" i="4"/>
  <c r="T14" i="4" s="1"/>
  <c r="R14" i="3" s="1"/>
  <c r="R24" i="4"/>
  <c r="T11" i="4" l="1"/>
  <c r="R11" i="3" s="1"/>
  <c r="N28" i="4"/>
  <c r="T24" i="4"/>
  <c r="R24" i="3" s="1"/>
  <c r="L44" i="4"/>
  <c r="K48" i="4"/>
  <c r="M44" i="4"/>
  <c r="P17" i="4"/>
  <c r="S17" i="4" s="1"/>
  <c r="O25" i="4"/>
  <c r="O28" i="4" l="1"/>
  <c r="L48" i="4"/>
  <c r="M48" i="4"/>
  <c r="P25" i="4"/>
  <c r="S25" i="4" s="1"/>
  <c r="K50" i="4"/>
  <c r="N44" i="4"/>
  <c r="R25" i="4"/>
  <c r="T25" i="4" s="1"/>
  <c r="R25" i="3" s="1"/>
  <c r="R17" i="4"/>
  <c r="T17" i="4" s="1"/>
  <c r="R17" i="3" s="1"/>
  <c r="N48" i="4" l="1"/>
  <c r="P28" i="4"/>
  <c r="S28" i="4" s="1"/>
  <c r="M50" i="4"/>
  <c r="L50" i="4"/>
  <c r="O44" i="4"/>
  <c r="R28" i="4"/>
  <c r="T28" i="4" l="1"/>
  <c r="R28" i="3" s="1"/>
  <c r="P44" i="4"/>
  <c r="S44" i="4" s="1"/>
  <c r="N50" i="4"/>
  <c r="E94" i="4"/>
  <c r="O48" i="4"/>
  <c r="G92" i="4" l="1"/>
  <c r="G93" i="4"/>
  <c r="H92" i="4"/>
  <c r="G91" i="4"/>
  <c r="D93" i="4"/>
  <c r="H91" i="4"/>
  <c r="F91" i="4"/>
  <c r="F93" i="4"/>
  <c r="F94" i="4"/>
  <c r="E93" i="4"/>
  <c r="D92" i="4"/>
  <c r="E90" i="4"/>
  <c r="H94" i="4"/>
  <c r="G94" i="4"/>
  <c r="E92" i="4"/>
  <c r="D94" i="4"/>
  <c r="O49" i="4"/>
  <c r="H90" i="4"/>
  <c r="D91" i="4"/>
  <c r="D90" i="4"/>
  <c r="F56" i="4"/>
  <c r="E91" i="4"/>
  <c r="H93" i="4"/>
  <c r="F92" i="4"/>
  <c r="G90" i="4"/>
  <c r="F90" i="4"/>
  <c r="R44" i="4"/>
  <c r="T44" i="4" s="1"/>
  <c r="R44" i="3" s="1"/>
  <c r="S48" i="4"/>
  <c r="R48" i="4"/>
  <c r="T48" i="4" s="1"/>
  <c r="R48" i="3" s="1"/>
  <c r="F57" i="4" l="1"/>
  <c r="F58" i="4"/>
  <c r="S90" i="4"/>
  <c r="T90" i="4" s="1"/>
  <c r="H95" i="3" s="1"/>
  <c r="R49" i="4"/>
  <c r="S49" i="4"/>
  <c r="R50" i="4"/>
  <c r="O50" i="4"/>
  <c r="S50" i="4" s="1"/>
  <c r="G63" i="4" l="1"/>
  <c r="S63" i="4" s="1"/>
  <c r="C89" i="4"/>
  <c r="S89" i="4" s="1"/>
  <c r="T50" i="4"/>
  <c r="R50" i="3" s="1"/>
  <c r="T49" i="4"/>
  <c r="R49" i="3" s="1"/>
  <c r="G57" i="4"/>
  <c r="S57" i="4" s="1"/>
  <c r="R57" i="4" l="1"/>
  <c r="T57" i="4" s="1"/>
  <c r="H57" i="3" s="1"/>
  <c r="R56" i="4"/>
  <c r="G58" i="4"/>
  <c r="S58" i="4" s="1"/>
  <c r="R58" i="4"/>
  <c r="G56" i="4"/>
  <c r="S56" i="4" s="1"/>
  <c r="G81" i="4"/>
  <c r="S81" i="4" s="1"/>
  <c r="T56" i="4" l="1"/>
  <c r="H56" i="3" s="1"/>
  <c r="T58" i="4"/>
  <c r="H58" i="3" s="1"/>
  <c r="R63" i="4"/>
  <c r="T63" i="4" s="1"/>
  <c r="H63" i="3" s="1"/>
  <c r="G65" i="4"/>
  <c r="R89" i="4" l="1"/>
  <c r="R81" i="4"/>
  <c r="T81" i="4" s="1"/>
  <c r="H81" i="3" s="1"/>
  <c r="R65" i="4"/>
  <c r="S65" i="4"/>
  <c r="N56" i="4"/>
  <c r="T65" i="4" l="1"/>
  <c r="H65" i="3" s="1"/>
  <c r="V56" i="4"/>
  <c r="N58" i="4"/>
  <c r="W56" i="4"/>
  <c r="T89" i="4"/>
  <c r="C88" i="3" s="1"/>
  <c r="X56" i="4" l="1"/>
  <c r="O56" i="3" s="1"/>
  <c r="N63" i="4"/>
  <c r="W58" i="4"/>
  <c r="V58" i="4"/>
  <c r="X58" i="4" s="1"/>
  <c r="O58" i="3" s="1"/>
  <c r="V63" i="4" l="1"/>
  <c r="N65" i="4"/>
  <c r="W65" i="4" s="1"/>
  <c r="W63" i="4"/>
  <c r="X63" i="4" l="1"/>
  <c r="O63" i="3" s="1"/>
  <c r="V65" i="4"/>
  <c r="X65" i="4" s="1"/>
  <c r="O65" i="3" s="1"/>
</calcChain>
</file>

<file path=xl/sharedStrings.xml><?xml version="1.0" encoding="utf-8"?>
<sst xmlns="http://schemas.openxmlformats.org/spreadsheetml/2006/main" count="240" uniqueCount="66">
  <si>
    <t xml:space="preserve"> </t>
  </si>
  <si>
    <t>https://corporatefinanceinstitute.com/</t>
  </si>
  <si>
    <t>except in the case of certain noncommercial uses permitted by copyright law.</t>
  </si>
  <si>
    <t xml:space="preserve">form by any means, including photocopying, recording, or other electronic or mechanical methods, without prior written permission of the publisher, </t>
  </si>
  <si>
    <t>under international copyright and trademark laws.  No part of this publication may be modified, manipulated, reproduced, distributed, or transmitted in any</t>
  </si>
  <si>
    <t>All rights reserved.  The contents of this publication, including but not limited to all written material, content layout, images, formulas, and code, are protected</t>
  </si>
  <si>
    <t>This Excel model is for educational purposes only and should not be used for any other reason. All content is Copyright material of CFI Education Inc.</t>
  </si>
  <si>
    <t>© 2015 to 2024 CFI Education Inc.</t>
  </si>
  <si>
    <t>Model</t>
  </si>
  <si>
    <t>Table of Contents</t>
  </si>
  <si>
    <t>Strictly Confidential</t>
  </si>
  <si>
    <t>Compact DCF Model</t>
  </si>
  <si>
    <t xml:space="preserve">This table requires the workbook calculation to be set to automatic to update. </t>
  </si>
  <si>
    <t xml:space="preserve">WACC = Weighted Average Cost of Capital. </t>
  </si>
  <si>
    <t>WACC</t>
  </si>
  <si>
    <t>Terminal Growth Rate</t>
  </si>
  <si>
    <t>PREMIUM (DISCOUNT) TO CURRENT PRICE</t>
  </si>
  <si>
    <t>EQUITY VALUE</t>
  </si>
  <si>
    <t>EQUITY VALUE PER SHARE</t>
  </si>
  <si>
    <r>
      <t xml:space="preserve">ENTERPRISE VALUE </t>
    </r>
    <r>
      <rPr>
        <b/>
        <vertAlign val="superscript"/>
        <sz val="9"/>
        <color theme="1"/>
        <rFont val="Open Sans"/>
        <family val="2"/>
      </rPr>
      <t>2</t>
    </r>
  </si>
  <si>
    <t>Net Debt</t>
  </si>
  <si>
    <t>Enterprise Value</t>
  </si>
  <si>
    <t>($/sh)</t>
  </si>
  <si>
    <t>Current Price</t>
  </si>
  <si>
    <r>
      <t xml:space="preserve">WACC </t>
    </r>
    <r>
      <rPr>
        <vertAlign val="superscript"/>
        <sz val="9"/>
        <color rgb="FF000000"/>
        <rFont val="Open Sans"/>
        <family val="2"/>
      </rPr>
      <t>1</t>
    </r>
  </si>
  <si>
    <t>(FD 000)</t>
  </si>
  <si>
    <t>Shares Outstanding</t>
  </si>
  <si>
    <t>All figures in USD thousands unless stated</t>
  </si>
  <si>
    <t>Sensitivity Analysis</t>
  </si>
  <si>
    <t xml:space="preserve">The growing perpetuity method was used to calculate the terminal value. </t>
  </si>
  <si>
    <t>Premium (Discount)</t>
  </si>
  <si>
    <t>Equity Value</t>
  </si>
  <si>
    <t>(USD/sh)</t>
  </si>
  <si>
    <t>Less: Net Debt</t>
  </si>
  <si>
    <t>PREMIUM (DISCOUNT)</t>
  </si>
  <si>
    <t>PV of Terminal</t>
  </si>
  <si>
    <t>PV of Discrete</t>
  </si>
  <si>
    <t>ENTERPRISE VALUE</t>
  </si>
  <si>
    <t>Total Cash Flow</t>
  </si>
  <si>
    <r>
      <t xml:space="preserve">WACC </t>
    </r>
    <r>
      <rPr>
        <vertAlign val="superscript"/>
        <sz val="9"/>
        <rFont val="Open Sans"/>
        <family val="2"/>
      </rPr>
      <t>1</t>
    </r>
  </si>
  <si>
    <r>
      <t xml:space="preserve">Terminal Value </t>
    </r>
    <r>
      <rPr>
        <vertAlign val="superscript"/>
        <sz val="9"/>
        <rFont val="Open Sans"/>
        <family val="2"/>
      </rPr>
      <t>2</t>
    </r>
  </si>
  <si>
    <t>Discrete Forecast</t>
  </si>
  <si>
    <t>First Year of Forecast</t>
  </si>
  <si>
    <t>CASH FLOW PROFILES</t>
  </si>
  <si>
    <t>ASSUMPTIONS</t>
  </si>
  <si>
    <t>UNLEVERED FREE CASH FLOW</t>
  </si>
  <si>
    <t>(YY-MM-DD)</t>
  </si>
  <si>
    <t>Term</t>
  </si>
  <si>
    <t>Valuation</t>
  </si>
  <si>
    <t>Discounted Cash Flow Schedule</t>
  </si>
  <si>
    <t xml:space="preserve">Capital expenditure has been set equal to tax depreciation. </t>
  </si>
  <si>
    <t>Unlevered Free Cash Flow</t>
  </si>
  <si>
    <t>Cash from Working Capital</t>
  </si>
  <si>
    <r>
      <t xml:space="preserve">Capital Expenditure </t>
    </r>
    <r>
      <rPr>
        <vertAlign val="superscript"/>
        <sz val="9"/>
        <rFont val="Open Sans"/>
        <family val="2"/>
      </rPr>
      <t>1</t>
    </r>
  </si>
  <si>
    <t>Current Taxes</t>
  </si>
  <si>
    <t>EBITDA</t>
  </si>
  <si>
    <t>Current Tax</t>
  </si>
  <si>
    <t>Tax Rate</t>
  </si>
  <si>
    <t>Operating Profit</t>
  </si>
  <si>
    <t>Tax Depreciation</t>
  </si>
  <si>
    <t>EBITDA Growth</t>
  </si>
  <si>
    <t>PROFIT METRICS</t>
  </si>
  <si>
    <t>Unlevered Free Cash Flow Schedule</t>
  </si>
  <si>
    <t>Learner</t>
  </si>
  <si>
    <t>Correct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</si>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</sst>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-* #,##0.00_-;\-* #,##0.00_-;_-* &quot;-&quot;??_-;_-@_-"/>
    <numFmt numFmtId="165" formatCode="_(#,##0_)_%;\(#,##0\)_%;_(&quot;–&quot;_)_%;_(@_)_%"/>
    <numFmt numFmtId="166" formatCode="&quot;Yes&quot;;&quot;ERROR&quot;;&quot;No&quot;;&quot;ERROR&quot;"/>
    <numFmt numFmtId="167" formatCode="0.0%"/>
    <numFmt numFmtId="168" formatCode="@\⁽\²\⁾"/>
    <numFmt numFmtId="169" formatCode="@\⁽\¹\⁾"/>
    <numFmt numFmtId="170" formatCode="0&quot;A&quot;"/>
    <numFmt numFmtId="171" formatCode="_(#,##0.0%_);\(#,##0.0%\);_(&quot;–&quot;_)_%;_(@_)_%"/>
    <numFmt numFmtId="172" formatCode="#,##0_);\(#,##0\);\-"/>
    <numFmt numFmtId="173" formatCode="_(#,##0_);\(#,##0\);_(&quot;–&quot;_);_(@_)"/>
    <numFmt numFmtId="174" formatCode="_(#,##0.00_);\(#,##0.00\);_(&quot;–&quot;_);_(@_)"/>
    <numFmt numFmtId="175" formatCode="#,##0.00_);\(#,##0.00\);\-"/>
    <numFmt numFmtId="176" formatCode="yy/mm/dd"/>
    <numFmt numFmtId="177" formatCode="0&quot;E&quot;"/>
    <numFmt numFmtId="178" formatCode="#,##0_);[Red]\(#,##0\);\-"/>
    <numFmt numFmtId="179" formatCode="_(#,##0%_);\(#,##0%\);_(&quot;–&quot;_)_%;_(@_)_%"/>
    <numFmt numFmtId="180" formatCode="0000"/>
    <numFmt numFmtId="181" formatCode="0&quot;F&quot;"/>
    <numFmt numFmtId="182" formatCode="_(#,##0.0%_);\(#,##0.0%\);_(&quot;–&quot;_);_(@_)"/>
    <numFmt numFmtId="183" formatCode="[=1]&quot;☑️&quot;_);[=0]&quot;⬜&quot;_)"/>
  </numFmts>
  <fonts count="52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sz val="11"/>
      <color theme="0"/>
      <name val="Open Sans"/>
      <family val="2"/>
    </font>
    <font>
      <b/>
      <sz val="12"/>
      <color theme="0"/>
      <name val="Open Sans"/>
      <family val="2"/>
    </font>
    <font>
      <u/>
      <sz val="10"/>
      <color theme="10"/>
      <name val="Arial"/>
      <family val="2"/>
    </font>
    <font>
      <sz val="12"/>
      <color theme="1"/>
      <name val="Open Sans"/>
      <family val="2"/>
    </font>
    <font>
      <u/>
      <sz val="12"/>
      <color theme="10"/>
      <name val="Open Sans"/>
      <family val="2"/>
    </font>
    <font>
      <sz val="12"/>
      <color rgb="FF002060"/>
      <name val="Open Sans"/>
      <family val="2"/>
    </font>
    <font>
      <sz val="12"/>
      <color rgb="FF000000"/>
      <name val="Open Sans"/>
      <family val="2"/>
    </font>
    <font>
      <b/>
      <sz val="11"/>
      <color theme="1"/>
      <name val="Open Sans"/>
      <family val="2"/>
    </font>
    <font>
      <b/>
      <sz val="14"/>
      <color rgb="FF132E57"/>
      <name val="Open Sans"/>
      <family val="2"/>
    </font>
    <font>
      <b/>
      <sz val="20"/>
      <color rgb="FF4472C4"/>
      <name val="Open Sans"/>
      <family val="2"/>
    </font>
    <font>
      <sz val="11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sz val="10"/>
      <color rgb="FF000000"/>
      <name val="Open Sans"/>
      <family val="2"/>
    </font>
    <font>
      <sz val="9"/>
      <name val="Open Sans"/>
      <family val="2"/>
    </font>
    <font>
      <sz val="11"/>
      <color rgb="FF000000"/>
      <name val="Calibri"/>
      <family val="2"/>
      <scheme val="minor"/>
    </font>
    <font>
      <sz val="14"/>
      <color theme="1"/>
      <name val="Open Sans"/>
      <family val="2"/>
    </font>
    <font>
      <sz val="10"/>
      <color rgb="FFFA621C"/>
      <name val="Open Sans"/>
      <family val="2"/>
    </font>
    <font>
      <sz val="10"/>
      <color rgb="FF000000"/>
      <name val="Open Sans"/>
      <family val="2"/>
    </font>
    <font>
      <i/>
      <sz val="10"/>
      <color rgb="FF000000"/>
      <name val="Open Sans"/>
      <family val="2"/>
    </font>
    <font>
      <sz val="10"/>
      <color rgb="FFFFFFFF"/>
      <name val="Open Sans"/>
      <family val="2"/>
    </font>
    <font>
      <sz val="11"/>
      <color rgb="FF000000"/>
      <name val="Open Sans"/>
      <family val="2"/>
    </font>
    <font>
      <i/>
      <sz val="10"/>
      <color rgb="FF3271D2"/>
      <name val="Open Sans"/>
      <family val="2"/>
    </font>
    <font>
      <b/>
      <sz val="10"/>
      <color rgb="FF947131"/>
      <name val="Open Sans"/>
      <family val="2"/>
    </font>
    <font>
      <sz val="9"/>
      <color rgb="FF000000"/>
      <name val="Open Sans"/>
      <family val="2"/>
    </font>
    <font>
      <sz val="11"/>
      <color theme="0"/>
      <name val="Calibri"/>
      <family val="2"/>
      <scheme val="minor"/>
    </font>
    <font>
      <b/>
      <vertAlign val="superscript"/>
      <sz val="9"/>
      <color theme="1"/>
      <name val="Open Sans"/>
      <family val="2"/>
    </font>
    <font>
      <sz val="10"/>
      <color rgb="FF3271D2"/>
      <name val="Open Sans"/>
      <family val="2"/>
    </font>
    <font>
      <i/>
      <sz val="8"/>
      <name val="Open Sans"/>
      <family val="2"/>
    </font>
    <font>
      <vertAlign val="superscript"/>
      <sz val="9"/>
      <color rgb="FF000000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sz val="8"/>
      <name val="Open Sans"/>
      <family val="2"/>
    </font>
    <font>
      <b/>
      <sz val="9"/>
      <color rgb="FF000000"/>
      <name val="Open Sans"/>
      <family val="2"/>
    </font>
    <font>
      <b/>
      <i/>
      <sz val="10"/>
      <color rgb="FF3271D2"/>
      <name val="Open Sans"/>
      <family val="2"/>
    </font>
    <font>
      <b/>
      <sz val="14"/>
      <color rgb="FF3271D2"/>
      <name val="Open Sans"/>
      <family val="2"/>
    </font>
    <font>
      <vertAlign val="superscript"/>
      <sz val="9"/>
      <name val="Open Sans"/>
      <family val="2"/>
    </font>
    <font>
      <sz val="10"/>
      <color theme="9" tint="-0.249977111117893"/>
      <name val="Open Sans"/>
      <family val="2"/>
    </font>
    <font>
      <b/>
      <sz val="11"/>
      <name val="Open Sans"/>
      <family val="2"/>
    </font>
    <font>
      <b/>
      <sz val="16"/>
      <color theme="0"/>
      <name val="Open Sans"/>
      <family val="2"/>
    </font>
    <font>
      <i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rgb="FF94713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000C3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6F6F6"/>
        <bgColor rgb="FF000000"/>
      </patternFill>
    </fill>
    <fill>
      <patternFill patternType="solid">
        <fgColor rgb="FFE7F2FF"/>
        <bgColor rgb="FF000000"/>
      </patternFill>
    </fill>
    <fill>
      <patternFill patternType="solid">
        <fgColor rgb="FF000C3F"/>
        <bgColor indexed="64"/>
      </patternFill>
    </fill>
  </fills>
  <borders count="55">
    <border>
      <left/>
      <right/>
      <top/>
      <bottom/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rgb="FF132E57"/>
      </right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thin">
        <color rgb="FF3271D2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rgb="FF3271D2"/>
      </top>
      <bottom/>
      <diagonal/>
    </border>
    <border>
      <left style="thin">
        <color rgb="FF3271D2"/>
      </left>
      <right/>
      <top/>
      <bottom/>
      <diagonal/>
    </border>
    <border>
      <left style="thin">
        <color rgb="FF3271D2"/>
      </left>
      <right style="thin">
        <color rgb="FF3271D2"/>
      </right>
      <top/>
      <bottom/>
      <diagonal/>
    </border>
    <border>
      <left style="thin">
        <color rgb="FF3271D2"/>
      </left>
      <right style="thin">
        <color rgb="FF3271D2"/>
      </right>
      <top style="thin">
        <color rgb="FF3271D2"/>
      </top>
      <bottom/>
      <diagonal/>
    </border>
    <border>
      <left style="thin">
        <color rgb="FF3271D2"/>
      </left>
      <right/>
      <top style="thin">
        <color rgb="FF3271D2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medium">
        <color rgb="FF3271D2"/>
      </bottom>
      <diagonal/>
    </border>
    <border>
      <left style="medium">
        <color rgb="FF000C3F"/>
      </left>
      <right/>
      <top style="medium">
        <color rgb="FF000C3F"/>
      </top>
      <bottom/>
      <diagonal/>
    </border>
    <border>
      <left/>
      <right/>
      <top style="medium">
        <color rgb="FF000C3F"/>
      </top>
      <bottom/>
      <diagonal/>
    </border>
    <border>
      <left style="medium">
        <color rgb="FF000C3F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50" fillId="0" borderId="0"/>
  </cellStyleXfs>
  <cellXfs count="261">
    <xf numFmtId="0" fontId="0" fillId="0" borderId="0" xfId="0"/>
    <xf numFmtId="0" fontId="7" fillId="0" borderId="0" xfId="2" applyFont="1"/>
    <xf numFmtId="0" fontId="7" fillId="0" borderId="1" xfId="2" applyFont="1" applyBorder="1"/>
    <xf numFmtId="0" fontId="7" fillId="0" borderId="2" xfId="2" applyFont="1" applyBorder="1"/>
    <xf numFmtId="0" fontId="7" fillId="0" borderId="3" xfId="2" applyFont="1" applyBorder="1"/>
    <xf numFmtId="0" fontId="7" fillId="0" borderId="4" xfId="2" applyFont="1" applyBorder="1"/>
    <xf numFmtId="0" fontId="6" fillId="2" borderId="0" xfId="2" applyFont="1" applyFill="1"/>
    <xf numFmtId="165" fontId="8" fillId="2" borderId="0" xfId="2" applyNumberFormat="1" applyFont="1" applyFill="1"/>
    <xf numFmtId="0" fontId="7" fillId="0" borderId="5" xfId="2" applyFont="1" applyBorder="1"/>
    <xf numFmtId="0" fontId="1" fillId="2" borderId="0" xfId="2" applyFont="1" applyFill="1"/>
    <xf numFmtId="0" fontId="9" fillId="2" borderId="0" xfId="2" applyFont="1" applyFill="1"/>
    <xf numFmtId="0" fontId="1" fillId="0" borderId="0" xfId="2" applyFont="1"/>
    <xf numFmtId="0" fontId="11" fillId="0" borderId="0" xfId="3" applyFont="1" applyFill="1" applyBorder="1"/>
    <xf numFmtId="165" fontId="12" fillId="0" borderId="0" xfId="3" applyNumberFormat="1" applyFont="1" applyFill="1" applyBorder="1"/>
    <xf numFmtId="165" fontId="11" fillId="0" borderId="0" xfId="2" applyNumberFormat="1" applyFont="1"/>
    <xf numFmtId="0" fontId="13" fillId="0" borderId="0" xfId="3" applyFont="1" applyFill="1" applyBorder="1" applyProtection="1">
      <protection locked="0"/>
    </xf>
    <xf numFmtId="166" fontId="14" fillId="0" borderId="0" xfId="3" applyNumberFormat="1" applyFont="1" applyFill="1" applyBorder="1" applyAlignment="1" applyProtection="1">
      <alignment horizontal="center"/>
      <protection locked="0"/>
    </xf>
    <xf numFmtId="165" fontId="14" fillId="0" borderId="0" xfId="3" applyNumberFormat="1" applyFont="1" applyFill="1" applyBorder="1" applyAlignment="1" applyProtection="1">
      <alignment horizontal="left"/>
      <protection locked="0"/>
    </xf>
    <xf numFmtId="165" fontId="12" fillId="0" borderId="0" xfId="3" applyNumberFormat="1" applyFont="1" applyFill="1" applyBorder="1" applyProtection="1">
      <protection locked="0"/>
    </xf>
    <xf numFmtId="0" fontId="15" fillId="0" borderId="0" xfId="2" applyFont="1"/>
    <xf numFmtId="0" fontId="16" fillId="0" borderId="6" xfId="2" applyFont="1" applyBorder="1" applyProtection="1">
      <protection locked="0"/>
    </xf>
    <xf numFmtId="0" fontId="7" fillId="0" borderId="0" xfId="2" applyFont="1" applyProtection="1">
      <protection locked="0"/>
    </xf>
    <xf numFmtId="0" fontId="16" fillId="0" borderId="0" xfId="2" applyFont="1" applyAlignment="1">
      <alignment horizontal="right"/>
    </xf>
    <xf numFmtId="0" fontId="17" fillId="0" borderId="0" xfId="2" applyFont="1" applyProtection="1">
      <protection locked="0"/>
    </xf>
    <xf numFmtId="0" fontId="7" fillId="3" borderId="4" xfId="2" applyFont="1" applyFill="1" applyBorder="1"/>
    <xf numFmtId="0" fontId="7" fillId="3" borderId="0" xfId="2" applyFont="1" applyFill="1"/>
    <xf numFmtId="0" fontId="7" fillId="3" borderId="7" xfId="2" applyFont="1" applyFill="1" applyBorder="1"/>
    <xf numFmtId="0" fontId="7" fillId="3" borderId="8" xfId="2" applyFont="1" applyFill="1" applyBorder="1"/>
    <xf numFmtId="0" fontId="7" fillId="4" borderId="0" xfId="2" applyFont="1" applyFill="1"/>
    <xf numFmtId="0" fontId="7" fillId="0" borderId="0" xfId="0" applyFont="1"/>
    <xf numFmtId="0" fontId="18" fillId="0" borderId="0" xfId="0" applyFont="1"/>
    <xf numFmtId="0" fontId="4" fillId="0" borderId="0" xfId="0" applyFont="1" applyAlignment="1">
      <alignment horizontal="left"/>
    </xf>
    <xf numFmtId="167" fontId="19" fillId="0" borderId="9" xfId="1" applyNumberFormat="1" applyFont="1" applyFill="1" applyBorder="1"/>
    <xf numFmtId="0" fontId="19" fillId="0" borderId="9" xfId="0" applyFont="1" applyBorder="1"/>
    <xf numFmtId="0" fontId="19" fillId="0" borderId="9" xfId="0" applyFont="1" applyBorder="1" applyAlignment="1">
      <alignment horizontal="center"/>
    </xf>
    <xf numFmtId="0" fontId="20" fillId="0" borderId="9" xfId="0" applyFont="1" applyBorder="1"/>
    <xf numFmtId="0" fontId="21" fillId="0" borderId="9" xfId="0" applyFont="1" applyBorder="1" applyAlignment="1">
      <alignment horizontal="left"/>
    </xf>
    <xf numFmtId="168" fontId="22" fillId="0" borderId="0" xfId="0" quotePrefix="1" applyNumberFormat="1" applyFont="1" applyAlignment="1">
      <alignment horizontal="right"/>
    </xf>
    <xf numFmtId="0" fontId="23" fillId="0" borderId="0" xfId="0" applyFont="1"/>
    <xf numFmtId="169" fontId="22" fillId="0" borderId="0" xfId="0" quotePrefix="1" applyNumberFormat="1" applyFont="1" applyAlignment="1">
      <alignment horizontal="right"/>
    </xf>
    <xf numFmtId="37" fontId="24" fillId="0" borderId="0" xfId="0" applyNumberFormat="1" applyFont="1" applyAlignment="1">
      <alignment vertical="center"/>
    </xf>
    <xf numFmtId="0" fontId="25" fillId="0" borderId="0" xfId="0" applyFont="1" applyAlignment="1">
      <alignment horizontal="left"/>
    </xf>
    <xf numFmtId="170" fontId="20" fillId="0" borderId="0" xfId="0" applyNumberFormat="1" applyFont="1" applyAlignment="1">
      <alignment horizontal="right"/>
    </xf>
    <xf numFmtId="37" fontId="3" fillId="0" borderId="0" xfId="0" applyNumberFormat="1" applyFont="1" applyAlignment="1">
      <alignment vertical="center"/>
    </xf>
    <xf numFmtId="171" fontId="26" fillId="0" borderId="0" xfId="1" applyNumberFormat="1" applyFont="1" applyFill="1" applyBorder="1" applyAlignment="1">
      <alignment horizontal="right" vertical="center"/>
    </xf>
    <xf numFmtId="171" fontId="26" fillId="5" borderId="10" xfId="4" applyNumberFormat="1" applyFont="1" applyFill="1" applyBorder="1" applyAlignment="1">
      <alignment horizontal="right" vertical="center"/>
    </xf>
    <xf numFmtId="171" fontId="26" fillId="5" borderId="9" xfId="4" applyNumberFormat="1" applyFont="1" applyFill="1" applyBorder="1" applyAlignment="1">
      <alignment horizontal="right" vertical="center"/>
    </xf>
    <xf numFmtId="171" fontId="26" fillId="5" borderId="11" xfId="4" applyNumberFormat="1" applyFont="1" applyFill="1" applyBorder="1" applyAlignment="1">
      <alignment horizontal="right" vertical="center"/>
    </xf>
    <xf numFmtId="171" fontId="27" fillId="5" borderId="0" xfId="1" applyNumberFormat="1" applyFont="1" applyFill="1" applyBorder="1" applyAlignment="1">
      <alignment horizontal="right" vertical="center"/>
    </xf>
    <xf numFmtId="173" fontId="26" fillId="5" borderId="10" xfId="4" applyNumberFormat="1" applyFont="1" applyFill="1" applyBorder="1" applyAlignment="1">
      <alignment vertical="center"/>
    </xf>
    <xf numFmtId="173" fontId="26" fillId="5" borderId="9" xfId="4" applyNumberFormat="1" applyFont="1" applyFill="1" applyBorder="1" applyAlignment="1">
      <alignment vertical="center"/>
    </xf>
    <xf numFmtId="173" fontId="26" fillId="5" borderId="11" xfId="4" applyNumberFormat="1" applyFont="1" applyFill="1" applyBorder="1" applyAlignment="1">
      <alignment vertical="center"/>
    </xf>
    <xf numFmtId="171" fontId="26" fillId="5" borderId="13" xfId="4" applyNumberFormat="1" applyFont="1" applyFill="1" applyBorder="1" applyAlignment="1">
      <alignment horizontal="right" vertical="center"/>
    </xf>
    <xf numFmtId="171" fontId="26" fillId="5" borderId="0" xfId="4" applyNumberFormat="1" applyFont="1" applyFill="1" applyAlignment="1">
      <alignment horizontal="right" vertical="center"/>
    </xf>
    <xf numFmtId="171" fontId="26" fillId="5" borderId="12" xfId="4" applyNumberFormat="1" applyFont="1" applyFill="1" applyBorder="1" applyAlignment="1">
      <alignment horizontal="right" vertical="center"/>
    </xf>
    <xf numFmtId="173" fontId="26" fillId="5" borderId="13" xfId="4" applyNumberFormat="1" applyFont="1" applyFill="1" applyBorder="1" applyAlignment="1">
      <alignment vertical="center"/>
    </xf>
    <xf numFmtId="173" fontId="26" fillId="5" borderId="0" xfId="4" applyNumberFormat="1" applyFont="1" applyFill="1" applyAlignment="1">
      <alignment vertical="center"/>
    </xf>
    <xf numFmtId="173" fontId="26" fillId="5" borderId="12" xfId="4" applyNumberFormat="1" applyFont="1" applyFill="1" applyBorder="1" applyAlignment="1">
      <alignment vertical="center"/>
    </xf>
    <xf numFmtId="171" fontId="21" fillId="5" borderId="14" xfId="4" applyNumberFormat="1" applyFont="1" applyFill="1" applyBorder="1" applyAlignment="1">
      <alignment horizontal="right" vertical="center"/>
    </xf>
    <xf numFmtId="173" fontId="21" fillId="5" borderId="14" xfId="4" applyNumberFormat="1" applyFont="1" applyFill="1" applyBorder="1" applyAlignment="1">
      <alignment vertical="center"/>
    </xf>
    <xf numFmtId="171" fontId="26" fillId="5" borderId="15" xfId="4" applyNumberFormat="1" applyFont="1" applyFill="1" applyBorder="1" applyAlignment="1">
      <alignment horizontal="right" vertical="center"/>
    </xf>
    <xf numFmtId="171" fontId="26" fillId="5" borderId="16" xfId="4" applyNumberFormat="1" applyFont="1" applyFill="1" applyBorder="1" applyAlignment="1">
      <alignment horizontal="right" vertical="center"/>
    </xf>
    <xf numFmtId="171" fontId="26" fillId="5" borderId="17" xfId="4" applyNumberFormat="1" applyFont="1" applyFill="1" applyBorder="1" applyAlignment="1">
      <alignment horizontal="right" vertical="center"/>
    </xf>
    <xf numFmtId="173" fontId="26" fillId="5" borderId="15" xfId="4" applyNumberFormat="1" applyFont="1" applyFill="1" applyBorder="1" applyAlignment="1">
      <alignment vertical="center"/>
    </xf>
    <xf numFmtId="173" fontId="26" fillId="5" borderId="16" xfId="4" applyNumberFormat="1" applyFont="1" applyFill="1" applyBorder="1" applyAlignment="1">
      <alignment vertical="center"/>
    </xf>
    <xf numFmtId="173" fontId="26" fillId="5" borderId="0" xfId="4" applyNumberFormat="1" applyFont="1" applyFill="1" applyBorder="1" applyAlignment="1">
      <alignment vertical="center"/>
    </xf>
    <xf numFmtId="172" fontId="26" fillId="0" borderId="0" xfId="0" applyNumberFormat="1" applyFont="1" applyAlignment="1">
      <alignment horizontal="right"/>
    </xf>
    <xf numFmtId="171" fontId="27" fillId="5" borderId="9" xfId="1" applyNumberFormat="1" applyFont="1" applyFill="1" applyBorder="1" applyAlignment="1">
      <alignment horizontal="right" vertical="center"/>
    </xf>
    <xf numFmtId="172" fontId="28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9" fillId="0" borderId="0" xfId="0" applyFont="1" applyAlignment="1">
      <alignment horizontal="centerContinuous"/>
    </xf>
    <xf numFmtId="0" fontId="26" fillId="0" borderId="0" xfId="0" applyFont="1" applyAlignment="1">
      <alignment horizontal="centerContinuous" vertical="center"/>
    </xf>
    <xf numFmtId="0" fontId="23" fillId="0" borderId="0" xfId="0" applyFont="1" applyAlignment="1">
      <alignment horizontal="left"/>
    </xf>
    <xf numFmtId="0" fontId="7" fillId="0" borderId="0" xfId="0" applyFont="1" applyAlignment="1">
      <alignment horizontal="centerContinuous"/>
    </xf>
    <xf numFmtId="0" fontId="1" fillId="0" borderId="0" xfId="0" applyFont="1" applyAlignment="1">
      <alignment horizontal="centerContinuous" vertical="center"/>
    </xf>
    <xf numFmtId="0" fontId="23" fillId="0" borderId="18" xfId="0" applyFont="1" applyBorder="1"/>
    <xf numFmtId="0" fontId="0" fillId="0" borderId="18" xfId="0" applyBorder="1"/>
    <xf numFmtId="0" fontId="23" fillId="0" borderId="0" xfId="0" applyFont="1" applyAlignment="1">
      <alignment horizontal="centerContinuous"/>
    </xf>
    <xf numFmtId="0" fontId="21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 vertical="center"/>
    </xf>
    <xf numFmtId="174" fontId="26" fillId="5" borderId="10" xfId="4" applyNumberFormat="1" applyFont="1" applyFill="1" applyBorder="1" applyAlignment="1">
      <alignment vertical="center"/>
    </xf>
    <xf numFmtId="174" fontId="26" fillId="5" borderId="9" xfId="4" applyNumberFormat="1" applyFont="1" applyFill="1" applyBorder="1" applyAlignment="1">
      <alignment vertical="center"/>
    </xf>
    <xf numFmtId="174" fontId="26" fillId="5" borderId="11" xfId="4" applyNumberFormat="1" applyFont="1" applyFill="1" applyBorder="1" applyAlignment="1">
      <alignment vertical="center"/>
    </xf>
    <xf numFmtId="171" fontId="27" fillId="0" borderId="0" xfId="1" applyNumberFormat="1" applyFont="1" applyFill="1" applyBorder="1" applyAlignment="1">
      <alignment horizontal="right" vertical="center"/>
    </xf>
    <xf numFmtId="174" fontId="26" fillId="5" borderId="13" xfId="4" applyNumberFormat="1" applyFont="1" applyFill="1" applyBorder="1" applyAlignment="1">
      <alignment vertical="center"/>
    </xf>
    <xf numFmtId="174" fontId="26" fillId="5" borderId="0" xfId="4" applyNumberFormat="1" applyFont="1" applyFill="1" applyAlignment="1">
      <alignment vertical="center"/>
    </xf>
    <xf numFmtId="174" fontId="26" fillId="5" borderId="12" xfId="4" applyNumberFormat="1" applyFont="1" applyFill="1" applyBorder="1" applyAlignment="1">
      <alignment vertical="center"/>
    </xf>
    <xf numFmtId="174" fontId="21" fillId="5" borderId="14" xfId="4" applyNumberFormat="1" applyFont="1" applyFill="1" applyBorder="1" applyAlignment="1">
      <alignment vertical="center"/>
    </xf>
    <xf numFmtId="171" fontId="30" fillId="0" borderId="0" xfId="1" applyNumberFormat="1" applyFont="1" applyFill="1" applyBorder="1" applyAlignment="1">
      <alignment horizontal="right" vertical="center"/>
    </xf>
    <xf numFmtId="174" fontId="26" fillId="5" borderId="15" xfId="4" applyNumberFormat="1" applyFont="1" applyFill="1" applyBorder="1" applyAlignment="1">
      <alignment vertical="center"/>
    </xf>
    <xf numFmtId="174" fontId="26" fillId="5" borderId="16" xfId="4" applyNumberFormat="1" applyFont="1" applyFill="1" applyBorder="1" applyAlignment="1">
      <alignment vertical="center"/>
    </xf>
    <xf numFmtId="174" fontId="26" fillId="5" borderId="17" xfId="4" applyNumberFormat="1" applyFont="1" applyFill="1" applyBorder="1" applyAlignment="1">
      <alignment vertical="center"/>
    </xf>
    <xf numFmtId="173" fontId="26" fillId="5" borderId="17" xfId="4" applyNumberFormat="1" applyFont="1" applyFill="1" applyBorder="1" applyAlignment="1">
      <alignment vertical="center"/>
    </xf>
    <xf numFmtId="0" fontId="31" fillId="0" borderId="0" xfId="0" applyFont="1" applyAlignment="1">
      <alignment horizontal="left"/>
    </xf>
    <xf numFmtId="175" fontId="26" fillId="0" borderId="0" xfId="0" applyNumberFormat="1" applyFont="1" applyAlignment="1">
      <alignment horizontal="right"/>
    </xf>
    <xf numFmtId="172" fontId="32" fillId="5" borderId="0" xfId="0" applyNumberFormat="1" applyFont="1" applyFill="1" applyAlignment="1">
      <alignment horizontal="right"/>
    </xf>
    <xf numFmtId="0" fontId="33" fillId="0" borderId="0" xfId="0" applyFont="1" applyAlignment="1">
      <alignment horizontal="left"/>
    </xf>
    <xf numFmtId="172" fontId="21" fillId="0" borderId="0" xfId="0" applyNumberFormat="1" applyFont="1"/>
    <xf numFmtId="173" fontId="35" fillId="0" borderId="0" xfId="0" applyNumberFormat="1" applyFont="1"/>
    <xf numFmtId="0" fontId="36" fillId="0" borderId="0" xfId="0" quotePrefix="1" applyFont="1" applyAlignment="1">
      <alignment horizontal="center"/>
    </xf>
    <xf numFmtId="0" fontId="19" fillId="0" borderId="0" xfId="0" applyFont="1" applyAlignment="1">
      <alignment horizontal="left" indent="1"/>
    </xf>
    <xf numFmtId="172" fontId="26" fillId="0" borderId="0" xfId="0" applyNumberFormat="1" applyFont="1"/>
    <xf numFmtId="173" fontId="26" fillId="0" borderId="0" xfId="0" applyNumberFormat="1" applyFont="1"/>
    <xf numFmtId="173" fontId="26" fillId="5" borderId="10" xfId="0" applyNumberFormat="1" applyFont="1" applyFill="1" applyBorder="1"/>
    <xf numFmtId="0" fontId="7" fillId="0" borderId="9" xfId="0" applyFont="1" applyBorder="1"/>
    <xf numFmtId="0" fontId="19" fillId="0" borderId="11" xfId="0" applyFont="1" applyBorder="1" applyAlignment="1">
      <alignment horizontal="left"/>
    </xf>
    <xf numFmtId="173" fontId="26" fillId="5" borderId="13" xfId="0" applyNumberFormat="1" applyFont="1" applyFill="1" applyBorder="1"/>
    <xf numFmtId="0" fontId="19" fillId="0" borderId="12" xfId="0" applyFont="1" applyBorder="1" applyAlignment="1">
      <alignment horizontal="left"/>
    </xf>
    <xf numFmtId="170" fontId="3" fillId="0" borderId="0" xfId="0" applyNumberFormat="1" applyFont="1" applyAlignment="1">
      <alignment horizontal="right"/>
    </xf>
    <xf numFmtId="174" fontId="26" fillId="5" borderId="10" xfId="0" applyNumberFormat="1" applyFont="1" applyFill="1" applyBorder="1"/>
    <xf numFmtId="0" fontId="36" fillId="0" borderId="9" xfId="0" quotePrefix="1" applyFont="1" applyBorder="1" applyAlignment="1">
      <alignment horizontal="center"/>
    </xf>
    <xf numFmtId="171" fontId="26" fillId="5" borderId="13" xfId="1" applyNumberFormat="1" applyFont="1" applyFill="1" applyBorder="1" applyAlignment="1">
      <alignment horizontal="right"/>
    </xf>
    <xf numFmtId="0" fontId="26" fillId="0" borderId="12" xfId="0" applyFont="1" applyBorder="1" applyAlignment="1">
      <alignment horizontal="left"/>
    </xf>
    <xf numFmtId="37" fontId="38" fillId="0" borderId="0" xfId="0" applyNumberFormat="1" applyFont="1" applyAlignment="1">
      <alignment vertical="center"/>
    </xf>
    <xf numFmtId="0" fontId="39" fillId="0" borderId="0" xfId="0" applyFont="1" applyAlignment="1">
      <alignment horizontal="left"/>
    </xf>
    <xf numFmtId="176" fontId="35" fillId="0" borderId="0" xfId="0" applyNumberFormat="1" applyFont="1" applyAlignment="1">
      <alignment horizontal="center"/>
    </xf>
    <xf numFmtId="173" fontId="26" fillId="5" borderId="15" xfId="0" applyNumberFormat="1" applyFont="1" applyFill="1" applyBorder="1"/>
    <xf numFmtId="0" fontId="36" fillId="0" borderId="16" xfId="0" quotePrefix="1" applyFont="1" applyBorder="1" applyAlignment="1">
      <alignment horizontal="center"/>
    </xf>
    <xf numFmtId="0" fontId="7" fillId="0" borderId="16" xfId="0" applyFont="1" applyBorder="1"/>
    <xf numFmtId="0" fontId="19" fillId="0" borderId="17" xfId="0" applyFont="1" applyBorder="1" applyAlignment="1">
      <alignment horizontal="left"/>
    </xf>
    <xf numFmtId="171" fontId="26" fillId="5" borderId="15" xfId="1" applyNumberFormat="1" applyFont="1" applyFill="1" applyBorder="1" applyAlignment="1">
      <alignment horizontal="right"/>
    </xf>
    <xf numFmtId="37" fontId="24" fillId="0" borderId="16" xfId="0" applyNumberFormat="1" applyFont="1" applyBorder="1" applyAlignment="1">
      <alignment vertical="center"/>
    </xf>
    <xf numFmtId="0" fontId="26" fillId="0" borderId="17" xfId="0" applyFont="1" applyBorder="1" applyAlignment="1">
      <alignment horizontal="left"/>
    </xf>
    <xf numFmtId="165" fontId="40" fillId="0" borderId="0" xfId="0" applyNumberFormat="1" applyFont="1" applyAlignment="1">
      <alignment vertical="center"/>
    </xf>
    <xf numFmtId="0" fontId="41" fillId="0" borderId="0" xfId="0" applyFont="1" applyAlignment="1">
      <alignment horizontal="center"/>
    </xf>
    <xf numFmtId="37" fontId="24" fillId="0" borderId="0" xfId="0" applyNumberFormat="1" applyFont="1" applyAlignment="1">
      <alignment horizontal="center" vertical="center"/>
    </xf>
    <xf numFmtId="173" fontId="42" fillId="0" borderId="0" xfId="0" applyNumberFormat="1" applyFont="1" applyAlignment="1">
      <alignment horizontal="center"/>
    </xf>
    <xf numFmtId="37" fontId="6" fillId="0" borderId="0" xfId="0" applyNumberFormat="1" applyFont="1" applyAlignment="1">
      <alignment vertical="center"/>
    </xf>
    <xf numFmtId="37" fontId="6" fillId="0" borderId="0" xfId="0" applyNumberFormat="1" applyFont="1" applyAlignment="1">
      <alignment horizontal="center" vertical="center"/>
    </xf>
    <xf numFmtId="0" fontId="43" fillId="6" borderId="0" xfId="0" applyFont="1" applyFill="1" applyAlignment="1">
      <alignment horizontal="right" vertical="center"/>
    </xf>
    <xf numFmtId="177" fontId="20" fillId="6" borderId="0" xfId="0" applyNumberFormat="1" applyFont="1" applyFill="1" applyAlignment="1">
      <alignment horizontal="centerContinuous"/>
    </xf>
    <xf numFmtId="177" fontId="40" fillId="6" borderId="0" xfId="0" applyNumberFormat="1" applyFont="1" applyFill="1" applyAlignment="1">
      <alignment horizontal="centerContinuous"/>
    </xf>
    <xf numFmtId="170" fontId="3" fillId="6" borderId="0" xfId="0" applyNumberFormat="1" applyFont="1" applyFill="1" applyAlignment="1">
      <alignment horizontal="right"/>
    </xf>
    <xf numFmtId="37" fontId="1" fillId="6" borderId="0" xfId="0" applyNumberFormat="1" applyFont="1" applyFill="1" applyAlignment="1">
      <alignment vertical="center"/>
    </xf>
    <xf numFmtId="37" fontId="1" fillId="6" borderId="0" xfId="0" applyNumberFormat="1" applyFont="1" applyFill="1" applyAlignment="1">
      <alignment horizontal="center" vertical="center"/>
    </xf>
    <xf numFmtId="37" fontId="3" fillId="6" borderId="0" xfId="0" applyNumberFormat="1" applyFont="1" applyFill="1" applyAlignment="1">
      <alignment vertical="center"/>
    </xf>
    <xf numFmtId="37" fontId="44" fillId="6" borderId="0" xfId="0" applyNumberFormat="1" applyFont="1" applyFill="1" applyAlignment="1">
      <alignment vertical="center"/>
    </xf>
    <xf numFmtId="171" fontId="26" fillId="5" borderId="10" xfId="0" applyNumberFormat="1" applyFont="1" applyFill="1" applyBorder="1" applyAlignment="1">
      <alignment horizontal="right"/>
    </xf>
    <xf numFmtId="0" fontId="19" fillId="0" borderId="11" xfId="0" applyFont="1" applyBorder="1" applyAlignment="1">
      <alignment horizontal="left" indent="1"/>
    </xf>
    <xf numFmtId="174" fontId="35" fillId="0" borderId="10" xfId="0" applyNumberFormat="1" applyFont="1" applyBorder="1"/>
    <xf numFmtId="0" fontId="19" fillId="0" borderId="12" xfId="0" applyFont="1" applyBorder="1" applyAlignment="1">
      <alignment horizontal="left" indent="1"/>
    </xf>
    <xf numFmtId="173" fontId="35" fillId="0" borderId="10" xfId="0" applyNumberFormat="1" applyFont="1" applyBorder="1"/>
    <xf numFmtId="174" fontId="26" fillId="5" borderId="15" xfId="0" applyNumberFormat="1" applyFont="1" applyFill="1" applyBorder="1"/>
    <xf numFmtId="0" fontId="19" fillId="0" borderId="17" xfId="0" applyFont="1" applyBorder="1" applyAlignment="1">
      <alignment horizontal="left" indent="1"/>
    </xf>
    <xf numFmtId="0" fontId="20" fillId="0" borderId="0" xfId="0" applyFont="1" applyAlignment="1">
      <alignment horizontal="left"/>
    </xf>
    <xf numFmtId="178" fontId="19" fillId="0" borderId="0" xfId="0" applyNumberFormat="1" applyFont="1"/>
    <xf numFmtId="179" fontId="27" fillId="5" borderId="10" xfId="0" applyNumberFormat="1" applyFont="1" applyFill="1" applyBorder="1" applyAlignment="1">
      <alignment horizontal="right"/>
    </xf>
    <xf numFmtId="173" fontId="26" fillId="5" borderId="9" xfId="0" applyNumberFormat="1" applyFont="1" applyFill="1" applyBorder="1"/>
    <xf numFmtId="179" fontId="27" fillId="5" borderId="15" xfId="0" applyNumberFormat="1" applyFont="1" applyFill="1" applyBorder="1" applyAlignment="1">
      <alignment horizontal="right"/>
    </xf>
    <xf numFmtId="173" fontId="26" fillId="5" borderId="16" xfId="0" applyNumberFormat="1" applyFont="1" applyFill="1" applyBorder="1"/>
    <xf numFmtId="173" fontId="26" fillId="5" borderId="19" xfId="0" applyNumberFormat="1" applyFont="1" applyFill="1" applyBorder="1" applyAlignment="1">
      <alignment horizontal="right"/>
    </xf>
    <xf numFmtId="173" fontId="26" fillId="5" borderId="20" xfId="0" applyNumberFormat="1" applyFont="1" applyFill="1" applyBorder="1" applyAlignment="1">
      <alignment horizontal="right"/>
    </xf>
    <xf numFmtId="173" fontId="26" fillId="5" borderId="21" xfId="0" applyNumberFormat="1" applyFont="1" applyFill="1" applyBorder="1" applyAlignment="1">
      <alignment horizontal="right"/>
    </xf>
    <xf numFmtId="171" fontId="35" fillId="0" borderId="10" xfId="1" applyNumberFormat="1" applyFont="1" applyFill="1" applyBorder="1" applyAlignment="1">
      <alignment horizontal="center"/>
    </xf>
    <xf numFmtId="37" fontId="24" fillId="0" borderId="9" xfId="0" applyNumberFormat="1" applyFont="1" applyBorder="1" applyAlignment="1">
      <alignment vertical="center"/>
    </xf>
    <xf numFmtId="172" fontId="35" fillId="0" borderId="0" xfId="0" applyNumberFormat="1" applyFont="1"/>
    <xf numFmtId="173" fontId="26" fillId="5" borderId="13" xfId="0" applyNumberFormat="1" applyFont="1" applyFill="1" applyBorder="1" applyAlignment="1">
      <alignment horizontal="right"/>
    </xf>
    <xf numFmtId="173" fontId="35" fillId="0" borderId="0" xfId="0" applyNumberFormat="1" applyFont="1" applyAlignment="1">
      <alignment horizontal="right"/>
    </xf>
    <xf numFmtId="173" fontId="35" fillId="0" borderId="12" xfId="0" applyNumberFormat="1" applyFont="1" applyBorder="1" applyAlignment="1">
      <alignment horizontal="right"/>
    </xf>
    <xf numFmtId="171" fontId="35" fillId="0" borderId="13" xfId="1" applyNumberFormat="1" applyFont="1" applyFill="1" applyBorder="1" applyAlignment="1">
      <alignment horizontal="center"/>
    </xf>
    <xf numFmtId="173" fontId="26" fillId="5" borderId="15" xfId="0" applyNumberFormat="1" applyFont="1" applyFill="1" applyBorder="1" applyAlignment="1">
      <alignment horizontal="right"/>
    </xf>
    <xf numFmtId="173" fontId="26" fillId="5" borderId="16" xfId="0" applyNumberFormat="1" applyFont="1" applyFill="1" applyBorder="1" applyAlignment="1">
      <alignment horizontal="right"/>
    </xf>
    <xf numFmtId="173" fontId="26" fillId="5" borderId="17" xfId="0" applyNumberFormat="1" applyFont="1" applyFill="1" applyBorder="1" applyAlignment="1">
      <alignment horizontal="right"/>
    </xf>
    <xf numFmtId="180" fontId="35" fillId="0" borderId="15" xfId="1" applyNumberFormat="1" applyFont="1" applyFill="1" applyBorder="1" applyAlignment="1">
      <alignment horizontal="centerContinuous"/>
    </xf>
    <xf numFmtId="181" fontId="20" fillId="0" borderId="0" xfId="0" applyNumberFormat="1" applyFont="1" applyAlignment="1">
      <alignment horizontal="right"/>
    </xf>
    <xf numFmtId="173" fontId="26" fillId="5" borderId="22" xfId="0" applyNumberFormat="1" applyFont="1" applyFill="1" applyBorder="1"/>
    <xf numFmtId="173" fontId="26" fillId="5" borderId="20" xfId="0" applyNumberFormat="1" applyFont="1" applyFill="1" applyBorder="1"/>
    <xf numFmtId="173" fontId="26" fillId="5" borderId="21" xfId="0" applyNumberFormat="1" applyFont="1" applyFill="1" applyBorder="1"/>
    <xf numFmtId="178" fontId="46" fillId="0" borderId="0" xfId="0" applyNumberFormat="1" applyFont="1"/>
    <xf numFmtId="170" fontId="3" fillId="0" borderId="23" xfId="0" applyNumberFormat="1" applyFont="1" applyBorder="1" applyAlignment="1">
      <alignment horizontal="right"/>
    </xf>
    <xf numFmtId="178" fontId="46" fillId="0" borderId="24" xfId="0" applyNumberFormat="1" applyFont="1" applyBorder="1"/>
    <xf numFmtId="176" fontId="26" fillId="5" borderId="25" xfId="0" applyNumberFormat="1" applyFont="1" applyFill="1" applyBorder="1" applyAlignment="1">
      <alignment horizontal="center"/>
    </xf>
    <xf numFmtId="176" fontId="26" fillId="5" borderId="0" xfId="0" applyNumberFormat="1" applyFont="1" applyFill="1" applyAlignment="1">
      <alignment horizontal="center"/>
    </xf>
    <xf numFmtId="176" fontId="26" fillId="0" borderId="24" xfId="0" applyNumberFormat="1" applyFont="1" applyBorder="1" applyAlignment="1">
      <alignment horizontal="center"/>
    </xf>
    <xf numFmtId="0" fontId="41" fillId="0" borderId="26" xfId="0" applyFont="1" applyBorder="1" applyAlignment="1">
      <alignment horizontal="center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173" fontId="42" fillId="0" borderId="26" xfId="0" applyNumberFormat="1" applyFont="1" applyBorder="1" applyAlignment="1">
      <alignment horizontal="center"/>
    </xf>
    <xf numFmtId="170" fontId="42" fillId="0" borderId="18" xfId="0" applyNumberFormat="1" applyFont="1" applyBorder="1" applyAlignment="1">
      <alignment horizontal="centerContinuous"/>
    </xf>
    <xf numFmtId="173" fontId="42" fillId="0" borderId="27" xfId="0" applyNumberFormat="1" applyFont="1" applyBorder="1" applyAlignment="1">
      <alignment horizontal="centerContinuous"/>
    </xf>
    <xf numFmtId="173" fontId="42" fillId="0" borderId="27" xfId="0" applyNumberFormat="1" applyFont="1" applyBorder="1" applyAlignment="1">
      <alignment horizontal="center"/>
    </xf>
    <xf numFmtId="170" fontId="20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9" fillId="0" borderId="0" xfId="0" applyFont="1"/>
    <xf numFmtId="173" fontId="21" fillId="5" borderId="28" xfId="0" applyNumberFormat="1" applyFont="1" applyFill="1" applyBorder="1"/>
    <xf numFmtId="173" fontId="21" fillId="5" borderId="29" xfId="0" applyNumberFormat="1" applyFont="1" applyFill="1" applyBorder="1"/>
    <xf numFmtId="173" fontId="35" fillId="0" borderId="30" xfId="0" applyNumberFormat="1" applyFont="1" applyBorder="1"/>
    <xf numFmtId="173" fontId="26" fillId="5" borderId="30" xfId="0" applyNumberFormat="1" applyFont="1" applyFill="1" applyBorder="1"/>
    <xf numFmtId="173" fontId="26" fillId="5" borderId="0" xfId="0" applyNumberFormat="1" applyFont="1" applyFill="1"/>
    <xf numFmtId="173" fontId="26" fillId="5" borderId="31" xfId="0" applyNumberFormat="1" applyFont="1" applyFill="1" applyBorder="1"/>
    <xf numFmtId="0" fontId="20" fillId="0" borderId="0" xfId="0" applyFont="1" applyAlignment="1">
      <alignment horizontal="center"/>
    </xf>
    <xf numFmtId="0" fontId="19" fillId="0" borderId="0" xfId="0" applyFont="1"/>
    <xf numFmtId="0" fontId="3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178" fontId="20" fillId="0" borderId="9" xfId="0" applyNumberFormat="1" applyFont="1" applyBorder="1"/>
    <xf numFmtId="0" fontId="47" fillId="0" borderId="0" xfId="0" applyFont="1"/>
    <xf numFmtId="178" fontId="20" fillId="0" borderId="0" xfId="0" applyNumberFormat="1" applyFont="1"/>
    <xf numFmtId="0" fontId="19" fillId="0" borderId="0" xfId="0" applyFont="1" applyAlignment="1">
      <alignment horizontal="center"/>
    </xf>
    <xf numFmtId="0" fontId="20" fillId="0" borderId="0" xfId="0" applyFont="1"/>
    <xf numFmtId="173" fontId="26" fillId="5" borderId="22" xfId="0" applyNumberFormat="1" applyFont="1" applyFill="1" applyBorder="1" applyAlignment="1">
      <alignment horizontal="right"/>
    </xf>
    <xf numFmtId="173" fontId="26" fillId="5" borderId="0" xfId="0" applyNumberFormat="1" applyFont="1" applyFill="1" applyAlignment="1">
      <alignment horizontal="right"/>
    </xf>
    <xf numFmtId="0" fontId="26" fillId="0" borderId="0" xfId="0" applyFont="1" applyAlignment="1">
      <alignment horizontal="left" indent="1"/>
    </xf>
    <xf numFmtId="179" fontId="35" fillId="0" borderId="30" xfId="0" applyNumberFormat="1" applyFont="1" applyBorder="1" applyAlignment="1">
      <alignment horizontal="right"/>
    </xf>
    <xf numFmtId="179" fontId="35" fillId="0" borderId="9" xfId="0" applyNumberFormat="1" applyFont="1" applyBorder="1" applyAlignment="1">
      <alignment horizontal="right"/>
    </xf>
    <xf numFmtId="179" fontId="26" fillId="0" borderId="9" xfId="0" applyNumberFormat="1" applyFont="1" applyBorder="1" applyAlignment="1">
      <alignment horizontal="right"/>
    </xf>
    <xf numFmtId="173" fontId="20" fillId="0" borderId="30" xfId="0" applyNumberFormat="1" applyFont="1" applyBorder="1" applyAlignment="1">
      <alignment horizontal="right"/>
    </xf>
    <xf numFmtId="173" fontId="20" fillId="0" borderId="0" xfId="0" applyNumberFormat="1" applyFont="1" applyAlignment="1">
      <alignment horizontal="right"/>
    </xf>
    <xf numFmtId="0" fontId="21" fillId="0" borderId="0" xfId="0" applyFont="1" applyAlignment="1">
      <alignment horizontal="left" indent="1"/>
    </xf>
    <xf numFmtId="173" fontId="19" fillId="5" borderId="30" xfId="0" applyNumberFormat="1" applyFont="1" applyFill="1" applyBorder="1" applyAlignment="1">
      <alignment horizontal="right"/>
    </xf>
    <xf numFmtId="173" fontId="19" fillId="5" borderId="0" xfId="0" applyNumberFormat="1" applyFont="1" applyFill="1" applyAlignment="1">
      <alignment horizontal="right"/>
    </xf>
    <xf numFmtId="173" fontId="35" fillId="0" borderId="32" xfId="0" applyNumberFormat="1" applyFont="1" applyBorder="1" applyAlignment="1">
      <alignment horizontal="right"/>
    </xf>
    <xf numFmtId="173" fontId="35" fillId="0" borderId="9" xfId="0" applyNumberFormat="1" applyFont="1" applyBorder="1" applyAlignment="1">
      <alignment horizontal="right"/>
    </xf>
    <xf numFmtId="173" fontId="20" fillId="0" borderId="0" xfId="1" applyNumberFormat="1" applyFont="1" applyAlignment="1">
      <alignment horizontal="right"/>
    </xf>
    <xf numFmtId="173" fontId="26" fillId="5" borderId="30" xfId="0" applyNumberFormat="1" applyFont="1" applyFill="1" applyBorder="1" applyAlignment="1">
      <alignment horizontal="right"/>
    </xf>
    <xf numFmtId="171" fontId="35" fillId="0" borderId="22" xfId="0" applyNumberFormat="1" applyFont="1" applyBorder="1" applyAlignment="1">
      <alignment horizontal="right"/>
    </xf>
    <xf numFmtId="171" fontId="35" fillId="0" borderId="9" xfId="0" applyNumberFormat="1" applyFont="1" applyBorder="1" applyAlignment="1">
      <alignment horizontal="right"/>
    </xf>
    <xf numFmtId="171" fontId="26" fillId="0" borderId="9" xfId="0" applyNumberFormat="1" applyFont="1" applyBorder="1" applyAlignment="1">
      <alignment horizontal="right"/>
    </xf>
    <xf numFmtId="0" fontId="0" fillId="0" borderId="9" xfId="0" applyBorder="1"/>
    <xf numFmtId="181" fontId="21" fillId="0" borderId="33" xfId="0" applyNumberFormat="1" applyFont="1" applyBorder="1" applyAlignment="1">
      <alignment horizontal="right" vertical="center"/>
    </xf>
    <xf numFmtId="170" fontId="20" fillId="0" borderId="34" xfId="0" applyNumberFormat="1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37" fontId="44" fillId="0" borderId="0" xfId="0" applyNumberFormat="1" applyFont="1" applyAlignment="1">
      <alignment vertical="center"/>
    </xf>
    <xf numFmtId="37" fontId="6" fillId="6" borderId="0" xfId="0" applyNumberFormat="1" applyFont="1" applyFill="1" applyAlignment="1">
      <alignment vertical="center"/>
    </xf>
    <xf numFmtId="0" fontId="18" fillId="3" borderId="0" xfId="0" applyFont="1" applyFill="1"/>
    <xf numFmtId="0" fontId="48" fillId="3" borderId="0" xfId="3" applyFont="1" applyFill="1" applyAlignment="1">
      <alignment horizontal="center" vertical="center"/>
    </xf>
    <xf numFmtId="0" fontId="18" fillId="7" borderId="35" xfId="0" applyFont="1" applyFill="1" applyBorder="1"/>
    <xf numFmtId="0" fontId="18" fillId="7" borderId="36" xfId="0" applyFont="1" applyFill="1" applyBorder="1"/>
    <xf numFmtId="0" fontId="18" fillId="7" borderId="37" xfId="0" applyFont="1" applyFill="1" applyBorder="1"/>
    <xf numFmtId="0" fontId="18" fillId="7" borderId="0" xfId="0" applyFont="1" applyFill="1"/>
    <xf numFmtId="173" fontId="49" fillId="5" borderId="38" xfId="0" applyNumberFormat="1" applyFont="1" applyFill="1" applyBorder="1" applyAlignment="1">
      <alignment horizontal="center"/>
    </xf>
    <xf numFmtId="173" fontId="49" fillId="5" borderId="39" xfId="0" applyNumberFormat="1" applyFont="1" applyFill="1" applyBorder="1" applyAlignment="1">
      <alignment horizontal="center"/>
    </xf>
    <xf numFmtId="173" fontId="49" fillId="5" borderId="40" xfId="0" applyNumberFormat="1" applyFont="1" applyFill="1" applyBorder="1" applyAlignment="1">
      <alignment horizontal="center"/>
    </xf>
    <xf numFmtId="183" fontId="51" fillId="5" borderId="43" xfId="5" applyNumberFormat="1" applyFont="1" applyFill="1" applyBorder="1" applyAlignment="1" applyProtection="1">
      <alignment horizontal="center" vertical="center"/>
      <protection hidden="1"/>
    </xf>
    <xf numFmtId="173" fontId="0" fillId="5" borderId="41" xfId="0" applyNumberFormat="1" applyFill="1" applyBorder="1" applyAlignment="1">
      <alignment horizontal="right"/>
    </xf>
    <xf numFmtId="173" fontId="0" fillId="5" borderId="42" xfId="0" applyNumberFormat="1" applyFill="1" applyBorder="1" applyAlignment="1">
      <alignment horizontal="right"/>
    </xf>
    <xf numFmtId="173" fontId="0" fillId="5" borderId="0" xfId="0" applyNumberFormat="1" applyFill="1" applyAlignment="1">
      <alignment horizontal="right"/>
    </xf>
    <xf numFmtId="173" fontId="49" fillId="5" borderId="44" xfId="0" applyNumberFormat="1" applyFont="1" applyFill="1" applyBorder="1" applyAlignment="1">
      <alignment horizontal="center"/>
    </xf>
    <xf numFmtId="173" fontId="49" fillId="5" borderId="45" xfId="0" applyNumberFormat="1" applyFont="1" applyFill="1" applyBorder="1" applyAlignment="1">
      <alignment horizontal="center"/>
    </xf>
    <xf numFmtId="173" fontId="49" fillId="5" borderId="46" xfId="0" applyNumberFormat="1" applyFont="1" applyFill="1" applyBorder="1" applyAlignment="1">
      <alignment horizontal="center"/>
    </xf>
    <xf numFmtId="173" fontId="0" fillId="5" borderId="47" xfId="0" applyNumberFormat="1" applyFill="1" applyBorder="1" applyAlignment="1">
      <alignment horizontal="right"/>
    </xf>
    <xf numFmtId="173" fontId="0" fillId="5" borderId="49" xfId="0" applyNumberFormat="1" applyFill="1" applyBorder="1" applyAlignment="1">
      <alignment horizontal="right"/>
    </xf>
    <xf numFmtId="173" fontId="0" fillId="5" borderId="50" xfId="0" applyNumberFormat="1" applyFill="1" applyBorder="1" applyAlignment="1">
      <alignment horizontal="right"/>
    </xf>
    <xf numFmtId="183" fontId="51" fillId="5" borderId="52" xfId="5" applyNumberFormat="1" applyFont="1" applyFill="1" applyBorder="1" applyAlignment="1" applyProtection="1">
      <alignment horizontal="center" vertical="center"/>
      <protection hidden="1"/>
    </xf>
    <xf numFmtId="183" fontId="51" fillId="5" borderId="53" xfId="5" applyNumberFormat="1" applyFont="1" applyFill="1" applyBorder="1" applyAlignment="1" applyProtection="1">
      <alignment horizontal="center" vertical="center"/>
      <protection hidden="1"/>
    </xf>
    <xf numFmtId="173" fontId="0" fillId="5" borderId="54" xfId="0" applyNumberFormat="1" applyFill="1" applyBorder="1" applyAlignment="1">
      <alignment horizontal="right"/>
    </xf>
    <xf numFmtId="173" fontId="0" fillId="5" borderId="48" xfId="0" applyNumberFormat="1" applyFill="1" applyBorder="1" applyAlignment="1">
      <alignment horizontal="right"/>
    </xf>
    <xf numFmtId="183" fontId="51" fillId="5" borderId="51" xfId="5" applyNumberFormat="1" applyFont="1" applyFill="1" applyBorder="1" applyAlignment="1" applyProtection="1">
      <alignment horizontal="center" vertical="center"/>
      <protection hidden="1"/>
    </xf>
    <xf numFmtId="174" fontId="0" fillId="5" borderId="50" xfId="0" applyNumberFormat="1" applyFill="1" applyBorder="1" applyAlignment="1">
      <alignment horizontal="right"/>
    </xf>
    <xf numFmtId="174" fontId="0" fillId="5" borderId="47" xfId="0" applyNumberFormat="1" applyFill="1" applyBorder="1" applyAlignment="1">
      <alignment horizontal="right"/>
    </xf>
    <xf numFmtId="174" fontId="0" fillId="5" borderId="49" xfId="0" applyNumberFormat="1" applyFill="1" applyBorder="1" applyAlignment="1">
      <alignment horizontal="right"/>
    </xf>
    <xf numFmtId="174" fontId="0" fillId="5" borderId="0" xfId="0" applyNumberFormat="1" applyFill="1" applyAlignment="1">
      <alignment horizontal="right"/>
    </xf>
    <xf numFmtId="182" fontId="0" fillId="5" borderId="50" xfId="0" applyNumberFormat="1" applyFill="1" applyBorder="1" applyAlignment="1">
      <alignment horizontal="right"/>
    </xf>
    <xf numFmtId="182" fontId="0" fillId="5" borderId="47" xfId="0" applyNumberFormat="1" applyFill="1" applyBorder="1" applyAlignment="1">
      <alignment horizontal="right"/>
    </xf>
    <xf numFmtId="182" fontId="0" fillId="5" borderId="49" xfId="0" applyNumberFormat="1" applyFill="1" applyBorder="1" applyAlignment="1">
      <alignment horizontal="right"/>
    </xf>
    <xf numFmtId="182" fontId="0" fillId="5" borderId="0" xfId="0" applyNumberFormat="1" applyFill="1" applyAlignment="1">
      <alignment horizontal="right"/>
    </xf>
    <xf numFmtId="183" fontId="51" fillId="0" borderId="0" xfId="5" applyNumberFormat="1" applyFont="1" applyAlignment="1" applyProtection="1">
      <alignment horizontal="center" vertical="center"/>
      <protection hidden="1"/>
    </xf>
    <xf numFmtId="0" fontId="26" fillId="0" borderId="0" xfId="0" applyFont="1" applyAlignment="1">
      <alignment horizontal="right" vertical="center" textRotation="90"/>
    </xf>
    <xf numFmtId="0" fontId="1" fillId="0" borderId="0" xfId="0" applyFont="1" applyAlignment="1">
      <alignment horizontal="center" vertical="center" textRotation="90"/>
    </xf>
    <xf numFmtId="0" fontId="26" fillId="0" borderId="12" xfId="0" applyFont="1" applyBorder="1" applyAlignment="1">
      <alignment horizontal="right" vertical="center" textRotation="90"/>
    </xf>
  </cellXfs>
  <cellStyles count="6">
    <cellStyle name="Comma 2" xfId="4" xr:uid="{98AD16E1-D815-4B98-A053-81B1EFCB6AED}"/>
    <cellStyle name="Hyperlink 2 2" xfId="3" xr:uid="{5DA65548-D6A1-44EA-8A8F-F3BDE736D712}"/>
    <cellStyle name="Normal" xfId="0" builtinId="0"/>
    <cellStyle name="Normal 2" xfId="5" xr:uid="{80027181-98FA-4C98-93F3-0815E3D5C461}"/>
    <cellStyle name="Normal 2 2 2" xfId="2" xr:uid="{365E42B9-6B98-483D-BD6D-B9955F4F0140}"/>
    <cellStyle name="Percent" xfId="1" builtinId="5"/>
  </cellStyles>
  <dxfs count="1">
    <dxf>
      <font>
        <b/>
        <i val="0"/>
        <color theme="0"/>
      </font>
      <fill>
        <patternFill>
          <fgColor auto="1"/>
          <bgColor rgb="FFFA6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80511</xdr:colOff>
      <xdr:row>3</xdr:row>
      <xdr:rowOff>235857</xdr:rowOff>
    </xdr:from>
    <xdr:to>
      <xdr:col>2</xdr:col>
      <xdr:colOff>2047197</xdr:colOff>
      <xdr:row>6</xdr:row>
      <xdr:rowOff>46788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1731C9-C2CD-4D4B-ABCF-DF22A6D37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411" y="1055007"/>
          <a:ext cx="1966686" cy="553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130967</xdr:colOff>
      <xdr:row>0</xdr:row>
      <xdr:rowOff>138154</xdr:rowOff>
    </xdr:from>
    <xdr:to>
      <xdr:col>3</xdr:col>
      <xdr:colOff>472054</xdr:colOff>
      <xdr:row>0</xdr:row>
      <xdr:rowOff>492296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CCE164-219C-4A50-9464-E3377A1F5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317" y="138154"/>
          <a:ext cx="1211037" cy="3541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130967</xdr:colOff>
      <xdr:row>0</xdr:row>
      <xdr:rowOff>138154</xdr:rowOff>
    </xdr:from>
    <xdr:to>
      <xdr:col>3</xdr:col>
      <xdr:colOff>472054</xdr:colOff>
      <xdr:row>0</xdr:row>
      <xdr:rowOff>492296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82FFD5-78DE-482D-9483-6B150813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567" y="138154"/>
          <a:ext cx="1169762" cy="354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08B6-1C47-4A4F-A8EC-7AF25291931B}">
  <sheetPr>
    <pageSetUpPr fitToPage="1"/>
  </sheetPr>
  <dimension ref="A1:O40"/>
  <sheetViews>
    <sheetView showGridLines="0" tabSelected="1" zoomScaleNormal="100" zoomScaleSheetLayoutView="85" workbookViewId="0"/>
  </sheetViews>
  <sheetFormatPr defaultColWidth="9.140625" defaultRowHeight="19.5" customHeight="1" x14ac:dyDescent="0.3"/>
  <cols>
    <col min="1" max="1" width="4.7109375" style="1" customWidth="1"/>
    <col min="2" max="2" width="4.85546875" style="1" customWidth="1"/>
    <col min="3" max="3" width="36.7109375" style="1" customWidth="1"/>
    <col min="4" max="11" width="10.7109375" style="1" customWidth="1"/>
    <col min="12" max="12" width="26.7109375" style="1" customWidth="1"/>
    <col min="13" max="13" width="10.7109375" style="1" customWidth="1"/>
    <col min="14" max="14" width="4.85546875" style="1" customWidth="1"/>
    <col min="15" max="15" width="11" style="1" customWidth="1"/>
    <col min="16" max="16384" width="9.140625" style="1"/>
  </cols>
  <sheetData>
    <row r="1" spans="1:14" ht="19.5" customHeight="1" thickBot="1" x14ac:dyDescent="0.35">
      <c r="A1" s="28"/>
    </row>
    <row r="2" spans="1:14" ht="19.5" customHeight="1" thickTop="1" x14ac:dyDescent="0.3">
      <c r="B2" s="227"/>
      <c r="C2" s="228"/>
      <c r="D2" s="228"/>
      <c r="E2" s="228"/>
      <c r="F2" s="27"/>
      <c r="G2" s="27"/>
      <c r="H2" s="27"/>
      <c r="I2" s="27"/>
      <c r="J2" s="27"/>
      <c r="K2" s="27"/>
      <c r="L2" s="27"/>
      <c r="M2" s="27"/>
      <c r="N2" s="26"/>
    </row>
    <row r="3" spans="1:14" ht="19.5" customHeight="1" x14ac:dyDescent="0.3">
      <c r="B3" s="229"/>
      <c r="C3" s="230"/>
      <c r="D3" s="230"/>
      <c r="E3" s="230"/>
      <c r="F3" s="25"/>
      <c r="G3" s="25"/>
      <c r="H3" s="25"/>
      <c r="I3" s="25"/>
      <c r="J3" s="25"/>
      <c r="K3" s="25"/>
      <c r="L3" s="25"/>
      <c r="M3" s="25"/>
      <c r="N3" s="24"/>
    </row>
    <row r="4" spans="1:14" ht="19.5" customHeight="1" x14ac:dyDescent="0.3">
      <c r="B4" s="229"/>
      <c r="C4" s="230"/>
      <c r="D4" s="230"/>
      <c r="E4" s="230"/>
      <c r="F4" s="25"/>
      <c r="G4" s="25"/>
      <c r="H4" s="25"/>
      <c r="I4" s="25"/>
      <c r="J4" s="25"/>
      <c r="K4" s="25"/>
      <c r="L4" s="25"/>
      <c r="M4" s="25"/>
      <c r="N4" s="24"/>
    </row>
    <row r="5" spans="1:14" ht="19.5" customHeight="1" x14ac:dyDescent="0.3">
      <c r="B5" s="229"/>
      <c r="C5" s="230"/>
      <c r="D5" s="230"/>
      <c r="E5" s="230"/>
      <c r="F5" s="25"/>
      <c r="G5" s="25"/>
      <c r="H5" s="25"/>
      <c r="I5" s="25"/>
      <c r="J5" s="25"/>
      <c r="K5" s="25"/>
      <c r="L5" s="25"/>
      <c r="M5" s="25"/>
      <c r="N5" s="24"/>
    </row>
    <row r="6" spans="1:14" ht="19.5" customHeight="1" x14ac:dyDescent="0.3">
      <c r="B6" s="229"/>
      <c r="C6" s="230"/>
      <c r="D6" s="230"/>
      <c r="E6" s="230"/>
      <c r="F6" s="25"/>
      <c r="G6" s="25"/>
      <c r="H6" s="25"/>
      <c r="I6" s="25"/>
      <c r="J6" s="25"/>
      <c r="K6" s="25"/>
      <c r="L6" s="25"/>
      <c r="M6" s="25"/>
      <c r="N6" s="24"/>
    </row>
    <row r="7" spans="1:14" ht="19.5" customHeight="1" x14ac:dyDescent="0.3">
      <c r="B7" s="229"/>
      <c r="C7" s="230"/>
      <c r="D7" s="230"/>
      <c r="E7" s="230"/>
      <c r="F7" s="25"/>
      <c r="G7" s="25"/>
      <c r="H7" s="25"/>
      <c r="I7" s="25"/>
      <c r="J7" s="25"/>
      <c r="K7" s="25"/>
      <c r="L7" s="25"/>
      <c r="M7" s="25"/>
      <c r="N7" s="24"/>
    </row>
    <row r="8" spans="1:14" ht="19.5" customHeight="1" x14ac:dyDescent="0.3">
      <c r="B8" s="229"/>
      <c r="C8" s="230"/>
      <c r="D8" s="230"/>
      <c r="E8" s="230"/>
      <c r="F8" s="25"/>
      <c r="G8" s="25"/>
      <c r="H8" s="25"/>
      <c r="I8" s="25"/>
      <c r="J8" s="25"/>
      <c r="K8" s="25"/>
      <c r="L8" s="25"/>
      <c r="M8" s="25"/>
      <c r="N8" s="24"/>
    </row>
    <row r="9" spans="1:14" ht="19.5" customHeight="1" x14ac:dyDescent="0.3">
      <c r="B9" s="229"/>
      <c r="C9" s="230"/>
      <c r="D9" s="230"/>
      <c r="E9" s="230"/>
      <c r="F9" s="25"/>
      <c r="G9" s="25"/>
      <c r="H9" s="25"/>
      <c r="I9" s="25"/>
      <c r="J9" s="25"/>
      <c r="K9" s="25"/>
      <c r="L9" s="25"/>
      <c r="M9" s="25"/>
      <c r="N9" s="24"/>
    </row>
    <row r="10" spans="1:14" ht="19.5" customHeight="1" x14ac:dyDescent="0.3">
      <c r="B10" s="8"/>
      <c r="N10" s="5"/>
    </row>
    <row r="11" spans="1:14" ht="28.5" customHeight="1" x14ac:dyDescent="0.55000000000000004">
      <c r="B11" s="8"/>
      <c r="C11" s="23" t="s">
        <v>11</v>
      </c>
      <c r="M11" s="22" t="s">
        <v>10</v>
      </c>
      <c r="N11" s="5"/>
    </row>
    <row r="12" spans="1:14" ht="19.5" customHeight="1" x14ac:dyDescent="0.3">
      <c r="B12" s="8"/>
      <c r="C12" s="21"/>
      <c r="K12" s="19"/>
      <c r="N12" s="5"/>
    </row>
    <row r="13" spans="1:14" ht="19.5" customHeight="1" x14ac:dyDescent="0.4">
      <c r="B13" s="8"/>
      <c r="C13" s="20" t="s">
        <v>9</v>
      </c>
      <c r="D13" s="11"/>
      <c r="E13" s="11"/>
      <c r="F13" s="11"/>
      <c r="G13" s="11"/>
      <c r="K13" s="19"/>
      <c r="N13" s="5"/>
    </row>
    <row r="14" spans="1:14" ht="19.5" customHeight="1" x14ac:dyDescent="0.3">
      <c r="B14" s="8"/>
      <c r="D14" s="11"/>
      <c r="E14" s="11"/>
      <c r="F14" s="11"/>
      <c r="G14" s="11"/>
      <c r="K14" s="19"/>
      <c r="N14" s="5"/>
    </row>
    <row r="15" spans="1:14" ht="19.5" customHeight="1" x14ac:dyDescent="0.35">
      <c r="B15" s="8"/>
      <c r="C15" s="18" t="s">
        <v>8</v>
      </c>
      <c r="D15" s="11"/>
      <c r="E15" s="11"/>
      <c r="F15" s="11"/>
      <c r="G15" s="11"/>
      <c r="H15" s="17"/>
      <c r="M15" s="16"/>
      <c r="N15" s="5"/>
    </row>
    <row r="16" spans="1:14" ht="19.5" customHeight="1" x14ac:dyDescent="0.35">
      <c r="B16" s="8"/>
      <c r="C16" s="18"/>
      <c r="D16" s="11"/>
      <c r="E16" s="11"/>
      <c r="F16" s="11"/>
      <c r="G16" s="11"/>
      <c r="H16" s="17"/>
      <c r="M16" s="16"/>
      <c r="N16" s="5"/>
    </row>
    <row r="17" spans="2:14" ht="19.5" customHeight="1" x14ac:dyDescent="0.35">
      <c r="B17" s="8"/>
      <c r="C17" s="11"/>
      <c r="D17" s="11"/>
      <c r="E17" s="11"/>
      <c r="F17" s="11"/>
      <c r="G17" s="11"/>
      <c r="H17" s="17"/>
      <c r="M17" s="16"/>
      <c r="N17" s="5"/>
    </row>
    <row r="18" spans="2:14" ht="19.5" customHeight="1" x14ac:dyDescent="0.35">
      <c r="B18" s="8"/>
      <c r="C18" s="11"/>
      <c r="D18" s="11"/>
      <c r="E18" s="11"/>
      <c r="F18" s="11"/>
      <c r="G18" s="11"/>
      <c r="H18" s="17"/>
      <c r="L18" s="17"/>
      <c r="M18" s="16"/>
      <c r="N18" s="5"/>
    </row>
    <row r="19" spans="2:14" ht="19.5" customHeight="1" x14ac:dyDescent="0.35">
      <c r="B19" s="8"/>
      <c r="C19" s="11"/>
      <c r="D19" s="11"/>
      <c r="E19" s="11"/>
      <c r="F19" s="11"/>
      <c r="G19" s="11"/>
      <c r="H19" s="17"/>
      <c r="L19" s="17"/>
      <c r="M19" s="16"/>
      <c r="N19" s="5"/>
    </row>
    <row r="20" spans="2:14" ht="19.5" customHeight="1" x14ac:dyDescent="0.35">
      <c r="B20" s="8"/>
      <c r="C20" s="15"/>
      <c r="D20" s="11"/>
      <c r="E20" s="11"/>
      <c r="F20" s="11"/>
      <c r="G20" s="11"/>
      <c r="H20" s="17"/>
      <c r="L20" s="17"/>
      <c r="M20" s="16"/>
      <c r="N20" s="5"/>
    </row>
    <row r="21" spans="2:14" ht="19.5" customHeight="1" x14ac:dyDescent="0.35">
      <c r="B21" s="8"/>
      <c r="C21" s="15"/>
      <c r="D21" s="11"/>
      <c r="E21" s="11"/>
      <c r="F21" s="11"/>
      <c r="G21" s="11"/>
      <c r="H21" s="17"/>
      <c r="L21" s="17"/>
      <c r="M21" s="16"/>
      <c r="N21" s="5"/>
    </row>
    <row r="22" spans="2:14" ht="19.5" customHeight="1" x14ac:dyDescent="0.35">
      <c r="B22" s="8"/>
      <c r="C22" s="15"/>
      <c r="D22" s="11"/>
      <c r="E22" s="11"/>
      <c r="F22" s="11"/>
      <c r="G22" s="11"/>
      <c r="H22" s="17"/>
      <c r="L22" s="17"/>
      <c r="M22" s="16"/>
      <c r="N22" s="5"/>
    </row>
    <row r="23" spans="2:14" ht="19.5" customHeight="1" x14ac:dyDescent="0.35">
      <c r="B23" s="8"/>
      <c r="C23" s="15"/>
      <c r="D23" s="11"/>
      <c r="E23" s="11"/>
      <c r="F23" s="11"/>
      <c r="G23" s="11"/>
      <c r="N23" s="5"/>
    </row>
    <row r="24" spans="2:14" ht="19.5" customHeight="1" x14ac:dyDescent="0.35">
      <c r="B24" s="8"/>
      <c r="C24" s="15"/>
      <c r="D24" s="11"/>
      <c r="E24" s="11"/>
      <c r="F24" s="11"/>
      <c r="G24" s="11"/>
      <c r="N24" s="5"/>
    </row>
    <row r="25" spans="2:14" ht="19.5" customHeight="1" x14ac:dyDescent="0.35">
      <c r="B25" s="8"/>
      <c r="C25" s="15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5"/>
    </row>
    <row r="26" spans="2:14" ht="19.5" customHeight="1" x14ac:dyDescent="0.35">
      <c r="B26" s="8"/>
      <c r="C26" s="14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5"/>
    </row>
    <row r="27" spans="2:14" ht="19.5" customHeight="1" x14ac:dyDescent="0.35">
      <c r="B27" s="8"/>
      <c r="C27" s="14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5"/>
    </row>
    <row r="28" spans="2:14" ht="19.5" customHeight="1" x14ac:dyDescent="0.35">
      <c r="B28" s="8"/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5"/>
    </row>
    <row r="29" spans="2:14" ht="19.5" customHeight="1" x14ac:dyDescent="0.35">
      <c r="B29" s="8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5"/>
    </row>
    <row r="30" spans="2:14" ht="19.5" customHeight="1" x14ac:dyDescent="0.35">
      <c r="B30" s="8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5"/>
    </row>
    <row r="31" spans="2:14" ht="19.5" customHeight="1" x14ac:dyDescent="0.35">
      <c r="B31" s="8"/>
      <c r="C31" s="10" t="s">
        <v>7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5"/>
    </row>
    <row r="32" spans="2:14" ht="19.5" customHeight="1" x14ac:dyDescent="0.3">
      <c r="B32" s="8"/>
      <c r="C32" s="7" t="s">
        <v>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5"/>
    </row>
    <row r="33" spans="2:15" ht="19.5" customHeight="1" x14ac:dyDescent="0.3">
      <c r="B33" s="8"/>
      <c r="C33" s="7" t="s">
        <v>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5"/>
    </row>
    <row r="34" spans="2:15" ht="19.5" customHeight="1" x14ac:dyDescent="0.3">
      <c r="B34" s="8"/>
      <c r="C34" s="7" t="s">
        <v>4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5"/>
    </row>
    <row r="35" spans="2:15" ht="19.5" customHeight="1" x14ac:dyDescent="0.3">
      <c r="B35" s="8"/>
      <c r="C35" s="7" t="s">
        <v>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5"/>
    </row>
    <row r="36" spans="2:15" ht="19.5" customHeight="1" x14ac:dyDescent="0.3">
      <c r="B36" s="8"/>
      <c r="C36" s="7" t="s">
        <v>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5"/>
    </row>
    <row r="37" spans="2:15" ht="19.5" customHeight="1" x14ac:dyDescent="0.3">
      <c r="B37" s="8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5"/>
    </row>
    <row r="38" spans="2:15" ht="19.5" customHeight="1" x14ac:dyDescent="0.3">
      <c r="B38" s="8"/>
      <c r="C38" s="7" t="s">
        <v>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5"/>
    </row>
    <row r="39" spans="2:15" ht="19.5" customHeight="1" thickBot="1" x14ac:dyDescent="0.35"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2" t="s">
        <v>0</v>
      </c>
    </row>
    <row r="40" spans="2:15" ht="19.5" customHeight="1" thickTop="1" x14ac:dyDescent="0.3">
      <c r="O40" s="1" t="s">
        <v>0</v>
      </c>
    </row>
  </sheetData>
  <conditionalFormatting sqref="M15:M17">
    <cfRule type="expression" dxfId="0" priority="1">
      <formula>M15=1</formula>
    </cfRule>
  </conditionalFormatting>
  <hyperlinks>
    <hyperlink ref="C38" r:id="rId1" xr:uid="{3F7B3F67-F0A2-480C-96AA-3EE0B520C90D}"/>
    <hyperlink ref="C15" location="Model!A1" tooltip="Model" display="Model" xr:uid="{9E91290D-BB26-49B2-9A7E-673BD7250F62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0732-FF26-4892-8201-E81978BF8F26}">
  <sheetPr>
    <pageSetUpPr autoPageBreaks="0"/>
  </sheetPr>
  <dimension ref="A1:R113"/>
  <sheetViews>
    <sheetView showGridLines="0" zoomScaleNormal="100" zoomScaleSheetLayoutView="105" workbookViewId="0">
      <pane ySplit="1" topLeftCell="A2" activePane="bottomLeft" state="frozen"/>
      <selection activeCell="D26" sqref="D26"/>
      <selection pane="bottomLeft"/>
    </sheetView>
  </sheetViews>
  <sheetFormatPr defaultColWidth="9.140625" defaultRowHeight="15" customHeight="1" outlineLevelRow="1" x14ac:dyDescent="0.3"/>
  <cols>
    <col min="1" max="1" width="9.140625" style="29"/>
    <col min="2" max="2" width="2.7109375" style="29" customWidth="1"/>
    <col min="3" max="16" width="9.7109375" style="29" customWidth="1"/>
    <col min="17" max="18" width="9.140625" style="29" customWidth="1"/>
    <col min="19" max="16384" width="9.140625" style="29"/>
  </cols>
  <sheetData>
    <row r="1" spans="1:18" ht="50.1" customHeight="1" x14ac:dyDescent="0.3">
      <c r="A1" s="30"/>
      <c r="B1" s="230"/>
      <c r="C1" s="230"/>
      <c r="D1" s="230"/>
      <c r="E1" s="225"/>
      <c r="F1" s="226"/>
      <c r="G1" s="226"/>
      <c r="H1" s="226"/>
      <c r="I1" s="226"/>
      <c r="J1" s="226"/>
      <c r="K1" s="225"/>
      <c r="L1" s="225"/>
      <c r="M1" s="225"/>
      <c r="N1" s="225"/>
      <c r="O1" s="225"/>
      <c r="P1" s="225"/>
      <c r="R1" s="31"/>
    </row>
    <row r="2" spans="1:18" s="40" customFormat="1" ht="15" customHeight="1" x14ac:dyDescent="0.3">
      <c r="B2" s="125"/>
      <c r="C2" s="43"/>
      <c r="D2" s="42"/>
      <c r="E2" s="42"/>
      <c r="F2" s="42"/>
      <c r="G2" s="42"/>
      <c r="H2" s="42"/>
      <c r="I2" s="42"/>
      <c r="J2" s="42"/>
      <c r="K2" s="166"/>
      <c r="L2" s="166"/>
      <c r="M2" s="166"/>
      <c r="N2" s="166"/>
      <c r="O2" s="166"/>
      <c r="P2" s="166"/>
      <c r="Q2" s="170"/>
      <c r="R2"/>
    </row>
    <row r="3" spans="1:18" s="40" customFormat="1" ht="15" customHeight="1" x14ac:dyDescent="0.3">
      <c r="A3" s="30" t="s">
        <v>0</v>
      </c>
      <c r="B3" s="138" t="s">
        <v>62</v>
      </c>
      <c r="C3" s="137"/>
      <c r="D3" s="224"/>
      <c r="E3" s="22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1"/>
      <c r="R3" s="30"/>
    </row>
    <row r="4" spans="1:18" s="40" customFormat="1" ht="15" customHeight="1" outlineLevel="1" x14ac:dyDescent="0.3">
      <c r="A4" s="30"/>
      <c r="B4" s="223"/>
      <c r="C4" s="43"/>
      <c r="D4" s="129"/>
      <c r="E4" s="129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222"/>
      <c r="R4" s="30"/>
    </row>
    <row r="5" spans="1:18" s="40" customFormat="1" ht="15" customHeight="1" outlineLevel="1" thickBot="1" x14ac:dyDescent="0.35">
      <c r="B5" s="125" t="s">
        <v>27</v>
      </c>
      <c r="C5" s="43"/>
      <c r="D5" s="42"/>
      <c r="E5" s="42"/>
      <c r="F5" s="110"/>
      <c r="H5" s="221">
        <f>I5-1</f>
        <v>2020</v>
      </c>
      <c r="I5" s="221">
        <f>J5-1</f>
        <v>2021</v>
      </c>
      <c r="J5" s="221">
        <f>K5-1</f>
        <v>2022</v>
      </c>
      <c r="K5" s="220">
        <f>G48</f>
        <v>2023</v>
      </c>
      <c r="L5" s="220">
        <f>K5+1</f>
        <v>2024</v>
      </c>
      <c r="M5" s="220">
        <f>L5+1</f>
        <v>2025</v>
      </c>
      <c r="N5" s="220">
        <f>M5+1</f>
        <v>2026</v>
      </c>
      <c r="O5" s="220">
        <f>N5+1</f>
        <v>2027</v>
      </c>
      <c r="P5" s="220" t="s">
        <v>47</v>
      </c>
      <c r="R5" s="95"/>
    </row>
    <row r="6" spans="1:18" s="40" customFormat="1" ht="15" customHeight="1" outlineLevel="1" x14ac:dyDescent="0.3">
      <c r="B6" s="125"/>
      <c r="C6" s="43"/>
      <c r="D6" s="42"/>
      <c r="E6" s="42"/>
      <c r="F6" s="110"/>
      <c r="H6" s="42"/>
      <c r="I6" s="42"/>
      <c r="J6" s="42"/>
      <c r="R6" s="116"/>
    </row>
    <row r="7" spans="1:18" s="40" customFormat="1" ht="15" customHeight="1" outlineLevel="1" x14ac:dyDescent="0.3">
      <c r="B7" s="125"/>
      <c r="C7" s="43"/>
      <c r="D7" s="42"/>
      <c r="E7" s="42"/>
      <c r="F7" s="110"/>
      <c r="H7" s="42"/>
      <c r="I7" s="42"/>
      <c r="J7" s="42"/>
    </row>
    <row r="8" spans="1:18" s="40" customFormat="1" ht="15" customHeight="1" outlineLevel="1" x14ac:dyDescent="0.3">
      <c r="C8" s="146" t="s">
        <v>61</v>
      </c>
      <c r="D8" s="192"/>
      <c r="E8" s="42"/>
      <c r="F8" s="110"/>
      <c r="I8" s="42"/>
      <c r="J8" s="42"/>
      <c r="R8" s="95"/>
    </row>
    <row r="9" spans="1:18" s="40" customFormat="1" ht="15" customHeight="1" outlineLevel="1" x14ac:dyDescent="0.3">
      <c r="C9" s="146"/>
      <c r="D9" s="192"/>
      <c r="E9" s="42"/>
      <c r="F9" s="110"/>
      <c r="H9" s="42"/>
      <c r="I9" s="42"/>
      <c r="J9" s="42"/>
      <c r="R9" s="147"/>
    </row>
    <row r="10" spans="1:18" s="40" customFormat="1" ht="15" customHeight="1" outlineLevel="1" x14ac:dyDescent="0.3">
      <c r="C10" s="102" t="s">
        <v>60</v>
      </c>
      <c r="D10" s="42"/>
      <c r="E10" s="42"/>
      <c r="F10" s="110"/>
      <c r="H10" s="219"/>
      <c r="I10" s="218">
        <f>I11/H11-1</f>
        <v>5.4225395457622838E-2</v>
      </c>
      <c r="J10" s="218">
        <f>J11/I11-1</f>
        <v>7.3038299859878641E-2</v>
      </c>
      <c r="K10" s="217">
        <v>7.4999999999999997E-2</v>
      </c>
      <c r="L10" s="217">
        <v>7.0000000000000007E-2</v>
      </c>
      <c r="M10" s="217">
        <v>0.06</v>
      </c>
      <c r="N10" s="217">
        <v>0.05</v>
      </c>
      <c r="O10" s="217">
        <v>0.04</v>
      </c>
      <c r="P10" s="216">
        <v>2.5000000000000001E-2</v>
      </c>
      <c r="R10" s="147"/>
    </row>
    <row r="11" spans="1:18" s="30" customFormat="1" ht="15" customHeight="1" outlineLevel="1" x14ac:dyDescent="0.3">
      <c r="C11" s="203" t="s">
        <v>55</v>
      </c>
      <c r="D11" s="193"/>
      <c r="E11" s="193"/>
      <c r="F11" s="110"/>
      <c r="H11" s="159">
        <v>16247</v>
      </c>
      <c r="I11" s="159">
        <v>17128</v>
      </c>
      <c r="J11" s="159">
        <v>18379</v>
      </c>
      <c r="K11" s="202"/>
      <c r="L11" s="202"/>
      <c r="M11" s="202"/>
      <c r="N11" s="202"/>
      <c r="O11" s="202"/>
      <c r="P11" s="215"/>
      <c r="R11" s="257">
        <f>'Model-R'!T11</f>
        <v>0</v>
      </c>
    </row>
    <row r="12" spans="1:18" s="30" customFormat="1" ht="15" customHeight="1" outlineLevel="1" x14ac:dyDescent="0.3">
      <c r="C12" s="209"/>
      <c r="D12" s="193"/>
      <c r="E12" s="193"/>
      <c r="F12" s="110"/>
      <c r="H12" s="214"/>
      <c r="I12" s="214"/>
      <c r="J12" s="214"/>
      <c r="K12" s="208"/>
      <c r="L12" s="208"/>
      <c r="M12" s="208"/>
      <c r="N12" s="208"/>
      <c r="O12" s="208"/>
      <c r="P12" s="207"/>
    </row>
    <row r="13" spans="1:18" s="30" customFormat="1" ht="15" customHeight="1" outlineLevel="1" x14ac:dyDescent="0.3">
      <c r="C13" s="203" t="s">
        <v>59</v>
      </c>
      <c r="E13" s="193"/>
      <c r="F13" s="110"/>
      <c r="H13" s="213">
        <v>2960</v>
      </c>
      <c r="I13" s="213">
        <v>3196</v>
      </c>
      <c r="J13" s="213">
        <v>3452</v>
      </c>
      <c r="K13" s="213">
        <v>3700</v>
      </c>
      <c r="L13" s="213">
        <v>3700</v>
      </c>
      <c r="M13" s="213">
        <v>3700</v>
      </c>
      <c r="N13" s="213">
        <v>3700</v>
      </c>
      <c r="O13" s="213">
        <v>3700</v>
      </c>
      <c r="P13" s="212">
        <v>3700</v>
      </c>
      <c r="R13" s="116"/>
    </row>
    <row r="14" spans="1:18" s="30" customFormat="1" ht="15" customHeight="1" outlineLevel="1" x14ac:dyDescent="0.3">
      <c r="C14" s="203" t="s">
        <v>58</v>
      </c>
      <c r="E14" s="193"/>
      <c r="F14" s="110"/>
      <c r="H14" s="159">
        <v>13287</v>
      </c>
      <c r="I14" s="159">
        <v>13932</v>
      </c>
      <c r="J14" s="159">
        <v>14927</v>
      </c>
      <c r="K14" s="211"/>
      <c r="L14" s="211"/>
      <c r="M14" s="211"/>
      <c r="N14" s="211"/>
      <c r="O14" s="211"/>
      <c r="P14" s="210"/>
      <c r="R14" s="257">
        <f>'Model-R'!T14</f>
        <v>0</v>
      </c>
    </row>
    <row r="15" spans="1:18" s="30" customFormat="1" ht="15" customHeight="1" outlineLevel="1" x14ac:dyDescent="0.3">
      <c r="C15" s="209"/>
      <c r="E15" s="193"/>
      <c r="F15" s="110"/>
      <c r="H15" s="208"/>
      <c r="I15" s="208"/>
      <c r="J15" s="208"/>
      <c r="K15" s="208"/>
      <c r="L15" s="208"/>
      <c r="M15" s="208"/>
      <c r="N15" s="208"/>
      <c r="O15" s="208"/>
      <c r="P15" s="207"/>
    </row>
    <row r="16" spans="1:18" s="30" customFormat="1" ht="15" customHeight="1" outlineLevel="1" x14ac:dyDescent="0.3">
      <c r="C16" s="203" t="s">
        <v>57</v>
      </c>
      <c r="E16" s="193"/>
      <c r="F16" s="110"/>
      <c r="H16" s="206">
        <f>H17/H14</f>
        <v>0.18499285015428615</v>
      </c>
      <c r="I16" s="206">
        <f>I17/I14</f>
        <v>0.16296296296296298</v>
      </c>
      <c r="J16" s="206">
        <f>J17/J14</f>
        <v>0.15796878140282708</v>
      </c>
      <c r="K16" s="205">
        <v>0.17</v>
      </c>
      <c r="L16" s="205">
        <v>0.17</v>
      </c>
      <c r="M16" s="205">
        <v>0.17</v>
      </c>
      <c r="N16" s="205">
        <v>0.17</v>
      </c>
      <c r="O16" s="205">
        <v>0.17</v>
      </c>
      <c r="P16" s="204">
        <v>0.17</v>
      </c>
    </row>
    <row r="17" spans="3:18" s="30" customFormat="1" ht="15" customHeight="1" outlineLevel="1" x14ac:dyDescent="0.3">
      <c r="C17" s="203" t="s">
        <v>56</v>
      </c>
      <c r="D17" s="199"/>
      <c r="E17" s="193"/>
      <c r="H17" s="159">
        <v>2458</v>
      </c>
      <c r="I17" s="159">
        <v>2270.4</v>
      </c>
      <c r="J17" s="159">
        <v>2358</v>
      </c>
      <c r="K17" s="202"/>
      <c r="L17" s="202"/>
      <c r="M17" s="202"/>
      <c r="N17" s="202"/>
      <c r="O17" s="202"/>
      <c r="P17" s="201"/>
      <c r="R17" s="257">
        <f>'Model-R'!T17</f>
        <v>0</v>
      </c>
    </row>
    <row r="18" spans="3:18" s="30" customFormat="1" ht="15" customHeight="1" outlineLevel="1" x14ac:dyDescent="0.3">
      <c r="C18" s="200"/>
      <c r="D18" s="199"/>
      <c r="E18" s="193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7"/>
    </row>
    <row r="19" spans="3:18" s="30" customFormat="1" ht="15" customHeight="1" outlineLevel="1" x14ac:dyDescent="0.3">
      <c r="C19" s="35"/>
      <c r="D19" s="34"/>
      <c r="E19" s="33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</row>
    <row r="20" spans="3:18" s="30" customFormat="1" ht="15" customHeight="1" outlineLevel="1" x14ac:dyDescent="0.3">
      <c r="C20" s="195"/>
      <c r="D20" s="194"/>
      <c r="E20" s="19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31"/>
    </row>
    <row r="21" spans="3:18" s="30" customFormat="1" ht="15" customHeight="1" outlineLevel="1" x14ac:dyDescent="0.3">
      <c r="C21" s="195"/>
      <c r="D21" s="194"/>
      <c r="E21" s="19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31"/>
    </row>
    <row r="22" spans="3:18" s="40" customFormat="1" ht="15" customHeight="1" outlineLevel="1" x14ac:dyDescent="0.3">
      <c r="C22" s="146" t="s">
        <v>45</v>
      </c>
      <c r="D22" s="192"/>
      <c r="E22" s="42"/>
      <c r="F22" s="103"/>
      <c r="G22" s="42"/>
      <c r="H22" s="103"/>
      <c r="I22" s="103"/>
      <c r="J22" s="103"/>
      <c r="K22" s="103"/>
      <c r="L22" s="103"/>
      <c r="M22" s="103"/>
      <c r="N22" s="103"/>
      <c r="O22" s="103"/>
      <c r="P22" s="103"/>
      <c r="Q22" s="31"/>
      <c r="R22" s="147"/>
    </row>
    <row r="23" spans="3:18" s="40" customFormat="1" ht="15" customHeight="1" outlineLevel="1" x14ac:dyDescent="0.3">
      <c r="C23" s="146"/>
      <c r="D23" s="192"/>
      <c r="E23" s="42"/>
      <c r="F23" s="103"/>
      <c r="G23" s="42"/>
      <c r="H23" s="42"/>
      <c r="I23" s="42"/>
      <c r="J23" s="42"/>
      <c r="K23" s="103"/>
      <c r="L23" s="103"/>
      <c r="M23" s="103"/>
      <c r="N23" s="103"/>
      <c r="O23" s="103"/>
      <c r="P23" s="103"/>
      <c r="Q23" s="31"/>
      <c r="R23" s="147"/>
    </row>
    <row r="24" spans="3:18" s="40" customFormat="1" ht="15" customHeight="1" outlineLevel="1" x14ac:dyDescent="0.3">
      <c r="C24" s="102" t="s">
        <v>55</v>
      </c>
      <c r="D24" s="183"/>
      <c r="E24" s="42"/>
      <c r="F24" s="103"/>
      <c r="G24" s="42"/>
      <c r="H24" s="42"/>
      <c r="I24" s="42"/>
      <c r="J24" s="42"/>
      <c r="K24" s="190"/>
      <c r="L24" s="190"/>
      <c r="M24" s="190"/>
      <c r="N24" s="190"/>
      <c r="O24" s="190"/>
      <c r="P24" s="191"/>
      <c r="R24" s="257">
        <f>'Model-R'!T24</f>
        <v>0</v>
      </c>
    </row>
    <row r="25" spans="3:18" s="40" customFormat="1" ht="15" customHeight="1" outlineLevel="1" x14ac:dyDescent="0.3">
      <c r="C25" s="102" t="s">
        <v>54</v>
      </c>
      <c r="D25" s="183"/>
      <c r="E25" s="42"/>
      <c r="F25" s="103"/>
      <c r="G25" s="42"/>
      <c r="H25" s="42"/>
      <c r="I25" s="42"/>
      <c r="J25" s="42"/>
      <c r="K25" s="190"/>
      <c r="L25" s="190"/>
      <c r="M25" s="190"/>
      <c r="N25" s="190"/>
      <c r="O25" s="190"/>
      <c r="P25" s="189"/>
      <c r="R25" s="257">
        <f>'Model-R'!T25</f>
        <v>0</v>
      </c>
    </row>
    <row r="26" spans="3:18" s="40" customFormat="1" ht="15" customHeight="1" outlineLevel="1" x14ac:dyDescent="0.3">
      <c r="C26" s="102" t="s">
        <v>53</v>
      </c>
      <c r="D26" s="183"/>
      <c r="E26" s="42"/>
      <c r="F26" s="103"/>
      <c r="G26" s="42"/>
      <c r="H26" s="42"/>
      <c r="I26" s="42"/>
      <c r="J26" s="42"/>
      <c r="K26" s="190"/>
      <c r="L26" s="190"/>
      <c r="M26" s="190"/>
      <c r="N26" s="190"/>
      <c r="O26" s="190"/>
      <c r="P26" s="189"/>
      <c r="R26" s="257">
        <f>'Model-R'!T26</f>
        <v>0</v>
      </c>
    </row>
    <row r="27" spans="3:18" s="40" customFormat="1" ht="15" customHeight="1" outlineLevel="1" x14ac:dyDescent="0.3">
      <c r="C27" s="102" t="s">
        <v>52</v>
      </c>
      <c r="E27" s="42"/>
      <c r="F27" s="103"/>
      <c r="G27" s="42"/>
      <c r="H27" s="42"/>
      <c r="I27" s="42"/>
      <c r="J27" s="42"/>
      <c r="K27" s="100">
        <v>-100</v>
      </c>
      <c r="L27" s="100">
        <v>-100</v>
      </c>
      <c r="M27" s="100">
        <v>-100</v>
      </c>
      <c r="N27" s="100">
        <v>-100</v>
      </c>
      <c r="O27" s="100">
        <v>-100</v>
      </c>
      <c r="P27" s="188">
        <v>-100</v>
      </c>
    </row>
    <row r="28" spans="3:18" ht="15" customHeight="1" outlineLevel="1" thickBot="1" x14ac:dyDescent="0.35">
      <c r="C28" s="102" t="s">
        <v>51</v>
      </c>
      <c r="D28" s="183"/>
      <c r="E28" s="42"/>
      <c r="F28" s="103"/>
      <c r="G28" s="42"/>
      <c r="H28" s="42"/>
      <c r="I28" s="42"/>
      <c r="J28" s="42"/>
      <c r="K28" s="187"/>
      <c r="L28" s="187"/>
      <c r="M28" s="187"/>
      <c r="N28" s="187"/>
      <c r="O28" s="187"/>
      <c r="P28" s="186"/>
      <c r="R28" s="257">
        <f>'Model-R'!T28</f>
        <v>0</v>
      </c>
    </row>
    <row r="29" spans="3:18" ht="15" customHeight="1" outlineLevel="1" x14ac:dyDescent="0.3">
      <c r="D29" s="184"/>
      <c r="F29" s="103"/>
      <c r="P29" s="185"/>
    </row>
    <row r="30" spans="3:18" ht="15" customHeight="1" outlineLevel="1" x14ac:dyDescent="0.3">
      <c r="D30" s="184"/>
      <c r="K30"/>
      <c r="L30"/>
      <c r="M30"/>
      <c r="N30"/>
      <c r="O30"/>
      <c r="P30"/>
    </row>
    <row r="31" spans="3:18" ht="15" customHeight="1" outlineLevel="1" x14ac:dyDescent="0.3">
      <c r="D31" s="184"/>
      <c r="K31"/>
      <c r="L31"/>
      <c r="M31"/>
      <c r="N31"/>
      <c r="O31"/>
      <c r="P31"/>
    </row>
    <row r="32" spans="3:18" s="40" customFormat="1" ht="15" customHeight="1" outlineLevel="1" x14ac:dyDescent="0.3">
      <c r="C32" s="43"/>
      <c r="D32" s="183"/>
      <c r="E32" s="42"/>
      <c r="F32" s="42"/>
      <c r="G32" s="42"/>
      <c r="H32" s="42"/>
      <c r="I32" s="42"/>
      <c r="J32" s="42"/>
      <c r="K32" s="166"/>
      <c r="L32" s="166"/>
      <c r="M32" s="166"/>
      <c r="N32" s="166"/>
      <c r="P32" s="39" t="s">
        <v>50</v>
      </c>
      <c r="Q32" s="31"/>
      <c r="R32" s="41"/>
    </row>
    <row r="33" spans="1:18" ht="15" customHeight="1" outlineLevel="1" x14ac:dyDescent="0.3">
      <c r="D33" s="184"/>
    </row>
    <row r="34" spans="1:18" s="30" customFormat="1" ht="15" customHeight="1" outlineLevel="1" x14ac:dyDescent="0.3">
      <c r="B34" s="36"/>
      <c r="C34" s="35"/>
      <c r="D34" s="34"/>
      <c r="E34" s="33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1"/>
      <c r="R34" s="31"/>
    </row>
    <row r="35" spans="1:18" s="40" customFormat="1" ht="15" customHeight="1" x14ac:dyDescent="0.3">
      <c r="B35" s="125"/>
      <c r="C35" s="43"/>
      <c r="D35" s="183"/>
      <c r="E35" s="42"/>
      <c r="F35" s="42"/>
      <c r="G35" s="42"/>
      <c r="H35" s="42"/>
      <c r="I35" s="42"/>
      <c r="J35" s="42"/>
      <c r="K35" s="166"/>
      <c r="L35" s="166"/>
      <c r="M35" s="166"/>
      <c r="N35" s="166"/>
      <c r="O35" s="166"/>
      <c r="P35" s="166"/>
    </row>
    <row r="36" spans="1:18" s="40" customFormat="1" ht="15" customHeight="1" x14ac:dyDescent="0.3">
      <c r="A36" s="40" t="s">
        <v>0</v>
      </c>
      <c r="B36" s="138" t="s">
        <v>49</v>
      </c>
      <c r="C36" s="137"/>
      <c r="D36" s="136"/>
      <c r="E36" s="135"/>
      <c r="F36" s="134"/>
      <c r="G36" s="134"/>
      <c r="H36" s="134"/>
      <c r="I36" s="134"/>
      <c r="J36" s="134"/>
      <c r="K36" s="133"/>
      <c r="L36" s="132"/>
      <c r="M36" s="132"/>
      <c r="N36" s="132"/>
      <c r="O36" s="132"/>
      <c r="P36" s="131"/>
      <c r="R36" s="41"/>
    </row>
    <row r="37" spans="1:18" s="40" customFormat="1" ht="15" customHeight="1" outlineLevel="1" x14ac:dyDescent="0.3">
      <c r="B37" s="115"/>
      <c r="C37" s="43"/>
      <c r="D37" s="130"/>
      <c r="E37" s="129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70"/>
      <c r="R37" s="41"/>
    </row>
    <row r="38" spans="1:18" s="40" customFormat="1" ht="15" customHeight="1" outlineLevel="1" x14ac:dyDescent="0.3">
      <c r="B38" s="125" t="s">
        <v>27</v>
      </c>
      <c r="C38" s="43"/>
      <c r="D38" s="130"/>
      <c r="E38" s="129"/>
      <c r="F38" s="110"/>
      <c r="G38" s="110"/>
      <c r="I38" s="128"/>
      <c r="J38" s="182" t="s">
        <v>48</v>
      </c>
      <c r="K38" s="181" t="s">
        <v>41</v>
      </c>
      <c r="L38" s="180"/>
      <c r="M38" s="180"/>
      <c r="N38" s="180"/>
      <c r="O38" s="180"/>
      <c r="P38" s="179" t="s">
        <v>47</v>
      </c>
      <c r="Q38" s="172"/>
      <c r="R38" s="41"/>
    </row>
    <row r="39" spans="1:18" s="40" customFormat="1" ht="15" customHeight="1" outlineLevel="1" x14ac:dyDescent="0.3">
      <c r="B39" s="125"/>
      <c r="D39" s="127"/>
      <c r="E39" s="42"/>
      <c r="I39" s="126"/>
      <c r="J39" s="178" t="s">
        <v>46</v>
      </c>
      <c r="K39" s="178" t="s">
        <v>46</v>
      </c>
      <c r="L39" s="177" t="s">
        <v>46</v>
      </c>
      <c r="M39" s="177" t="s">
        <v>46</v>
      </c>
      <c r="N39" s="177" t="s">
        <v>46</v>
      </c>
      <c r="O39" s="177" t="s">
        <v>46</v>
      </c>
      <c r="P39" s="176" t="s">
        <v>46</v>
      </c>
      <c r="Q39" s="172"/>
      <c r="R39" s="41"/>
    </row>
    <row r="40" spans="1:18" s="40" customFormat="1" ht="15" customHeight="1" outlineLevel="1" thickBot="1" x14ac:dyDescent="0.35">
      <c r="B40" s="125"/>
      <c r="D40" s="127"/>
      <c r="E40" s="42"/>
      <c r="I40" s="117"/>
      <c r="J40" s="175">
        <f>DATE(G48,1,1)</f>
        <v>44927</v>
      </c>
      <c r="K40" s="175">
        <f>DATE(G48,12,31)</f>
        <v>45291</v>
      </c>
      <c r="L40" s="174"/>
      <c r="M40" s="174"/>
      <c r="N40" s="174"/>
      <c r="O40" s="174"/>
      <c r="P40" s="173"/>
      <c r="Q40" s="172"/>
      <c r="R40" s="257">
        <f>'Model-R'!T40</f>
        <v>0</v>
      </c>
    </row>
    <row r="41" spans="1:18" s="40" customFormat="1" ht="15" customHeight="1" outlineLevel="1" x14ac:dyDescent="0.3">
      <c r="B41" s="115"/>
      <c r="C41" s="43"/>
      <c r="D41" s="130"/>
      <c r="E41" s="129"/>
      <c r="F41" s="110"/>
      <c r="G41" s="110"/>
      <c r="H41" s="110"/>
      <c r="I41" s="110"/>
      <c r="J41" s="171"/>
      <c r="K41" s="171"/>
      <c r="L41" s="171"/>
      <c r="M41" s="171"/>
      <c r="N41" s="171"/>
      <c r="O41" s="171"/>
      <c r="P41" s="171"/>
      <c r="Q41" s="170"/>
      <c r="R41" s="41"/>
    </row>
    <row r="42" spans="1:18" s="40" customFormat="1" ht="15" customHeight="1" outlineLevel="1" x14ac:dyDescent="0.3">
      <c r="H42" s="42"/>
      <c r="I42" s="42"/>
      <c r="J42" s="42"/>
      <c r="K42" s="99"/>
      <c r="L42" s="99"/>
      <c r="M42" s="99"/>
      <c r="N42" s="99"/>
      <c r="O42"/>
      <c r="P42"/>
      <c r="Q42" s="147"/>
      <c r="R42"/>
    </row>
    <row r="43" spans="1:18" s="40" customFormat="1" ht="15" customHeight="1" outlineLevel="1" x14ac:dyDescent="0.3">
      <c r="H43" s="42"/>
      <c r="I43" s="42"/>
      <c r="J43" s="42"/>
      <c r="K43" s="146" t="s">
        <v>45</v>
      </c>
      <c r="L43" s="99"/>
      <c r="M43" s="99"/>
      <c r="N43" s="99"/>
      <c r="O43"/>
      <c r="P43"/>
      <c r="Q43" s="147"/>
      <c r="R43"/>
    </row>
    <row r="44" spans="1:18" s="40" customFormat="1" ht="15" customHeight="1" outlineLevel="1" x14ac:dyDescent="0.3">
      <c r="H44" s="42"/>
      <c r="I44" s="42"/>
      <c r="J44" s="42"/>
      <c r="K44" s="169"/>
      <c r="L44" s="168"/>
      <c r="M44" s="168"/>
      <c r="N44" s="168"/>
      <c r="O44" s="168"/>
      <c r="P44" s="167"/>
      <c r="Q44" s="147"/>
      <c r="R44" s="257">
        <f>'Model-R'!T44</f>
        <v>0</v>
      </c>
    </row>
    <row r="45" spans="1:18" s="40" customFormat="1" ht="15" customHeight="1" outlineLevel="1" x14ac:dyDescent="0.3">
      <c r="D45" s="42"/>
      <c r="E45" s="42"/>
      <c r="F45" s="99"/>
      <c r="G45" s="99"/>
      <c r="H45" s="42"/>
      <c r="I45" s="42"/>
      <c r="J45" s="42"/>
      <c r="K45" s="99"/>
      <c r="L45" s="99"/>
      <c r="M45" s="99"/>
      <c r="N45" s="99"/>
      <c r="O45"/>
      <c r="P45"/>
      <c r="Q45" s="147"/>
      <c r="R45"/>
    </row>
    <row r="46" spans="1:18" s="40" customFormat="1" ht="15" customHeight="1" outlineLevel="1" x14ac:dyDescent="0.3">
      <c r="B46" s="125"/>
      <c r="D46"/>
      <c r="E46" s="42"/>
      <c r="F46"/>
      <c r="G46" s="42"/>
      <c r="H46" s="42"/>
      <c r="I46" s="42"/>
      <c r="J46" s="42"/>
      <c r="K46" s="166"/>
      <c r="L46" s="166"/>
      <c r="M46" s="166"/>
      <c r="N46" s="166"/>
      <c r="O46" s="166"/>
    </row>
    <row r="47" spans="1:18" s="40" customFormat="1" ht="15" customHeight="1" outlineLevel="1" x14ac:dyDescent="0.3">
      <c r="D47" s="146" t="s">
        <v>44</v>
      </c>
      <c r="E47" s="29"/>
      <c r="F47" s="29"/>
      <c r="G47" s="29"/>
      <c r="H47" s="42"/>
      <c r="I47" s="42"/>
      <c r="J47" s="42"/>
      <c r="K47" s="146" t="s">
        <v>43</v>
      </c>
      <c r="L47" s="166"/>
      <c r="M47" s="166"/>
      <c r="N47" s="166"/>
      <c r="O47" s="166"/>
    </row>
    <row r="48" spans="1:18" s="40" customFormat="1" ht="15" customHeight="1" outlineLevel="1" x14ac:dyDescent="0.3">
      <c r="D48" s="145" t="s">
        <v>42</v>
      </c>
      <c r="E48" s="123"/>
      <c r="F48" s="123"/>
      <c r="G48" s="165">
        <v>2023</v>
      </c>
      <c r="H48" s="42"/>
      <c r="I48" s="102" t="s">
        <v>41</v>
      </c>
      <c r="J48" s="42"/>
      <c r="K48" s="164"/>
      <c r="L48" s="163"/>
      <c r="M48" s="163"/>
      <c r="N48" s="163"/>
      <c r="O48" s="162"/>
      <c r="P48" s="157"/>
      <c r="Q48" s="147"/>
      <c r="R48" s="257">
        <f>'Model-R'!T48</f>
        <v>0</v>
      </c>
    </row>
    <row r="49" spans="4:18" s="40" customFormat="1" ht="15" customHeight="1" outlineLevel="1" x14ac:dyDescent="0.3">
      <c r="D49" s="142" t="s">
        <v>15</v>
      </c>
      <c r="G49" s="161">
        <v>0.02</v>
      </c>
      <c r="H49" s="42"/>
      <c r="I49" s="102" t="s">
        <v>40</v>
      </c>
      <c r="J49" s="42"/>
      <c r="K49" s="160">
        <v>0</v>
      </c>
      <c r="L49" s="159">
        <v>0</v>
      </c>
      <c r="M49" s="159">
        <v>0</v>
      </c>
      <c r="N49" s="159">
        <v>0</v>
      </c>
      <c r="O49" s="158"/>
      <c r="P49" s="157"/>
      <c r="Q49" s="147"/>
      <c r="R49" s="257">
        <f>'Model-R'!T49</f>
        <v>0</v>
      </c>
    </row>
    <row r="50" spans="4:18" s="40" customFormat="1" ht="15" customHeight="1" outlineLevel="1" x14ac:dyDescent="0.3">
      <c r="D50" s="140" t="s">
        <v>39</v>
      </c>
      <c r="E50" s="156"/>
      <c r="F50" s="156"/>
      <c r="G50" s="155">
        <v>0.13500000000000001</v>
      </c>
      <c r="H50" s="42"/>
      <c r="I50" s="102" t="s">
        <v>38</v>
      </c>
      <c r="J50" s="42"/>
      <c r="K50" s="154"/>
      <c r="L50" s="153"/>
      <c r="M50" s="153"/>
      <c r="N50" s="153"/>
      <c r="O50" s="152"/>
      <c r="P50" s="103"/>
      <c r="Q50" s="147"/>
      <c r="R50" s="257">
        <f>'Model-R'!T50</f>
        <v>0</v>
      </c>
    </row>
    <row r="51" spans="4:18" s="40" customFormat="1" ht="15" customHeight="1" outlineLevel="1" x14ac:dyDescent="0.3">
      <c r="D51" s="42"/>
      <c r="E51" s="42"/>
      <c r="F51" s="99"/>
      <c r="G51" s="99"/>
      <c r="H51" s="42"/>
      <c r="I51" s="42"/>
      <c r="J51" s="42"/>
      <c r="K51" s="99"/>
      <c r="L51" s="99"/>
      <c r="M51" s="99"/>
      <c r="N51" s="99"/>
      <c r="O51"/>
      <c r="P51"/>
      <c r="Q51" s="147"/>
      <c r="R51"/>
    </row>
    <row r="52" spans="4:18" s="40" customFormat="1" ht="15" customHeight="1" outlineLevel="1" x14ac:dyDescent="0.3">
      <c r="D52" s="42"/>
      <c r="E52" s="42"/>
      <c r="F52" s="99"/>
      <c r="G52" s="99"/>
      <c r="H52" s="42"/>
      <c r="I52" s="42"/>
      <c r="J52" s="42"/>
      <c r="K52" s="99"/>
      <c r="L52" s="99"/>
      <c r="M52" s="99"/>
      <c r="N52" s="99"/>
      <c r="O52"/>
      <c r="P52"/>
      <c r="Q52" s="147"/>
      <c r="R52"/>
    </row>
    <row r="53" spans="4:18" s="40" customFormat="1" ht="15" customHeight="1" outlineLevel="1" x14ac:dyDescent="0.3">
      <c r="D53" s="42"/>
      <c r="E53" s="42"/>
      <c r="F53" s="99"/>
      <c r="G53" s="99"/>
      <c r="H53" s="42"/>
      <c r="I53" s="42"/>
      <c r="J53" s="42"/>
      <c r="K53" s="99"/>
      <c r="L53" s="99"/>
      <c r="M53" s="99"/>
      <c r="N53" s="99"/>
      <c r="O53"/>
      <c r="P53"/>
      <c r="Q53" s="147"/>
      <c r="R53"/>
    </row>
    <row r="54" spans="4:18" s="40" customFormat="1" ht="15" customHeight="1" outlineLevel="1" x14ac:dyDescent="0.3">
      <c r="D54" s="42"/>
      <c r="E54" s="42"/>
      <c r="F54" s="99"/>
      <c r="G54" s="99"/>
      <c r="H54" s="42"/>
      <c r="I54" s="42"/>
      <c r="J54" s="42"/>
      <c r="K54" s="99"/>
      <c r="L54" s="99"/>
      <c r="M54" s="99"/>
      <c r="N54" s="99"/>
      <c r="O54"/>
      <c r="P54"/>
      <c r="Q54" s="147"/>
      <c r="R54"/>
    </row>
    <row r="55" spans="4:18" ht="15" customHeight="1" outlineLevel="1" x14ac:dyDescent="0.3">
      <c r="D55" s="146" t="s">
        <v>37</v>
      </c>
      <c r="K55" s="146" t="s">
        <v>18</v>
      </c>
    </row>
    <row r="56" spans="4:18" ht="15" customHeight="1" outlineLevel="1" x14ac:dyDescent="0.3">
      <c r="D56" s="145" t="s">
        <v>36</v>
      </c>
      <c r="E56" s="120"/>
      <c r="F56" s="151"/>
      <c r="G56" s="150"/>
      <c r="H56" s="257">
        <f>'Model-R'!T56</f>
        <v>0</v>
      </c>
      <c r="K56" s="145" t="s">
        <v>31</v>
      </c>
      <c r="L56" s="120"/>
      <c r="M56" s="120"/>
      <c r="N56" s="118"/>
      <c r="O56" s="257">
        <f>'Model-R'!X56</f>
        <v>0</v>
      </c>
    </row>
    <row r="57" spans="4:18" ht="15" customHeight="1" outlineLevel="1" x14ac:dyDescent="0.3">
      <c r="D57" s="142" t="s">
        <v>35</v>
      </c>
      <c r="F57" s="149"/>
      <c r="G57" s="148"/>
      <c r="H57" s="257">
        <f>'Model-R'!T57</f>
        <v>0</v>
      </c>
      <c r="K57" s="142" t="s">
        <v>26</v>
      </c>
      <c r="M57" s="101" t="s">
        <v>25</v>
      </c>
      <c r="N57" s="143">
        <v>34200</v>
      </c>
    </row>
    <row r="58" spans="4:18" ht="15" customHeight="1" outlineLevel="1" x14ac:dyDescent="0.3">
      <c r="D58" s="140" t="s">
        <v>21</v>
      </c>
      <c r="E58" s="106"/>
      <c r="F58" s="149"/>
      <c r="G58" s="148"/>
      <c r="H58" s="257">
        <f>'Model-R'!T58</f>
        <v>0</v>
      </c>
      <c r="K58" s="140" t="s">
        <v>31</v>
      </c>
      <c r="L58" s="106"/>
      <c r="M58" s="112" t="s">
        <v>32</v>
      </c>
      <c r="N58" s="111"/>
      <c r="O58" s="257">
        <f>'Model-R'!X58</f>
        <v>0</v>
      </c>
    </row>
    <row r="59" spans="4:18" s="40" customFormat="1" ht="15" customHeight="1" outlineLevel="1" x14ac:dyDescent="0.3">
      <c r="D59" s="42"/>
      <c r="E59" s="42"/>
      <c r="F59" s="99"/>
      <c r="G59" s="99"/>
      <c r="H59" s="42"/>
      <c r="I59" s="42"/>
      <c r="J59" s="42"/>
      <c r="K59" s="99"/>
      <c r="L59" s="99"/>
      <c r="M59" s="99"/>
      <c r="N59" s="99"/>
      <c r="O59"/>
      <c r="P59"/>
      <c r="Q59" s="147"/>
      <c r="R59"/>
    </row>
    <row r="60" spans="4:18" s="40" customFormat="1" ht="15" customHeight="1" outlineLevel="1" x14ac:dyDescent="0.3">
      <c r="D60" s="42"/>
      <c r="E60" s="42"/>
      <c r="F60" s="99"/>
      <c r="G60" s="99"/>
      <c r="H60" s="42"/>
      <c r="I60" s="42"/>
      <c r="J60" s="42"/>
      <c r="K60" s="99"/>
      <c r="L60" s="99"/>
      <c r="M60" s="99"/>
      <c r="N60" s="99"/>
      <c r="O60"/>
      <c r="P60"/>
      <c r="Q60" s="147"/>
      <c r="R60"/>
    </row>
    <row r="61" spans="4:18" s="40" customFormat="1" ht="15" customHeight="1" outlineLevel="1" x14ac:dyDescent="0.3">
      <c r="D61" s="42"/>
      <c r="E61" s="42"/>
      <c r="F61" s="99"/>
      <c r="G61" s="99"/>
      <c r="H61" s="42"/>
      <c r="I61" s="42"/>
      <c r="J61" s="42"/>
      <c r="K61" s="99"/>
      <c r="L61" s="99"/>
      <c r="M61" s="99"/>
      <c r="N61" s="99"/>
      <c r="O61"/>
      <c r="P61"/>
      <c r="Q61" s="147"/>
      <c r="R61"/>
    </row>
    <row r="62" spans="4:18" ht="15" customHeight="1" outlineLevel="1" x14ac:dyDescent="0.3">
      <c r="D62" s="146" t="s">
        <v>17</v>
      </c>
      <c r="E62" s="103"/>
      <c r="K62" s="146" t="s">
        <v>34</v>
      </c>
      <c r="L62" s="103"/>
    </row>
    <row r="63" spans="4:18" ht="15" customHeight="1" outlineLevel="1" x14ac:dyDescent="0.3">
      <c r="D63" s="145" t="s">
        <v>21</v>
      </c>
      <c r="E63" s="120"/>
      <c r="F63" s="120"/>
      <c r="G63" s="118"/>
      <c r="H63" s="257">
        <f>'Model-R'!T63</f>
        <v>0</v>
      </c>
      <c r="K63" s="145" t="s">
        <v>31</v>
      </c>
      <c r="L63" s="120"/>
      <c r="M63" s="119" t="s">
        <v>32</v>
      </c>
      <c r="N63" s="144"/>
      <c r="O63" s="257">
        <f>'Model-R'!X63</f>
        <v>0</v>
      </c>
    </row>
    <row r="64" spans="4:18" ht="15" customHeight="1" outlineLevel="1" x14ac:dyDescent="0.3">
      <c r="D64" s="142" t="s">
        <v>33</v>
      </c>
      <c r="G64" s="143">
        <v>-18642</v>
      </c>
      <c r="K64" s="142" t="s">
        <v>23</v>
      </c>
      <c r="M64" s="101" t="s">
        <v>32</v>
      </c>
      <c r="N64" s="141">
        <v>2.71</v>
      </c>
    </row>
    <row r="65" spans="1:18" ht="15" customHeight="1" outlineLevel="1" x14ac:dyDescent="0.3">
      <c r="D65" s="140" t="s">
        <v>31</v>
      </c>
      <c r="E65" s="106"/>
      <c r="F65" s="106"/>
      <c r="G65" s="105"/>
      <c r="H65" s="257">
        <f>'Model-R'!T65</f>
        <v>0</v>
      </c>
      <c r="K65" s="140" t="s">
        <v>30</v>
      </c>
      <c r="L65" s="106"/>
      <c r="M65" s="106"/>
      <c r="N65" s="139"/>
      <c r="O65" s="257">
        <f>'Model-R'!X65</f>
        <v>0</v>
      </c>
    </row>
    <row r="66" spans="1:18" ht="15" customHeight="1" outlineLevel="1" x14ac:dyDescent="0.3">
      <c r="C66" s="103"/>
      <c r="L66" s="99"/>
      <c r="M66" s="99"/>
      <c r="N66" s="99"/>
      <c r="O66"/>
    </row>
    <row r="67" spans="1:18" ht="15" customHeight="1" outlineLevel="1" x14ac:dyDescent="0.3">
      <c r="C67" s="103"/>
      <c r="L67" s="99"/>
      <c r="M67" s="99"/>
      <c r="N67" s="99"/>
      <c r="O67"/>
    </row>
    <row r="68" spans="1:18" customFormat="1" ht="15" customHeight="1" outlineLevel="1" x14ac:dyDescent="0.3"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29"/>
      <c r="Q68" s="29"/>
    </row>
    <row r="69" spans="1:18" customFormat="1" ht="15" customHeight="1" outlineLevel="1" x14ac:dyDescent="0.3"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9" t="s">
        <v>13</v>
      </c>
      <c r="O69" s="29"/>
      <c r="P69" s="29"/>
      <c r="Q69" s="29"/>
    </row>
    <row r="70" spans="1:18" customFormat="1" ht="15" customHeight="1" outlineLevel="1" x14ac:dyDescent="0.3"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7" t="s">
        <v>29</v>
      </c>
      <c r="O70" s="29"/>
      <c r="P70" s="29"/>
      <c r="Q70" s="29"/>
      <c r="R70" s="29"/>
    </row>
    <row r="71" spans="1:18" customFormat="1" ht="15" customHeight="1" outlineLevel="1" x14ac:dyDescent="0.3"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29"/>
      <c r="Q71" s="29"/>
      <c r="R71" s="29"/>
    </row>
    <row r="72" spans="1:18" s="30" customFormat="1" ht="15" customHeight="1" outlineLevel="1" x14ac:dyDescent="0.3">
      <c r="B72" s="36"/>
      <c r="C72" s="35"/>
      <c r="D72" s="34"/>
      <c r="E72" s="33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1"/>
      <c r="R72" s="31"/>
    </row>
    <row r="73" spans="1:18" customFormat="1" ht="15" customHeight="1" x14ac:dyDescent="0.3"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29"/>
      <c r="Q73" s="29"/>
      <c r="R73" s="29"/>
    </row>
    <row r="74" spans="1:18" s="40" customFormat="1" ht="15" customHeight="1" x14ac:dyDescent="0.3">
      <c r="A74" s="40" t="s">
        <v>0</v>
      </c>
      <c r="B74" s="138" t="s">
        <v>28</v>
      </c>
      <c r="C74" s="137"/>
      <c r="D74" s="136"/>
      <c r="E74" s="135"/>
      <c r="F74" s="134"/>
      <c r="G74" s="134"/>
      <c r="H74" s="134"/>
      <c r="I74" s="134"/>
      <c r="J74" s="134"/>
      <c r="K74" s="133"/>
      <c r="L74" s="132"/>
      <c r="M74" s="132"/>
      <c r="N74" s="132"/>
      <c r="O74" s="132"/>
      <c r="P74" s="131"/>
      <c r="R74" s="95"/>
    </row>
    <row r="75" spans="1:18" s="40" customFormat="1" ht="15" customHeight="1" outlineLevel="1" x14ac:dyDescent="0.3">
      <c r="B75" s="115"/>
      <c r="C75" s="43"/>
      <c r="D75" s="130"/>
      <c r="E75" s="129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41"/>
    </row>
    <row r="76" spans="1:18" s="40" customFormat="1" ht="15" customHeight="1" outlineLevel="1" x14ac:dyDescent="0.3">
      <c r="B76" s="125" t="s">
        <v>27</v>
      </c>
      <c r="C76" s="43"/>
      <c r="D76" s="130"/>
      <c r="E76" s="129"/>
      <c r="F76" s="110"/>
      <c r="G76" s="110"/>
      <c r="I76" s="128"/>
      <c r="J76" s="128"/>
      <c r="K76" s="128"/>
      <c r="L76" s="128"/>
      <c r="M76" s="128"/>
      <c r="N76" s="29"/>
      <c r="O76" s="128"/>
      <c r="P76" s="128"/>
      <c r="Q76" s="128"/>
      <c r="R76" s="41"/>
    </row>
    <row r="77" spans="1:18" s="40" customFormat="1" ht="15" customHeight="1" outlineLevel="1" x14ac:dyDescent="0.3">
      <c r="B77" s="125"/>
      <c r="D77" s="127"/>
      <c r="E77" s="42"/>
      <c r="I77" s="126"/>
      <c r="J77" s="126"/>
      <c r="O77" s="126"/>
      <c r="P77" s="126"/>
      <c r="Q77" s="126"/>
      <c r="R77" s="41"/>
    </row>
    <row r="78" spans="1:18" s="40" customFormat="1" ht="15" customHeight="1" outlineLevel="1" x14ac:dyDescent="0.3">
      <c r="B78" s="125"/>
      <c r="D78" s="127"/>
      <c r="E78" s="42"/>
      <c r="I78" s="126"/>
      <c r="J78" s="126"/>
      <c r="O78" s="126"/>
      <c r="P78" s="126"/>
      <c r="Q78" s="126"/>
      <c r="R78" s="41"/>
    </row>
    <row r="79" spans="1:18" s="40" customFormat="1" ht="15" customHeight="1" outlineLevel="1" x14ac:dyDescent="0.3">
      <c r="B79" s="125"/>
      <c r="D79" s="124" t="s">
        <v>15</v>
      </c>
      <c r="E79" s="123"/>
      <c r="F79" s="123"/>
      <c r="G79" s="122"/>
      <c r="H79" s="257">
        <f>'Model-R'!T79</f>
        <v>0</v>
      </c>
      <c r="I79" s="117"/>
      <c r="J79" s="117"/>
      <c r="K79" s="121" t="s">
        <v>26</v>
      </c>
      <c r="L79" s="120"/>
      <c r="M79" s="119" t="s">
        <v>25</v>
      </c>
      <c r="N79" s="118"/>
      <c r="O79" s="257">
        <f>'Model-R'!X79</f>
        <v>0</v>
      </c>
      <c r="P79" s="117"/>
      <c r="Q79" s="117"/>
      <c r="R79" s="116"/>
    </row>
    <row r="80" spans="1:18" s="40" customFormat="1" ht="15" customHeight="1" outlineLevel="1" x14ac:dyDescent="0.3">
      <c r="B80" s="115"/>
      <c r="D80" s="114" t="s">
        <v>24</v>
      </c>
      <c r="G80" s="113"/>
      <c r="H80" s="257">
        <f>'Model-R'!T80</f>
        <v>0</v>
      </c>
      <c r="I80" s="110"/>
      <c r="J80" s="110"/>
      <c r="K80" s="107" t="s">
        <v>23</v>
      </c>
      <c r="L80" s="106"/>
      <c r="M80" s="112" t="s">
        <v>22</v>
      </c>
      <c r="N80" s="111"/>
      <c r="O80" s="257">
        <f>'Model-R'!X80</f>
        <v>0</v>
      </c>
      <c r="P80" s="110"/>
      <c r="Q80" s="110"/>
    </row>
    <row r="81" spans="1:18" customFormat="1" ht="15" customHeight="1" outlineLevel="1" x14ac:dyDescent="0.3">
      <c r="C81" s="29"/>
      <c r="D81" s="109" t="s">
        <v>21</v>
      </c>
      <c r="E81" s="29"/>
      <c r="F81" s="29"/>
      <c r="G81" s="108"/>
      <c r="H81" s="257">
        <f>'Model-R'!T81</f>
        <v>0</v>
      </c>
      <c r="I81" s="38"/>
      <c r="J81" s="38"/>
      <c r="K81" s="29"/>
      <c r="L81" s="29"/>
      <c r="M81" s="29"/>
      <c r="N81" s="29"/>
      <c r="O81" s="29"/>
      <c r="P81" s="29"/>
      <c r="Q81" s="29"/>
      <c r="R81" s="29"/>
    </row>
    <row r="82" spans="1:18" customFormat="1" ht="15" customHeight="1" outlineLevel="1" x14ac:dyDescent="0.3">
      <c r="C82" s="29"/>
      <c r="D82" s="107" t="s">
        <v>20</v>
      </c>
      <c r="E82" s="106"/>
      <c r="F82" s="106"/>
      <c r="G82" s="105"/>
      <c r="H82" s="257">
        <f>'Model-R'!T82</f>
        <v>0</v>
      </c>
      <c r="I82" s="38"/>
      <c r="J82" s="38"/>
      <c r="K82" s="29"/>
      <c r="L82" s="29"/>
      <c r="M82" s="29"/>
      <c r="N82" s="29"/>
      <c r="O82" s="104"/>
      <c r="P82" s="29"/>
      <c r="Q82" s="29"/>
      <c r="R82" s="29"/>
    </row>
    <row r="83" spans="1:18" customFormat="1" ht="15" customHeight="1" outlineLevel="1" x14ac:dyDescent="0.3">
      <c r="C83" s="29"/>
      <c r="D83" s="29"/>
      <c r="E83" s="29"/>
      <c r="F83" s="29"/>
      <c r="G83" s="29"/>
      <c r="H83" s="38"/>
      <c r="I83" s="38"/>
      <c r="J83" s="38"/>
      <c r="K83" s="29"/>
      <c r="L83" s="29"/>
      <c r="M83" s="29"/>
      <c r="N83" s="29"/>
      <c r="O83" s="100"/>
      <c r="P83" s="29"/>
      <c r="Q83" s="29"/>
      <c r="R83" s="29"/>
    </row>
    <row r="84" spans="1:18" ht="15" customHeight="1" outlineLevel="1" x14ac:dyDescent="0.3">
      <c r="C84" s="103"/>
      <c r="D84" s="102"/>
      <c r="F84" s="101"/>
      <c r="G84" s="100"/>
      <c r="L84" s="99"/>
      <c r="M84" s="99"/>
      <c r="N84" s="99"/>
      <c r="O84"/>
    </row>
    <row r="85" spans="1:18" customFormat="1" ht="15" customHeight="1" outlineLevel="1" x14ac:dyDescent="0.25"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</row>
    <row r="86" spans="1:18" customFormat="1" ht="15" customHeight="1" outlineLevel="1" x14ac:dyDescent="0.3">
      <c r="A86" s="69"/>
      <c r="B86" s="69"/>
      <c r="D86" s="81" t="s">
        <v>19</v>
      </c>
      <c r="E86" s="80"/>
      <c r="F86" s="80"/>
      <c r="G86" s="80"/>
      <c r="H86" s="80"/>
      <c r="I86" s="69"/>
      <c r="J86" s="38"/>
      <c r="K86" s="79" t="s">
        <v>18</v>
      </c>
      <c r="L86" s="78"/>
      <c r="M86" s="78"/>
      <c r="N86" s="78"/>
      <c r="O86" s="78"/>
      <c r="P86" s="29"/>
      <c r="Q86" s="29"/>
      <c r="R86" s="29"/>
    </row>
    <row r="87" spans="1:18" customFormat="1" ht="15" customHeight="1" outlineLevel="1" x14ac:dyDescent="0.3">
      <c r="C87" s="29"/>
      <c r="D87" s="77"/>
      <c r="E87" s="77"/>
      <c r="F87" s="77"/>
      <c r="G87" s="77"/>
      <c r="H87" s="77"/>
      <c r="J87" s="29"/>
      <c r="K87" s="76"/>
      <c r="L87" s="76"/>
      <c r="M87" s="76"/>
      <c r="N87" s="76"/>
      <c r="O87" s="76"/>
      <c r="P87" s="29"/>
      <c r="Q87" s="29"/>
    </row>
    <row r="88" spans="1:18" s="69" customFormat="1" ht="15" customHeight="1" outlineLevel="1" x14ac:dyDescent="0.3">
      <c r="C88" s="257">
        <f>'Model-R'!T89</f>
        <v>0</v>
      </c>
      <c r="D88" s="75" t="s">
        <v>15</v>
      </c>
      <c r="E88" s="74"/>
      <c r="F88" s="74"/>
      <c r="G88" s="74"/>
      <c r="H88" s="74"/>
      <c r="J88" s="73"/>
      <c r="K88" s="72" t="s">
        <v>15</v>
      </c>
      <c r="L88" s="71"/>
      <c r="M88" s="71"/>
      <c r="N88" s="71"/>
      <c r="O88" s="71"/>
    </row>
    <row r="89" spans="1:18" customFormat="1" ht="15" customHeight="1" outlineLevel="1" x14ac:dyDescent="0.3">
      <c r="C89" s="97"/>
      <c r="D89" s="85">
        <f>E89-0.005</f>
        <v>9.9999999999999985E-3</v>
      </c>
      <c r="E89" s="85">
        <f>F89-0.005</f>
        <v>1.4999999999999999E-2</v>
      </c>
      <c r="F89" s="90">
        <v>0.02</v>
      </c>
      <c r="G89" s="85">
        <f>F89+0.005</f>
        <v>2.5000000000000001E-2</v>
      </c>
      <c r="H89" s="85">
        <f>G89+0.005</f>
        <v>3.0000000000000002E-2</v>
      </c>
      <c r="J89" s="96"/>
      <c r="K89" s="48"/>
      <c r="L89" s="48"/>
      <c r="M89" s="48"/>
      <c r="N89" s="48"/>
      <c r="O89" s="48"/>
      <c r="P89" s="29"/>
      <c r="Q89" s="29"/>
      <c r="R89" s="95"/>
    </row>
    <row r="90" spans="1:18" customFormat="1" ht="15" customHeight="1" outlineLevel="1" x14ac:dyDescent="0.3">
      <c r="B90" s="259" t="s">
        <v>14</v>
      </c>
      <c r="C90" s="85">
        <f>C91-0.01</f>
        <v>0.115</v>
      </c>
      <c r="D90" s="94"/>
      <c r="E90" s="64"/>
      <c r="F90" s="64"/>
      <c r="G90" s="64"/>
      <c r="H90" s="63"/>
      <c r="I90" s="259" t="s">
        <v>14</v>
      </c>
      <c r="J90" s="48"/>
      <c r="K90" s="93"/>
      <c r="L90" s="92"/>
      <c r="M90" s="92"/>
      <c r="N90" s="92"/>
      <c r="O90" s="91"/>
      <c r="P90" s="29"/>
      <c r="Q90" s="29"/>
      <c r="R90" s="29"/>
    </row>
    <row r="91" spans="1:18" customFormat="1" ht="15" customHeight="1" outlineLevel="1" x14ac:dyDescent="0.3">
      <c r="B91" s="259"/>
      <c r="C91" s="85">
        <f>C92-0.01</f>
        <v>0.125</v>
      </c>
      <c r="D91" s="57"/>
      <c r="E91" s="56"/>
      <c r="F91" s="56"/>
      <c r="G91" s="56"/>
      <c r="H91" s="55"/>
      <c r="I91" s="259"/>
      <c r="J91" s="48"/>
      <c r="K91" s="88"/>
      <c r="L91" s="87"/>
      <c r="M91" s="87"/>
      <c r="N91" s="87"/>
      <c r="O91" s="86"/>
      <c r="P91" s="29"/>
      <c r="Q91" s="29"/>
      <c r="R91" s="29"/>
    </row>
    <row r="92" spans="1:18" customFormat="1" ht="15" customHeight="1" outlineLevel="1" x14ac:dyDescent="0.3">
      <c r="B92" s="259"/>
      <c r="C92" s="90">
        <v>0.13500000000000001</v>
      </c>
      <c r="D92" s="57"/>
      <c r="E92" s="56"/>
      <c r="F92" s="59"/>
      <c r="G92" s="56"/>
      <c r="H92" s="55"/>
      <c r="I92" s="259"/>
      <c r="J92" s="48"/>
      <c r="K92" s="88"/>
      <c r="L92" s="87"/>
      <c r="M92" s="89"/>
      <c r="N92" s="87"/>
      <c r="O92" s="86"/>
      <c r="P92" s="29"/>
      <c r="Q92" s="29"/>
      <c r="R92" s="29"/>
    </row>
    <row r="93" spans="1:18" customFormat="1" ht="15" customHeight="1" outlineLevel="1" x14ac:dyDescent="0.3">
      <c r="B93" s="259"/>
      <c r="C93" s="85">
        <f>C92+0.01</f>
        <v>0.14500000000000002</v>
      </c>
      <c r="D93" s="57"/>
      <c r="E93" s="56"/>
      <c r="F93" s="56"/>
      <c r="G93" s="56"/>
      <c r="H93" s="55"/>
      <c r="I93" s="259"/>
      <c r="J93" s="48"/>
      <c r="K93" s="88"/>
      <c r="L93" s="87"/>
      <c r="M93" s="87"/>
      <c r="N93" s="87"/>
      <c r="O93" s="86"/>
      <c r="P93" s="29"/>
      <c r="Q93" s="29"/>
      <c r="R93" s="29"/>
    </row>
    <row r="94" spans="1:18" customFormat="1" ht="15" customHeight="1" outlineLevel="1" x14ac:dyDescent="0.3">
      <c r="B94" s="259"/>
      <c r="C94" s="85">
        <f>C93+0.01</f>
        <v>0.15500000000000003</v>
      </c>
      <c r="D94" s="51"/>
      <c r="E94" s="50"/>
      <c r="F94" s="50"/>
      <c r="G94" s="50"/>
      <c r="H94" s="49"/>
      <c r="I94" s="259"/>
      <c r="J94" s="48"/>
      <c r="K94" s="84"/>
      <c r="L94" s="83"/>
      <c r="M94" s="83"/>
      <c r="N94" s="83"/>
      <c r="O94" s="82"/>
      <c r="P94" s="29"/>
      <c r="Q94" s="29"/>
      <c r="R94" s="29"/>
    </row>
    <row r="95" spans="1:18" customFormat="1" ht="15" customHeight="1" outlineLevel="1" x14ac:dyDescent="0.3">
      <c r="C95" s="38"/>
      <c r="D95" s="38"/>
      <c r="E95" s="38"/>
      <c r="F95" s="38"/>
      <c r="G95" s="38"/>
      <c r="H95" s="257">
        <f>'Model-R'!T90</f>
        <v>0</v>
      </c>
      <c r="I95" s="29"/>
      <c r="J95" s="29"/>
      <c r="K95" s="29"/>
      <c r="L95" s="29"/>
      <c r="M95" s="29"/>
      <c r="N95" s="29"/>
      <c r="O95" s="257">
        <f>'Model-R'!X90</f>
        <v>0</v>
      </c>
      <c r="P95" s="29"/>
      <c r="Q95" s="29"/>
    </row>
    <row r="96" spans="1:18" customFormat="1" ht="15" customHeight="1" outlineLevel="1" x14ac:dyDescent="0.3"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29"/>
      <c r="Q96" s="29"/>
      <c r="R96" s="29"/>
    </row>
    <row r="97" spans="1:18" customFormat="1" ht="15" customHeight="1" outlineLevel="1" x14ac:dyDescent="0.3"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29"/>
      <c r="Q97" s="29"/>
      <c r="R97" s="29"/>
    </row>
    <row r="98" spans="1:18" customFormat="1" ht="15" customHeight="1" outlineLevel="1" x14ac:dyDescent="0.3">
      <c r="A98" s="69"/>
      <c r="C98" s="38"/>
      <c r="D98" s="81" t="s">
        <v>17</v>
      </c>
      <c r="E98" s="80"/>
      <c r="F98" s="80"/>
      <c r="G98" s="80"/>
      <c r="H98" s="80"/>
      <c r="I98" s="38"/>
      <c r="J98" s="38"/>
      <c r="K98" s="79" t="s">
        <v>16</v>
      </c>
      <c r="L98" s="78"/>
      <c r="M98" s="78"/>
      <c r="N98" s="78"/>
      <c r="O98" s="78"/>
      <c r="P98" s="29"/>
      <c r="Q98" s="29"/>
      <c r="R98" s="29"/>
    </row>
    <row r="99" spans="1:18" customFormat="1" ht="15" customHeight="1" outlineLevel="1" x14ac:dyDescent="0.3">
      <c r="C99" s="29"/>
      <c r="D99" s="77"/>
      <c r="E99" s="77"/>
      <c r="F99" s="77"/>
      <c r="G99" s="77"/>
      <c r="H99" s="77"/>
      <c r="I99" s="38"/>
      <c r="J99" s="38"/>
      <c r="K99" s="76"/>
      <c r="L99" s="76"/>
      <c r="M99" s="76"/>
      <c r="N99" s="76"/>
      <c r="O99" s="76"/>
      <c r="P99" s="29"/>
      <c r="Q99" s="29"/>
      <c r="R99" s="29"/>
    </row>
    <row r="100" spans="1:18" s="69" customFormat="1" ht="15" customHeight="1" outlineLevel="1" x14ac:dyDescent="0.3">
      <c r="D100" s="75" t="s">
        <v>15</v>
      </c>
      <c r="E100" s="74"/>
      <c r="F100" s="74"/>
      <c r="G100" s="74"/>
      <c r="H100" s="74"/>
      <c r="I100" s="73"/>
      <c r="J100" s="73"/>
      <c r="K100" s="72" t="s">
        <v>15</v>
      </c>
      <c r="L100" s="71"/>
      <c r="M100" s="71"/>
      <c r="N100" s="71"/>
      <c r="O100" s="71"/>
      <c r="Q100" s="70"/>
      <c r="R100" s="70"/>
    </row>
    <row r="101" spans="1:18" customFormat="1" ht="15" customHeight="1" outlineLevel="1" x14ac:dyDescent="0.3">
      <c r="B101" s="38"/>
      <c r="C101" s="68"/>
      <c r="D101" s="67"/>
      <c r="E101" s="67"/>
      <c r="F101" s="67"/>
      <c r="G101" s="67"/>
      <c r="H101" s="67"/>
      <c r="I101" s="38"/>
      <c r="J101" s="66"/>
      <c r="K101" s="48"/>
      <c r="L101" s="48"/>
      <c r="M101" s="48"/>
      <c r="N101" s="48"/>
      <c r="O101" s="48"/>
      <c r="P101" s="29"/>
      <c r="Q101" s="29"/>
      <c r="R101" s="29"/>
    </row>
    <row r="102" spans="1:18" customFormat="1" ht="15" customHeight="1" outlineLevel="1" x14ac:dyDescent="0.3">
      <c r="B102" s="258" t="s">
        <v>14</v>
      </c>
      <c r="C102" s="48"/>
      <c r="D102" s="57"/>
      <c r="E102" s="65"/>
      <c r="F102" s="65"/>
      <c r="G102" s="64"/>
      <c r="H102" s="63"/>
      <c r="I102" s="260" t="s">
        <v>14</v>
      </c>
      <c r="J102" s="48"/>
      <c r="K102" s="62"/>
      <c r="L102" s="61"/>
      <c r="M102" s="61"/>
      <c r="N102" s="61"/>
      <c r="O102" s="60"/>
      <c r="P102" s="29"/>
      <c r="Q102" s="29"/>
      <c r="R102" s="29"/>
    </row>
    <row r="103" spans="1:18" customFormat="1" ht="15" customHeight="1" outlineLevel="1" x14ac:dyDescent="0.3">
      <c r="B103" s="258"/>
      <c r="C103" s="48"/>
      <c r="D103" s="57"/>
      <c r="E103" s="56"/>
      <c r="F103" s="56"/>
      <c r="G103" s="56"/>
      <c r="H103" s="55"/>
      <c r="I103" s="260"/>
      <c r="J103" s="48"/>
      <c r="K103" s="54"/>
      <c r="L103" s="53"/>
      <c r="M103" s="53"/>
      <c r="N103" s="53"/>
      <c r="O103" s="52"/>
      <c r="P103" s="29"/>
      <c r="Q103" s="29"/>
      <c r="R103" s="29"/>
    </row>
    <row r="104" spans="1:18" customFormat="1" ht="15" customHeight="1" outlineLevel="1" x14ac:dyDescent="0.3">
      <c r="B104" s="258"/>
      <c r="C104" s="48"/>
      <c r="D104" s="57"/>
      <c r="E104" s="56"/>
      <c r="F104" s="59"/>
      <c r="G104" s="56"/>
      <c r="H104" s="55"/>
      <c r="I104" s="260"/>
      <c r="J104" s="48"/>
      <c r="K104" s="54"/>
      <c r="L104" s="53"/>
      <c r="M104" s="58"/>
      <c r="N104" s="53"/>
      <c r="O104" s="52"/>
      <c r="P104" s="29"/>
      <c r="Q104" s="29"/>
      <c r="R104" s="29"/>
    </row>
    <row r="105" spans="1:18" customFormat="1" ht="15" customHeight="1" outlineLevel="1" x14ac:dyDescent="0.3">
      <c r="B105" s="258"/>
      <c r="C105" s="48"/>
      <c r="D105" s="57"/>
      <c r="E105" s="56"/>
      <c r="F105" s="56"/>
      <c r="G105" s="56"/>
      <c r="H105" s="55"/>
      <c r="I105" s="260"/>
      <c r="J105" s="48"/>
      <c r="K105" s="54"/>
      <c r="L105" s="53"/>
      <c r="M105" s="53"/>
      <c r="N105" s="53"/>
      <c r="O105" s="52"/>
      <c r="P105" s="29"/>
      <c r="Q105" s="29"/>
      <c r="R105" s="29"/>
    </row>
    <row r="106" spans="1:18" customFormat="1" ht="15" customHeight="1" outlineLevel="1" x14ac:dyDescent="0.3">
      <c r="B106" s="258"/>
      <c r="C106" s="48"/>
      <c r="D106" s="51"/>
      <c r="E106" s="50"/>
      <c r="F106" s="50"/>
      <c r="G106" s="50"/>
      <c r="H106" s="49"/>
      <c r="I106" s="260"/>
      <c r="J106" s="48"/>
      <c r="K106" s="47"/>
      <c r="L106" s="46"/>
      <c r="M106" s="46"/>
      <c r="N106" s="46"/>
      <c r="O106" s="45"/>
      <c r="P106" s="29"/>
      <c r="R106" s="29"/>
    </row>
    <row r="107" spans="1:18" ht="15" customHeight="1" outlineLevel="1" x14ac:dyDescent="0.3">
      <c r="B107" s="38"/>
      <c r="C107" s="38"/>
      <c r="D107" s="44"/>
      <c r="E107" s="44"/>
      <c r="F107" s="44"/>
      <c r="G107" s="44"/>
      <c r="H107" s="257">
        <f>'Model-R'!T102</f>
        <v>0</v>
      </c>
      <c r="O107" s="257">
        <f>'Model-R'!X102</f>
        <v>0</v>
      </c>
    </row>
    <row r="108" spans="1:18" s="40" customFormat="1" ht="15" customHeight="1" outlineLevel="1" x14ac:dyDescent="0.3">
      <c r="C108" s="43"/>
      <c r="D108" s="42"/>
      <c r="E108" s="42"/>
      <c r="F108" s="42"/>
      <c r="G108" s="29"/>
      <c r="H108" s="29"/>
      <c r="I108" s="29"/>
      <c r="J108" s="29"/>
      <c r="K108" s="29"/>
      <c r="L108" s="29"/>
      <c r="M108" s="29"/>
      <c r="Q108" s="31"/>
      <c r="R108" s="41"/>
    </row>
    <row r="109" spans="1:18" customFormat="1" ht="15" customHeight="1" outlineLevel="1" x14ac:dyDescent="0.3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29"/>
      <c r="O109" s="39" t="s">
        <v>13</v>
      </c>
      <c r="P109" s="29"/>
      <c r="Q109" s="29"/>
    </row>
    <row r="110" spans="1:18" customFormat="1" ht="15" customHeight="1" outlineLevel="1" x14ac:dyDescent="0.3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29"/>
      <c r="O110" s="37" t="s">
        <v>12</v>
      </c>
      <c r="P110" s="29"/>
      <c r="Q110" s="29"/>
    </row>
    <row r="111" spans="1:18" customFormat="1" ht="15" customHeight="1" outlineLevel="1" x14ac:dyDescent="0.3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29"/>
      <c r="O111" s="37"/>
      <c r="P111" s="29"/>
      <c r="Q111" s="29"/>
    </row>
    <row r="112" spans="1:18" s="30" customFormat="1" ht="15" customHeight="1" outlineLevel="1" x14ac:dyDescent="0.3">
      <c r="B112" s="36"/>
      <c r="C112" s="35"/>
      <c r="D112" s="34"/>
      <c r="E112" s="33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 t="s">
        <v>0</v>
      </c>
      <c r="Q112" s="31"/>
      <c r="R112" s="31"/>
    </row>
    <row r="113" s="29" customFormat="1" ht="15" customHeight="1" x14ac:dyDescent="0.3"/>
  </sheetData>
  <mergeCells count="4">
    <mergeCell ref="B102:B106"/>
    <mergeCell ref="I90:I94"/>
    <mergeCell ref="I102:I106"/>
    <mergeCell ref="B90:B94"/>
  </mergeCells>
  <printOptions horizontalCentered="1"/>
  <pageMargins left="0.11811023622047245" right="0.11811023622047245" top="0.11811023622047245" bottom="0.11811023622047245" header="0.11811023622047245" footer="0.11811023622047245"/>
  <pageSetup scale="95" orientation="landscape" r:id="rId1"/>
  <headerFooter alignWithMargins="0">
    <oddFooter>&amp;L&amp;"Open Sans,Bold"&amp;10&amp;K002060Compact DCF Model&amp;C&amp;"Open Sans,Bold"&amp;10&amp;K002060Page &amp;P of &amp;N&amp;R&amp;G</oddFooter>
  </headerFooter>
  <colBreaks count="1" manualBreakCount="1">
    <brk id="17" max="419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2CFE-5184-407A-9A5C-35B475C05E9C}">
  <sheetPr>
    <tabColor theme="1"/>
    <pageSetUpPr autoPageBreaks="0"/>
  </sheetPr>
  <dimension ref="A1:Y112"/>
  <sheetViews>
    <sheetView showGridLines="0" zoomScaleNormal="100" zoomScaleSheetLayoutView="105" workbookViewId="0">
      <pane ySplit="1" topLeftCell="A2" activePane="bottomLeft" state="frozen"/>
      <selection activeCell="D26" sqref="D26"/>
      <selection pane="bottomLeft"/>
    </sheetView>
  </sheetViews>
  <sheetFormatPr defaultColWidth="9.140625" defaultRowHeight="15" customHeight="1" outlineLevelRow="1" x14ac:dyDescent="0.3"/>
  <cols>
    <col min="1" max="1" width="9.140625" style="29"/>
    <col min="2" max="2" width="2.7109375" style="29" customWidth="1"/>
    <col min="3" max="16" width="9.7109375" style="29" customWidth="1"/>
    <col min="17" max="17" width="9.140625" style="29" customWidth="1"/>
    <col min="18" max="20" width="11.7109375" style="29" customWidth="1"/>
    <col min="21" max="21" width="9.140625" style="29"/>
    <col min="22" max="24" width="11.7109375" style="29" customWidth="1"/>
    <col min="25" max="16384" width="9.140625" style="29"/>
  </cols>
  <sheetData>
    <row r="1" spans="1:20" ht="50.1" customHeight="1" x14ac:dyDescent="0.3">
      <c r="A1" s="30"/>
      <c r="B1" s="230"/>
      <c r="C1" s="230"/>
      <c r="D1" s="230"/>
      <c r="E1" s="225"/>
      <c r="F1" s="226"/>
      <c r="G1" s="226"/>
      <c r="H1" s="226"/>
      <c r="I1" s="226"/>
      <c r="J1" s="226"/>
      <c r="K1" s="225"/>
      <c r="L1" s="225"/>
      <c r="M1" s="225"/>
      <c r="N1" s="225"/>
      <c r="O1" s="225"/>
      <c r="P1" s="225"/>
      <c r="R1" s="31"/>
    </row>
    <row r="2" spans="1:20" s="40" customFormat="1" ht="15" customHeight="1" x14ac:dyDescent="0.3">
      <c r="B2" s="125"/>
      <c r="C2" s="43"/>
      <c r="D2" s="42"/>
      <c r="E2" s="42"/>
      <c r="F2" s="42"/>
      <c r="G2" s="42"/>
      <c r="H2" s="42"/>
      <c r="I2" s="42"/>
      <c r="J2" s="42"/>
      <c r="K2" s="166"/>
      <c r="L2" s="166"/>
      <c r="M2" s="166"/>
      <c r="N2" s="166"/>
      <c r="O2" s="166"/>
      <c r="P2" s="166"/>
      <c r="Q2" s="170"/>
      <c r="R2"/>
    </row>
    <row r="3" spans="1:20" s="40" customFormat="1" ht="15" customHeight="1" x14ac:dyDescent="0.3">
      <c r="A3" s="30" t="s">
        <v>0</v>
      </c>
      <c r="B3" s="138" t="s">
        <v>62</v>
      </c>
      <c r="C3" s="137"/>
      <c r="D3" s="224"/>
      <c r="E3" s="22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1"/>
      <c r="R3" s="30"/>
    </row>
    <row r="4" spans="1:20" s="40" customFormat="1" ht="15" customHeight="1" outlineLevel="1" x14ac:dyDescent="0.3">
      <c r="A4" s="30"/>
      <c r="B4" s="223"/>
      <c r="C4" s="43"/>
      <c r="D4" s="129"/>
      <c r="E4" s="129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222"/>
      <c r="R4" s="30"/>
    </row>
    <row r="5" spans="1:20" s="40" customFormat="1" ht="15" customHeight="1" outlineLevel="1" thickBot="1" x14ac:dyDescent="0.35">
      <c r="B5" s="125" t="s">
        <v>27</v>
      </c>
      <c r="C5" s="43"/>
      <c r="D5" s="42"/>
      <c r="E5" s="42"/>
      <c r="F5" s="110"/>
      <c r="H5" s="221">
        <f>I5-1</f>
        <v>2020</v>
      </c>
      <c r="I5" s="221">
        <f>J5-1</f>
        <v>2021</v>
      </c>
      <c r="J5" s="221">
        <f>K5-1</f>
        <v>2022</v>
      </c>
      <c r="K5" s="220">
        <f>G48</f>
        <v>2023</v>
      </c>
      <c r="L5" s="220">
        <f>K5+1</f>
        <v>2024</v>
      </c>
      <c r="M5" s="220">
        <f>L5+1</f>
        <v>2025</v>
      </c>
      <c r="N5" s="220">
        <f>M5+1</f>
        <v>2026</v>
      </c>
      <c r="O5" s="220">
        <f>N5+1</f>
        <v>2027</v>
      </c>
      <c r="P5" s="220" t="s">
        <v>47</v>
      </c>
      <c r="R5" s="95"/>
    </row>
    <row r="6" spans="1:20" s="40" customFormat="1" ht="15" customHeight="1" outlineLevel="1" x14ac:dyDescent="0.3">
      <c r="B6" s="125"/>
      <c r="C6" s="43"/>
      <c r="D6" s="42"/>
      <c r="E6" s="42"/>
      <c r="F6" s="110"/>
      <c r="H6" s="42"/>
      <c r="I6" s="42"/>
      <c r="J6" s="42"/>
      <c r="R6" s="116"/>
    </row>
    <row r="7" spans="1:20" s="40" customFormat="1" ht="15" customHeight="1" outlineLevel="1" x14ac:dyDescent="0.3">
      <c r="B7" s="125"/>
      <c r="C7" s="43"/>
      <c r="D7" s="42"/>
      <c r="E7" s="42"/>
      <c r="F7" s="110"/>
      <c r="H7" s="42"/>
      <c r="I7" s="42"/>
      <c r="J7" s="42"/>
    </row>
    <row r="8" spans="1:20" s="40" customFormat="1" ht="15" customHeight="1" outlineLevel="1" x14ac:dyDescent="0.3">
      <c r="C8" s="146" t="s">
        <v>61</v>
      </c>
      <c r="D8" s="192"/>
      <c r="E8" s="42"/>
      <c r="F8" s="110"/>
      <c r="I8" s="42"/>
      <c r="J8" s="42"/>
      <c r="R8" s="95"/>
    </row>
    <row r="9" spans="1:20" s="40" customFormat="1" ht="15" customHeight="1" outlineLevel="1" x14ac:dyDescent="0.3">
      <c r="C9" s="146"/>
      <c r="D9" s="192"/>
      <c r="E9" s="42"/>
      <c r="F9" s="110"/>
      <c r="H9" s="42"/>
      <c r="I9" s="42"/>
      <c r="J9" s="42"/>
      <c r="R9" s="147"/>
    </row>
    <row r="10" spans="1:20" s="40" customFormat="1" ht="15" customHeight="1" outlineLevel="1" thickBot="1" x14ac:dyDescent="0.35">
      <c r="C10" s="102" t="s">
        <v>60</v>
      </c>
      <c r="D10" s="42"/>
      <c r="E10" s="42"/>
      <c r="F10" s="110"/>
      <c r="H10" s="219"/>
      <c r="I10" s="218">
        <f>I11/H11-1</f>
        <v>5.4225395457622838E-2</v>
      </c>
      <c r="J10" s="218">
        <f>J11/I11-1</f>
        <v>7.3038299859878641E-2</v>
      </c>
      <c r="K10" s="217">
        <v>7.4999999999999997E-2</v>
      </c>
      <c r="L10" s="217">
        <v>7.0000000000000007E-2</v>
      </c>
      <c r="M10" s="217">
        <v>0.06</v>
      </c>
      <c r="N10" s="217">
        <v>0.05</v>
      </c>
      <c r="O10" s="217">
        <v>0.04</v>
      </c>
      <c r="P10" s="216">
        <v>2.5000000000000001E-2</v>
      </c>
      <c r="R10" s="231" t="s">
        <v>63</v>
      </c>
      <c r="S10" s="232" t="s">
        <v>64</v>
      </c>
      <c r="T10" s="233" t="s">
        <v>65</v>
      </c>
    </row>
    <row r="11" spans="1:20" s="30" customFormat="1" ht="15" customHeight="1" outlineLevel="1" x14ac:dyDescent="0.3">
      <c r="C11" s="203" t="s">
        <v>55</v>
      </c>
      <c r="D11" s="193"/>
      <c r="E11" s="193"/>
      <c r="F11" s="110"/>
      <c r="H11" s="159">
        <v>16247</v>
      </c>
      <c r="I11" s="159">
        <v>17128</v>
      </c>
      <c r="J11" s="159">
        <v>18379</v>
      </c>
      <c r="K11" s="202">
        <f>J11*(1+K10)</f>
        <v>19757.424999999999</v>
      </c>
      <c r="L11" s="202">
        <f t="shared" ref="L11:P11" si="0">K11*(1+L10)</f>
        <v>21140.444749999999</v>
      </c>
      <c r="M11" s="202">
        <f t="shared" si="0"/>
        <v>22408.871435000001</v>
      </c>
      <c r="N11" s="202">
        <f t="shared" si="0"/>
        <v>23529.315006750003</v>
      </c>
      <c r="O11" s="202">
        <f t="shared" si="0"/>
        <v>24470.487607020004</v>
      </c>
      <c r="P11" s="215">
        <f t="shared" si="0"/>
        <v>25082.249797195502</v>
      </c>
      <c r="R11" s="235">
        <f>SUM(Model!K11:P11)</f>
        <v>0</v>
      </c>
      <c r="S11" s="236">
        <f>SUM(K11:P11)</f>
        <v>136388.79359596549</v>
      </c>
      <c r="T11" s="234">
        <f>IF(ISBLANK(Model!K11),0,IF(R11=S11,1,0))</f>
        <v>0</v>
      </c>
    </row>
    <row r="12" spans="1:20" s="30" customFormat="1" ht="15" customHeight="1" outlineLevel="1" x14ac:dyDescent="0.3">
      <c r="C12" s="209"/>
      <c r="D12" s="193"/>
      <c r="E12" s="193"/>
      <c r="F12" s="110"/>
      <c r="H12" s="214"/>
      <c r="I12" s="214"/>
      <c r="J12" s="214"/>
      <c r="K12" s="208"/>
      <c r="L12" s="208"/>
      <c r="M12" s="208"/>
      <c r="N12" s="208"/>
      <c r="O12" s="208"/>
      <c r="P12" s="207"/>
    </row>
    <row r="13" spans="1:20" s="30" customFormat="1" ht="15" customHeight="1" outlineLevel="1" thickBot="1" x14ac:dyDescent="0.35">
      <c r="C13" s="203" t="s">
        <v>59</v>
      </c>
      <c r="E13" s="193"/>
      <c r="F13" s="110"/>
      <c r="H13" s="213">
        <v>2960</v>
      </c>
      <c r="I13" s="213">
        <v>3196</v>
      </c>
      <c r="J13" s="213">
        <v>3452</v>
      </c>
      <c r="K13" s="213">
        <v>3700</v>
      </c>
      <c r="L13" s="213">
        <v>3700</v>
      </c>
      <c r="M13" s="213">
        <v>3700</v>
      </c>
      <c r="N13" s="213">
        <v>3700</v>
      </c>
      <c r="O13" s="213">
        <v>3700</v>
      </c>
      <c r="P13" s="212">
        <v>3700</v>
      </c>
      <c r="R13" s="231" t="s">
        <v>63</v>
      </c>
      <c r="S13" s="232" t="s">
        <v>64</v>
      </c>
      <c r="T13" s="233" t="s">
        <v>65</v>
      </c>
    </row>
    <row r="14" spans="1:20" s="30" customFormat="1" ht="15" customHeight="1" outlineLevel="1" x14ac:dyDescent="0.3">
      <c r="C14" s="203" t="s">
        <v>58</v>
      </c>
      <c r="E14" s="193"/>
      <c r="F14" s="110"/>
      <c r="H14" s="159">
        <v>13287</v>
      </c>
      <c r="I14" s="159">
        <v>13932</v>
      </c>
      <c r="J14" s="159">
        <v>14927</v>
      </c>
      <c r="K14" s="211">
        <f>Model!K11-K13</f>
        <v>-3700</v>
      </c>
      <c r="L14" s="211">
        <f>Model!L11-L13</f>
        <v>-3700</v>
      </c>
      <c r="M14" s="211">
        <f>Model!M11-M13</f>
        <v>-3700</v>
      </c>
      <c r="N14" s="211">
        <f>Model!N11-N13</f>
        <v>-3700</v>
      </c>
      <c r="O14" s="211">
        <f>Model!O11-O13</f>
        <v>-3700</v>
      </c>
      <c r="P14" s="210">
        <f>Model!P11-P13</f>
        <v>-3700</v>
      </c>
      <c r="R14" s="235">
        <f>SUM(Model!K14:P14)</f>
        <v>0</v>
      </c>
      <c r="S14" s="236">
        <f>SUM(K14:P14)</f>
        <v>-22200</v>
      </c>
      <c r="T14" s="234">
        <f>IF(ISBLANK(Model!K14),0,IF(R14=S14,1,0))</f>
        <v>0</v>
      </c>
    </row>
    <row r="15" spans="1:20" s="30" customFormat="1" ht="15" customHeight="1" outlineLevel="1" x14ac:dyDescent="0.3">
      <c r="C15" s="209"/>
      <c r="E15" s="193"/>
      <c r="F15" s="110"/>
      <c r="H15" s="208"/>
      <c r="I15" s="208"/>
      <c r="J15" s="208"/>
      <c r="K15" s="208"/>
      <c r="L15" s="208"/>
      <c r="M15" s="208"/>
      <c r="N15" s="208"/>
      <c r="O15" s="208"/>
      <c r="P15" s="207"/>
    </row>
    <row r="16" spans="1:20" s="30" customFormat="1" ht="15" customHeight="1" outlineLevel="1" thickBot="1" x14ac:dyDescent="0.35">
      <c r="C16" s="203" t="s">
        <v>57</v>
      </c>
      <c r="E16" s="193"/>
      <c r="F16" s="110"/>
      <c r="H16" s="206">
        <f>H17/H14</f>
        <v>0.18499285015428615</v>
      </c>
      <c r="I16" s="206">
        <f>I17/I14</f>
        <v>0.16296296296296298</v>
      </c>
      <c r="J16" s="206">
        <f>J17/J14</f>
        <v>0.15796878140282708</v>
      </c>
      <c r="K16" s="205">
        <v>0.17</v>
      </c>
      <c r="L16" s="205">
        <v>0.17</v>
      </c>
      <c r="M16" s="205">
        <v>0.17</v>
      </c>
      <c r="N16" s="205">
        <v>0.17</v>
      </c>
      <c r="O16" s="205">
        <v>0.17</v>
      </c>
      <c r="P16" s="204">
        <v>0.17</v>
      </c>
      <c r="R16" s="231" t="s">
        <v>63</v>
      </c>
      <c r="S16" s="232" t="s">
        <v>64</v>
      </c>
      <c r="T16" s="233" t="s">
        <v>65</v>
      </c>
    </row>
    <row r="17" spans="3:20" s="30" customFormat="1" ht="15" customHeight="1" outlineLevel="1" x14ac:dyDescent="0.3">
      <c r="C17" s="203" t="s">
        <v>56</v>
      </c>
      <c r="D17" s="199"/>
      <c r="E17" s="193"/>
      <c r="H17" s="159">
        <v>2458</v>
      </c>
      <c r="I17" s="159">
        <v>2270.4</v>
      </c>
      <c r="J17" s="159">
        <v>2358</v>
      </c>
      <c r="K17" s="202">
        <f>Model!K14*K16</f>
        <v>0</v>
      </c>
      <c r="L17" s="202">
        <f>Model!L14*L16</f>
        <v>0</v>
      </c>
      <c r="M17" s="202">
        <f>Model!M14*M16</f>
        <v>0</v>
      </c>
      <c r="N17" s="202">
        <f>Model!N14*N16</f>
        <v>0</v>
      </c>
      <c r="O17" s="202">
        <f>Model!O14*O16</f>
        <v>0</v>
      </c>
      <c r="P17" s="201">
        <f>Model!P14*P16</f>
        <v>0</v>
      </c>
      <c r="R17" s="235">
        <f>SUM(Model!K17:P17)</f>
        <v>0</v>
      </c>
      <c r="S17" s="236">
        <f>SUM(K17:P17)</f>
        <v>0</v>
      </c>
      <c r="T17" s="234">
        <f>IF(ISBLANK(Model!K17),0,IF(R17=S17,1,0))</f>
        <v>0</v>
      </c>
    </row>
    <row r="18" spans="3:20" s="30" customFormat="1" ht="15" customHeight="1" outlineLevel="1" x14ac:dyDescent="0.3">
      <c r="C18" s="200"/>
      <c r="D18" s="199"/>
      <c r="E18" s="193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7"/>
    </row>
    <row r="19" spans="3:20" s="30" customFormat="1" ht="15" customHeight="1" outlineLevel="1" x14ac:dyDescent="0.3">
      <c r="C19" s="35"/>
      <c r="D19" s="34"/>
      <c r="E19" s="33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</row>
    <row r="20" spans="3:20" s="30" customFormat="1" ht="15" customHeight="1" outlineLevel="1" x14ac:dyDescent="0.3">
      <c r="C20" s="195"/>
      <c r="D20" s="194"/>
      <c r="E20" s="19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31"/>
    </row>
    <row r="21" spans="3:20" s="30" customFormat="1" ht="15" customHeight="1" outlineLevel="1" x14ac:dyDescent="0.3">
      <c r="C21" s="195"/>
      <c r="D21" s="194"/>
      <c r="E21" s="19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31"/>
    </row>
    <row r="22" spans="3:20" s="40" customFormat="1" ht="15" customHeight="1" outlineLevel="1" x14ac:dyDescent="0.3">
      <c r="C22" s="146" t="s">
        <v>45</v>
      </c>
      <c r="D22" s="192"/>
      <c r="E22" s="42"/>
      <c r="F22" s="103"/>
      <c r="G22" s="42"/>
      <c r="H22" s="103"/>
      <c r="I22" s="103"/>
      <c r="J22" s="103"/>
      <c r="K22" s="103"/>
      <c r="L22" s="103"/>
      <c r="M22" s="103"/>
      <c r="N22" s="103"/>
      <c r="O22" s="103"/>
      <c r="P22" s="103"/>
      <c r="Q22" s="31"/>
      <c r="R22" s="147"/>
    </row>
    <row r="23" spans="3:20" s="40" customFormat="1" ht="15" customHeight="1" outlineLevel="1" thickBot="1" x14ac:dyDescent="0.35">
      <c r="C23" s="146"/>
      <c r="D23" s="192"/>
      <c r="E23" s="42"/>
      <c r="F23" s="103"/>
      <c r="G23" s="42"/>
      <c r="H23" s="42"/>
      <c r="I23" s="42"/>
      <c r="J23" s="42"/>
      <c r="K23" s="103"/>
      <c r="L23" s="103"/>
      <c r="M23" s="103"/>
      <c r="N23" s="103"/>
      <c r="O23" s="103"/>
      <c r="P23" s="103"/>
      <c r="Q23" s="31"/>
      <c r="R23" s="238" t="s">
        <v>63</v>
      </c>
      <c r="S23" s="239" t="s">
        <v>64</v>
      </c>
      <c r="T23" s="240" t="s">
        <v>65</v>
      </c>
    </row>
    <row r="24" spans="3:20" s="40" customFormat="1" ht="15" customHeight="1" outlineLevel="1" x14ac:dyDescent="0.3">
      <c r="C24" s="102" t="s">
        <v>55</v>
      </c>
      <c r="D24" s="183"/>
      <c r="E24" s="42"/>
      <c r="F24" s="103"/>
      <c r="G24" s="42"/>
      <c r="H24" s="42"/>
      <c r="I24" s="42"/>
      <c r="J24" s="42"/>
      <c r="K24" s="190">
        <f>Model!K11</f>
        <v>0</v>
      </c>
      <c r="L24" s="190">
        <f>Model!L11</f>
        <v>0</v>
      </c>
      <c r="M24" s="190">
        <f>Model!M11</f>
        <v>0</v>
      </c>
      <c r="N24" s="190">
        <f>Model!N11</f>
        <v>0</v>
      </c>
      <c r="O24" s="190">
        <f>Model!O11</f>
        <v>0</v>
      </c>
      <c r="P24" s="191">
        <f>Model!P11</f>
        <v>0</v>
      </c>
      <c r="R24" s="242">
        <f>SUM(Model!K24:P24)</f>
        <v>0</v>
      </c>
      <c r="S24" s="237">
        <f>SUM(K24:P24)</f>
        <v>0</v>
      </c>
      <c r="T24" s="244">
        <f>IF(ISBLANK(Model!K24),0,IF(R24=S24,1,0))</f>
        <v>0</v>
      </c>
    </row>
    <row r="25" spans="3:20" s="40" customFormat="1" ht="15" customHeight="1" outlineLevel="1" x14ac:dyDescent="0.3">
      <c r="C25" s="102" t="s">
        <v>54</v>
      </c>
      <c r="D25" s="183"/>
      <c r="E25" s="42"/>
      <c r="F25" s="103"/>
      <c r="G25" s="42"/>
      <c r="H25" s="42"/>
      <c r="I25" s="42"/>
      <c r="J25" s="42"/>
      <c r="K25" s="190">
        <f>-Model!K17</f>
        <v>0</v>
      </c>
      <c r="L25" s="190">
        <f>-Model!L17</f>
        <v>0</v>
      </c>
      <c r="M25" s="190">
        <f>-Model!M17</f>
        <v>0</v>
      </c>
      <c r="N25" s="190">
        <f>-Model!N17</f>
        <v>0</v>
      </c>
      <c r="O25" s="190">
        <f>-Model!O17</f>
        <v>0</v>
      </c>
      <c r="P25" s="189">
        <f>-Model!P17</f>
        <v>0</v>
      </c>
      <c r="R25" s="242">
        <f>SUM(Model!K25:P25)</f>
        <v>0</v>
      </c>
      <c r="S25" s="237">
        <f>SUM(K25:P25)</f>
        <v>0</v>
      </c>
      <c r="T25" s="244">
        <f>IF(ISBLANK(Model!K25),0,IF(R25=S25,1,0))</f>
        <v>0</v>
      </c>
    </row>
    <row r="26" spans="3:20" s="40" customFormat="1" ht="15" customHeight="1" outlineLevel="1" x14ac:dyDescent="0.3">
      <c r="C26" s="102" t="s">
        <v>53</v>
      </c>
      <c r="D26" s="183"/>
      <c r="E26" s="42"/>
      <c r="F26" s="103"/>
      <c r="G26" s="42"/>
      <c r="H26" s="42"/>
      <c r="I26" s="42"/>
      <c r="J26" s="42"/>
      <c r="K26" s="190">
        <f>-K13</f>
        <v>-3700</v>
      </c>
      <c r="L26" s="190">
        <f t="shared" ref="L26:P26" si="1">-L13</f>
        <v>-3700</v>
      </c>
      <c r="M26" s="190">
        <f t="shared" si="1"/>
        <v>-3700</v>
      </c>
      <c r="N26" s="190">
        <f t="shared" si="1"/>
        <v>-3700</v>
      </c>
      <c r="O26" s="190">
        <f t="shared" si="1"/>
        <v>-3700</v>
      </c>
      <c r="P26" s="189">
        <f t="shared" si="1"/>
        <v>-3700</v>
      </c>
      <c r="R26" s="243">
        <f>SUM(Model!K26:P26)</f>
        <v>0</v>
      </c>
      <c r="S26" s="241">
        <f>SUM(K26:P26)</f>
        <v>-22200</v>
      </c>
      <c r="T26" s="245">
        <f>IF(ISBLANK(Model!K26),0,IF(R26=S26,1,0))</f>
        <v>0</v>
      </c>
    </row>
    <row r="27" spans="3:20" s="40" customFormat="1" ht="15" customHeight="1" outlineLevel="1" x14ac:dyDescent="0.3">
      <c r="C27" s="102" t="s">
        <v>52</v>
      </c>
      <c r="E27" s="42"/>
      <c r="F27" s="103"/>
      <c r="G27" s="42"/>
      <c r="H27" s="42"/>
      <c r="I27" s="42"/>
      <c r="J27" s="42"/>
      <c r="K27" s="100">
        <v>-100</v>
      </c>
      <c r="L27" s="100">
        <v>-100</v>
      </c>
      <c r="M27" s="100">
        <v>-100</v>
      </c>
      <c r="N27" s="100">
        <v>-100</v>
      </c>
      <c r="O27" s="100">
        <v>-100</v>
      </c>
      <c r="P27" s="188">
        <v>-100</v>
      </c>
    </row>
    <row r="28" spans="3:20" ht="15" customHeight="1" outlineLevel="1" thickBot="1" x14ac:dyDescent="0.35">
      <c r="C28" s="102" t="s">
        <v>51</v>
      </c>
      <c r="D28" s="183"/>
      <c r="E28" s="42"/>
      <c r="F28" s="103"/>
      <c r="G28" s="42"/>
      <c r="H28" s="42"/>
      <c r="I28" s="42"/>
      <c r="J28" s="42"/>
      <c r="K28" s="187">
        <f>SUM(Model!K24:K27)</f>
        <v>-100</v>
      </c>
      <c r="L28" s="187">
        <f>SUM(Model!L24:L27)</f>
        <v>-100</v>
      </c>
      <c r="M28" s="187">
        <f>SUM(Model!M24:M27)</f>
        <v>-100</v>
      </c>
      <c r="N28" s="187">
        <f>SUM(Model!N24:N27)</f>
        <v>-100</v>
      </c>
      <c r="O28" s="187">
        <f>SUM(Model!O24:O27)</f>
        <v>-100</v>
      </c>
      <c r="P28" s="186">
        <f>SUM(Model!P24:P27)</f>
        <v>-100</v>
      </c>
      <c r="R28" s="247">
        <f>SUM(Model!K28:P28)</f>
        <v>0</v>
      </c>
      <c r="S28" s="246">
        <f>SUM(K28:P28)</f>
        <v>-600</v>
      </c>
      <c r="T28" s="248">
        <f>IF(ISBLANK(Model!K28),0,IF(R28=S28,1,0))</f>
        <v>0</v>
      </c>
    </row>
    <row r="29" spans="3:20" ht="15" customHeight="1" outlineLevel="1" x14ac:dyDescent="0.3">
      <c r="D29" s="184"/>
      <c r="F29" s="103"/>
      <c r="P29" s="185"/>
    </row>
    <row r="30" spans="3:20" ht="15" customHeight="1" outlineLevel="1" x14ac:dyDescent="0.3">
      <c r="D30" s="184"/>
      <c r="K30"/>
      <c r="L30"/>
      <c r="M30"/>
      <c r="N30"/>
      <c r="O30"/>
      <c r="P30"/>
    </row>
    <row r="31" spans="3:20" ht="15" customHeight="1" outlineLevel="1" x14ac:dyDescent="0.3">
      <c r="D31" s="184"/>
      <c r="K31"/>
      <c r="L31"/>
      <c r="M31"/>
      <c r="N31"/>
      <c r="O31"/>
      <c r="P31"/>
    </row>
    <row r="32" spans="3:20" s="40" customFormat="1" ht="15" customHeight="1" outlineLevel="1" x14ac:dyDescent="0.3">
      <c r="C32" s="43"/>
      <c r="D32" s="183"/>
      <c r="E32" s="42"/>
      <c r="F32" s="42"/>
      <c r="G32" s="42"/>
      <c r="H32" s="42"/>
      <c r="I32" s="42"/>
      <c r="J32" s="42"/>
      <c r="K32" s="166"/>
      <c r="L32" s="166"/>
      <c r="M32" s="166"/>
      <c r="N32" s="166"/>
      <c r="P32" s="39" t="s">
        <v>50</v>
      </c>
      <c r="Q32" s="31"/>
      <c r="R32" s="41"/>
    </row>
    <row r="33" spans="1:20" ht="15" customHeight="1" outlineLevel="1" x14ac:dyDescent="0.3">
      <c r="D33" s="184"/>
    </row>
    <row r="34" spans="1:20" s="30" customFormat="1" ht="15" customHeight="1" outlineLevel="1" x14ac:dyDescent="0.3">
      <c r="B34" s="36"/>
      <c r="C34" s="35"/>
      <c r="D34" s="34"/>
      <c r="E34" s="33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1"/>
      <c r="R34" s="31"/>
    </row>
    <row r="35" spans="1:20" s="40" customFormat="1" ht="15" customHeight="1" x14ac:dyDescent="0.3">
      <c r="B35" s="125"/>
      <c r="C35" s="43"/>
      <c r="D35" s="183"/>
      <c r="E35" s="42"/>
      <c r="F35" s="42"/>
      <c r="G35" s="42"/>
      <c r="H35" s="42"/>
      <c r="I35" s="42"/>
      <c r="J35" s="42"/>
      <c r="K35" s="166"/>
      <c r="L35" s="166"/>
      <c r="M35" s="166"/>
      <c r="N35" s="166"/>
      <c r="O35" s="166"/>
      <c r="P35" s="166"/>
    </row>
    <row r="36" spans="1:20" s="40" customFormat="1" ht="15" customHeight="1" x14ac:dyDescent="0.3">
      <c r="A36" s="40" t="s">
        <v>0</v>
      </c>
      <c r="B36" s="138" t="s">
        <v>49</v>
      </c>
      <c r="C36" s="137"/>
      <c r="D36" s="136"/>
      <c r="E36" s="135"/>
      <c r="F36" s="134"/>
      <c r="G36" s="134"/>
      <c r="H36" s="134"/>
      <c r="I36" s="134"/>
      <c r="J36" s="134"/>
      <c r="K36" s="133"/>
      <c r="L36" s="132"/>
      <c r="M36" s="132"/>
      <c r="N36" s="132"/>
      <c r="O36" s="132"/>
      <c r="P36" s="131"/>
      <c r="R36" s="41"/>
    </row>
    <row r="37" spans="1:20" s="40" customFormat="1" ht="15" customHeight="1" outlineLevel="1" x14ac:dyDescent="0.3">
      <c r="B37" s="115"/>
      <c r="C37" s="43"/>
      <c r="D37" s="130"/>
      <c r="E37" s="129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70"/>
      <c r="R37" s="41"/>
    </row>
    <row r="38" spans="1:20" s="40" customFormat="1" ht="15" customHeight="1" outlineLevel="1" x14ac:dyDescent="0.3">
      <c r="B38" s="125" t="s">
        <v>27</v>
      </c>
      <c r="C38" s="43"/>
      <c r="D38" s="130"/>
      <c r="E38" s="129"/>
      <c r="F38" s="110"/>
      <c r="G38" s="110"/>
      <c r="I38" s="128"/>
      <c r="J38" s="182" t="s">
        <v>48</v>
      </c>
      <c r="K38" s="181" t="s">
        <v>41</v>
      </c>
      <c r="L38" s="180"/>
      <c r="M38" s="180"/>
      <c r="N38" s="180"/>
      <c r="O38" s="180"/>
      <c r="P38" s="179" t="s">
        <v>47</v>
      </c>
      <c r="Q38" s="172"/>
      <c r="R38" s="41"/>
    </row>
    <row r="39" spans="1:20" s="40" customFormat="1" ht="15" customHeight="1" outlineLevel="1" thickBot="1" x14ac:dyDescent="0.35">
      <c r="B39" s="125"/>
      <c r="D39" s="127"/>
      <c r="E39" s="42"/>
      <c r="I39" s="126"/>
      <c r="J39" s="178" t="s">
        <v>46</v>
      </c>
      <c r="K39" s="178" t="s">
        <v>46</v>
      </c>
      <c r="L39" s="177" t="s">
        <v>46</v>
      </c>
      <c r="M39" s="177" t="s">
        <v>46</v>
      </c>
      <c r="N39" s="177" t="s">
        <v>46</v>
      </c>
      <c r="O39" s="177" t="s">
        <v>46</v>
      </c>
      <c r="P39" s="176" t="s">
        <v>46</v>
      </c>
      <c r="Q39" s="172"/>
      <c r="R39" s="231" t="s">
        <v>63</v>
      </c>
      <c r="S39" s="232" t="s">
        <v>64</v>
      </c>
      <c r="T39" s="233" t="s">
        <v>65</v>
      </c>
    </row>
    <row r="40" spans="1:20" s="40" customFormat="1" ht="15" customHeight="1" outlineLevel="1" thickBot="1" x14ac:dyDescent="0.35">
      <c r="B40" s="125"/>
      <c r="D40" s="127"/>
      <c r="E40" s="42"/>
      <c r="I40" s="117"/>
      <c r="J40" s="175">
        <f>DATE(G48,1,1)</f>
        <v>44927</v>
      </c>
      <c r="K40" s="175">
        <f>DATE(G48,12,31)</f>
        <v>45291</v>
      </c>
      <c r="L40" s="174">
        <f>EDATE(K40,12)</f>
        <v>45657</v>
      </c>
      <c r="M40" s="174">
        <f>EDATE(L40,12)</f>
        <v>46022</v>
      </c>
      <c r="N40" s="174">
        <f>EDATE(M40,12)</f>
        <v>46387</v>
      </c>
      <c r="O40" s="174">
        <f>EDATE(N40,12)</f>
        <v>46752</v>
      </c>
      <c r="P40" s="173">
        <f>EDATE(O40,12)</f>
        <v>47118</v>
      </c>
      <c r="Q40" s="172"/>
      <c r="R40" s="235">
        <f>SUM(Model!L40:P40)</f>
        <v>0</v>
      </c>
      <c r="S40" s="236">
        <f>SUM(L40:P40)</f>
        <v>231936</v>
      </c>
      <c r="T40" s="234">
        <f>IF(ISBLANK(Model!L40),0,IF(R40=S40,1,0))</f>
        <v>0</v>
      </c>
    </row>
    <row r="41" spans="1:20" s="40" customFormat="1" ht="15" customHeight="1" outlineLevel="1" x14ac:dyDescent="0.3">
      <c r="B41" s="115"/>
      <c r="C41" s="43"/>
      <c r="D41" s="130"/>
      <c r="E41" s="129"/>
      <c r="F41" s="110"/>
      <c r="G41" s="110"/>
      <c r="H41" s="110"/>
      <c r="I41" s="110"/>
      <c r="J41" s="171"/>
      <c r="K41" s="171"/>
      <c r="L41" s="171"/>
      <c r="M41" s="171"/>
      <c r="N41" s="171"/>
      <c r="O41" s="171"/>
      <c r="P41" s="171"/>
      <c r="Q41" s="170"/>
      <c r="R41" s="41"/>
    </row>
    <row r="42" spans="1:20" s="40" customFormat="1" ht="15" customHeight="1" outlineLevel="1" x14ac:dyDescent="0.3">
      <c r="H42" s="42"/>
      <c r="I42" s="42"/>
      <c r="J42" s="42"/>
      <c r="K42" s="99"/>
      <c r="L42" s="99"/>
      <c r="M42" s="99"/>
      <c r="N42" s="99"/>
      <c r="O42"/>
      <c r="P42"/>
      <c r="Q42" s="147"/>
      <c r="R42"/>
    </row>
    <row r="43" spans="1:20" s="40" customFormat="1" ht="15" customHeight="1" outlineLevel="1" thickBot="1" x14ac:dyDescent="0.35">
      <c r="H43" s="42"/>
      <c r="I43" s="42"/>
      <c r="J43" s="42"/>
      <c r="K43" s="146" t="s">
        <v>45</v>
      </c>
      <c r="L43" s="99"/>
      <c r="M43" s="99"/>
      <c r="N43" s="99"/>
      <c r="O43"/>
      <c r="P43"/>
      <c r="Q43" s="147"/>
      <c r="R43" s="231" t="s">
        <v>63</v>
      </c>
      <c r="S43" s="232" t="s">
        <v>64</v>
      </c>
      <c r="T43" s="233" t="s">
        <v>65</v>
      </c>
    </row>
    <row r="44" spans="1:20" s="40" customFormat="1" ht="15" customHeight="1" outlineLevel="1" x14ac:dyDescent="0.3">
      <c r="H44" s="42"/>
      <c r="I44" s="42"/>
      <c r="J44" s="42"/>
      <c r="K44" s="169">
        <f>Model!K28</f>
        <v>0</v>
      </c>
      <c r="L44" s="168">
        <f>Model!L28</f>
        <v>0</v>
      </c>
      <c r="M44" s="168">
        <f>Model!M28</f>
        <v>0</v>
      </c>
      <c r="N44" s="168">
        <f>Model!N28</f>
        <v>0</v>
      </c>
      <c r="O44" s="168">
        <f>Model!O28</f>
        <v>0</v>
      </c>
      <c r="P44" s="167">
        <f>Model!P28</f>
        <v>0</v>
      </c>
      <c r="Q44" s="147"/>
      <c r="R44" s="235">
        <f>SUM(Model!K44:P44)</f>
        <v>0</v>
      </c>
      <c r="S44" s="236">
        <f>SUM(K44:P44)</f>
        <v>0</v>
      </c>
      <c r="T44" s="234">
        <f>IF(ISBLANK(Model!K44),0,IF(R44=S44,1,0))</f>
        <v>0</v>
      </c>
    </row>
    <row r="45" spans="1:20" s="40" customFormat="1" ht="15" customHeight="1" outlineLevel="1" x14ac:dyDescent="0.3">
      <c r="D45" s="42"/>
      <c r="E45" s="42"/>
      <c r="F45" s="99"/>
      <c r="G45" s="99"/>
      <c r="H45" s="42"/>
      <c r="I45" s="42"/>
      <c r="J45" s="42"/>
      <c r="K45" s="99"/>
      <c r="L45" s="99"/>
      <c r="M45" s="99"/>
      <c r="N45" s="99"/>
      <c r="O45"/>
      <c r="P45"/>
      <c r="Q45" s="147"/>
      <c r="R45"/>
    </row>
    <row r="46" spans="1:20" s="40" customFormat="1" ht="15" customHeight="1" outlineLevel="1" x14ac:dyDescent="0.3">
      <c r="B46" s="125"/>
      <c r="D46"/>
      <c r="E46" s="42"/>
      <c r="F46"/>
      <c r="G46" s="42"/>
      <c r="H46" s="42"/>
      <c r="I46" s="42"/>
      <c r="J46" s="42"/>
      <c r="K46" s="166"/>
      <c r="L46" s="166"/>
      <c r="M46" s="166"/>
      <c r="N46" s="166"/>
      <c r="O46" s="166"/>
    </row>
    <row r="47" spans="1:20" s="40" customFormat="1" ht="15" customHeight="1" outlineLevel="1" thickBot="1" x14ac:dyDescent="0.35">
      <c r="D47" s="146" t="s">
        <v>44</v>
      </c>
      <c r="E47" s="29"/>
      <c r="F47" s="29"/>
      <c r="G47" s="29"/>
      <c r="H47" s="42"/>
      <c r="I47" s="42"/>
      <c r="J47" s="42"/>
      <c r="K47" s="146" t="s">
        <v>43</v>
      </c>
      <c r="L47" s="166"/>
      <c r="M47" s="166"/>
      <c r="N47" s="166"/>
      <c r="O47" s="166"/>
      <c r="R47" s="238" t="s">
        <v>63</v>
      </c>
      <c r="S47" s="239" t="s">
        <v>64</v>
      </c>
      <c r="T47" s="240" t="s">
        <v>65</v>
      </c>
    </row>
    <row r="48" spans="1:20" s="40" customFormat="1" ht="15" customHeight="1" outlineLevel="1" x14ac:dyDescent="0.3">
      <c r="D48" s="145" t="s">
        <v>42</v>
      </c>
      <c r="E48" s="123"/>
      <c r="F48" s="123"/>
      <c r="G48" s="165">
        <v>2023</v>
      </c>
      <c r="H48" s="42"/>
      <c r="I48" s="102" t="s">
        <v>41</v>
      </c>
      <c r="J48" s="42"/>
      <c r="K48" s="164">
        <f>Model!K44</f>
        <v>0</v>
      </c>
      <c r="L48" s="163">
        <f>Model!L44</f>
        <v>0</v>
      </c>
      <c r="M48" s="163">
        <f>Model!M44</f>
        <v>0</v>
      </c>
      <c r="N48" s="163">
        <f>Model!N44</f>
        <v>0</v>
      </c>
      <c r="O48" s="162">
        <f>Model!O44</f>
        <v>0</v>
      </c>
      <c r="P48" s="157"/>
      <c r="Q48" s="147"/>
      <c r="R48" s="242">
        <f>SUM(Model!K48:O48)</f>
        <v>0</v>
      </c>
      <c r="S48" s="237">
        <f>SUM(K48:O48)</f>
        <v>0</v>
      </c>
      <c r="T48" s="244">
        <f>IF(ISBLANK(Model!O48),0,IF(R48=S48,1,0))</f>
        <v>0</v>
      </c>
    </row>
    <row r="49" spans="4:24" s="40" customFormat="1" ht="15" customHeight="1" outlineLevel="1" x14ac:dyDescent="0.3">
      <c r="D49" s="142" t="s">
        <v>15</v>
      </c>
      <c r="G49" s="161">
        <v>0.02</v>
      </c>
      <c r="H49" s="42"/>
      <c r="I49" s="102" t="s">
        <v>40</v>
      </c>
      <c r="J49" s="42"/>
      <c r="K49" s="160">
        <v>0</v>
      </c>
      <c r="L49" s="159">
        <v>0</v>
      </c>
      <c r="M49" s="159">
        <v>0</v>
      </c>
      <c r="N49" s="159">
        <v>0</v>
      </c>
      <c r="O49" s="158">
        <f>Model!P44/(G50-G49)</f>
        <v>0</v>
      </c>
      <c r="P49" s="157"/>
      <c r="Q49" s="147"/>
      <c r="R49" s="242">
        <f>Model!O49</f>
        <v>0</v>
      </c>
      <c r="S49" s="237">
        <f>O49</f>
        <v>0</v>
      </c>
      <c r="T49" s="244">
        <f>IF(ISBLANK(Model!O49),0,IF(R49=S49,1,0))</f>
        <v>0</v>
      </c>
    </row>
    <row r="50" spans="4:24" s="40" customFormat="1" ht="15" customHeight="1" outlineLevel="1" x14ac:dyDescent="0.3">
      <c r="D50" s="140" t="s">
        <v>39</v>
      </c>
      <c r="E50" s="156"/>
      <c r="F50" s="156"/>
      <c r="G50" s="155">
        <v>0.13500000000000001</v>
      </c>
      <c r="H50" s="42"/>
      <c r="I50" s="102" t="s">
        <v>38</v>
      </c>
      <c r="J50" s="42"/>
      <c r="K50" s="154">
        <f>SUM(Model!K48:K49)</f>
        <v>0</v>
      </c>
      <c r="L50" s="153">
        <f>SUM(Model!L48:L49)</f>
        <v>0</v>
      </c>
      <c r="M50" s="153">
        <f>SUM(Model!M48:M49)</f>
        <v>0</v>
      </c>
      <c r="N50" s="153">
        <f>SUM(Model!N48:N49)</f>
        <v>0</v>
      </c>
      <c r="O50" s="152">
        <f>SUM(Model!O48:O49)</f>
        <v>0</v>
      </c>
      <c r="P50" s="103"/>
      <c r="Q50" s="147"/>
      <c r="R50" s="243">
        <f>SUM(Model!K50:O50)</f>
        <v>0</v>
      </c>
      <c r="S50" s="241">
        <f>SUM(K50:O50)</f>
        <v>0</v>
      </c>
      <c r="T50" s="245">
        <f>IF(ISBLANK(Model!O50),0,IF(R50=S50,1,0))</f>
        <v>0</v>
      </c>
    </row>
    <row r="51" spans="4:24" s="40" customFormat="1" ht="15" customHeight="1" outlineLevel="1" x14ac:dyDescent="0.3">
      <c r="D51" s="42"/>
      <c r="E51" s="42"/>
      <c r="F51" s="99"/>
      <c r="G51" s="99"/>
      <c r="H51" s="42"/>
      <c r="I51" s="42"/>
      <c r="J51" s="42"/>
      <c r="K51" s="99"/>
      <c r="L51" s="99"/>
      <c r="M51" s="99"/>
      <c r="N51" s="99"/>
      <c r="O51"/>
      <c r="P51"/>
      <c r="Q51" s="147"/>
      <c r="R51"/>
    </row>
    <row r="52" spans="4:24" s="40" customFormat="1" ht="15" customHeight="1" outlineLevel="1" x14ac:dyDescent="0.3">
      <c r="D52" s="42"/>
      <c r="E52" s="42"/>
      <c r="F52" s="99"/>
      <c r="G52" s="99"/>
      <c r="H52" s="42"/>
      <c r="I52" s="42"/>
      <c r="J52" s="42"/>
      <c r="K52" s="99"/>
      <c r="L52" s="99"/>
      <c r="M52" s="99"/>
      <c r="N52" s="99"/>
      <c r="O52"/>
      <c r="P52"/>
      <c r="Q52" s="147"/>
      <c r="R52"/>
    </row>
    <row r="53" spans="4:24" s="40" customFormat="1" ht="15" customHeight="1" outlineLevel="1" x14ac:dyDescent="0.3">
      <c r="D53" s="42"/>
      <c r="E53" s="42"/>
      <c r="F53" s="99"/>
      <c r="G53" s="99"/>
      <c r="H53" s="42"/>
      <c r="I53" s="42"/>
      <c r="J53" s="42"/>
      <c r="K53" s="99"/>
      <c r="L53" s="99"/>
      <c r="M53" s="99"/>
      <c r="N53" s="99"/>
      <c r="O53"/>
      <c r="P53"/>
      <c r="Q53" s="147"/>
      <c r="R53"/>
    </row>
    <row r="54" spans="4:24" s="40" customFormat="1" ht="15" customHeight="1" outlineLevel="1" x14ac:dyDescent="0.3">
      <c r="D54" s="42"/>
      <c r="E54" s="42"/>
      <c r="F54" s="99"/>
      <c r="G54" s="99"/>
      <c r="H54" s="42"/>
      <c r="I54" s="42"/>
      <c r="J54" s="42"/>
      <c r="K54" s="99"/>
      <c r="L54" s="99"/>
      <c r="M54" s="99"/>
      <c r="N54" s="99"/>
      <c r="O54"/>
      <c r="P54"/>
      <c r="Q54" s="147"/>
      <c r="R54"/>
    </row>
    <row r="55" spans="4:24" ht="15" customHeight="1" outlineLevel="1" thickBot="1" x14ac:dyDescent="0.35">
      <c r="D55" s="146" t="s">
        <v>37</v>
      </c>
      <c r="K55" s="146" t="s">
        <v>18</v>
      </c>
      <c r="R55" s="238" t="s">
        <v>63</v>
      </c>
      <c r="S55" s="239" t="s">
        <v>64</v>
      </c>
      <c r="T55" s="240" t="s">
        <v>65</v>
      </c>
      <c r="V55" s="238" t="s">
        <v>63</v>
      </c>
      <c r="W55" s="239" t="s">
        <v>64</v>
      </c>
      <c r="X55" s="240" t="s">
        <v>65</v>
      </c>
    </row>
    <row r="56" spans="4:24" ht="15" customHeight="1" outlineLevel="1" x14ac:dyDescent="0.3">
      <c r="D56" s="145" t="s">
        <v>36</v>
      </c>
      <c r="E56" s="120"/>
      <c r="F56" s="151">
        <f>NPV($G$50,Model!K48:O48)</f>
        <v>0</v>
      </c>
      <c r="G56" s="150" t="e">
        <f>Model!F56/Model!$F$58</f>
        <v>#DIV/0!</v>
      </c>
      <c r="K56" s="145" t="s">
        <v>31</v>
      </c>
      <c r="L56" s="120"/>
      <c r="M56" s="120"/>
      <c r="N56" s="118">
        <f>G65</f>
        <v>-18642</v>
      </c>
      <c r="R56" s="242">
        <f>SUM(Model!F56:G56)</f>
        <v>0</v>
      </c>
      <c r="S56" s="237" t="e">
        <f>SUM(F56:G56)</f>
        <v>#DIV/0!</v>
      </c>
      <c r="T56" s="244">
        <f>IF(ISBLANK(Model!F56),0,IF(R56=S56,1,0))</f>
        <v>0</v>
      </c>
      <c r="V56" s="242">
        <f>Model!N56</f>
        <v>0</v>
      </c>
      <c r="W56" s="237">
        <f>N56</f>
        <v>-18642</v>
      </c>
      <c r="X56" s="244">
        <f>IF(ISBLANK(Model!N56),0,IF(V56=W56,1,0))</f>
        <v>0</v>
      </c>
    </row>
    <row r="57" spans="4:24" ht="15" customHeight="1" outlineLevel="1" x14ac:dyDescent="0.3">
      <c r="D57" s="142" t="s">
        <v>35</v>
      </c>
      <c r="F57" s="149">
        <f>NPV($G$50,Model!K49:O49)</f>
        <v>0</v>
      </c>
      <c r="G57" s="148" t="e">
        <f>Model!F57/Model!$F$58</f>
        <v>#DIV/0!</v>
      </c>
      <c r="K57" s="142" t="s">
        <v>26</v>
      </c>
      <c r="M57" s="101" t="s">
        <v>25</v>
      </c>
      <c r="N57" s="143">
        <v>34200</v>
      </c>
      <c r="R57" s="242">
        <f>SUM(Model!F57:G57)</f>
        <v>0</v>
      </c>
      <c r="S57" s="237" t="e">
        <f t="shared" ref="S57" si="2">SUM(F57:G57)</f>
        <v>#DIV/0!</v>
      </c>
      <c r="T57" s="244">
        <f>IF(ISBLANK(Model!F57),0,IF(R57=S57,1,0))</f>
        <v>0</v>
      </c>
      <c r="V57" s="242"/>
      <c r="W57" s="237"/>
      <c r="X57" s="244"/>
    </row>
    <row r="58" spans="4:24" ht="15" customHeight="1" outlineLevel="1" x14ac:dyDescent="0.3">
      <c r="D58" s="140" t="s">
        <v>21</v>
      </c>
      <c r="E58" s="106"/>
      <c r="F58" s="149">
        <f>SUM(Model!F56:F57)</f>
        <v>0</v>
      </c>
      <c r="G58" s="148" t="e">
        <f>Model!F58/Model!$F$58</f>
        <v>#DIV/0!</v>
      </c>
      <c r="K58" s="140" t="s">
        <v>31</v>
      </c>
      <c r="L58" s="106"/>
      <c r="M58" s="112" t="s">
        <v>32</v>
      </c>
      <c r="N58" s="111">
        <f>N56/N57</f>
        <v>-0.54508771929824562</v>
      </c>
      <c r="R58" s="243">
        <f>SUM(Model!F58:G58)</f>
        <v>0</v>
      </c>
      <c r="S58" s="241" t="e">
        <f>SUM(F58:G58)</f>
        <v>#DIV/0!</v>
      </c>
      <c r="T58" s="245">
        <f>IF(ISBLANK(Model!F58),0,IF(R58=S58,1,0))</f>
        <v>0</v>
      </c>
      <c r="V58" s="249">
        <f>Model!N58</f>
        <v>0</v>
      </c>
      <c r="W58" s="250">
        <f>N58</f>
        <v>-0.54508771929824562</v>
      </c>
      <c r="X58" s="245">
        <f>IF(ISBLANK(Model!N58),0,IF(V58=W58,1,0))</f>
        <v>0</v>
      </c>
    </row>
    <row r="59" spans="4:24" s="40" customFormat="1" ht="15" customHeight="1" outlineLevel="1" x14ac:dyDescent="0.3">
      <c r="D59" s="42"/>
      <c r="E59" s="42"/>
      <c r="F59" s="99"/>
      <c r="G59" s="99"/>
      <c r="H59" s="42"/>
      <c r="I59" s="42"/>
      <c r="J59" s="42"/>
      <c r="K59" s="99"/>
      <c r="L59" s="99"/>
      <c r="M59" s="99"/>
      <c r="N59" s="99"/>
      <c r="O59"/>
      <c r="P59"/>
      <c r="Q59" s="147"/>
      <c r="R59"/>
    </row>
    <row r="60" spans="4:24" s="40" customFormat="1" ht="15" customHeight="1" outlineLevel="1" x14ac:dyDescent="0.3">
      <c r="D60" s="42"/>
      <c r="E60" s="42"/>
      <c r="F60" s="99"/>
      <c r="G60" s="99"/>
      <c r="H60" s="42"/>
      <c r="I60" s="42"/>
      <c r="J60" s="42"/>
      <c r="K60" s="99"/>
      <c r="L60" s="99"/>
      <c r="M60" s="99"/>
      <c r="N60" s="99"/>
      <c r="O60"/>
      <c r="P60"/>
      <c r="Q60" s="147"/>
      <c r="R60"/>
    </row>
    <row r="61" spans="4:24" s="40" customFormat="1" ht="15" customHeight="1" outlineLevel="1" x14ac:dyDescent="0.3">
      <c r="D61" s="42"/>
      <c r="E61" s="42"/>
      <c r="F61" s="99"/>
      <c r="G61" s="99"/>
      <c r="H61" s="42"/>
      <c r="I61" s="42"/>
      <c r="J61" s="42"/>
      <c r="K61" s="99"/>
      <c r="L61" s="99"/>
      <c r="M61" s="99"/>
      <c r="N61" s="99"/>
      <c r="O61"/>
      <c r="P61"/>
      <c r="Q61" s="147"/>
      <c r="R61"/>
    </row>
    <row r="62" spans="4:24" ht="15" customHeight="1" outlineLevel="1" thickBot="1" x14ac:dyDescent="0.35">
      <c r="D62" s="146" t="s">
        <v>17</v>
      </c>
      <c r="E62" s="103"/>
      <c r="K62" s="146" t="s">
        <v>34</v>
      </c>
      <c r="L62" s="103"/>
      <c r="R62" s="238" t="s">
        <v>63</v>
      </c>
      <c r="S62" s="239" t="s">
        <v>64</v>
      </c>
      <c r="T62" s="240" t="s">
        <v>65</v>
      </c>
      <c r="V62" s="238" t="s">
        <v>63</v>
      </c>
      <c r="W62" s="239" t="s">
        <v>64</v>
      </c>
      <c r="X62" s="240" t="s">
        <v>65</v>
      </c>
    </row>
    <row r="63" spans="4:24" ht="15" customHeight="1" outlineLevel="1" x14ac:dyDescent="0.3">
      <c r="D63" s="145" t="s">
        <v>21</v>
      </c>
      <c r="E63" s="120"/>
      <c r="F63" s="120"/>
      <c r="G63" s="118">
        <f>F58</f>
        <v>0</v>
      </c>
      <c r="K63" s="145" t="s">
        <v>31</v>
      </c>
      <c r="L63" s="120"/>
      <c r="M63" s="119" t="s">
        <v>32</v>
      </c>
      <c r="N63" s="144">
        <f>N58</f>
        <v>-0.54508771929824562</v>
      </c>
      <c r="R63" s="242">
        <f>Model!G63</f>
        <v>0</v>
      </c>
      <c r="S63" s="237">
        <f>G63</f>
        <v>0</v>
      </c>
      <c r="T63" s="244">
        <f>IF(ISBLANK(Model!G63),0,IF(R63=S63,1,0))</f>
        <v>0</v>
      </c>
      <c r="V63" s="251">
        <f>Model!N63</f>
        <v>0</v>
      </c>
      <c r="W63" s="252">
        <f>N63</f>
        <v>-0.54508771929824562</v>
      </c>
      <c r="X63" s="244">
        <f>IF(ISBLANK(Model!N63),0,IF(V63=W63,1,0))</f>
        <v>0</v>
      </c>
    </row>
    <row r="64" spans="4:24" ht="15" customHeight="1" outlineLevel="1" x14ac:dyDescent="0.3">
      <c r="D64" s="142" t="s">
        <v>33</v>
      </c>
      <c r="G64" s="143">
        <v>-18642</v>
      </c>
      <c r="K64" s="142" t="s">
        <v>23</v>
      </c>
      <c r="M64" s="101" t="s">
        <v>32</v>
      </c>
      <c r="N64" s="141">
        <v>2.71</v>
      </c>
      <c r="R64" s="242"/>
      <c r="S64" s="237"/>
      <c r="T64" s="244"/>
      <c r="V64" s="242"/>
      <c r="W64" s="237"/>
      <c r="X64" s="244"/>
    </row>
    <row r="65" spans="1:24" ht="15" customHeight="1" outlineLevel="1" x14ac:dyDescent="0.3">
      <c r="D65" s="140" t="s">
        <v>31</v>
      </c>
      <c r="E65" s="106"/>
      <c r="F65" s="106"/>
      <c r="G65" s="105">
        <f>SUM(Model!G63:G64)</f>
        <v>-18642</v>
      </c>
      <c r="K65" s="140" t="s">
        <v>30</v>
      </c>
      <c r="L65" s="106"/>
      <c r="M65" s="106"/>
      <c r="N65" s="139">
        <f>N63/N64-1</f>
        <v>-1.2011393798148509</v>
      </c>
      <c r="R65" s="243">
        <f>Model!G65</f>
        <v>0</v>
      </c>
      <c r="S65" s="241">
        <f>G65</f>
        <v>-18642</v>
      </c>
      <c r="T65" s="245">
        <f>IF(ISBLANK(Model!G65),0,IF(R65=S65,1,0))</f>
        <v>0</v>
      </c>
      <c r="V65" s="253">
        <f>Model!N65</f>
        <v>0</v>
      </c>
      <c r="W65" s="254">
        <f>N65</f>
        <v>-1.2011393798148509</v>
      </c>
      <c r="X65" s="245">
        <f>IF(ISBLANK(Model!N65),0,IF(V65=W65,1,0))</f>
        <v>0</v>
      </c>
    </row>
    <row r="66" spans="1:24" ht="15" customHeight="1" outlineLevel="1" x14ac:dyDescent="0.3">
      <c r="C66" s="103"/>
      <c r="L66" s="99"/>
      <c r="M66" s="99"/>
      <c r="N66" s="99"/>
      <c r="O66"/>
    </row>
    <row r="67" spans="1:24" ht="15" customHeight="1" outlineLevel="1" x14ac:dyDescent="0.3">
      <c r="C67" s="103"/>
      <c r="L67" s="99"/>
      <c r="M67" s="99"/>
      <c r="N67" s="99"/>
      <c r="O67"/>
    </row>
    <row r="68" spans="1:24" customFormat="1" ht="15" customHeight="1" outlineLevel="1" x14ac:dyDescent="0.3"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29"/>
      <c r="Q68" s="29"/>
    </row>
    <row r="69" spans="1:24" customFormat="1" ht="15" customHeight="1" outlineLevel="1" x14ac:dyDescent="0.3"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9" t="s">
        <v>13</v>
      </c>
      <c r="O69" s="29"/>
      <c r="P69" s="29"/>
      <c r="Q69" s="29"/>
    </row>
    <row r="70" spans="1:24" customFormat="1" ht="15" customHeight="1" outlineLevel="1" x14ac:dyDescent="0.3"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7" t="s">
        <v>29</v>
      </c>
      <c r="O70" s="29"/>
      <c r="P70" s="29"/>
      <c r="Q70" s="29"/>
      <c r="R70" s="29"/>
    </row>
    <row r="71" spans="1:24" customFormat="1" ht="15" customHeight="1" outlineLevel="1" x14ac:dyDescent="0.3"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29"/>
      <c r="Q71" s="29"/>
      <c r="R71" s="29"/>
    </row>
    <row r="72" spans="1:24" s="30" customFormat="1" ht="15" customHeight="1" outlineLevel="1" x14ac:dyDescent="0.3">
      <c r="B72" s="36"/>
      <c r="C72" s="35"/>
      <c r="D72" s="34"/>
      <c r="E72" s="33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1"/>
      <c r="R72" s="31"/>
    </row>
    <row r="73" spans="1:24" customFormat="1" ht="15" customHeight="1" x14ac:dyDescent="0.3"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29"/>
      <c r="Q73" s="29"/>
      <c r="R73" s="29"/>
    </row>
    <row r="74" spans="1:24" s="40" customFormat="1" ht="15" customHeight="1" x14ac:dyDescent="0.3">
      <c r="A74" s="40" t="s">
        <v>0</v>
      </c>
      <c r="B74" s="138" t="s">
        <v>28</v>
      </c>
      <c r="C74" s="137"/>
      <c r="D74" s="136"/>
      <c r="E74" s="135"/>
      <c r="F74" s="134"/>
      <c r="G74" s="134"/>
      <c r="H74" s="134"/>
      <c r="I74" s="134"/>
      <c r="J74" s="134"/>
      <c r="K74" s="133"/>
      <c r="L74" s="132"/>
      <c r="M74" s="132"/>
      <c r="N74" s="132"/>
      <c r="O74" s="132"/>
      <c r="P74" s="131"/>
      <c r="R74" s="95"/>
    </row>
    <row r="75" spans="1:24" s="40" customFormat="1" ht="15" customHeight="1" outlineLevel="1" x14ac:dyDescent="0.3">
      <c r="B75" s="115"/>
      <c r="C75" s="43"/>
      <c r="D75" s="130"/>
      <c r="E75" s="129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41"/>
    </row>
    <row r="76" spans="1:24" s="40" customFormat="1" ht="15" customHeight="1" outlineLevel="1" x14ac:dyDescent="0.3">
      <c r="B76" s="125" t="s">
        <v>27</v>
      </c>
      <c r="C76" s="43"/>
      <c r="D76" s="130"/>
      <c r="E76" s="129"/>
      <c r="F76" s="110"/>
      <c r="G76" s="110"/>
      <c r="I76" s="128"/>
      <c r="J76" s="128"/>
      <c r="K76" s="128"/>
      <c r="L76" s="128"/>
      <c r="M76" s="128"/>
      <c r="N76" s="29"/>
      <c r="O76" s="128"/>
      <c r="P76" s="128"/>
      <c r="Q76" s="128"/>
      <c r="R76" s="41"/>
    </row>
    <row r="77" spans="1:24" s="40" customFormat="1" ht="15" customHeight="1" outlineLevel="1" x14ac:dyDescent="0.3">
      <c r="B77" s="125"/>
      <c r="D77" s="127"/>
      <c r="E77" s="42"/>
      <c r="I77" s="126"/>
      <c r="J77" s="126"/>
      <c r="O77" s="126"/>
      <c r="P77" s="126"/>
      <c r="Q77" s="126"/>
      <c r="R77" s="41"/>
    </row>
    <row r="78" spans="1:24" s="40" customFormat="1" ht="15" customHeight="1" outlineLevel="1" thickBot="1" x14ac:dyDescent="0.35">
      <c r="B78" s="125"/>
      <c r="D78" s="127"/>
      <c r="E78" s="42"/>
      <c r="I78" s="126"/>
      <c r="J78" s="126"/>
      <c r="O78" s="126"/>
      <c r="P78" s="126"/>
      <c r="Q78" s="126"/>
      <c r="R78" s="238" t="s">
        <v>63</v>
      </c>
      <c r="S78" s="239" t="s">
        <v>64</v>
      </c>
      <c r="T78" s="240" t="s">
        <v>65</v>
      </c>
      <c r="V78" s="238" t="s">
        <v>63</v>
      </c>
      <c r="W78" s="239" t="s">
        <v>64</v>
      </c>
      <c r="X78" s="240" t="s">
        <v>65</v>
      </c>
    </row>
    <row r="79" spans="1:24" s="40" customFormat="1" ht="15" customHeight="1" outlineLevel="1" x14ac:dyDescent="0.3">
      <c r="B79" s="125"/>
      <c r="D79" s="124" t="s">
        <v>15</v>
      </c>
      <c r="E79" s="123"/>
      <c r="F79" s="123"/>
      <c r="G79" s="122">
        <f>G49</f>
        <v>0.02</v>
      </c>
      <c r="I79" s="117"/>
      <c r="J79" s="117"/>
      <c r="K79" s="121" t="s">
        <v>26</v>
      </c>
      <c r="L79" s="120"/>
      <c r="M79" s="119" t="s">
        <v>25</v>
      </c>
      <c r="N79" s="118">
        <f>N57</f>
        <v>34200</v>
      </c>
      <c r="O79" s="117"/>
      <c r="P79" s="117"/>
      <c r="Q79" s="117"/>
      <c r="R79" s="255">
        <f>Model!G79</f>
        <v>0</v>
      </c>
      <c r="S79" s="256">
        <f>G79</f>
        <v>0.02</v>
      </c>
      <c r="T79" s="244">
        <f>IF(ISBLANK(Model!G79),0,IF(R79=S79,1,0))</f>
        <v>0</v>
      </c>
      <c r="V79" s="242">
        <f>Model!N79</f>
        <v>0</v>
      </c>
      <c r="W79" s="237">
        <f>N79</f>
        <v>34200</v>
      </c>
      <c r="X79" s="244">
        <f>IF(ISBLANK(Model!N79),0,IF(V79=W79,1,0))</f>
        <v>0</v>
      </c>
    </row>
    <row r="80" spans="1:24" s="40" customFormat="1" ht="15" customHeight="1" outlineLevel="1" x14ac:dyDescent="0.3">
      <c r="B80" s="115"/>
      <c r="D80" s="114" t="s">
        <v>24</v>
      </c>
      <c r="G80" s="113">
        <f>G50</f>
        <v>0.13500000000000001</v>
      </c>
      <c r="H80" s="110"/>
      <c r="I80" s="110"/>
      <c r="J80" s="110"/>
      <c r="K80" s="107" t="s">
        <v>23</v>
      </c>
      <c r="L80" s="106"/>
      <c r="M80" s="112" t="s">
        <v>22</v>
      </c>
      <c r="N80" s="111">
        <f>N64</f>
        <v>2.71</v>
      </c>
      <c r="O80" s="110"/>
      <c r="P80" s="110"/>
      <c r="Q80" s="110"/>
      <c r="R80" s="255">
        <f>Model!G80</f>
        <v>0</v>
      </c>
      <c r="S80" s="256">
        <f t="shared" ref="S80:S82" si="3">G80</f>
        <v>0.13500000000000001</v>
      </c>
      <c r="T80" s="244">
        <f>IF(ISBLANK(Model!G80),0,IF(R80=S80,1,0))</f>
        <v>0</v>
      </c>
      <c r="V80" s="249">
        <f>Model!N80</f>
        <v>0</v>
      </c>
      <c r="W80" s="250">
        <f>N80</f>
        <v>2.71</v>
      </c>
      <c r="X80" s="245">
        <f>IF(ISBLANK(Model!N80),0,IF(V80=W80,1,0))</f>
        <v>0</v>
      </c>
    </row>
    <row r="81" spans="1:25" customFormat="1" ht="15" customHeight="1" outlineLevel="1" x14ac:dyDescent="0.3">
      <c r="C81" s="29"/>
      <c r="D81" s="109" t="s">
        <v>21</v>
      </c>
      <c r="E81" s="29"/>
      <c r="F81" s="29"/>
      <c r="G81" s="108">
        <f>F58</f>
        <v>0</v>
      </c>
      <c r="H81" s="38"/>
      <c r="I81" s="38"/>
      <c r="J81" s="38"/>
      <c r="K81" s="29"/>
      <c r="L81" s="29"/>
      <c r="M81" s="29"/>
      <c r="N81" s="29"/>
      <c r="O81" s="29"/>
      <c r="P81" s="29"/>
      <c r="Q81" s="29"/>
      <c r="R81" s="242">
        <f>Model!G81</f>
        <v>0</v>
      </c>
      <c r="S81" s="237">
        <f t="shared" si="3"/>
        <v>0</v>
      </c>
      <c r="T81" s="244">
        <f>IF(ISBLANK(Model!G81),0,IF(R81=S81,1,0))</f>
        <v>0</v>
      </c>
    </row>
    <row r="82" spans="1:25" customFormat="1" ht="15" customHeight="1" outlineLevel="1" x14ac:dyDescent="0.3">
      <c r="C82" s="29"/>
      <c r="D82" s="107" t="s">
        <v>20</v>
      </c>
      <c r="E82" s="106"/>
      <c r="F82" s="106"/>
      <c r="G82" s="105">
        <f>-G64</f>
        <v>18642</v>
      </c>
      <c r="H82" s="38"/>
      <c r="I82" s="38"/>
      <c r="J82" s="38"/>
      <c r="K82" s="29"/>
      <c r="L82" s="29"/>
      <c r="M82" s="29"/>
      <c r="N82" s="29"/>
      <c r="O82" s="104"/>
      <c r="P82" s="29"/>
      <c r="Q82" s="29"/>
      <c r="R82" s="243">
        <f>Model!G82</f>
        <v>0</v>
      </c>
      <c r="S82" s="241">
        <f t="shared" si="3"/>
        <v>18642</v>
      </c>
      <c r="T82" s="245">
        <f>IF(ISBLANK(Model!G82),0,IF(R82=S82,1,0))</f>
        <v>0</v>
      </c>
    </row>
    <row r="83" spans="1:25" customFormat="1" ht="15" customHeight="1" outlineLevel="1" x14ac:dyDescent="0.3">
      <c r="C83" s="29"/>
      <c r="D83" s="29"/>
      <c r="E83" s="29"/>
      <c r="F83" s="29"/>
      <c r="G83" s="29"/>
      <c r="H83" s="38"/>
      <c r="I83" s="38"/>
      <c r="J83" s="38"/>
      <c r="K83" s="29"/>
      <c r="L83" s="29"/>
      <c r="M83" s="29"/>
      <c r="N83" s="29"/>
      <c r="O83" s="100"/>
      <c r="P83" s="29"/>
      <c r="Q83" s="29"/>
      <c r="R83" s="29"/>
    </row>
    <row r="84" spans="1:25" ht="15" customHeight="1" outlineLevel="1" x14ac:dyDescent="0.3">
      <c r="C84" s="103"/>
      <c r="D84" s="102"/>
      <c r="F84" s="101"/>
      <c r="G84" s="100"/>
      <c r="L84" s="99"/>
      <c r="M84" s="99"/>
      <c r="N84" s="99"/>
      <c r="O84"/>
    </row>
    <row r="85" spans="1:25" customFormat="1" ht="15" customHeight="1" outlineLevel="1" x14ac:dyDescent="0.25"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</row>
    <row r="86" spans="1:25" customFormat="1" ht="15" customHeight="1" outlineLevel="1" x14ac:dyDescent="0.3">
      <c r="A86" s="69"/>
      <c r="B86" s="69"/>
      <c r="D86" s="81" t="s">
        <v>19</v>
      </c>
      <c r="E86" s="80"/>
      <c r="F86" s="80"/>
      <c r="G86" s="80"/>
      <c r="H86" s="80"/>
      <c r="I86" s="69"/>
      <c r="J86" s="38"/>
      <c r="K86" s="79" t="s">
        <v>18</v>
      </c>
      <c r="L86" s="78"/>
      <c r="M86" s="78"/>
      <c r="N86" s="78"/>
      <c r="O86" s="78"/>
      <c r="P86" s="29"/>
      <c r="Q86" s="29"/>
      <c r="R86" s="29"/>
    </row>
    <row r="87" spans="1:25" customFormat="1" ht="15" customHeight="1" outlineLevel="1" x14ac:dyDescent="0.3">
      <c r="C87" s="29"/>
      <c r="D87" s="77"/>
      <c r="E87" s="77"/>
      <c r="F87" s="77"/>
      <c r="G87" s="77"/>
      <c r="H87" s="77"/>
      <c r="J87" s="29"/>
      <c r="K87" s="76"/>
      <c r="L87" s="76"/>
      <c r="M87" s="76"/>
      <c r="N87" s="76"/>
      <c r="O87" s="76"/>
      <c r="P87" s="29"/>
      <c r="Q87" s="29"/>
    </row>
    <row r="88" spans="1:25" s="69" customFormat="1" ht="15" customHeight="1" outlineLevel="1" thickBot="1" x14ac:dyDescent="0.35">
      <c r="C88" s="98"/>
      <c r="D88" s="75" t="s">
        <v>15</v>
      </c>
      <c r="E88" s="74"/>
      <c r="F88" s="74"/>
      <c r="G88" s="74"/>
      <c r="H88" s="74"/>
      <c r="J88" s="73"/>
      <c r="K88" s="72" t="s">
        <v>15</v>
      </c>
      <c r="L88" s="71"/>
      <c r="M88" s="71"/>
      <c r="N88" s="71"/>
      <c r="O88" s="71"/>
      <c r="R88" s="238" t="s">
        <v>63</v>
      </c>
      <c r="S88" s="239" t="s">
        <v>64</v>
      </c>
      <c r="T88" s="240" t="s">
        <v>65</v>
      </c>
      <c r="V88" s="238" t="s">
        <v>63</v>
      </c>
      <c r="W88" s="239" t="s">
        <v>64</v>
      </c>
      <c r="X88" s="240" t="s">
        <v>65</v>
      </c>
      <c r="Y88"/>
    </row>
    <row r="89" spans="1:25" customFormat="1" ht="15" customHeight="1" outlineLevel="1" x14ac:dyDescent="0.3">
      <c r="C89" s="97">
        <f>F58</f>
        <v>0</v>
      </c>
      <c r="D89" s="85">
        <f>E89-0.005</f>
        <v>9.9999999999999985E-3</v>
      </c>
      <c r="E89" s="85">
        <f>F89-0.005</f>
        <v>1.4999999999999999E-2</v>
      </c>
      <c r="F89" s="90">
        <v>0.02</v>
      </c>
      <c r="G89" s="85">
        <f>F89+0.005</f>
        <v>2.5000000000000001E-2</v>
      </c>
      <c r="H89" s="85">
        <f>G89+0.005</f>
        <v>3.0000000000000002E-2</v>
      </c>
      <c r="J89" s="96"/>
      <c r="K89" s="48">
        <f>D89</f>
        <v>9.9999999999999985E-3</v>
      </c>
      <c r="L89" s="48">
        <f>E89</f>
        <v>1.4999999999999999E-2</v>
      </c>
      <c r="M89" s="48">
        <f>F89</f>
        <v>0.02</v>
      </c>
      <c r="N89" s="48">
        <f>G89</f>
        <v>2.5000000000000001E-2</v>
      </c>
      <c r="O89" s="48">
        <f>H89</f>
        <v>3.0000000000000002E-2</v>
      </c>
      <c r="P89" s="29"/>
      <c r="Q89" s="29"/>
      <c r="R89" s="242">
        <f>Model!C89</f>
        <v>0</v>
      </c>
      <c r="S89" s="237">
        <f>C89</f>
        <v>0</v>
      </c>
      <c r="T89" s="244">
        <f>IF(ISBLANK(Model!C89),0,IF(R89=S89,1,0))</f>
        <v>0</v>
      </c>
      <c r="V89" s="242"/>
      <c r="W89" s="237"/>
      <c r="X89" s="244"/>
    </row>
    <row r="90" spans="1:25" customFormat="1" ht="15" customHeight="1" outlineLevel="1" x14ac:dyDescent="0.3">
      <c r="B90" s="259" t="s">
        <v>14</v>
      </c>
      <c r="C90" s="85">
        <f>C91-0.01</f>
        <v>0.115</v>
      </c>
      <c r="D90" s="94">
        <f>NPV($C90,Model!$K$48:$O$48)+Model!$P$44/($C90-D$89)/(1+$C90)^5</f>
        <v>0</v>
      </c>
      <c r="E90" s="64">
        <f>NPV($C90,Model!$K$48:$O$48)+Model!$P$44/($C90-E$89)/(1+$C90)^5</f>
        <v>0</v>
      </c>
      <c r="F90" s="64">
        <f>NPV($C90,Model!$K$48:$O$48)+Model!$P$44/($C90-F$89)/(1+$C90)^5</f>
        <v>0</v>
      </c>
      <c r="G90" s="64">
        <f>NPV($C90,Model!$K$48:$O$48)+Model!$P$44/($C90-G$89)/(1+$C90)^5</f>
        <v>0</v>
      </c>
      <c r="H90" s="63">
        <f>NPV($C90,Model!$K$48:$O$48)+Model!$P$44/($C90-H$89)/(1+$C90)^5</f>
        <v>0</v>
      </c>
      <c r="I90" s="259" t="s">
        <v>14</v>
      </c>
      <c r="J90" s="48">
        <f>C90</f>
        <v>0.115</v>
      </c>
      <c r="K90" s="93">
        <f>Model!D102/'Model-R'!$N$79</f>
        <v>0</v>
      </c>
      <c r="L90" s="92">
        <f>Model!E102/'Model-R'!$N$79</f>
        <v>0</v>
      </c>
      <c r="M90" s="92">
        <f>Model!F102/'Model-R'!$N$79</f>
        <v>0</v>
      </c>
      <c r="N90" s="92">
        <f>Model!G102/'Model-R'!$N$79</f>
        <v>0</v>
      </c>
      <c r="O90" s="91">
        <f>Model!H102/'Model-R'!$N$79</f>
        <v>0</v>
      </c>
      <c r="P90" s="29"/>
      <c r="Q90" s="29"/>
      <c r="R90" s="243">
        <f>SUM(Model!D90:H94)</f>
        <v>0</v>
      </c>
      <c r="S90" s="241">
        <f>SUM(D90:H94)</f>
        <v>0</v>
      </c>
      <c r="T90" s="245">
        <f>IF(ISBLANK(Model!D90),0,IF(R90=S90,1,0))</f>
        <v>0</v>
      </c>
      <c r="V90" s="249">
        <f>SUM(Model!J89:O94)</f>
        <v>0</v>
      </c>
      <c r="W90" s="250">
        <f>SUM(J89:O94)</f>
        <v>0.77500000000000013</v>
      </c>
      <c r="X90" s="245">
        <f>IF(ISBLANK(Model!K90),0,IF(V90=W90,1,0))</f>
        <v>0</v>
      </c>
    </row>
    <row r="91" spans="1:25" customFormat="1" ht="15" customHeight="1" outlineLevel="1" x14ac:dyDescent="0.3">
      <c r="B91" s="259"/>
      <c r="C91" s="85">
        <f>C92-0.01</f>
        <v>0.125</v>
      </c>
      <c r="D91" s="57">
        <f>NPV($C91,Model!$K$48:$O$48)+Model!$P$44/($C91-D$89)/(1+$C91)^5</f>
        <v>0</v>
      </c>
      <c r="E91" s="56">
        <f>NPV($C91,Model!$K$48:$O$48)+Model!$P$44/($C91-E$89)/(1+$C91)^5</f>
        <v>0</v>
      </c>
      <c r="F91" s="56">
        <f>NPV($C91,Model!$K$48:$O$48)+Model!$P$44/($C91-F$89)/(1+$C91)^5</f>
        <v>0</v>
      </c>
      <c r="G91" s="56">
        <f>NPV($C91,Model!$K$48:$O$48)+Model!$P$44/($C91-G$89)/(1+$C91)^5</f>
        <v>0</v>
      </c>
      <c r="H91" s="55">
        <f>NPV($C91,Model!$K$48:$O$48)+Model!$P$44/($C91-H$89)/(1+$C91)^5</f>
        <v>0</v>
      </c>
      <c r="I91" s="259"/>
      <c r="J91" s="48">
        <f>C91</f>
        <v>0.125</v>
      </c>
      <c r="K91" s="88">
        <f>Model!D103/'Model-R'!$N$79</f>
        <v>0</v>
      </c>
      <c r="L91" s="87">
        <f>Model!E103/'Model-R'!$N$79</f>
        <v>0</v>
      </c>
      <c r="M91" s="87">
        <f>Model!F103/'Model-R'!$N$79</f>
        <v>0</v>
      </c>
      <c r="N91" s="87">
        <f>Model!G103/'Model-R'!$N$79</f>
        <v>0</v>
      </c>
      <c r="O91" s="86">
        <f>Model!H103/'Model-R'!$N$79</f>
        <v>0</v>
      </c>
      <c r="P91" s="29"/>
      <c r="Q91" s="29"/>
      <c r="R91" s="29"/>
    </row>
    <row r="92" spans="1:25" customFormat="1" ht="15" customHeight="1" outlineLevel="1" x14ac:dyDescent="0.3">
      <c r="B92" s="259"/>
      <c r="C92" s="90">
        <v>0.13500000000000001</v>
      </c>
      <c r="D92" s="57">
        <f>NPV($C92,Model!$K$48:$O$48)+Model!$P$44/($C92-D$89)/(1+$C92)^5</f>
        <v>0</v>
      </c>
      <c r="E92" s="56">
        <f>NPV($C92,Model!$K$48:$O$48)+Model!$P$44/($C92-E$89)/(1+$C92)^5</f>
        <v>0</v>
      </c>
      <c r="F92" s="59">
        <f>NPV($C92,Model!$K$48:$O$48)+Model!$P$44/($C92-F$89)/(1+$C92)^5</f>
        <v>0</v>
      </c>
      <c r="G92" s="56">
        <f>NPV($C92,Model!$K$48:$O$48)+Model!$P$44/($C92-G$89)/(1+$C92)^5</f>
        <v>0</v>
      </c>
      <c r="H92" s="55">
        <f>NPV($C92,Model!$K$48:$O$48)+Model!$P$44/($C92-H$89)/(1+$C92)^5</f>
        <v>0</v>
      </c>
      <c r="I92" s="259"/>
      <c r="J92" s="48">
        <f>C92</f>
        <v>0.13500000000000001</v>
      </c>
      <c r="K92" s="88">
        <f>Model!D104/'Model-R'!$N$79</f>
        <v>0</v>
      </c>
      <c r="L92" s="87">
        <f>Model!E104/'Model-R'!$N$79</f>
        <v>0</v>
      </c>
      <c r="M92" s="89">
        <f>Model!F104/'Model-R'!$N$79</f>
        <v>0</v>
      </c>
      <c r="N92" s="87">
        <f>Model!G104/'Model-R'!$N$79</f>
        <v>0</v>
      </c>
      <c r="O92" s="86">
        <f>Model!H104/'Model-R'!$N$79</f>
        <v>0</v>
      </c>
      <c r="P92" s="29"/>
      <c r="Q92" s="29"/>
      <c r="R92" s="29"/>
    </row>
    <row r="93" spans="1:25" customFormat="1" ht="15" customHeight="1" outlineLevel="1" x14ac:dyDescent="0.3">
      <c r="B93" s="259"/>
      <c r="C93" s="85">
        <f>C92+0.01</f>
        <v>0.14500000000000002</v>
      </c>
      <c r="D93" s="57">
        <f>NPV($C93,Model!$K$48:$O$48)+Model!$P$44/($C93-D$89)/(1+$C93)^5</f>
        <v>0</v>
      </c>
      <c r="E93" s="56">
        <f>NPV($C93,Model!$K$48:$O$48)+Model!$P$44/($C93-E$89)/(1+$C93)^5</f>
        <v>0</v>
      </c>
      <c r="F93" s="56">
        <f>NPV($C93,Model!$K$48:$O$48)+Model!$P$44/($C93-F$89)/(1+$C93)^5</f>
        <v>0</v>
      </c>
      <c r="G93" s="56">
        <f>NPV($C93,Model!$K$48:$O$48)+Model!$P$44/($C93-G$89)/(1+$C93)^5</f>
        <v>0</v>
      </c>
      <c r="H93" s="55">
        <f>NPV($C93,Model!$K$48:$O$48)+Model!$P$44/($C93-H$89)/(1+$C93)^5</f>
        <v>0</v>
      </c>
      <c r="I93" s="259"/>
      <c r="J93" s="48">
        <f>C93</f>
        <v>0.14500000000000002</v>
      </c>
      <c r="K93" s="88">
        <f>Model!D105/'Model-R'!$N$79</f>
        <v>0</v>
      </c>
      <c r="L93" s="87">
        <f>Model!E105/'Model-R'!$N$79</f>
        <v>0</v>
      </c>
      <c r="M93" s="87">
        <f>Model!F105/'Model-R'!$N$79</f>
        <v>0</v>
      </c>
      <c r="N93" s="87">
        <f>Model!G105/'Model-R'!$N$79</f>
        <v>0</v>
      </c>
      <c r="O93" s="86">
        <f>Model!H105/'Model-R'!$N$79</f>
        <v>0</v>
      </c>
      <c r="P93" s="29"/>
      <c r="Q93" s="29"/>
      <c r="R93" s="29"/>
    </row>
    <row r="94" spans="1:25" customFormat="1" ht="15" customHeight="1" outlineLevel="1" x14ac:dyDescent="0.3">
      <c r="B94" s="259"/>
      <c r="C94" s="85">
        <f>C93+0.01</f>
        <v>0.15500000000000003</v>
      </c>
      <c r="D94" s="51">
        <f>NPV($C94,Model!$K$48:$O$48)+Model!$P$44/($C94-D$89)/(1+$C94)^5</f>
        <v>0</v>
      </c>
      <c r="E94" s="50">
        <f>NPV($C94,Model!$K$48:$O$48)+Model!$P$44/($C94-E$89)/(1+$C94)^5</f>
        <v>0</v>
      </c>
      <c r="F94" s="50">
        <f>NPV($C94,Model!$K$48:$O$48)+Model!$P$44/($C94-F$89)/(1+$C94)^5</f>
        <v>0</v>
      </c>
      <c r="G94" s="50">
        <f>NPV($C94,Model!$K$48:$O$48)+Model!$P$44/($C94-G$89)/(1+$C94)^5</f>
        <v>0</v>
      </c>
      <c r="H94" s="49">
        <f>NPV($C94,Model!$K$48:$O$48)+Model!$P$44/($C94-H$89)/(1+$C94)^5</f>
        <v>0</v>
      </c>
      <c r="I94" s="259"/>
      <c r="J94" s="48">
        <f>C94</f>
        <v>0.15500000000000003</v>
      </c>
      <c r="K94" s="84">
        <f>Model!D106/'Model-R'!$N$79</f>
        <v>0</v>
      </c>
      <c r="L94" s="83">
        <f>Model!E106/'Model-R'!$N$79</f>
        <v>0</v>
      </c>
      <c r="M94" s="83">
        <f>Model!F106/'Model-R'!$N$79</f>
        <v>0</v>
      </c>
      <c r="N94" s="83">
        <f>Model!G106/'Model-R'!$N$79</f>
        <v>0</v>
      </c>
      <c r="O94" s="82">
        <f>Model!H106/'Model-R'!$N$79</f>
        <v>0</v>
      </c>
      <c r="P94" s="29"/>
      <c r="Q94" s="29"/>
      <c r="R94" s="29"/>
    </row>
    <row r="95" spans="1:25" customFormat="1" ht="15" customHeight="1" outlineLevel="1" x14ac:dyDescent="0.3">
      <c r="C95" s="38"/>
      <c r="D95" s="38"/>
      <c r="E95" s="38"/>
      <c r="F95" s="38"/>
      <c r="G95" s="38"/>
      <c r="H95" s="38"/>
      <c r="I95" s="29"/>
      <c r="J95" s="29"/>
      <c r="K95" s="29"/>
      <c r="L95" s="29"/>
      <c r="M95" s="29"/>
      <c r="N95" s="29"/>
      <c r="O95" s="29"/>
      <c r="P95" s="29"/>
      <c r="Q95" s="29"/>
    </row>
    <row r="96" spans="1:25" customFormat="1" ht="15" customHeight="1" outlineLevel="1" x14ac:dyDescent="0.3"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29"/>
      <c r="Q96" s="29"/>
      <c r="R96" s="29"/>
    </row>
    <row r="97" spans="1:24" customFormat="1" ht="15" customHeight="1" outlineLevel="1" x14ac:dyDescent="0.3"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29"/>
      <c r="Q97" s="29"/>
      <c r="R97" s="29"/>
    </row>
    <row r="98" spans="1:24" customFormat="1" ht="15" customHeight="1" outlineLevel="1" x14ac:dyDescent="0.3">
      <c r="A98" s="69"/>
      <c r="C98" s="38"/>
      <c r="D98" s="81" t="s">
        <v>17</v>
      </c>
      <c r="E98" s="80"/>
      <c r="F98" s="80"/>
      <c r="G98" s="80"/>
      <c r="H98" s="80"/>
      <c r="I98" s="38"/>
      <c r="J98" s="38"/>
      <c r="K98" s="79" t="s">
        <v>16</v>
      </c>
      <c r="L98" s="78"/>
      <c r="M98" s="78"/>
      <c r="N98" s="78"/>
      <c r="O98" s="78"/>
      <c r="P98" s="29"/>
      <c r="Q98" s="29"/>
      <c r="R98" s="29"/>
    </row>
    <row r="99" spans="1:24" customFormat="1" ht="15" customHeight="1" outlineLevel="1" x14ac:dyDescent="0.3">
      <c r="C99" s="29"/>
      <c r="D99" s="77"/>
      <c r="E99" s="77"/>
      <c r="F99" s="77"/>
      <c r="G99" s="77"/>
      <c r="H99" s="77"/>
      <c r="I99" s="38"/>
      <c r="J99" s="38"/>
      <c r="K99" s="76"/>
      <c r="L99" s="76"/>
      <c r="M99" s="76"/>
      <c r="N99" s="76"/>
      <c r="O99" s="76"/>
      <c r="P99" s="29"/>
      <c r="Q99" s="29"/>
      <c r="R99" s="29"/>
    </row>
    <row r="100" spans="1:24" s="69" customFormat="1" ht="15" customHeight="1" outlineLevel="1" thickBot="1" x14ac:dyDescent="0.35">
      <c r="D100" s="75" t="s">
        <v>15</v>
      </c>
      <c r="E100" s="74"/>
      <c r="F100" s="74"/>
      <c r="G100" s="74"/>
      <c r="H100" s="74"/>
      <c r="I100" s="73"/>
      <c r="J100" s="73"/>
      <c r="K100" s="72" t="s">
        <v>15</v>
      </c>
      <c r="L100" s="71"/>
      <c r="M100" s="71"/>
      <c r="N100" s="71"/>
      <c r="O100" s="71"/>
      <c r="Q100" s="70"/>
      <c r="R100" s="238" t="s">
        <v>63</v>
      </c>
      <c r="S100" s="239" t="s">
        <v>64</v>
      </c>
      <c r="T100" s="240" t="s">
        <v>65</v>
      </c>
      <c r="V100" s="238" t="s">
        <v>63</v>
      </c>
      <c r="W100" s="239" t="s">
        <v>64</v>
      </c>
      <c r="X100" s="240" t="s">
        <v>65</v>
      </c>
    </row>
    <row r="101" spans="1:24" customFormat="1" ht="15" customHeight="1" outlineLevel="1" x14ac:dyDescent="0.3">
      <c r="B101" s="38"/>
      <c r="C101" s="68"/>
      <c r="D101" s="67">
        <f>D89</f>
        <v>9.9999999999999985E-3</v>
      </c>
      <c r="E101" s="67">
        <f>E89</f>
        <v>1.4999999999999999E-2</v>
      </c>
      <c r="F101" s="67">
        <f>F89</f>
        <v>0.02</v>
      </c>
      <c r="G101" s="67">
        <f>G89</f>
        <v>2.5000000000000001E-2</v>
      </c>
      <c r="H101" s="67">
        <f>H89</f>
        <v>3.0000000000000002E-2</v>
      </c>
      <c r="I101" s="38"/>
      <c r="J101" s="66"/>
      <c r="K101" s="48">
        <f>K89</f>
        <v>9.9999999999999985E-3</v>
      </c>
      <c r="L101" s="48">
        <f>L89</f>
        <v>1.4999999999999999E-2</v>
      </c>
      <c r="M101" s="48">
        <f>M89</f>
        <v>0.02</v>
      </c>
      <c r="N101" s="48">
        <f>N89</f>
        <v>2.5000000000000001E-2</v>
      </c>
      <c r="O101" s="48">
        <f>O89</f>
        <v>3.0000000000000002E-2</v>
      </c>
      <c r="P101" s="29"/>
      <c r="Q101" s="29"/>
      <c r="R101" s="242"/>
      <c r="S101" s="237"/>
      <c r="T101" s="244"/>
      <c r="V101" s="242"/>
      <c r="W101" s="237"/>
      <c r="X101" s="244"/>
    </row>
    <row r="102" spans="1:24" customFormat="1" ht="15" customHeight="1" outlineLevel="1" x14ac:dyDescent="0.3">
      <c r="B102" s="258" t="s">
        <v>14</v>
      </c>
      <c r="C102" s="48">
        <f>C90</f>
        <v>0.115</v>
      </c>
      <c r="D102" s="57">
        <f>Model!D90-Model!$G$82</f>
        <v>0</v>
      </c>
      <c r="E102" s="65">
        <f>Model!E90-Model!$G$82</f>
        <v>0</v>
      </c>
      <c r="F102" s="65">
        <f>Model!F90-Model!$G$82</f>
        <v>0</v>
      </c>
      <c r="G102" s="64">
        <f>Model!G90-Model!$G$82</f>
        <v>0</v>
      </c>
      <c r="H102" s="63">
        <f>Model!H90-Model!$G$82</f>
        <v>0</v>
      </c>
      <c r="I102" s="260" t="s">
        <v>14</v>
      </c>
      <c r="J102" s="48">
        <f>C102</f>
        <v>0.115</v>
      </c>
      <c r="K102" s="62" t="e">
        <f>Model!K90/Model!$N$80-1</f>
        <v>#DIV/0!</v>
      </c>
      <c r="L102" s="61" t="e">
        <f>Model!L90/Model!$N$80-1</f>
        <v>#DIV/0!</v>
      </c>
      <c r="M102" s="61" t="e">
        <f>Model!M90/Model!$N$80-1</f>
        <v>#DIV/0!</v>
      </c>
      <c r="N102" s="61" t="e">
        <f>Model!N90/Model!$N$80-1</f>
        <v>#DIV/0!</v>
      </c>
      <c r="O102" s="60" t="e">
        <f>Model!O90/Model!$N$80-1</f>
        <v>#DIV/0!</v>
      </c>
      <c r="P102" s="29"/>
      <c r="Q102" s="29"/>
      <c r="R102" s="243">
        <f>SUM(Model!C101:H106)</f>
        <v>0</v>
      </c>
      <c r="S102" s="241">
        <f>SUM(C101:H106)</f>
        <v>0.77500000000000013</v>
      </c>
      <c r="T102" s="245">
        <f>IF(ISBLANK(Model!D102),0,IF(R102=S102,1,0))</f>
        <v>0</v>
      </c>
      <c r="V102" s="249">
        <f>SUM(Model!J101:O106)</f>
        <v>0</v>
      </c>
      <c r="W102" s="250" t="e">
        <f>SUM(J101:O106)</f>
        <v>#DIV/0!</v>
      </c>
      <c r="X102" s="245">
        <f>IF(ISBLANK(Model!K102),0,IF(V102=W102,1,0))</f>
        <v>0</v>
      </c>
    </row>
    <row r="103" spans="1:24" customFormat="1" ht="15" customHeight="1" outlineLevel="1" x14ac:dyDescent="0.3">
      <c r="B103" s="258"/>
      <c r="C103" s="48">
        <f>C91</f>
        <v>0.125</v>
      </c>
      <c r="D103" s="57">
        <f>Model!D91-Model!$G$82</f>
        <v>0</v>
      </c>
      <c r="E103" s="56">
        <f>Model!E91-Model!$G$82</f>
        <v>0</v>
      </c>
      <c r="F103" s="56">
        <f>Model!F91-Model!$G$82</f>
        <v>0</v>
      </c>
      <c r="G103" s="56">
        <f>Model!G91-Model!$G$82</f>
        <v>0</v>
      </c>
      <c r="H103" s="55">
        <f>Model!H91-Model!$G$82</f>
        <v>0</v>
      </c>
      <c r="I103" s="260"/>
      <c r="J103" s="48">
        <f>C103</f>
        <v>0.125</v>
      </c>
      <c r="K103" s="54" t="e">
        <f>Model!K91/Model!$N$80-1</f>
        <v>#DIV/0!</v>
      </c>
      <c r="L103" s="53" t="e">
        <f>Model!L91/Model!$N$80-1</f>
        <v>#DIV/0!</v>
      </c>
      <c r="M103" s="53" t="e">
        <f>Model!M91/Model!$N$80-1</f>
        <v>#DIV/0!</v>
      </c>
      <c r="N103" s="53" t="e">
        <f>Model!N91/Model!$N$80-1</f>
        <v>#DIV/0!</v>
      </c>
      <c r="O103" s="52" t="e">
        <f>Model!O91/Model!$N$80-1</f>
        <v>#DIV/0!</v>
      </c>
      <c r="P103" s="29"/>
      <c r="Q103" s="29"/>
      <c r="R103" s="29"/>
    </row>
    <row r="104" spans="1:24" customFormat="1" ht="15" customHeight="1" outlineLevel="1" x14ac:dyDescent="0.3">
      <c r="B104" s="258"/>
      <c r="C104" s="48">
        <f>C92</f>
        <v>0.13500000000000001</v>
      </c>
      <c r="D104" s="57">
        <f>Model!D92-Model!$G$82</f>
        <v>0</v>
      </c>
      <c r="E104" s="56">
        <f>Model!E92-Model!$G$82</f>
        <v>0</v>
      </c>
      <c r="F104" s="59">
        <f>Model!F92-Model!$G$82</f>
        <v>0</v>
      </c>
      <c r="G104" s="56">
        <f>Model!G92-Model!$G$82</f>
        <v>0</v>
      </c>
      <c r="H104" s="55">
        <f>Model!H92-Model!$G$82</f>
        <v>0</v>
      </c>
      <c r="I104" s="260"/>
      <c r="J104" s="48">
        <f>C104</f>
        <v>0.13500000000000001</v>
      </c>
      <c r="K104" s="54" t="e">
        <f>Model!K92/Model!$N$80-1</f>
        <v>#DIV/0!</v>
      </c>
      <c r="L104" s="53" t="e">
        <f>Model!L92/Model!$N$80-1</f>
        <v>#DIV/0!</v>
      </c>
      <c r="M104" s="58" t="e">
        <f>Model!M92/Model!$N$80-1</f>
        <v>#DIV/0!</v>
      </c>
      <c r="N104" s="53" t="e">
        <f>Model!N92/Model!$N$80-1</f>
        <v>#DIV/0!</v>
      </c>
      <c r="O104" s="52" t="e">
        <f>Model!O92/Model!$N$80-1</f>
        <v>#DIV/0!</v>
      </c>
      <c r="P104" s="29"/>
      <c r="Q104" s="29"/>
      <c r="R104" s="29"/>
    </row>
    <row r="105" spans="1:24" customFormat="1" ht="15" customHeight="1" outlineLevel="1" x14ac:dyDescent="0.3">
      <c r="B105" s="258"/>
      <c r="C105" s="48">
        <f>C93</f>
        <v>0.14500000000000002</v>
      </c>
      <c r="D105" s="57">
        <f>Model!D93-Model!$G$82</f>
        <v>0</v>
      </c>
      <c r="E105" s="56">
        <f>Model!E93-Model!$G$82</f>
        <v>0</v>
      </c>
      <c r="F105" s="56">
        <f>Model!F93-Model!$G$82</f>
        <v>0</v>
      </c>
      <c r="G105" s="56">
        <f>Model!G93-Model!$G$82</f>
        <v>0</v>
      </c>
      <c r="H105" s="55">
        <f>Model!H93-Model!$G$82</f>
        <v>0</v>
      </c>
      <c r="I105" s="260"/>
      <c r="J105" s="48">
        <f>C105</f>
        <v>0.14500000000000002</v>
      </c>
      <c r="K105" s="54" t="e">
        <f>Model!K93/Model!$N$80-1</f>
        <v>#DIV/0!</v>
      </c>
      <c r="L105" s="53" t="e">
        <f>Model!L93/Model!$N$80-1</f>
        <v>#DIV/0!</v>
      </c>
      <c r="M105" s="53" t="e">
        <f>Model!M93/Model!$N$80-1</f>
        <v>#DIV/0!</v>
      </c>
      <c r="N105" s="53" t="e">
        <f>Model!N93/Model!$N$80-1</f>
        <v>#DIV/0!</v>
      </c>
      <c r="O105" s="52" t="e">
        <f>Model!O93/Model!$N$80-1</f>
        <v>#DIV/0!</v>
      </c>
      <c r="P105" s="29"/>
      <c r="Q105" s="29"/>
      <c r="R105" s="29"/>
    </row>
    <row r="106" spans="1:24" customFormat="1" ht="15" customHeight="1" outlineLevel="1" x14ac:dyDescent="0.3">
      <c r="B106" s="258"/>
      <c r="C106" s="48">
        <f>C94</f>
        <v>0.15500000000000003</v>
      </c>
      <c r="D106" s="51">
        <f>Model!D94-Model!$G$82</f>
        <v>0</v>
      </c>
      <c r="E106" s="50">
        <f>Model!E94-Model!$G$82</f>
        <v>0</v>
      </c>
      <c r="F106" s="50">
        <f>Model!F94-Model!$G$82</f>
        <v>0</v>
      </c>
      <c r="G106" s="50">
        <f>Model!G94-Model!$G$82</f>
        <v>0</v>
      </c>
      <c r="H106" s="49">
        <f>Model!H94-Model!$G$82</f>
        <v>0</v>
      </c>
      <c r="I106" s="260"/>
      <c r="J106" s="48">
        <f>C106</f>
        <v>0.15500000000000003</v>
      </c>
      <c r="K106" s="47" t="e">
        <f>Model!K94/Model!$N$80-1</f>
        <v>#DIV/0!</v>
      </c>
      <c r="L106" s="46" t="e">
        <f>Model!L94/Model!$N$80-1</f>
        <v>#DIV/0!</v>
      </c>
      <c r="M106" s="46" t="e">
        <f>Model!M94/Model!$N$80-1</f>
        <v>#DIV/0!</v>
      </c>
      <c r="N106" s="46" t="e">
        <f>Model!N94/Model!$N$80-1</f>
        <v>#DIV/0!</v>
      </c>
      <c r="O106" s="45" t="e">
        <f>Model!O94/Model!$N$80-1</f>
        <v>#DIV/0!</v>
      </c>
      <c r="P106" s="29"/>
      <c r="R106" s="29"/>
    </row>
    <row r="107" spans="1:24" ht="15" customHeight="1" outlineLevel="1" x14ac:dyDescent="0.3">
      <c r="B107" s="38"/>
      <c r="C107" s="38"/>
      <c r="D107" s="44"/>
      <c r="E107" s="44"/>
      <c r="F107" s="44"/>
      <c r="G107" s="44"/>
      <c r="H107" s="44"/>
    </row>
    <row r="108" spans="1:24" s="40" customFormat="1" ht="15" customHeight="1" outlineLevel="1" x14ac:dyDescent="0.3">
      <c r="C108" s="43"/>
      <c r="D108" s="42"/>
      <c r="E108" s="42"/>
      <c r="F108" s="42"/>
      <c r="G108" s="29"/>
      <c r="H108" s="29"/>
      <c r="I108" s="29"/>
      <c r="J108" s="29"/>
      <c r="K108" s="29"/>
      <c r="L108" s="29"/>
      <c r="M108" s="29"/>
      <c r="Q108" s="31"/>
      <c r="R108" s="41"/>
    </row>
    <row r="109" spans="1:24" customFormat="1" ht="15" customHeight="1" outlineLevel="1" x14ac:dyDescent="0.3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29"/>
      <c r="O109" s="39" t="s">
        <v>13</v>
      </c>
      <c r="P109" s="29"/>
      <c r="Q109" s="29"/>
    </row>
    <row r="110" spans="1:24" customFormat="1" ht="15" customHeight="1" outlineLevel="1" x14ac:dyDescent="0.3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29"/>
      <c r="O110" s="37" t="s">
        <v>12</v>
      </c>
      <c r="P110" s="29"/>
      <c r="Q110" s="29"/>
    </row>
    <row r="111" spans="1:24" customFormat="1" ht="15" customHeight="1" outlineLevel="1" x14ac:dyDescent="0.3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29"/>
      <c r="O111" s="37"/>
      <c r="P111" s="29"/>
      <c r="Q111" s="29"/>
    </row>
    <row r="112" spans="1:24" s="30" customFormat="1" ht="15" customHeight="1" outlineLevel="1" x14ac:dyDescent="0.3">
      <c r="B112" s="36"/>
      <c r="C112" s="35"/>
      <c r="D112" s="34"/>
      <c r="E112" s="33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 t="s">
        <v>0</v>
      </c>
      <c r="Q112" s="31"/>
      <c r="R112" s="31"/>
    </row>
  </sheetData>
  <mergeCells count="4">
    <mergeCell ref="B90:B94"/>
    <mergeCell ref="I90:I94"/>
    <mergeCell ref="B102:B106"/>
    <mergeCell ref="I102:I106"/>
  </mergeCells>
  <printOptions horizontalCentered="1"/>
  <pageMargins left="0.11811023622047245" right="0.11811023622047245" top="0.11811023622047245" bottom="0.11811023622047245" header="0.11811023622047245" footer="0.11811023622047245"/>
  <pageSetup scale="95" orientation="landscape" r:id="rId1"/>
  <headerFooter alignWithMargins="0">
    <oddFooter>&amp;L&amp;"Open Sans,Bold"&amp;10&amp;K002060Compact DCF Model&amp;C&amp;"Open Sans,Bold"&amp;10&amp;K002060Page &amp;P of &amp;N&amp;R&amp;G</oddFooter>
  </headerFooter>
  <colBreaks count="1" manualBreakCount="1">
    <brk id="17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</vt:lpstr>
      <vt:lpstr>Model</vt:lpstr>
      <vt:lpstr>Cover!Print_Area</vt:lpstr>
      <vt:lpstr>Model!Print_Area</vt:lpstr>
      <vt:lpstr>'Model-R'!Print_Area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Duncan McKeen</cp:lastModifiedBy>
  <cp:revision/>
  <dcterms:created xsi:type="dcterms:W3CDTF">1899-12-30T05:00:00Z</dcterms:created>
  <dcterms:modified xsi:type="dcterms:W3CDTF">2024-08-23T18:55:46Z</dcterms:modified>
  <cp:category/>
  <cp:contentStatus/>
  <dc:language/>
  <cp:version/>
</cp:coreProperties>
</file>