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hysics_python_tools\lab_first_year\second_semester\magnitude\"/>
    </mc:Choice>
  </mc:AlternateContent>
  <xr:revisionPtr revIDLastSave="0" documentId="13_ncr:1_{2A25002F-8E70-4EF2-B89F-570F0BA25C94}" xr6:coauthVersionLast="36" xr6:coauthVersionMax="36" xr10:uidLastSave="{00000000-0000-0000-0000-000000000000}"/>
  <bookViews>
    <workbookView xWindow="0" yWindow="0" windowWidth="16410" windowHeight="7575" xr2:uid="{3978E05C-874F-41E8-ACF5-E549344A537F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J37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E2" i="1"/>
  <c r="N9" i="1"/>
  <c r="N13" i="1"/>
  <c r="N17" i="1"/>
  <c r="N21" i="1"/>
  <c r="N2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B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E6" i="1"/>
  <c r="G6" i="1" s="1"/>
  <c r="E7" i="1"/>
  <c r="G7" i="1" s="1"/>
  <c r="N7" i="1" s="1"/>
  <c r="E8" i="1"/>
  <c r="G8" i="1" s="1"/>
  <c r="N8" i="1" s="1"/>
  <c r="E9" i="1"/>
  <c r="G9" i="1" s="1"/>
  <c r="E10" i="1"/>
  <c r="G10" i="1" s="1"/>
  <c r="N10" i="1" s="1"/>
  <c r="E11" i="1"/>
  <c r="G11" i="1" s="1"/>
  <c r="N11" i="1" s="1"/>
  <c r="E12" i="1"/>
  <c r="G12" i="1" s="1"/>
  <c r="N12" i="1" s="1"/>
  <c r="E13" i="1"/>
  <c r="G13" i="1" s="1"/>
  <c r="E14" i="1"/>
  <c r="G14" i="1" s="1"/>
  <c r="N14" i="1" s="1"/>
  <c r="E15" i="1"/>
  <c r="G15" i="1" s="1"/>
  <c r="N15" i="1" s="1"/>
  <c r="E16" i="1"/>
  <c r="G16" i="1" s="1"/>
  <c r="N16" i="1" s="1"/>
  <c r="E17" i="1"/>
  <c r="G17" i="1" s="1"/>
  <c r="E18" i="1"/>
  <c r="G18" i="1" s="1"/>
  <c r="N18" i="1" s="1"/>
  <c r="E19" i="1"/>
  <c r="G19" i="1" s="1"/>
  <c r="N19" i="1" s="1"/>
  <c r="E20" i="1"/>
  <c r="G20" i="1" s="1"/>
  <c r="N20" i="1" s="1"/>
  <c r="E21" i="1"/>
  <c r="G21" i="1" s="1"/>
  <c r="E22" i="1"/>
  <c r="G22" i="1" s="1"/>
  <c r="N22" i="1" s="1"/>
  <c r="E23" i="1"/>
  <c r="G23" i="1" s="1"/>
  <c r="N23" i="1" s="1"/>
  <c r="E24" i="1"/>
  <c r="G24" i="1" s="1"/>
  <c r="N24" i="1" s="1"/>
  <c r="E25" i="1"/>
  <c r="G25" i="1" s="1"/>
  <c r="E26" i="1"/>
  <c r="G26" i="1" s="1"/>
  <c r="N26" i="1" s="1"/>
  <c r="N6" i="1" l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36" i="1"/>
  <c r="L36" i="1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<sst xmlns="http://schemas.openxmlformats.org/spreadsheetml/2006/main" count="36" uniqueCount="31">
  <si>
    <t>theta</t>
  </si>
  <si>
    <t>field</t>
  </si>
  <si>
    <t>d_field</t>
  </si>
  <si>
    <t>B earth</t>
  </si>
  <si>
    <t>mT</t>
  </si>
  <si>
    <t>val</t>
  </si>
  <si>
    <t>stddev</t>
  </si>
  <si>
    <t>r</t>
  </si>
  <si>
    <t>dr</t>
  </si>
  <si>
    <t>cm</t>
  </si>
  <si>
    <t>ruler res</t>
  </si>
  <si>
    <t>dtheta</t>
  </si>
  <si>
    <t>dfield</t>
  </si>
  <si>
    <t>r=32.5</t>
  </si>
  <si>
    <t>theta(rad)</t>
  </si>
  <si>
    <t>d/field %</t>
  </si>
  <si>
    <t>todo</t>
  </si>
  <si>
    <t>statistics</t>
  </si>
  <si>
    <t>d_field_stat</t>
  </si>
  <si>
    <t>d_inst</t>
  </si>
  <si>
    <t>D_field_final[mT]</t>
  </si>
  <si>
    <t>for matlab</t>
  </si>
  <si>
    <t>r[m]</t>
  </si>
  <si>
    <t>dr[m]</t>
  </si>
  <si>
    <t>field[mT]</t>
  </si>
  <si>
    <t>dfield[mT]</t>
  </si>
  <si>
    <t>\mu_0</t>
  </si>
  <si>
    <t>עמודה1</t>
  </si>
  <si>
    <t>עמודה2</t>
  </si>
  <si>
    <t>rfield</t>
  </si>
  <si>
    <t>rdfield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</si>
</sst>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00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00"/>
    </dxf>
    <dxf>
      <numFmt numFmtId="0" formatCode="General"/>
    </dxf>
    <dxf>
      <numFmt numFmtId="0" formatCode="General"/>
    </dxf>
    <dxf>
      <numFmt numFmtId="15" formatCode="0.00E+00"/>
    </dxf>
    <dxf>
      <numFmt numFmtId="165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גיליון1!$A$6:$A$26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xVal>
          <c:yVal>
            <c:numRef>
              <c:f>גיליון1!$C$6:$C$26</c:f>
              <c:numCache>
                <c:formatCode>General</c:formatCode>
                <c:ptCount val="21"/>
                <c:pt idx="0">
                  <c:v>-0.17</c:v>
                </c:pt>
                <c:pt idx="1">
                  <c:v>-0.12</c:v>
                </c:pt>
                <c:pt idx="2">
                  <c:v>-8.6999999999999994E-2</c:v>
                </c:pt>
                <c:pt idx="3">
                  <c:v>-6.2E-2</c:v>
                </c:pt>
                <c:pt idx="4">
                  <c:v>-4.2999999999999997E-2</c:v>
                </c:pt>
                <c:pt idx="5">
                  <c:v>-2.9000000000000001E-2</c:v>
                </c:pt>
                <c:pt idx="6">
                  <c:v>-1.7000000000000001E-2</c:v>
                </c:pt>
                <c:pt idx="7">
                  <c:v>-9.1000000000000004E-3</c:v>
                </c:pt>
                <c:pt idx="8">
                  <c:v>-3.0000000000000001E-3</c:v>
                </c:pt>
                <c:pt idx="9">
                  <c:v>3.0000000000000001E-3</c:v>
                </c:pt>
                <c:pt idx="10">
                  <c:v>7.1999999999999998E-3</c:v>
                </c:pt>
                <c:pt idx="11">
                  <c:v>1.0999999999999999E-2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2.3E-2</c:v>
                </c:pt>
                <c:pt idx="18">
                  <c:v>2.4E-2</c:v>
                </c:pt>
                <c:pt idx="19">
                  <c:v>2.5000000000000001E-2</c:v>
                </c:pt>
                <c:pt idx="20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C-49F7-95FF-6B0DB4F0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63720"/>
        <c:axId val="422966672"/>
      </c:scatterChart>
      <c:valAx>
        <c:axId val="42296372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2966672"/>
        <c:crosses val="autoZero"/>
        <c:crossBetween val="midCat"/>
      </c:valAx>
      <c:valAx>
        <c:axId val="422966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296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גיליון1!$B$36:$B$72</c:f>
              <c:numCache>
                <c:formatCode>General</c:formatCode>
                <c:ptCount val="37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0.87266462599716477</c:v>
                </c:pt>
                <c:pt idx="6">
                  <c:v>1.0471975511965976</c:v>
                </c:pt>
                <c:pt idx="7">
                  <c:v>1.2217304763960306</c:v>
                </c:pt>
                <c:pt idx="8">
                  <c:v>1.3962634015954636</c:v>
                </c:pt>
                <c:pt idx="9">
                  <c:v>1.5707963267948966</c:v>
                </c:pt>
                <c:pt idx="10">
                  <c:v>1.7453292519943295</c:v>
                </c:pt>
                <c:pt idx="11">
                  <c:v>1.9198621771937625</c:v>
                </c:pt>
                <c:pt idx="12">
                  <c:v>2.0943951023931953</c:v>
                </c:pt>
                <c:pt idx="13">
                  <c:v>2.2689280275926285</c:v>
                </c:pt>
                <c:pt idx="14">
                  <c:v>2.4434609527920612</c:v>
                </c:pt>
                <c:pt idx="15">
                  <c:v>2.6179938779914944</c:v>
                </c:pt>
                <c:pt idx="16">
                  <c:v>2.7925268031909272</c:v>
                </c:pt>
                <c:pt idx="17">
                  <c:v>2.9670597283903604</c:v>
                </c:pt>
                <c:pt idx="18">
                  <c:v>3.1415926535897931</c:v>
                </c:pt>
                <c:pt idx="19">
                  <c:v>3.3161255787892263</c:v>
                </c:pt>
                <c:pt idx="20">
                  <c:v>3.4906585039886591</c:v>
                </c:pt>
                <c:pt idx="21">
                  <c:v>3.6651914291880923</c:v>
                </c:pt>
                <c:pt idx="22">
                  <c:v>3.839724354387525</c:v>
                </c:pt>
                <c:pt idx="23">
                  <c:v>4.0142572795869578</c:v>
                </c:pt>
                <c:pt idx="24">
                  <c:v>4.1887902047863905</c:v>
                </c:pt>
                <c:pt idx="25">
                  <c:v>4.3633231299858233</c:v>
                </c:pt>
                <c:pt idx="26">
                  <c:v>4.5378560551852569</c:v>
                </c:pt>
                <c:pt idx="27">
                  <c:v>4.7123889803846897</c:v>
                </c:pt>
                <c:pt idx="28">
                  <c:v>4.8869219055841224</c:v>
                </c:pt>
                <c:pt idx="29">
                  <c:v>5.0614548307835552</c:v>
                </c:pt>
                <c:pt idx="30">
                  <c:v>5.2359877559829888</c:v>
                </c:pt>
                <c:pt idx="31">
                  <c:v>5.4105206811824216</c:v>
                </c:pt>
                <c:pt idx="32">
                  <c:v>5.5850536063818543</c:v>
                </c:pt>
                <c:pt idx="33">
                  <c:v>5.7595865315812871</c:v>
                </c:pt>
                <c:pt idx="34">
                  <c:v>5.9341194567807207</c:v>
                </c:pt>
                <c:pt idx="35">
                  <c:v>6.1086523819801526</c:v>
                </c:pt>
                <c:pt idx="36">
                  <c:v>6.2831853071795862</c:v>
                </c:pt>
              </c:numCache>
            </c:numRef>
          </c:xVal>
          <c:yVal>
            <c:numRef>
              <c:f>גיליון1!$D$36:$D$72</c:f>
              <c:numCache>
                <c:formatCode>0.00E+00</c:formatCode>
                <c:ptCount val="37"/>
                <c:pt idx="0">
                  <c:v>1.17E-4</c:v>
                </c:pt>
                <c:pt idx="1">
                  <c:v>8.0099999999999995E-4</c:v>
                </c:pt>
                <c:pt idx="2" formatCode="General">
                  <c:v>2.8E-3</c:v>
                </c:pt>
                <c:pt idx="3" formatCode="General">
                  <c:v>6.1000000000000004E-3</c:v>
                </c:pt>
                <c:pt idx="4" formatCode="General">
                  <c:v>1.0999999999999999E-2</c:v>
                </c:pt>
                <c:pt idx="5" formatCode="General">
                  <c:v>1.6E-2</c:v>
                </c:pt>
                <c:pt idx="6" formatCode="General">
                  <c:v>2.1000000000000001E-2</c:v>
                </c:pt>
                <c:pt idx="7" formatCode="General">
                  <c:v>2.7E-2</c:v>
                </c:pt>
                <c:pt idx="8" formatCode="General">
                  <c:v>3.4000000000000002E-2</c:v>
                </c:pt>
                <c:pt idx="9" formatCode="General">
                  <c:v>4.1000000000000002E-2</c:v>
                </c:pt>
                <c:pt idx="10" formatCode="General">
                  <c:v>4.5999999999999999E-2</c:v>
                </c:pt>
                <c:pt idx="11" formatCode="General">
                  <c:v>5.1999999999999998E-2</c:v>
                </c:pt>
                <c:pt idx="12" formatCode="General">
                  <c:v>5.8000000000000003E-2</c:v>
                </c:pt>
                <c:pt idx="13" formatCode="General">
                  <c:v>6.4000000000000001E-2</c:v>
                </c:pt>
                <c:pt idx="14" formatCode="General">
                  <c:v>6.8000000000000005E-2</c:v>
                </c:pt>
                <c:pt idx="15" formatCode="General">
                  <c:v>7.1999999999999995E-2</c:v>
                </c:pt>
                <c:pt idx="16" formatCode="General">
                  <c:v>7.5999999999999998E-2</c:v>
                </c:pt>
                <c:pt idx="17" formatCode="General">
                  <c:v>7.6999999999999999E-2</c:v>
                </c:pt>
                <c:pt idx="18" formatCode="General">
                  <c:v>7.9000000000000001E-2</c:v>
                </c:pt>
                <c:pt idx="19" formatCode="General">
                  <c:v>7.8E-2</c:v>
                </c:pt>
                <c:pt idx="20" formatCode="General">
                  <c:v>7.4999999999999997E-2</c:v>
                </c:pt>
                <c:pt idx="21" formatCode="General">
                  <c:v>7.2999999999999995E-2</c:v>
                </c:pt>
                <c:pt idx="22" formatCode="General">
                  <c:v>6.9000000000000006E-2</c:v>
                </c:pt>
                <c:pt idx="23" formatCode="General">
                  <c:v>6.3E-2</c:v>
                </c:pt>
                <c:pt idx="24" formatCode="General">
                  <c:v>5.8000000000000003E-2</c:v>
                </c:pt>
                <c:pt idx="25" formatCode="General">
                  <c:v>5.0999999999999997E-2</c:v>
                </c:pt>
                <c:pt idx="26" formatCode="General">
                  <c:v>4.4999999999999998E-2</c:v>
                </c:pt>
                <c:pt idx="27" formatCode="General">
                  <c:v>3.9E-2</c:v>
                </c:pt>
                <c:pt idx="28" formatCode="General">
                  <c:v>3.2000000000000001E-2</c:v>
                </c:pt>
                <c:pt idx="29" formatCode="General">
                  <c:v>2.5000000000000001E-2</c:v>
                </c:pt>
                <c:pt idx="30" formatCode="General">
                  <c:v>1.9E-2</c:v>
                </c:pt>
                <c:pt idx="31" formatCode="General">
                  <c:v>1.4E-2</c:v>
                </c:pt>
                <c:pt idx="32" formatCode="General">
                  <c:v>8.9999999999999993E-3</c:v>
                </c:pt>
                <c:pt idx="33" formatCode="General">
                  <c:v>5.3E-3</c:v>
                </c:pt>
                <c:pt idx="34" formatCode="General">
                  <c:v>3.3E-3</c:v>
                </c:pt>
                <c:pt idx="35" formatCode="General">
                  <c:v>1.2999999999999999E-3</c:v>
                </c:pt>
                <c:pt idx="36">
                  <c:v>6.78E-4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B-4AD2-8B38-9810B996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77816"/>
        <c:axId val="285301752"/>
      </c:scatterChart>
      <c:valAx>
        <c:axId val="4263778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5301752"/>
        <c:crosses val="autoZero"/>
        <c:crossBetween val="midCat"/>
      </c:valAx>
      <c:valAx>
        <c:axId val="285301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637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461402</xdr:colOff>
      <xdr:row>6</xdr:row>
      <xdr:rowOff>151559</xdr:rowOff>
    </xdr:from>
    <xdr:to>
      <xdr:col>21</xdr:col>
      <xdr:colOff>232801</xdr:colOff>
      <xdr:row>22</xdr:row>
      <xdr:rowOff>839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960183C-ED61-4E8F-96DC-7FE3D8CD0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430626</xdr:colOff>
      <xdr:row>22</xdr:row>
      <xdr:rowOff>125186</xdr:rowOff>
    </xdr:from>
    <xdr:to>
      <xdr:col>22</xdr:col>
      <xdr:colOff>191302</xdr:colOff>
      <xdr:row>38</xdr:row>
      <xdr:rowOff>38101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91BED88-77EC-4599-91FE-BA11B9723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631E83-C108-42D5-8CA6-152EC53871B6}" name="טבלה1" displayName="טבלה1" ref="A35:F72" totalsRowShown="0">
  <autoFilter ref="A35:F72" xr:uid="{0DC03297-4F76-4D23-A1EC-1D338CAAC6AB}"/>
  <tableColumns count="6">
    <tableColumn id="1" xr3:uid="{779AF918-A70E-427E-B698-02E5FA7456E0}" name="theta"/>
    <tableColumn id="2" xr3:uid="{5167D406-BF7B-4237-A9C5-2DD031AE996A}" name="theta(rad)" dataDxfId="14">
      <calculatedColumnFormula>טבלה1[[#This Row],[theta]]*PI()/180</calculatedColumnFormula>
    </tableColumn>
    <tableColumn id="3" xr3:uid="{2C0C528B-3D7E-4D66-B2C4-0E0DF84686E4}" name="dtheta">
      <calculatedColumnFormula>$B$4/SQRT(12)</calculatedColumnFormula>
    </tableColumn>
    <tableColumn id="4" xr3:uid="{DAD78F71-4561-4D8D-A68F-ED1C5EFF0003}" name="field"/>
    <tableColumn id="5" xr3:uid="{B19CCBA4-9035-4B80-849D-6C44867247B4}" name="dfield"/>
    <tableColumn id="6" xr3:uid="{ACD1EE3B-40CB-446F-B457-5EABDEB6845D}" name="d/field %" dataDxfId="13">
      <calculatedColumnFormula>טבלה1[[#This Row],[dfield]]/טבלה1[[#This Row],[field]]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3F8B55-BE1A-4224-BAF8-365345880FC8}" name="טבלה2" displayName="טבלה2" ref="A5:G26" totalsRowShown="0">
  <autoFilter ref="A5:G26" xr:uid="{09FEF5F7-CA42-47FE-88D9-616ADF73E908}"/>
  <tableColumns count="7">
    <tableColumn id="1" xr3:uid="{B07422D1-9948-4641-88A6-95DF299A34B2}" name="r"/>
    <tableColumn id="2" xr3:uid="{57435CA6-7372-40EC-B301-9207F9471580}" name="dr">
      <calculatedColumnFormula>B$4/SQRT(12)</calculatedColumnFormula>
    </tableColumn>
    <tableColumn id="3" xr3:uid="{FB739B05-AA99-4F0F-AC35-F2727CE11DA0}" name="field"/>
    <tableColumn id="4" xr3:uid="{B5037E0A-A106-4A71-A9CB-F069D01943C8}" name="d_field" dataDxfId="12"/>
    <tableColumn id="5" xr3:uid="{7F8EF07D-35BC-4DB4-BA3B-773C494F9E80}" name="d_field_stat" dataDxfId="11">
      <calculatedColumnFormula>טבלה2[[#This Row],[d_field]]/COUNT(טבלה2[d_field])</calculatedColumnFormula>
    </tableColumn>
    <tableColumn id="6" xr3:uid="{6B51AC54-8FB2-4B9C-A337-4F8DC4D8BBB7}" name="d_inst"/>
    <tableColumn id="7" xr3:uid="{8C8E61C3-32E4-4C03-A53E-F76A482DA22D}" name="D_field_final[mT]" dataDxfId="10">
      <calculatedColumnFormula>SQRT(טבלה2[[#This Row],[d_inst]]^2+טבלה2[[#This Row],[d_field_stat]]^2)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DF2BAF-71A0-4178-B157-1386398B5DA9}" name="טבלה3" displayName="טבלה3" ref="I5:N26" totalsRowShown="0">
  <autoFilter ref="I5:N26" xr:uid="{4FF7C998-436B-4A1A-919F-0317CDF5E2C5}"/>
  <tableColumns count="6">
    <tableColumn id="1" xr3:uid="{AB4EF37C-7480-4BA6-BD27-5639B598CF43}" name="r[m]">
      <calculatedColumnFormula>טבלה2[[#This Row],[r]]/100</calculatedColumnFormula>
    </tableColumn>
    <tableColumn id="2" xr3:uid="{CD187CD8-1E82-43AE-9D16-14837BD9D80B}" name="dr[m]" dataDxfId="9">
      <calculatedColumnFormula>טבלה2[[#This Row],[dr]]/10</calculatedColumnFormula>
    </tableColumn>
    <tableColumn id="3" xr3:uid="{BB803144-08EE-48CD-BE20-91F9358C99CE}" name="field[mT]" dataDxfId="2">
      <calculatedColumnFormula>ABS((טבלה2[[#This Row],[field]]-B$2)/B$3)</calculatedColumnFormula>
    </tableColumn>
    <tableColumn id="4" xr3:uid="{757FE207-AE66-47D1-BD8A-2FCD514CB17D}" name="dfield[mT]" dataDxfId="3">
      <calculatedColumnFormula>SQRT(טבלה2[[#This Row],[D_field_final'[mT']]]^2 +E$2^2)/B$3</calculatedColumnFormula>
    </tableColumn>
    <tableColumn id="5" xr3:uid="{7D175972-46C2-4F8A-875B-F977AD59AB92}" name="עמודה1" dataDxfId="8">
      <calculatedColumnFormula>ABS((טבלה2[[#This Row],[field]]-B$2))</calculatedColumnFormula>
    </tableColumn>
    <tableColumn id="6" xr3:uid="{C21BB12E-2DE9-4A15-9ED0-83CFC10A82A8}" name="עמודה2" dataDxfId="7">
      <calculatedColumnFormula>טבלה3[[#This Row],[dfield'[mT']]]/טבלה3[[#This Row],[עמודה1]]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460B4E-1C5E-47C0-81B1-3FD64617BCAB}" name="טבלה4" displayName="טבלה4" ref="H35:L72" totalsRowShown="0">
  <autoFilter ref="H35:L72" xr:uid="{472B2439-8FB4-4D68-BF2C-BB9F42296F15}"/>
  <tableColumns count="5">
    <tableColumn id="1" xr3:uid="{A7CE6F21-3D6B-45D2-908C-B01D61845575}" name="theta" dataDxfId="5">
      <calculatedColumnFormula>טבלה1[[#This Row],[theta(rad)]]</calculatedColumnFormula>
    </tableColumn>
    <tableColumn id="2" xr3:uid="{75B04DF4-57EC-4869-A85F-8755D7CC3E5E}" name="dtheta" dataDxfId="4">
      <calculatedColumnFormula>טבלה1[[#This Row],[dtheta]]</calculatedColumnFormula>
    </tableColumn>
    <tableColumn id="3" xr3:uid="{97128DD4-6A07-424A-93F2-E73080F3C453}" name="rfield" dataDxfId="1">
      <calculatedColumnFormula>(טבלה1[[#This Row],[field]]-B$2)/B$3</calculatedColumnFormula>
    </tableColumn>
    <tableColumn id="4" xr3:uid="{BB0751EB-1985-4C71-91E2-1CC4C179CC7F}" name="rdfield" dataDxfId="0">
      <calculatedColumnFormula>SQRT(טבלה1[[#This Row],[dfield]]^2 +E$2^2)/B$3</calculatedColumnFormula>
    </tableColumn>
    <tableColumn id="5" xr3:uid="{F15FAA57-0C17-49D4-AAA3-674F9A125419}" name="עמודה1" dataDxfId="6">
      <calculatedColumnFormula>טבלה4[[#This Row],[rdfield]]/טבלה4[[#This Row],[rfield]]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3525-4999-4FD4-93CD-2A2019125F89}">
  <dimension ref="A1:N72"/>
  <sheetViews>
    <sheetView tabSelected="1" topLeftCell="A53" zoomScale="115" zoomScaleNormal="115" workbookViewId="0">
      <selection activeCell="H61" sqref="H61:L61"/>
    </sheetView>
  </sheetViews>
  <sheetFormatPr defaultRowHeight="14.25" x14ac:dyDescent="0.2"/>
  <cols>
    <col min="2" max="2" width="12.5" bestFit="1" customWidth="1"/>
    <col min="5" max="5" width="12.625" customWidth="1"/>
    <col min="6" max="6" width="9" customWidth="1"/>
    <col min="7" max="7" width="11.375" customWidth="1"/>
    <col min="10" max="10" width="12.5" bestFit="1" customWidth="1"/>
    <col min="11" max="11" width="15.875" bestFit="1" customWidth="1"/>
    <col min="12" max="12" width="17.375" customWidth="1"/>
  </cols>
  <sheetData>
    <row r="1" spans="1:14" x14ac:dyDescent="0.2">
      <c r="B1" t="s">
        <v>5</v>
      </c>
      <c r="C1" t="s">
        <v>6</v>
      </c>
    </row>
    <row r="2" spans="1:14" x14ac:dyDescent="0.2">
      <c r="A2" t="s">
        <v>3</v>
      </c>
      <c r="B2">
        <v>3.9E-2</v>
      </c>
      <c r="C2" s="1">
        <v>3.6499999999999998E-4</v>
      </c>
      <c r="D2" t="s">
        <v>4</v>
      </c>
      <c r="E2">
        <f>SQRT(0.001^2 + C2 ^2)</f>
        <v>1.0645304129051456E-3</v>
      </c>
    </row>
    <row r="3" spans="1:14" x14ac:dyDescent="0.2">
      <c r="A3" t="s">
        <v>26</v>
      </c>
      <c r="B3">
        <f>4*PI()*10^-7</f>
        <v>1.2566370614359173E-6</v>
      </c>
    </row>
    <row r="4" spans="1:14" x14ac:dyDescent="0.2">
      <c r="A4" t="s">
        <v>10</v>
      </c>
      <c r="B4">
        <v>0.01</v>
      </c>
      <c r="C4" t="s">
        <v>9</v>
      </c>
      <c r="I4" t="s">
        <v>21</v>
      </c>
    </row>
    <row r="5" spans="1:14" x14ac:dyDescent="0.2">
      <c r="A5" t="s">
        <v>7</v>
      </c>
      <c r="B5" t="s">
        <v>8</v>
      </c>
      <c r="C5" t="s">
        <v>1</v>
      </c>
      <c r="D5" t="s">
        <v>2</v>
      </c>
      <c r="E5" t="s">
        <v>18</v>
      </c>
      <c r="F5" t="s">
        <v>19</v>
      </c>
      <c r="G5" t="s">
        <v>20</v>
      </c>
      <c r="I5" t="s">
        <v>22</v>
      </c>
      <c r="J5" t="s">
        <v>23</v>
      </c>
      <c r="K5" t="s">
        <v>24</v>
      </c>
      <c r="L5" t="s">
        <v>25</v>
      </c>
      <c r="M5" t="s">
        <v>27</v>
      </c>
      <c r="N5" t="s">
        <v>28</v>
      </c>
    </row>
    <row r="6" spans="1:14" x14ac:dyDescent="0.2">
      <c r="A6">
        <v>25</v>
      </c>
      <c r="B6">
        <f>$B$4/SQRT(12)</f>
        <v>2.886751345948129E-3</v>
      </c>
      <c r="C6">
        <v>-0.17</v>
      </c>
      <c r="D6" s="1">
        <v>2.9500000000000001E-4</v>
      </c>
      <c r="E6">
        <f>טבלה2[[#This Row],[d_field]]/COUNT(טבלה2[d_field])</f>
        <v>1.4047619047619048E-5</v>
      </c>
      <c r="F6" s="1">
        <v>1E-3</v>
      </c>
      <c r="G6">
        <f>SQRT(טבלה2[[#This Row],[d_inst]]^2+טבלה2[[#This Row],[d_field_stat]]^2)</f>
        <v>1.0000986629332663E-3</v>
      </c>
      <c r="I6">
        <f>טבלה2[[#This Row],[r]]/100</f>
        <v>0.25</v>
      </c>
      <c r="J6" s="5">
        <f>טבלה2[[#This Row],[dr]]/10</f>
        <v>2.886751345948129E-4</v>
      </c>
      <c r="K6">
        <f>ABS((טבלה2[[#This Row],[field]]-B$2)/B$3)</f>
        <v>166316.91553103065</v>
      </c>
      <c r="L6">
        <f>SQRT(טבלה2[[#This Row],[D_field_final'[mT']]]^2 +E$2^2)/B$3</f>
        <v>1162.327611551721</v>
      </c>
      <c r="M6">
        <f>ABS((טבלה2[[#This Row],[field]]-B$2))</f>
        <v>0.20900000000000002</v>
      </c>
      <c r="N6" s="6">
        <f>טבלה3[[#This Row],[dfield'[mT']]]/טבלה3[[#This Row],[עמודה1]]</f>
        <v>5561.376131826416</v>
      </c>
    </row>
    <row r="7" spans="1:14" x14ac:dyDescent="0.2">
      <c r="A7">
        <v>26</v>
      </c>
      <c r="B7">
        <f t="shared" ref="B7:B26" si="0">B$4/SQRT(12)</f>
        <v>2.886751345948129E-3</v>
      </c>
      <c r="C7">
        <v>-0.12</v>
      </c>
      <c r="D7" s="1">
        <v>2.5000000000000001E-4</v>
      </c>
      <c r="E7">
        <f>טבלה2[[#This Row],[d_field]]/COUNT(טבלה2[d_field])</f>
        <v>1.1904761904761905E-5</v>
      </c>
      <c r="F7" s="1">
        <v>1E-3</v>
      </c>
      <c r="G7">
        <f>SQRT(טבלה2[[#This Row],[d_inst]]^2+טבלה2[[#This Row],[d_field_stat]]^2)</f>
        <v>1.0000708591674937E-3</v>
      </c>
      <c r="I7">
        <f>טבלה2[[#This Row],[r]]/100</f>
        <v>0.26</v>
      </c>
      <c r="J7" s="5">
        <f>טבלה2[[#This Row],[dr]]/10</f>
        <v>2.886751345948129E-4</v>
      </c>
      <c r="K7">
        <f>ABS((טבלה2[[#This Row],[field]]-B$2)/B$3)</f>
        <v>126528.17975805679</v>
      </c>
      <c r="L7">
        <f>SQRT(טבלה2[[#This Row],[D_field_final'[mT']]]^2 +E$2^2)/B$3</f>
        <v>1162.3124621675709</v>
      </c>
      <c r="M7">
        <f>ABS((טבלה2[[#This Row],[field]]-B$2))</f>
        <v>0.159</v>
      </c>
      <c r="N7" s="6">
        <f>טבלה3[[#This Row],[dfield'[mT']]]/טבלה3[[#This Row],[עמודה1]]</f>
        <v>7310.1412714941562</v>
      </c>
    </row>
    <row r="8" spans="1:14" x14ac:dyDescent="0.2">
      <c r="A8">
        <v>27</v>
      </c>
      <c r="B8">
        <f t="shared" si="0"/>
        <v>2.886751345948129E-3</v>
      </c>
      <c r="C8">
        <v>-8.6999999999999994E-2</v>
      </c>
      <c r="D8" s="1">
        <v>2.4000000000000001E-4</v>
      </c>
      <c r="E8">
        <f>טבלה2[[#This Row],[d_field]]/COUNT(טבלה2[d_field])</f>
        <v>1.1428571428571429E-5</v>
      </c>
      <c r="F8" s="1">
        <v>1E-3</v>
      </c>
      <c r="G8">
        <f>SQRT(טבלה2[[#This Row],[d_inst]]^2+טבלה2[[#This Row],[d_field_stat]]^2)</f>
        <v>1.0000653039901432E-3</v>
      </c>
      <c r="I8">
        <f>טבלה2[[#This Row],[r]]/100</f>
        <v>0.27</v>
      </c>
      <c r="J8" s="5">
        <f>טבלה2[[#This Row],[dr]]/10</f>
        <v>2.886751345948129E-4</v>
      </c>
      <c r="K8">
        <f>ABS((טבלה2[[#This Row],[field]]-B$2)/B$3)</f>
        <v>100267.61414789407</v>
      </c>
      <c r="L8">
        <f>SQRT(טבלה2[[#This Row],[D_field_final'[mT']]]^2 +E$2^2)/B$3</f>
        <v>1162.3094353556337</v>
      </c>
      <c r="M8">
        <f>ABS((טבלה2[[#This Row],[field]]-B$2))</f>
        <v>0.126</v>
      </c>
      <c r="N8" s="6">
        <f>טבלה3[[#This Row],[dfield'[mT']]]/טבלה3[[#This Row],[עמודה1]]</f>
        <v>9224.6780583780455</v>
      </c>
    </row>
    <row r="9" spans="1:14" x14ac:dyDescent="0.2">
      <c r="A9">
        <v>28</v>
      </c>
      <c r="B9">
        <f t="shared" si="0"/>
        <v>2.886751345948129E-3</v>
      </c>
      <c r="C9">
        <v>-6.2E-2</v>
      </c>
      <c r="D9" s="1">
        <v>3.1100000000000002E-4</v>
      </c>
      <c r="E9">
        <f>טבלה2[[#This Row],[d_field]]/COUNT(טבלה2[d_field])</f>
        <v>1.480952380952381E-5</v>
      </c>
      <c r="F9" s="1">
        <v>1E-3</v>
      </c>
      <c r="G9">
        <f>SQRT(טבלה2[[#This Row],[d_inst]]^2+טבלה2[[#This Row],[d_field_stat]]^2)</f>
        <v>1.0001096549856244E-3</v>
      </c>
      <c r="I9">
        <f>טבלה2[[#This Row],[r]]/100</f>
        <v>0.28000000000000003</v>
      </c>
      <c r="J9" s="5">
        <f>טבלה2[[#This Row],[dr]]/10</f>
        <v>2.886751345948129E-4</v>
      </c>
      <c r="K9">
        <f>ABS((טבלה2[[#This Row],[field]]-B$2)/B$3)</f>
        <v>80373.246261407156</v>
      </c>
      <c r="L9">
        <f>SQRT(טבלה2[[#This Row],[D_field_final'[mT']]]^2 +E$2^2)/B$3</f>
        <v>1162.3336008317633</v>
      </c>
      <c r="M9">
        <f>ABS((טבלה2[[#This Row],[field]]-B$2))</f>
        <v>0.10100000000000001</v>
      </c>
      <c r="N9" s="6">
        <f>טבלה3[[#This Row],[dfield'[mT']]]/טבלה3[[#This Row],[עמודה1]]</f>
        <v>11508.253473581814</v>
      </c>
    </row>
    <row r="10" spans="1:14" x14ac:dyDescent="0.2">
      <c r="A10">
        <v>29</v>
      </c>
      <c r="B10">
        <f t="shared" si="0"/>
        <v>2.886751345948129E-3</v>
      </c>
      <c r="C10">
        <v>-4.2999999999999997E-2</v>
      </c>
      <c r="D10" s="1">
        <v>2.9E-4</v>
      </c>
      <c r="E10">
        <f>טבלה2[[#This Row],[d_field]]/COUNT(טבלה2[d_field])</f>
        <v>1.3809523809523809E-5</v>
      </c>
      <c r="F10" s="1">
        <v>1E-3</v>
      </c>
      <c r="G10">
        <f>SQRT(טבלה2[[#This Row],[d_inst]]^2+טבלה2[[#This Row],[d_field_stat]]^2)</f>
        <v>1.0000953469284045E-3</v>
      </c>
      <c r="I10">
        <f>טבלה2[[#This Row],[r]]/100</f>
        <v>0.28999999999999998</v>
      </c>
      <c r="J10" s="5">
        <f>טבלה2[[#This Row],[dr]]/10</f>
        <v>2.886751345948129E-4</v>
      </c>
      <c r="K10">
        <f>ABS((טבלה2[[#This Row],[field]]-B$2)/B$3)</f>
        <v>65253.526667677077</v>
      </c>
      <c r="L10">
        <f>SQRT(טבלה2[[#This Row],[D_field_final'[mT']]]^2 +E$2^2)/B$3</f>
        <v>1162.3258047548075</v>
      </c>
      <c r="M10">
        <f>ABS((טבלה2[[#This Row],[field]]-B$2))</f>
        <v>8.199999999999999E-2</v>
      </c>
      <c r="N10" s="6">
        <f>טבלה3[[#This Row],[dfield'[mT']]]/טבלה3[[#This Row],[עמודה1]]</f>
        <v>14174.704936034239</v>
      </c>
    </row>
    <row r="11" spans="1:14" x14ac:dyDescent="0.2">
      <c r="A11">
        <v>30</v>
      </c>
      <c r="B11">
        <f t="shared" si="0"/>
        <v>2.886751345948129E-3</v>
      </c>
      <c r="C11">
        <v>-2.9000000000000001E-2</v>
      </c>
      <c r="D11" s="1">
        <v>2.1100000000000001E-4</v>
      </c>
      <c r="E11">
        <f>טבלה2[[#This Row],[d_field]]/COUNT(טבלה2[d_field])</f>
        <v>1.0047619047619048E-5</v>
      </c>
      <c r="F11" s="1">
        <v>1E-3</v>
      </c>
      <c r="G11">
        <f>SQRT(טבלה2[[#This Row],[d_inst]]^2+טבלה2[[#This Row],[d_field_stat]]^2)</f>
        <v>1.0000504760503471E-3</v>
      </c>
      <c r="I11">
        <f>טבלה2[[#This Row],[r]]/100</f>
        <v>0.3</v>
      </c>
      <c r="J11" s="5">
        <f>טבלה2[[#This Row],[dr]]/10</f>
        <v>2.886751345948129E-4</v>
      </c>
      <c r="K11">
        <f>ABS((טבלה2[[#This Row],[field]]-B$2)/B$3)</f>
        <v>54112.680651244416</v>
      </c>
      <c r="L11">
        <f>SQRT(טבלה2[[#This Row],[D_field_final'[mT']]]^2 +E$2^2)/B$3</f>
        <v>1162.3013562000303</v>
      </c>
      <c r="M11">
        <f>ABS((טבלה2[[#This Row],[field]]-B$2))</f>
        <v>6.8000000000000005E-2</v>
      </c>
      <c r="N11" s="6">
        <f>טבלה3[[#This Row],[dfield'[mT']]]/טבלה3[[#This Row],[עמודה1]]</f>
        <v>17092.66700294162</v>
      </c>
    </row>
    <row r="12" spans="1:14" x14ac:dyDescent="0.2">
      <c r="A12">
        <v>31</v>
      </c>
      <c r="B12">
        <f t="shared" si="0"/>
        <v>2.886751345948129E-3</v>
      </c>
      <c r="C12">
        <v>-1.7000000000000001E-2</v>
      </c>
      <c r="D12" s="1">
        <v>3.59E-4</v>
      </c>
      <c r="E12">
        <f>טבלה2[[#This Row],[d_field]]/COUNT(טבלה2[d_field])</f>
        <v>1.7095238095238097E-5</v>
      </c>
      <c r="F12" s="1">
        <v>1E-3</v>
      </c>
      <c r="G12">
        <f>SQRT(טבלה2[[#This Row],[d_inst]]^2+טבלה2[[#This Row],[d_field_stat]]^2)</f>
        <v>1.0001461129082753E-3</v>
      </c>
      <c r="I12">
        <f>טבלה2[[#This Row],[r]]/100</f>
        <v>0.31</v>
      </c>
      <c r="J12" s="5">
        <f>טבלה2[[#This Row],[dr]]/10</f>
        <v>2.886751345948129E-4</v>
      </c>
      <c r="K12">
        <f>ABS((טבלה2[[#This Row],[field]]-B$2)/B$3)</f>
        <v>44563.384065730694</v>
      </c>
      <c r="L12">
        <f>SQRT(טבלה2[[#This Row],[D_field_final'[mT']]]^2 +E$2^2)/B$3</f>
        <v>1162.3534660446285</v>
      </c>
      <c r="M12">
        <f>ABS((טבלה2[[#This Row],[field]]-B$2))</f>
        <v>5.6000000000000001E-2</v>
      </c>
      <c r="N12" s="6">
        <f>טבלה3[[#This Row],[dfield'[mT']]]/טבלה3[[#This Row],[עמודה1]]</f>
        <v>20756.311893654078</v>
      </c>
    </row>
    <row r="13" spans="1:14" x14ac:dyDescent="0.2">
      <c r="A13">
        <v>32</v>
      </c>
      <c r="B13">
        <f t="shared" si="0"/>
        <v>2.886751345948129E-3</v>
      </c>
      <c r="C13">
        <v>-9.1000000000000004E-3</v>
      </c>
      <c r="D13" s="1">
        <v>2.5000000000000001E-4</v>
      </c>
      <c r="E13">
        <f>טבלה2[[#This Row],[d_field]]/COUNT(טבלה2[d_field])</f>
        <v>1.1904761904761905E-5</v>
      </c>
      <c r="F13" s="1">
        <v>1E-3</v>
      </c>
      <c r="G13">
        <f>SQRT(טבלה2[[#This Row],[d_inst]]^2+טבלה2[[#This Row],[d_field_stat]]^2)</f>
        <v>1.0000708591674937E-3</v>
      </c>
      <c r="I13">
        <f>טבלה2[[#This Row],[r]]/100</f>
        <v>0.32</v>
      </c>
      <c r="J13" s="5">
        <f>טבלה2[[#This Row],[dr]]/10</f>
        <v>2.886751345948129E-4</v>
      </c>
      <c r="K13">
        <f>ABS((טבלה2[[#This Row],[field]]-B$2)/B$3)</f>
        <v>38276.763813600832</v>
      </c>
      <c r="L13">
        <f>SQRT(טבלה2[[#This Row],[D_field_final'[mT']]]^2 +E$2^2)/B$3</f>
        <v>1162.3124621675709</v>
      </c>
      <c r="M13">
        <f>ABS((טבלה2[[#This Row],[field]]-B$2))</f>
        <v>4.8100000000000004E-2</v>
      </c>
      <c r="N13" s="6">
        <f>טבלה3[[#This Row],[dfield'[mT']]]/טבלה3[[#This Row],[עמודה1]]</f>
        <v>24164.500252964048</v>
      </c>
    </row>
    <row r="14" spans="1:14" x14ac:dyDescent="0.2">
      <c r="A14">
        <v>33</v>
      </c>
      <c r="B14">
        <f t="shared" si="0"/>
        <v>2.886751345948129E-3</v>
      </c>
      <c r="C14">
        <v>-3.0000000000000001E-3</v>
      </c>
      <c r="D14" s="1">
        <v>2.7399999999999999E-4</v>
      </c>
      <c r="E14">
        <f>טבלה2[[#This Row],[d_field]]/COUNT(טבלה2[d_field])</f>
        <v>1.3047619047619048E-5</v>
      </c>
      <c r="F14" s="1">
        <v>1E-3</v>
      </c>
      <c r="G14">
        <f>SQRT(טבלה2[[#This Row],[d_inst]]^2+טבלה2[[#This Row],[d_field_stat]]^2)</f>
        <v>1.0000851165589916E-3</v>
      </c>
      <c r="I14">
        <f>טבלה2[[#This Row],[r]]/100</f>
        <v>0.33</v>
      </c>
      <c r="J14" s="5">
        <f>טבלה2[[#This Row],[dr]]/10</f>
        <v>2.886751345948129E-4</v>
      </c>
      <c r="K14">
        <f>ABS((טבלה2[[#This Row],[field]]-B$2)/B$3)</f>
        <v>33422.538049298026</v>
      </c>
      <c r="L14">
        <f>SQRT(טבלה2[[#This Row],[D_field_final'[mT']]]^2 +E$2^2)/B$3</f>
        <v>1162.3202305369898</v>
      </c>
      <c r="M14">
        <f>ABS((טבלה2[[#This Row],[field]]-B$2))</f>
        <v>4.2000000000000003E-2</v>
      </c>
      <c r="N14" s="6">
        <f>טבלה3[[#This Row],[dfield'[mT']]]/טבלה3[[#This Row],[עמודה1]]</f>
        <v>27674.291203261659</v>
      </c>
    </row>
    <row r="15" spans="1:14" x14ac:dyDescent="0.2">
      <c r="A15">
        <v>34</v>
      </c>
      <c r="B15">
        <f t="shared" si="0"/>
        <v>2.886751345948129E-3</v>
      </c>
      <c r="C15">
        <v>3.0000000000000001E-3</v>
      </c>
      <c r="D15" s="1">
        <v>2.8800000000000001E-4</v>
      </c>
      <c r="E15">
        <f>טבלה2[[#This Row],[d_field]]/COUNT(טבלה2[d_field])</f>
        <v>1.3714285714285714E-5</v>
      </c>
      <c r="F15" s="1">
        <v>1E-3</v>
      </c>
      <c r="G15">
        <f>SQRT(טבלה2[[#This Row],[d_inst]]^2+טבלה2[[#This Row],[d_field_stat]]^2)</f>
        <v>1.0000940363949047E-3</v>
      </c>
      <c r="I15">
        <f>טבלה2[[#This Row],[r]]/100</f>
        <v>0.34</v>
      </c>
      <c r="J15" s="5">
        <f>טבלה2[[#This Row],[dr]]/10</f>
        <v>2.886751345948129E-4</v>
      </c>
      <c r="K15">
        <f>ABS((טבלה2[[#This Row],[field]]-B$2)/B$3)</f>
        <v>28647.889756541157</v>
      </c>
      <c r="L15">
        <f>SQRT(טבלה2[[#This Row],[D_field_final'[mT']]]^2 +E$2^2)/B$3</f>
        <v>1162.3250906831845</v>
      </c>
      <c r="M15">
        <f>ABS((טבלה2[[#This Row],[field]]-B$2))</f>
        <v>3.5999999999999997E-2</v>
      </c>
      <c r="N15" s="6">
        <f>טבלה3[[#This Row],[dfield'[mT']]]/טבלה3[[#This Row],[עמודה1]]</f>
        <v>32286.808074532906</v>
      </c>
    </row>
    <row r="16" spans="1:14" x14ac:dyDescent="0.2">
      <c r="A16">
        <v>35</v>
      </c>
      <c r="B16">
        <f t="shared" si="0"/>
        <v>2.886751345948129E-3</v>
      </c>
      <c r="C16">
        <v>7.1999999999999998E-3</v>
      </c>
      <c r="D16" s="1">
        <v>3.3700000000000001E-4</v>
      </c>
      <c r="E16">
        <f>טבלה2[[#This Row],[d_field]]/COUNT(טבלה2[d_field])</f>
        <v>1.6047619047619048E-5</v>
      </c>
      <c r="F16" s="1">
        <v>1E-3</v>
      </c>
      <c r="G16">
        <f>SQRT(טבלה2[[#This Row],[d_inst]]^2+טבלה2[[#This Row],[d_field_stat]]^2)</f>
        <v>1.0001287547496559E-3</v>
      </c>
      <c r="I16">
        <f>טבלה2[[#This Row],[r]]/100</f>
        <v>0.35</v>
      </c>
      <c r="J16" s="5">
        <f>טבלה2[[#This Row],[dr]]/10</f>
        <v>2.886751345948129E-4</v>
      </c>
      <c r="K16">
        <f>ABS((טבלה2[[#This Row],[field]]-B$2)/B$3)</f>
        <v>25305.635951611359</v>
      </c>
      <c r="L16">
        <f>SQRT(טבלה2[[#This Row],[D_field_final'[mT']]]^2 +E$2^2)/B$3</f>
        <v>1162.3440078736808</v>
      </c>
      <c r="M16">
        <f>ABS((טבלה2[[#This Row],[field]]-B$2))</f>
        <v>3.1800000000000002E-2</v>
      </c>
      <c r="N16" s="6">
        <f>טבלה3[[#This Row],[dfield'[mT']]]/טבלה3[[#This Row],[עמודה1]]</f>
        <v>36551.698360807568</v>
      </c>
    </row>
    <row r="17" spans="1:14" x14ac:dyDescent="0.2">
      <c r="A17">
        <v>36</v>
      </c>
      <c r="B17">
        <f t="shared" si="0"/>
        <v>2.886751345948129E-3</v>
      </c>
      <c r="C17">
        <v>1.0999999999999999E-2</v>
      </c>
      <c r="D17" s="1">
        <v>2.2900000000000001E-4</v>
      </c>
      <c r="E17">
        <f>טבלה2[[#This Row],[d_field]]/COUNT(טבלה2[d_field])</f>
        <v>1.0904761904761905E-5</v>
      </c>
      <c r="F17" s="1">
        <v>1E-3</v>
      </c>
      <c r="G17">
        <f>SQRT(טבלה2[[#This Row],[d_inst]]^2+טבלה2[[#This Row],[d_field_stat]]^2)</f>
        <v>1.0000594551486425E-3</v>
      </c>
      <c r="I17">
        <f>טבלה2[[#This Row],[r]]/100</f>
        <v>0.36</v>
      </c>
      <c r="J17" s="5">
        <f>טבלה2[[#This Row],[dr]]/10</f>
        <v>2.886751345948129E-4</v>
      </c>
      <c r="K17">
        <f>ABS((טבלה2[[#This Row],[field]]-B$2)/B$3)</f>
        <v>22281.692032865347</v>
      </c>
      <c r="L17">
        <f>SQRT(טבלה2[[#This Row],[D_field_final'[mT']]]^2 +E$2^2)/B$3</f>
        <v>1162.306248546548</v>
      </c>
      <c r="M17">
        <f>ABS((טבלה2[[#This Row],[field]]-B$2))</f>
        <v>2.8000000000000001E-2</v>
      </c>
      <c r="N17" s="6">
        <f>טבלה3[[#This Row],[dfield'[mT']]]/טבלה3[[#This Row],[עמודה1]]</f>
        <v>41510.937448090997</v>
      </c>
    </row>
    <row r="18" spans="1:14" x14ac:dyDescent="0.2">
      <c r="A18">
        <v>37</v>
      </c>
      <c r="B18">
        <f t="shared" si="0"/>
        <v>2.886751345948129E-3</v>
      </c>
      <c r="C18">
        <v>1.4E-2</v>
      </c>
      <c r="D18" s="1">
        <v>2.9500000000000001E-4</v>
      </c>
      <c r="E18">
        <f>טבלה2[[#This Row],[d_field]]/COUNT(טבלה2[d_field])</f>
        <v>1.4047619047619048E-5</v>
      </c>
      <c r="F18" s="1">
        <v>1E-3</v>
      </c>
      <c r="G18">
        <f>SQRT(טבלה2[[#This Row],[d_inst]]^2+טבלה2[[#This Row],[d_field_stat]]^2)</f>
        <v>1.0000986629332663E-3</v>
      </c>
      <c r="I18">
        <f>טבלה2[[#This Row],[r]]/100</f>
        <v>0.37</v>
      </c>
      <c r="J18" s="5">
        <f>טבלה2[[#This Row],[dr]]/10</f>
        <v>2.886751345948129E-4</v>
      </c>
      <c r="K18">
        <f>ABS((טבלה2[[#This Row],[field]]-B$2)/B$3)</f>
        <v>19894.367886486918</v>
      </c>
      <c r="L18">
        <f>SQRT(טבלה2[[#This Row],[D_field_final'[mT']]]^2 +E$2^2)/B$3</f>
        <v>1162.327611551721</v>
      </c>
      <c r="M18">
        <f>ABS((טבלה2[[#This Row],[field]]-B$2))</f>
        <v>2.5000000000000001E-2</v>
      </c>
      <c r="N18" s="6">
        <f>טבלה3[[#This Row],[dfield'[mT']]]/טבלה3[[#This Row],[עמודה1]]</f>
        <v>46493.104462068841</v>
      </c>
    </row>
    <row r="19" spans="1:14" x14ac:dyDescent="0.2">
      <c r="A19">
        <v>38</v>
      </c>
      <c r="B19">
        <f t="shared" si="0"/>
        <v>2.886751345948129E-3</v>
      </c>
      <c r="C19">
        <v>1.6E-2</v>
      </c>
      <c r="D19" s="1">
        <v>3.19E-4</v>
      </c>
      <c r="E19">
        <f>טבלה2[[#This Row],[d_field]]/COUNT(טבלה2[d_field])</f>
        <v>1.5190476190476191E-5</v>
      </c>
      <c r="F19" s="1">
        <v>1E-3</v>
      </c>
      <c r="G19">
        <f>SQRT(טבלה2[[#This Row],[d_inst]]^2+טבלה2[[#This Row],[d_field_stat]]^2)</f>
        <v>1.0001153686284864E-3</v>
      </c>
      <c r="I19">
        <f>טבלה2[[#This Row],[r]]/100</f>
        <v>0.38</v>
      </c>
      <c r="J19" s="5">
        <f>טבלה2[[#This Row],[dr]]/10</f>
        <v>2.886751345948129E-4</v>
      </c>
      <c r="K19">
        <f>ABS((טבלה2[[#This Row],[field]]-B$2)/B$3)</f>
        <v>18302.818455567962</v>
      </c>
      <c r="L19">
        <f>SQRT(טבלה2[[#This Row],[D_field_final'[mT']]]^2 +E$2^2)/B$3</f>
        <v>1162.3367140591988</v>
      </c>
      <c r="M19">
        <f>ABS((טבלה2[[#This Row],[field]]-B$2))</f>
        <v>2.3E-2</v>
      </c>
      <c r="N19" s="6">
        <f>טבלה3[[#This Row],[dfield'[mT']]]/טבלה3[[#This Row],[עמודה1]]</f>
        <v>50536.378872139081</v>
      </c>
    </row>
    <row r="20" spans="1:14" x14ac:dyDescent="0.2">
      <c r="A20">
        <v>39</v>
      </c>
      <c r="B20">
        <f t="shared" si="0"/>
        <v>2.886751345948129E-3</v>
      </c>
      <c r="C20">
        <v>1.7999999999999999E-2</v>
      </c>
      <c r="D20" s="1">
        <v>2.8200000000000002E-4</v>
      </c>
      <c r="E20">
        <f>טבלה2[[#This Row],[d_field]]/COUNT(טבלה2[d_field])</f>
        <v>1.342857142857143E-5</v>
      </c>
      <c r="F20" s="1">
        <v>1E-3</v>
      </c>
      <c r="G20">
        <f>SQRT(טבלה2[[#This Row],[d_inst]]^2+טבלה2[[#This Row],[d_field_stat]]^2)</f>
        <v>1.0000901592009653E-3</v>
      </c>
      <c r="I20">
        <f>טבלה2[[#This Row],[r]]/100</f>
        <v>0.39</v>
      </c>
      <c r="J20" s="5">
        <f>טבלה2[[#This Row],[dr]]/10</f>
        <v>2.886751345948129E-4</v>
      </c>
      <c r="K20">
        <f>ABS((טבלה2[[#This Row],[field]]-B$2)/B$3)</f>
        <v>16711.269024649013</v>
      </c>
      <c r="L20">
        <f>SQRT(טבלה2[[#This Row],[D_field_final'[mT']]]^2 +E$2^2)/B$3</f>
        <v>1162.3229781157797</v>
      </c>
      <c r="M20">
        <f>ABS((טבלה2[[#This Row],[field]]-B$2))</f>
        <v>2.1000000000000001E-2</v>
      </c>
      <c r="N20" s="6">
        <f>טבלה3[[#This Row],[dfield'[mT']]]/טבלה3[[#This Row],[עמודה1]]</f>
        <v>55348.713243608552</v>
      </c>
    </row>
    <row r="21" spans="1:14" x14ac:dyDescent="0.2">
      <c r="A21">
        <v>40</v>
      </c>
      <c r="B21">
        <f t="shared" si="0"/>
        <v>2.886751345948129E-3</v>
      </c>
      <c r="C21">
        <v>0.02</v>
      </c>
      <c r="D21" s="1">
        <v>2.03E-4</v>
      </c>
      <c r="E21">
        <f>טבלה2[[#This Row],[d_field]]/COUNT(טבלה2[d_field])</f>
        <v>9.6666666666666667E-6</v>
      </c>
      <c r="F21" s="1">
        <v>1E-3</v>
      </c>
      <c r="G21">
        <f>SQRT(טבלה2[[#This Row],[d_inst]]^2+טבלה2[[#This Row],[d_field_stat]]^2)</f>
        <v>1.0000467211307902E-3</v>
      </c>
      <c r="I21">
        <f>טבלה2[[#This Row],[r]]/100</f>
        <v>0.4</v>
      </c>
      <c r="J21" s="5">
        <f>טבלה2[[#This Row],[dr]]/10</f>
        <v>2.886751345948129E-4</v>
      </c>
      <c r="K21">
        <f>ABS((טבלה2[[#This Row],[field]]-B$2)/B$3)</f>
        <v>15119.719593730057</v>
      </c>
      <c r="L21">
        <f>SQRT(טבלה2[[#This Row],[D_field_final'[mT']]]^2 +E$2^2)/B$3</f>
        <v>1162.2993103035624</v>
      </c>
      <c r="M21">
        <f>ABS((טבלה2[[#This Row],[field]]-B$2))</f>
        <v>1.9E-2</v>
      </c>
      <c r="N21" s="6">
        <f>טבלה3[[#This Row],[dfield'[mT']]]/טבלה3[[#This Row],[עמודה1]]</f>
        <v>61173.647910713808</v>
      </c>
    </row>
    <row r="22" spans="1:14" x14ac:dyDescent="0.2">
      <c r="A22" s="2">
        <v>41</v>
      </c>
      <c r="B22" s="2">
        <f t="shared" si="0"/>
        <v>2.886751345948129E-3</v>
      </c>
      <c r="C22" s="2">
        <v>2.1999999999999999E-2</v>
      </c>
      <c r="D22" s="3">
        <v>2.7500000000000002E-4</v>
      </c>
      <c r="E22">
        <f>טבלה2[[#This Row],[d_field]]/COUNT(טבלה2[d_field])</f>
        <v>1.3095238095238096E-5</v>
      </c>
      <c r="F22" s="1">
        <v>1E-3</v>
      </c>
      <c r="G22">
        <f>SQRT(טבלה2[[#This Row],[d_inst]]^2+טבלה2[[#This Row],[d_field_stat]]^2)</f>
        <v>1.0000857389548014E-3</v>
      </c>
      <c r="I22">
        <f>טבלה2[[#This Row],[r]]/100</f>
        <v>0.41</v>
      </c>
      <c r="J22" s="5">
        <f>טבלה2[[#This Row],[dr]]/10</f>
        <v>2.886751345948129E-4</v>
      </c>
      <c r="K22">
        <f>ABS((טבלה2[[#This Row],[field]]-B$2)/B$3)</f>
        <v>13528.170162811104</v>
      </c>
      <c r="L22">
        <f>SQRT(טבלה2[[#This Row],[D_field_final'[mT']]]^2 +E$2^2)/B$3</f>
        <v>1162.3205696607124</v>
      </c>
      <c r="M22">
        <f>ABS((טבלה2[[#This Row],[field]]-B$2))</f>
        <v>1.7000000000000001E-2</v>
      </c>
      <c r="N22" s="6">
        <f>טבלה3[[#This Row],[dfield'[mT']]]/טבלה3[[#This Row],[עמודה1]]</f>
        <v>68371.798215336021</v>
      </c>
    </row>
    <row r="23" spans="1:14" x14ac:dyDescent="0.2">
      <c r="A23" s="2">
        <v>42</v>
      </c>
      <c r="B23" s="2">
        <f t="shared" si="0"/>
        <v>2.886751345948129E-3</v>
      </c>
      <c r="C23" s="2">
        <v>2.3E-2</v>
      </c>
      <c r="D23" s="3">
        <v>2.8400000000000002E-4</v>
      </c>
      <c r="E23">
        <f>טבלה2[[#This Row],[d_field]]/COUNT(טבלה2[d_field])</f>
        <v>1.3523809523809525E-5</v>
      </c>
      <c r="F23" s="1">
        <v>1E-3</v>
      </c>
      <c r="G23">
        <f>SQRT(טבלה2[[#This Row],[d_inst]]^2+טבלה2[[#This Row],[d_field_stat]]^2)</f>
        <v>1.0000914425311498E-3</v>
      </c>
      <c r="I23">
        <f>טבלה2[[#This Row],[r]]/100</f>
        <v>0.42</v>
      </c>
      <c r="J23" s="5">
        <f>טבלה2[[#This Row],[dr]]/10</f>
        <v>2.886751345948129E-4</v>
      </c>
      <c r="K23">
        <f>ABS((טבלה2[[#This Row],[field]]-B$2)/B$3)</f>
        <v>12732.395447351628</v>
      </c>
      <c r="L23">
        <f>SQRT(טבלה2[[#This Row],[D_field_final'[mT']]]^2 +E$2^2)/B$3</f>
        <v>1162.3236773636618</v>
      </c>
      <c r="M23">
        <f>ABS((טבלה2[[#This Row],[field]]-B$2))</f>
        <v>1.6E-2</v>
      </c>
      <c r="N23" s="6">
        <f>טבלה3[[#This Row],[dfield'[mT']]]/טבלה3[[#This Row],[עמודה1]]</f>
        <v>72645.229835228864</v>
      </c>
    </row>
    <row r="24" spans="1:14" x14ac:dyDescent="0.2">
      <c r="A24">
        <v>43</v>
      </c>
      <c r="B24">
        <f t="shared" si="0"/>
        <v>2.886751345948129E-3</v>
      </c>
      <c r="C24">
        <v>2.4E-2</v>
      </c>
      <c r="D24" s="1">
        <v>2.1900000000000001E-4</v>
      </c>
      <c r="E24">
        <f>טבלה2[[#This Row],[d_field]]/COUNT(טבלה2[d_field])</f>
        <v>1.0428571428571428E-5</v>
      </c>
      <c r="F24" s="1">
        <v>1E-3</v>
      </c>
      <c r="G24">
        <f>SQRT(טבלה2[[#This Row],[d_inst]]^2+טבלה2[[#This Row],[d_field_stat]]^2)</f>
        <v>1.0000543760726418E-3</v>
      </c>
      <c r="I24">
        <f>טבלה2[[#This Row],[r]]/100</f>
        <v>0.43</v>
      </c>
      <c r="J24" s="5">
        <f>טבלה2[[#This Row],[dr]]/10</f>
        <v>2.886751345948129E-4</v>
      </c>
      <c r="K24">
        <f>ABS((טבלה2[[#This Row],[field]]-B$2)/B$3)</f>
        <v>11936.62073189215</v>
      </c>
      <c r="L24">
        <f>SQRT(טבלה2[[#This Row],[D_field_final'[mT']]]^2 +E$2^2)/B$3</f>
        <v>1162.3034811611485</v>
      </c>
      <c r="M24">
        <f>ABS((טבלה2[[#This Row],[field]]-B$2))</f>
        <v>1.4999999999999999E-2</v>
      </c>
      <c r="N24" s="6">
        <f>טבלה3[[#This Row],[dfield'[mT']]]/טבלה3[[#This Row],[עמודה1]]</f>
        <v>77486.898744076563</v>
      </c>
    </row>
    <row r="25" spans="1:14" x14ac:dyDescent="0.2">
      <c r="A25">
        <v>44</v>
      </c>
      <c r="B25">
        <f t="shared" si="0"/>
        <v>2.886751345948129E-3</v>
      </c>
      <c r="C25">
        <v>2.5000000000000001E-2</v>
      </c>
      <c r="D25" s="1">
        <v>2.42E-4</v>
      </c>
      <c r="E25">
        <f>טבלה2[[#This Row],[d_field]]/COUNT(טבלה2[d_field])</f>
        <v>1.1523809523809524E-5</v>
      </c>
      <c r="F25" s="1">
        <v>1E-3</v>
      </c>
      <c r="G25">
        <f>SQRT(טבלה2[[#This Row],[d_inst]]^2+טבלה2[[#This Row],[d_field_stat]]^2)</f>
        <v>1.000066396888697E-3</v>
      </c>
      <c r="I25">
        <f>טבלה2[[#This Row],[r]]/100</f>
        <v>0.44</v>
      </c>
      <c r="J25" s="5">
        <f>טבלה2[[#This Row],[dr]]/10</f>
        <v>2.886751345948129E-4</v>
      </c>
      <c r="K25">
        <f>ABS((טבלה2[[#This Row],[field]]-B$2)/B$3)</f>
        <v>11140.846016432672</v>
      </c>
      <c r="L25">
        <f>SQRT(טבלה2[[#This Row],[D_field_final'[mT']]]^2 +E$2^2)/B$3</f>
        <v>1162.3100308351763</v>
      </c>
      <c r="M25">
        <f>ABS((טבלה2[[#This Row],[field]]-B$2))</f>
        <v>1.3999999999999999E-2</v>
      </c>
      <c r="N25" s="6">
        <f>טבלה3[[#This Row],[dfield'[mT']]]/טבלה3[[#This Row],[עמודה1]]</f>
        <v>83022.145059655464</v>
      </c>
    </row>
    <row r="26" spans="1:14" x14ac:dyDescent="0.2">
      <c r="A26">
        <v>45</v>
      </c>
      <c r="B26">
        <f t="shared" si="0"/>
        <v>2.886751345948129E-3</v>
      </c>
      <c r="C26">
        <v>2.5999999999999999E-2</v>
      </c>
      <c r="D26" s="1">
        <v>2.6800000000000001E-4</v>
      </c>
      <c r="E26">
        <f>טבלה2[[#This Row],[d_field]]/COUNT(טבלה2[d_field])</f>
        <v>1.2761904761904762E-5</v>
      </c>
      <c r="F26" s="1">
        <v>1E-3</v>
      </c>
      <c r="G26">
        <f>SQRT(טבלה2[[#This Row],[d_inst]]^2+טבלה2[[#This Row],[d_field_stat]]^2)</f>
        <v>1.0000814297911706E-3</v>
      </c>
      <c r="I26">
        <f>טבלה2[[#This Row],[r]]/100</f>
        <v>0.45</v>
      </c>
      <c r="J26" s="5">
        <f>טבלה2[[#This Row],[dr]]/10</f>
        <v>2.886751345948129E-4</v>
      </c>
      <c r="K26">
        <f>ABS((טבלה2[[#This Row],[field]]-B$2)/B$3)</f>
        <v>10345.071300973197</v>
      </c>
      <c r="L26">
        <f>SQRT(טבלה2[[#This Row],[D_field_final'[mT']]]^2 +E$2^2)/B$3</f>
        <v>1162.3182217365161</v>
      </c>
      <c r="M26">
        <f>ABS((טבלה2[[#This Row],[field]]-B$2))</f>
        <v>1.3000000000000001E-2</v>
      </c>
      <c r="N26" s="6">
        <f>טבלה3[[#This Row],[dfield'[mT']]]/טבלה3[[#This Row],[עמודה1]]</f>
        <v>89409.093979732002</v>
      </c>
    </row>
    <row r="32" spans="1:14" x14ac:dyDescent="0.2">
      <c r="A32" t="s">
        <v>16</v>
      </c>
      <c r="B32" t="s">
        <v>17</v>
      </c>
    </row>
    <row r="34" spans="1:12" x14ac:dyDescent="0.2">
      <c r="A34" t="s">
        <v>13</v>
      </c>
      <c r="B34" t="s">
        <v>9</v>
      </c>
    </row>
    <row r="35" spans="1:12" x14ac:dyDescent="0.2">
      <c r="A35" t="s">
        <v>0</v>
      </c>
      <c r="B35" t="s">
        <v>14</v>
      </c>
      <c r="C35" t="s">
        <v>11</v>
      </c>
      <c r="D35" t="s">
        <v>1</v>
      </c>
      <c r="E35" t="s">
        <v>12</v>
      </c>
      <c r="F35" t="s">
        <v>15</v>
      </c>
      <c r="H35" t="s">
        <v>0</v>
      </c>
      <c r="I35" t="s">
        <v>11</v>
      </c>
      <c r="J35" t="s">
        <v>29</v>
      </c>
      <c r="K35" t="s">
        <v>30</v>
      </c>
      <c r="L35" t="s">
        <v>27</v>
      </c>
    </row>
    <row r="36" spans="1:12" x14ac:dyDescent="0.2">
      <c r="A36">
        <v>0</v>
      </c>
      <c r="B36">
        <f>טבלה1[[#This Row],[theta]]*PI()/180</f>
        <v>0</v>
      </c>
      <c r="C36">
        <f>$B$4/SQRT(12)</f>
        <v>2.886751345948129E-3</v>
      </c>
      <c r="D36" s="1">
        <v>1.17E-4</v>
      </c>
      <c r="E36" s="1">
        <v>2.12E-4</v>
      </c>
      <c r="F36" s="4">
        <f>טבלה1[[#This Row],[dfield]]/טבלה1[[#This Row],[field]]</f>
        <v>1.811965811965812</v>
      </c>
      <c r="H36">
        <f>טבלה1[[#This Row],[theta(rad)]]</f>
        <v>0</v>
      </c>
      <c r="I36">
        <f>טבלה1[[#This Row],[dtheta]]</f>
        <v>2.886751345948129E-3</v>
      </c>
      <c r="J36">
        <f>(טבלה1[[#This Row],[field]]-B$2)/B$3</f>
        <v>-30942.108261210833</v>
      </c>
      <c r="K36">
        <f>SQRT(טבלה1[[#This Row],[dfield]]^2 +E$2^2)/B$3</f>
        <v>863.76167723911772</v>
      </c>
      <c r="L36" s="6">
        <f>טבלה4[[#This Row],[rdfield]]/טבלה4[[#This Row],[rfield]]</f>
        <v>-2.791541125599167E-2</v>
      </c>
    </row>
    <row r="37" spans="1:12" x14ac:dyDescent="0.2">
      <c r="A37">
        <v>10</v>
      </c>
      <c r="B37">
        <f>טבלה1[[#This Row],[theta]]*PI()/180</f>
        <v>0.17453292519943295</v>
      </c>
      <c r="C37">
        <f t="shared" ref="C37:C72" si="1">$B$4/SQRT(12)</f>
        <v>2.886751345948129E-3</v>
      </c>
      <c r="D37" s="1">
        <v>8.0099999999999995E-4</v>
      </c>
      <c r="E37" s="1">
        <v>2.7700000000000001E-4</v>
      </c>
      <c r="F37" s="4">
        <f>טבלה1[[#This Row],[dfield]]/טבלה1[[#This Row],[field]]</f>
        <v>0.34581772784019976</v>
      </c>
      <c r="H37">
        <f>טבלה1[[#This Row],[theta(rad)]]</f>
        <v>0.17453292519943295</v>
      </c>
      <c r="I37">
        <f>טבלה1[[#This Row],[dtheta]]</f>
        <v>2.886751345948129E-3</v>
      </c>
      <c r="J37">
        <f>(טבלה1[[#This Row],[field]]-B$2)/B$3</f>
        <v>-30397.798355836549</v>
      </c>
      <c r="K37">
        <f>SQRT(טבלה1[[#This Row],[dfield]]^2 +E$2^2)/B$3</f>
        <v>875.33554792141399</v>
      </c>
      <c r="L37" s="6">
        <f>טבלה4[[#This Row],[rdfield]]/טבלה4[[#This Row],[rfield]]</f>
        <v>-2.8796017977181714E-2</v>
      </c>
    </row>
    <row r="38" spans="1:12" x14ac:dyDescent="0.2">
      <c r="A38">
        <v>20</v>
      </c>
      <c r="B38">
        <f>טבלה1[[#This Row],[theta]]*PI()/180</f>
        <v>0.3490658503988659</v>
      </c>
      <c r="C38">
        <f t="shared" si="1"/>
        <v>2.886751345948129E-3</v>
      </c>
      <c r="D38">
        <v>2.8E-3</v>
      </c>
      <c r="E38" s="1">
        <v>2.5000000000000001E-4</v>
      </c>
      <c r="F38" s="4">
        <f>טבלה1[[#This Row],[dfield]]/טבלה1[[#This Row],[field]]</f>
        <v>8.9285714285714288E-2</v>
      </c>
      <c r="H38">
        <f>טבלה1[[#This Row],[theta(rad)]]</f>
        <v>0.3490658503988659</v>
      </c>
      <c r="I38">
        <f>טבלה1[[#This Row],[dtheta]]</f>
        <v>2.886751345948129E-3</v>
      </c>
      <c r="J38">
        <f>(טבלה1[[#This Row],[field]]-B$2)/B$3</f>
        <v>-28807.044699633057</v>
      </c>
      <c r="K38">
        <f>SQRT(טבלה1[[#This Row],[dfield]]^2 +E$2^2)/B$3</f>
        <v>870.17337464558716</v>
      </c>
      <c r="L38" s="6">
        <f>טבלה4[[#This Row],[rdfield]]/טבלה4[[#This Row],[rfield]]</f>
        <v>-3.0206964432442158E-2</v>
      </c>
    </row>
    <row r="39" spans="1:12" x14ac:dyDescent="0.2">
      <c r="A39">
        <v>30</v>
      </c>
      <c r="B39">
        <f>טבלה1[[#This Row],[theta]]*PI()/180</f>
        <v>0.52359877559829882</v>
      </c>
      <c r="C39">
        <f t="shared" si="1"/>
        <v>2.886751345948129E-3</v>
      </c>
      <c r="D39">
        <v>6.1000000000000004E-3</v>
      </c>
      <c r="E39" s="1">
        <v>2.4899999999999998E-4</v>
      </c>
      <c r="F39" s="4">
        <f>טבלה1[[#This Row],[dfield]]/טבלה1[[#This Row],[field]]</f>
        <v>4.0819672131147539E-2</v>
      </c>
      <c r="H39">
        <f>טבלה1[[#This Row],[theta(rad)]]</f>
        <v>0.52359877559829882</v>
      </c>
      <c r="I39">
        <f>טבלה1[[#This Row],[dtheta]]</f>
        <v>2.886751345948129E-3</v>
      </c>
      <c r="J39">
        <f>(טבלה1[[#This Row],[field]]-B$2)/B$3</f>
        <v>-26180.988138616784</v>
      </c>
      <c r="K39">
        <f>SQRT(טבלה1[[#This Row],[dfield]]^2 +E$2^2)/B$3</f>
        <v>869.9917853063929</v>
      </c>
      <c r="L39" s="6">
        <f>טבלה4[[#This Row],[rdfield]]/טבלה4[[#This Row],[rfield]]</f>
        <v>-3.3229906400024711E-2</v>
      </c>
    </row>
    <row r="40" spans="1:12" x14ac:dyDescent="0.2">
      <c r="A40">
        <v>40</v>
      </c>
      <c r="B40">
        <f>טבלה1[[#This Row],[theta]]*PI()/180</f>
        <v>0.69813170079773179</v>
      </c>
      <c r="C40">
        <f t="shared" si="1"/>
        <v>2.886751345948129E-3</v>
      </c>
      <c r="D40">
        <v>1.0999999999999999E-2</v>
      </c>
      <c r="E40" s="1">
        <v>2.7099999999999997E-4</v>
      </c>
      <c r="F40" s="4">
        <f>טבלה1[[#This Row],[dfield]]/טבלה1[[#This Row],[field]]</f>
        <v>2.4636363636363637E-2</v>
      </c>
      <c r="H40">
        <f>טבלה1[[#This Row],[theta(rad)]]</f>
        <v>0.69813170079773179</v>
      </c>
      <c r="I40">
        <f>טבלה1[[#This Row],[dtheta]]</f>
        <v>2.886751345948129E-3</v>
      </c>
      <c r="J40">
        <f>(טבלה1[[#This Row],[field]]-B$2)/B$3</f>
        <v>-22281.692032865347</v>
      </c>
      <c r="K40">
        <f>SQRT(טבלה1[[#This Row],[dfield]]^2 +E$2^2)/B$3</f>
        <v>874.1453947319244</v>
      </c>
      <c r="L40" s="6">
        <f>טבלה4[[#This Row],[rdfield]]/טבלה4[[#This Row],[rfield]]</f>
        <v>-3.9231553575130911E-2</v>
      </c>
    </row>
    <row r="41" spans="1:12" x14ac:dyDescent="0.2">
      <c r="A41">
        <v>50</v>
      </c>
      <c r="B41">
        <f>טבלה1[[#This Row],[theta]]*PI()/180</f>
        <v>0.87266462599716477</v>
      </c>
      <c r="C41">
        <f t="shared" si="1"/>
        <v>2.886751345948129E-3</v>
      </c>
      <c r="D41">
        <v>1.6E-2</v>
      </c>
      <c r="E41" s="1">
        <v>2.7399999999999999E-4</v>
      </c>
      <c r="F41" s="4">
        <f>טבלה1[[#This Row],[dfield]]/טבלה1[[#This Row],[field]]</f>
        <v>1.7124999999999998E-2</v>
      </c>
      <c r="H41">
        <f>טבלה1[[#This Row],[theta(rad)]]</f>
        <v>0.87266462599716477</v>
      </c>
      <c r="I41">
        <f>טבלה1[[#This Row],[dtheta]]</f>
        <v>2.886751345948129E-3</v>
      </c>
      <c r="J41">
        <f>(טבלה1[[#This Row],[field]]-B$2)/B$3</f>
        <v>-18302.818455567962</v>
      </c>
      <c r="K41">
        <f>SQRT(טבלה1[[#This Row],[dfield]]^2 +E$2^2)/B$3</f>
        <v>874.73741601487313</v>
      </c>
      <c r="L41" s="6">
        <f>טבלה4[[#This Row],[rdfield]]/טבלה4[[#This Row],[rfield]]</f>
        <v>-4.7792498086477293E-2</v>
      </c>
    </row>
    <row r="42" spans="1:12" x14ac:dyDescent="0.2">
      <c r="A42">
        <v>60</v>
      </c>
      <c r="B42">
        <f>טבלה1[[#This Row],[theta]]*PI()/180</f>
        <v>1.0471975511965976</v>
      </c>
      <c r="C42">
        <f t="shared" si="1"/>
        <v>2.886751345948129E-3</v>
      </c>
      <c r="D42">
        <v>2.1000000000000001E-2</v>
      </c>
      <c r="E42" s="1">
        <v>1.84E-4</v>
      </c>
      <c r="F42" s="4">
        <f>טבלה1[[#This Row],[dfield]]/טבלה1[[#This Row],[field]]</f>
        <v>8.7619047619047607E-3</v>
      </c>
      <c r="H42">
        <f>טבלה1[[#This Row],[theta(rad)]]</f>
        <v>1.0471975511965976</v>
      </c>
      <c r="I42">
        <f>טבלה1[[#This Row],[dtheta]]</f>
        <v>2.886751345948129E-3</v>
      </c>
      <c r="J42">
        <f>(טבלה1[[#This Row],[field]]-B$2)/B$3</f>
        <v>-14323.944878270579</v>
      </c>
      <c r="K42">
        <f>SQRT(טבלה1[[#This Row],[dfield]]^2 +E$2^2)/B$3</f>
        <v>859.687546170421</v>
      </c>
      <c r="L42" s="6">
        <f>טבלה4[[#This Row],[rdfield]]/טבלה4[[#This Row],[rfield]]</f>
        <v>-6.0017512876258471E-2</v>
      </c>
    </row>
    <row r="43" spans="1:12" x14ac:dyDescent="0.2">
      <c r="A43">
        <v>70</v>
      </c>
      <c r="B43">
        <f>טבלה1[[#This Row],[theta]]*PI()/180</f>
        <v>1.2217304763960306</v>
      </c>
      <c r="C43">
        <f t="shared" si="1"/>
        <v>2.886751345948129E-3</v>
      </c>
      <c r="D43">
        <v>2.7E-2</v>
      </c>
      <c r="E43" s="1">
        <v>2.6200000000000003E-4</v>
      </c>
      <c r="F43" s="4">
        <f>טבלה1[[#This Row],[dfield]]/טבלה1[[#This Row],[field]]</f>
        <v>9.703703703703704E-3</v>
      </c>
      <c r="H43">
        <f>טבלה1[[#This Row],[theta(rad)]]</f>
        <v>1.2217304763960306</v>
      </c>
      <c r="I43">
        <f>טבלה1[[#This Row],[dtheta]]</f>
        <v>2.886751345948129E-3</v>
      </c>
      <c r="J43">
        <f>(טבלה1[[#This Row],[field]]-B$2)/B$3</f>
        <v>-9549.2965855137209</v>
      </c>
      <c r="K43">
        <f>SQRT(טבלה1[[#This Row],[dfield]]^2 +E$2^2)/B$3</f>
        <v>872.40611838406733</v>
      </c>
      <c r="L43" s="6">
        <f>טבלה4[[#This Row],[rdfield]]/טבלה4[[#This Row],[rfield]]</f>
        <v>-9.1358155082072443E-2</v>
      </c>
    </row>
    <row r="44" spans="1:12" x14ac:dyDescent="0.2">
      <c r="A44">
        <v>80</v>
      </c>
      <c r="B44">
        <f>טבלה1[[#This Row],[theta]]*PI()/180</f>
        <v>1.3962634015954636</v>
      </c>
      <c r="C44">
        <f t="shared" si="1"/>
        <v>2.886751345948129E-3</v>
      </c>
      <c r="D44">
        <v>3.4000000000000002E-2</v>
      </c>
      <c r="E44" s="1">
        <v>3.3599999999999998E-4</v>
      </c>
      <c r="F44" s="4">
        <f>טבלה1[[#This Row],[dfield]]/טבלה1[[#This Row],[field]]</f>
        <v>9.8823529411764689E-3</v>
      </c>
      <c r="H44">
        <f>טבלה1[[#This Row],[theta(rad)]]</f>
        <v>1.3962634015954636</v>
      </c>
      <c r="I44">
        <f>טבלה1[[#This Row],[dtheta]]</f>
        <v>2.886751345948129E-3</v>
      </c>
      <c r="J44">
        <f>(טבלה1[[#This Row],[field]]-B$2)/B$3</f>
        <v>-3978.8735772973814</v>
      </c>
      <c r="K44">
        <f>SQRT(טבלה1[[#This Row],[dfield]]^2 +E$2^2)/B$3</f>
        <v>888.32164319002982</v>
      </c>
      <c r="L44" s="6">
        <f>טבלה4[[#This Row],[rdfield]]/טבלה4[[#This Row],[rfield]]</f>
        <v>-0.22325957986164902</v>
      </c>
    </row>
    <row r="45" spans="1:12" x14ac:dyDescent="0.2">
      <c r="A45">
        <v>90</v>
      </c>
      <c r="B45">
        <f>טבלה1[[#This Row],[theta]]*PI()/180</f>
        <v>1.5707963267948966</v>
      </c>
      <c r="C45">
        <f t="shared" si="1"/>
        <v>2.886751345948129E-3</v>
      </c>
      <c r="D45">
        <v>4.1000000000000002E-2</v>
      </c>
      <c r="E45" s="1">
        <v>2.6699999999999998E-4</v>
      </c>
      <c r="F45" s="4">
        <f>טבלה1[[#This Row],[dfield]]/טבלה1[[#This Row],[field]]</f>
        <v>6.5121951219512192E-3</v>
      </c>
      <c r="H45">
        <f>טבלה1[[#This Row],[theta(rad)]]</f>
        <v>1.5707963267948966</v>
      </c>
      <c r="I45">
        <f>טבלה1[[#This Row],[dtheta]]</f>
        <v>2.886751345948129E-3</v>
      </c>
      <c r="J45">
        <f>(טבלה1[[#This Row],[field]]-B$2)/B$3</f>
        <v>1591.5494309189548</v>
      </c>
      <c r="K45">
        <f>SQRT(טבלה1[[#This Row],[dfield]]^2 +E$2^2)/B$3</f>
        <v>873.36555989519206</v>
      </c>
      <c r="L45" s="6">
        <f>טבלה4[[#This Row],[rdfield]]/טבלה4[[#This Row],[rfield]]</f>
        <v>0.54875176537301384</v>
      </c>
    </row>
    <row r="46" spans="1:12" x14ac:dyDescent="0.2">
      <c r="A46">
        <v>100</v>
      </c>
      <c r="B46">
        <f>טבלה1[[#This Row],[theta]]*PI()/180</f>
        <v>1.7453292519943295</v>
      </c>
      <c r="C46">
        <f t="shared" si="1"/>
        <v>2.886751345948129E-3</v>
      </c>
      <c r="D46">
        <v>4.5999999999999999E-2</v>
      </c>
      <c r="E46" s="1">
        <v>3.3599999999999998E-4</v>
      </c>
      <c r="F46" s="4">
        <f>טבלה1[[#This Row],[dfield]]/טבלה1[[#This Row],[field]]</f>
        <v>7.3043478260869559E-3</v>
      </c>
      <c r="H46">
        <f>טבלה1[[#This Row],[theta(rad)]]</f>
        <v>1.7453292519943295</v>
      </c>
      <c r="I46">
        <f>טבלה1[[#This Row],[dtheta]]</f>
        <v>2.886751345948129E-3</v>
      </c>
      <c r="J46">
        <f>(טבלה1[[#This Row],[field]]-B$2)/B$3</f>
        <v>5570.4230082163358</v>
      </c>
      <c r="K46">
        <f>SQRT(טבלה1[[#This Row],[dfield]]^2 +E$2^2)/B$3</f>
        <v>888.32164319002982</v>
      </c>
      <c r="L46" s="6">
        <f>טבלה4[[#This Row],[rdfield]]/טבלה4[[#This Row],[rfield]]</f>
        <v>0.15947112847260639</v>
      </c>
    </row>
    <row r="47" spans="1:12" x14ac:dyDescent="0.2">
      <c r="A47">
        <v>110</v>
      </c>
      <c r="B47">
        <f>טבלה1[[#This Row],[theta]]*PI()/180</f>
        <v>1.9198621771937625</v>
      </c>
      <c r="C47">
        <f t="shared" si="1"/>
        <v>2.886751345948129E-3</v>
      </c>
      <c r="D47">
        <v>5.1999999999999998E-2</v>
      </c>
      <c r="E47" s="1">
        <v>2.3900000000000001E-4</v>
      </c>
      <c r="F47" s="4">
        <f>טבלה1[[#This Row],[dfield]]/טבלה1[[#This Row],[field]]</f>
        <v>4.5961538461538462E-3</v>
      </c>
      <c r="H47">
        <f>טבלה1[[#This Row],[theta(rad)]]</f>
        <v>1.9198621771937625</v>
      </c>
      <c r="I47">
        <f>טבלה1[[#This Row],[dtheta]]</f>
        <v>2.886751345948129E-3</v>
      </c>
      <c r="J47">
        <f>(טבלה1[[#This Row],[field]]-B$2)/B$3</f>
        <v>10345.071300973195</v>
      </c>
      <c r="K47">
        <f>SQRT(טבלה1[[#This Row],[dfield]]^2 +E$2^2)/B$3</f>
        <v>868.21391972227309</v>
      </c>
      <c r="L47" s="6">
        <f>טבלה4[[#This Row],[rdfield]]/טבלה4[[#This Row],[rfield]]</f>
        <v>8.3925368367504374E-2</v>
      </c>
    </row>
    <row r="48" spans="1:12" x14ac:dyDescent="0.2">
      <c r="A48">
        <v>120</v>
      </c>
      <c r="B48">
        <f>טבלה1[[#This Row],[theta]]*PI()/180</f>
        <v>2.0943951023931953</v>
      </c>
      <c r="C48">
        <f t="shared" si="1"/>
        <v>2.886751345948129E-3</v>
      </c>
      <c r="D48">
        <v>5.8000000000000003E-2</v>
      </c>
      <c r="E48" s="1">
        <v>3.2299999999999999E-4</v>
      </c>
      <c r="F48" s="4">
        <f>טבלה1[[#This Row],[dfield]]/טבלה1[[#This Row],[field]]</f>
        <v>5.5689655172413786E-3</v>
      </c>
      <c r="H48">
        <f>טבלה1[[#This Row],[theta(rad)]]</f>
        <v>2.0943951023931953</v>
      </c>
      <c r="I48">
        <f>טבלה1[[#This Row],[dtheta]]</f>
        <v>2.886751345948129E-3</v>
      </c>
      <c r="J48">
        <f>(טבלה1[[#This Row],[field]]-B$2)/B$3</f>
        <v>15119.719593730058</v>
      </c>
      <c r="K48">
        <f>SQRT(טבלה1[[#This Row],[dfield]]^2 +E$2^2)/B$3</f>
        <v>885.26280032156853</v>
      </c>
      <c r="L48" s="6">
        <f>טבלה4[[#This Row],[rdfield]]/טבלה4[[#This Row],[rfield]]</f>
        <v>5.855021284182247E-2</v>
      </c>
    </row>
    <row r="49" spans="1:12" x14ac:dyDescent="0.2">
      <c r="A49">
        <v>130</v>
      </c>
      <c r="B49">
        <f>טבלה1[[#This Row],[theta]]*PI()/180</f>
        <v>2.2689280275926285</v>
      </c>
      <c r="C49">
        <f t="shared" si="1"/>
        <v>2.886751345948129E-3</v>
      </c>
      <c r="D49">
        <v>6.4000000000000001E-2</v>
      </c>
      <c r="E49" s="1">
        <v>1.7100000000000001E-4</v>
      </c>
      <c r="F49" s="4">
        <f>טבלה1[[#This Row],[dfield]]/טבלה1[[#This Row],[field]]</f>
        <v>2.6718750000000002E-3</v>
      </c>
      <c r="H49">
        <f>טבלה1[[#This Row],[theta(rad)]]</f>
        <v>2.2689280275926285</v>
      </c>
      <c r="I49">
        <f>טבלה1[[#This Row],[dtheta]]</f>
        <v>2.886751345948129E-3</v>
      </c>
      <c r="J49">
        <f>(טבלה1[[#This Row],[field]]-B$2)/B$3</f>
        <v>19894.367886486918</v>
      </c>
      <c r="K49">
        <f>SQRT(טבלה1[[#This Row],[dfield]]^2 +E$2^2)/B$3</f>
        <v>857.98612701478817</v>
      </c>
      <c r="L49" s="6">
        <f>טבלה4[[#This Row],[rdfield]]/טבלה4[[#This Row],[rfield]]</f>
        <v>4.3127086616185882E-2</v>
      </c>
    </row>
    <row r="50" spans="1:12" x14ac:dyDescent="0.2">
      <c r="A50">
        <v>140</v>
      </c>
      <c r="B50">
        <f>טבלה1[[#This Row],[theta]]*PI()/180</f>
        <v>2.4434609527920612</v>
      </c>
      <c r="C50">
        <f t="shared" si="1"/>
        <v>2.886751345948129E-3</v>
      </c>
      <c r="D50">
        <v>6.8000000000000005E-2</v>
      </c>
      <c r="E50" s="1">
        <v>2.1100000000000001E-4</v>
      </c>
      <c r="F50" s="4">
        <f>טבלה1[[#This Row],[dfield]]/טבלה1[[#This Row],[field]]</f>
        <v>3.1029411764705883E-3</v>
      </c>
      <c r="H50">
        <f>טבלה1[[#This Row],[theta(rad)]]</f>
        <v>2.4434609527920612</v>
      </c>
      <c r="I50">
        <f>טבלה1[[#This Row],[dtheta]]</f>
        <v>2.886751345948129E-3</v>
      </c>
      <c r="J50">
        <f>(טבלה1[[#This Row],[field]]-B$2)/B$3</f>
        <v>23077.466748324827</v>
      </c>
      <c r="K50">
        <f>SQRT(טבלה1[[#This Row],[dfield]]^2 +E$2^2)/B$3</f>
        <v>863.60660441411596</v>
      </c>
      <c r="L50" s="6">
        <f>טבלה4[[#This Row],[rdfield]]/טבלה4[[#This Row],[rfield]]</f>
        <v>3.7422071227848457E-2</v>
      </c>
    </row>
    <row r="51" spans="1:12" x14ac:dyDescent="0.2">
      <c r="A51">
        <v>150</v>
      </c>
      <c r="B51">
        <f>טבלה1[[#This Row],[theta]]*PI()/180</f>
        <v>2.6179938779914944</v>
      </c>
      <c r="C51">
        <f t="shared" si="1"/>
        <v>2.886751345948129E-3</v>
      </c>
      <c r="D51">
        <v>7.1999999999999995E-2</v>
      </c>
      <c r="E51" s="1">
        <v>2.5500000000000002E-4</v>
      </c>
      <c r="F51" s="4">
        <f>טבלה1[[#This Row],[dfield]]/טבלה1[[#This Row],[field]]</f>
        <v>3.5416666666666674E-3</v>
      </c>
      <c r="H51">
        <f>טבלה1[[#This Row],[theta(rad)]]</f>
        <v>2.6179938779914944</v>
      </c>
      <c r="I51">
        <f>טבלה1[[#This Row],[dtheta]]</f>
        <v>2.886751345948129E-3</v>
      </c>
      <c r="J51">
        <f>(טבלה1[[#This Row],[field]]-B$2)/B$3</f>
        <v>26260.565610162725</v>
      </c>
      <c r="K51">
        <f>SQRT(טבלה1[[#This Row],[dfield]]^2 +E$2^2)/B$3</f>
        <v>871.09165813446123</v>
      </c>
      <c r="L51" s="6">
        <f>טבלה4[[#This Row],[rdfield]]/טבלה4[[#This Row],[rfield]]</f>
        <v>3.317109277331607E-2</v>
      </c>
    </row>
    <row r="52" spans="1:12" x14ac:dyDescent="0.2">
      <c r="A52">
        <v>160</v>
      </c>
      <c r="B52">
        <f>טבלה1[[#This Row],[theta]]*PI()/180</f>
        <v>2.7925268031909272</v>
      </c>
      <c r="C52">
        <f t="shared" si="1"/>
        <v>2.886751345948129E-3</v>
      </c>
      <c r="D52">
        <v>7.5999999999999998E-2</v>
      </c>
      <c r="E52" s="1">
        <v>2.9999999999999997E-4</v>
      </c>
      <c r="F52" s="4">
        <f>טבלה1[[#This Row],[dfield]]/טבלה1[[#This Row],[field]]</f>
        <v>3.9473684210526317E-3</v>
      </c>
      <c r="H52">
        <f>טבלה1[[#This Row],[theta(rad)]]</f>
        <v>2.7925268031909272</v>
      </c>
      <c r="I52">
        <f>טבלה1[[#This Row],[dtheta]]</f>
        <v>2.886751345948129E-3</v>
      </c>
      <c r="J52">
        <f>(טבלה1[[#This Row],[field]]-B$2)/B$3</f>
        <v>29443.664472000637</v>
      </c>
      <c r="K52">
        <f>SQRT(טבלה1[[#This Row],[dfield]]^2 +E$2^2)/B$3</f>
        <v>880.12287800091644</v>
      </c>
      <c r="L52" s="6">
        <f>טבלה4[[#This Row],[rdfield]]/טבלה4[[#This Row],[rfield]]</f>
        <v>2.9891757489556595E-2</v>
      </c>
    </row>
    <row r="53" spans="1:12" x14ac:dyDescent="0.2">
      <c r="A53">
        <v>170</v>
      </c>
      <c r="B53">
        <f>טבלה1[[#This Row],[theta]]*PI()/180</f>
        <v>2.9670597283903604</v>
      </c>
      <c r="C53">
        <f t="shared" si="1"/>
        <v>2.886751345948129E-3</v>
      </c>
      <c r="D53">
        <v>7.6999999999999999E-2</v>
      </c>
      <c r="E53" s="1">
        <v>2.8299999999999999E-4</v>
      </c>
      <c r="F53" s="4">
        <f>טבלה1[[#This Row],[dfield]]/טבלה1[[#This Row],[field]]</f>
        <v>3.6753246753246753E-3</v>
      </c>
      <c r="H53">
        <f>טבלה1[[#This Row],[theta(rad)]]</f>
        <v>2.9670597283903604</v>
      </c>
      <c r="I53">
        <f>טבלה1[[#This Row],[dtheta]]</f>
        <v>2.886751345948129E-3</v>
      </c>
      <c r="J53">
        <f>(טבלה1[[#This Row],[field]]-B$2)/B$3</f>
        <v>30239.439187460113</v>
      </c>
      <c r="K53">
        <f>SQRT(טבלה1[[#This Row],[dfield]]^2 +E$2^2)/B$3</f>
        <v>876.55009344096868</v>
      </c>
      <c r="L53" s="6">
        <f>טבלה4[[#This Row],[rdfield]]/טבלה4[[#This Row],[rfield]]</f>
        <v>2.8986982463764147E-2</v>
      </c>
    </row>
    <row r="54" spans="1:12" x14ac:dyDescent="0.2">
      <c r="A54">
        <v>180</v>
      </c>
      <c r="B54">
        <f>טבלה1[[#This Row],[theta]]*PI()/180</f>
        <v>3.1415926535897931</v>
      </c>
      <c r="C54">
        <f t="shared" si="1"/>
        <v>2.886751345948129E-3</v>
      </c>
      <c r="D54">
        <v>7.9000000000000001E-2</v>
      </c>
      <c r="E54" s="1">
        <v>2.4699999999999999E-4</v>
      </c>
      <c r="F54" s="4">
        <f>טבלה1[[#This Row],[dfield]]/טבלה1[[#This Row],[field]]</f>
        <v>3.1265822784810123E-3</v>
      </c>
      <c r="H54">
        <f>טבלה1[[#This Row],[theta(rad)]]</f>
        <v>3.1415926535897931</v>
      </c>
      <c r="I54">
        <f>טבלה1[[#This Row],[dtheta]]</f>
        <v>2.886751345948129E-3</v>
      </c>
      <c r="J54">
        <f>(טבלה1[[#This Row],[field]]-B$2)/B$3</f>
        <v>31830.98861837907</v>
      </c>
      <c r="K54">
        <f>SQRT(טבלה1[[#This Row],[dfield]]^2 +E$2^2)/B$3</f>
        <v>869.63067744992884</v>
      </c>
      <c r="L54" s="6">
        <f>טבלה4[[#This Row],[rdfield]]/טבלה4[[#This Row],[rfield]]</f>
        <v>2.7320253476130114E-2</v>
      </c>
    </row>
    <row r="55" spans="1:12" x14ac:dyDescent="0.2">
      <c r="A55">
        <v>190</v>
      </c>
      <c r="B55">
        <f>טבלה1[[#This Row],[theta]]*PI()/180</f>
        <v>3.3161255787892263</v>
      </c>
      <c r="C55">
        <f t="shared" si="1"/>
        <v>2.886751345948129E-3</v>
      </c>
      <c r="D55">
        <v>7.8E-2</v>
      </c>
      <c r="E55" s="1">
        <v>4.2099999999999999E-4</v>
      </c>
      <c r="F55" s="4">
        <f>טבלה1[[#This Row],[dfield]]/טבלה1[[#This Row],[field]]</f>
        <v>5.3974358974358972E-3</v>
      </c>
      <c r="H55">
        <f>טבלה1[[#This Row],[theta(rad)]]</f>
        <v>3.3161255787892263</v>
      </c>
      <c r="I55">
        <f>טבלה1[[#This Row],[dtheta]]</f>
        <v>2.886751345948129E-3</v>
      </c>
      <c r="J55">
        <f>(טבלה1[[#This Row],[field]]-B$2)/B$3</f>
        <v>31035.21390291959</v>
      </c>
      <c r="K55">
        <f>SQRT(טבלה1[[#This Row],[dfield]]^2 +E$2^2)/B$3</f>
        <v>910.96777605961381</v>
      </c>
      <c r="L55" s="6">
        <f>טבלה4[[#This Row],[rdfield]]/טבלה4[[#This Row],[rfield]]</f>
        <v>2.9352714594111946E-2</v>
      </c>
    </row>
    <row r="56" spans="1:12" x14ac:dyDescent="0.2">
      <c r="A56">
        <v>200</v>
      </c>
      <c r="B56">
        <f>טבלה1[[#This Row],[theta]]*PI()/180</f>
        <v>3.4906585039886591</v>
      </c>
      <c r="C56">
        <f t="shared" si="1"/>
        <v>2.886751345948129E-3</v>
      </c>
      <c r="D56">
        <v>7.4999999999999997E-2</v>
      </c>
      <c r="E56" s="1">
        <v>3.6000000000000002E-4</v>
      </c>
      <c r="F56" s="4">
        <f>טבלה1[[#This Row],[dfield]]/טבלה1[[#This Row],[field]]</f>
        <v>4.8000000000000004E-3</v>
      </c>
      <c r="H56">
        <f>טבלה1[[#This Row],[theta(rad)]]</f>
        <v>3.4906585039886591</v>
      </c>
      <c r="I56">
        <f>טבלה1[[#This Row],[dtheta]]</f>
        <v>2.886751345948129E-3</v>
      </c>
      <c r="J56">
        <f>(טבלה1[[#This Row],[field]]-B$2)/B$3</f>
        <v>28647.889756541157</v>
      </c>
      <c r="K56">
        <f>SQRT(טבלה1[[#This Row],[dfield]]^2 +E$2^2)/B$3</f>
        <v>894.25570914145953</v>
      </c>
      <c r="L56" s="6">
        <f>טבלה4[[#This Row],[rdfield]]/טבלה4[[#This Row],[rfield]]</f>
        <v>3.1215412958550449E-2</v>
      </c>
    </row>
    <row r="57" spans="1:12" x14ac:dyDescent="0.2">
      <c r="A57">
        <v>210</v>
      </c>
      <c r="B57">
        <f>טבלה1[[#This Row],[theta]]*PI()/180</f>
        <v>3.6651914291880923</v>
      </c>
      <c r="C57">
        <f t="shared" si="1"/>
        <v>2.886751345948129E-3</v>
      </c>
      <c r="D57">
        <v>7.2999999999999995E-2</v>
      </c>
      <c r="E57" s="1">
        <v>2.4800000000000001E-4</v>
      </c>
      <c r="F57" s="4">
        <f>טבלה1[[#This Row],[dfield]]/טבלה1[[#This Row],[field]]</f>
        <v>3.3972602739726029E-3</v>
      </c>
      <c r="H57">
        <f>טבלה1[[#This Row],[theta(rad)]]</f>
        <v>3.6651914291880923</v>
      </c>
      <c r="I57">
        <f>טבלה1[[#This Row],[dtheta]]</f>
        <v>2.886751345948129E-3</v>
      </c>
      <c r="J57">
        <f>(טבלה1[[#This Row],[field]]-B$2)/B$3</f>
        <v>27056.340325622205</v>
      </c>
      <c r="K57">
        <f>SQRT(טבלה1[[#This Row],[dfield]]^2 +E$2^2)/B$3</f>
        <v>869.81088609761366</v>
      </c>
      <c r="L57" s="6">
        <f>טבלה4[[#This Row],[rdfield]]/טבלה4[[#This Row],[rfield]]</f>
        <v>3.2148135173843434E-2</v>
      </c>
    </row>
    <row r="58" spans="1:12" x14ac:dyDescent="0.2">
      <c r="A58">
        <v>220</v>
      </c>
      <c r="B58">
        <f>טבלה1[[#This Row],[theta]]*PI()/180</f>
        <v>3.839724354387525</v>
      </c>
      <c r="C58">
        <f t="shared" si="1"/>
        <v>2.886751345948129E-3</v>
      </c>
      <c r="D58">
        <v>6.9000000000000006E-2</v>
      </c>
      <c r="E58" s="1">
        <v>2.5599999999999999E-4</v>
      </c>
      <c r="F58" s="4">
        <f>טבלה1[[#This Row],[dfield]]/טבלה1[[#This Row],[field]]</f>
        <v>3.7101449275362313E-3</v>
      </c>
      <c r="H58">
        <f>טבלה1[[#This Row],[theta(rad)]]</f>
        <v>3.839724354387525</v>
      </c>
      <c r="I58">
        <f>טבלה1[[#This Row],[dtheta]]</f>
        <v>2.886751345948129E-3</v>
      </c>
      <c r="J58">
        <f>(טבלה1[[#This Row],[field]]-B$2)/B$3</f>
        <v>23873.241463784307</v>
      </c>
      <c r="K58">
        <f>SQRT(טבלה1[[#This Row],[dfield]]^2 +E$2^2)/B$3</f>
        <v>871.27737914036459</v>
      </c>
      <c r="L58" s="6">
        <f>טבלה4[[#This Row],[rdfield]]/טבלה4[[#This Row],[rfield]]</f>
        <v>3.649598151395117E-2</v>
      </c>
    </row>
    <row r="59" spans="1:12" x14ac:dyDescent="0.2">
      <c r="A59">
        <v>230</v>
      </c>
      <c r="B59">
        <f>טבלה1[[#This Row],[theta]]*PI()/180</f>
        <v>4.0142572795869578</v>
      </c>
      <c r="C59">
        <f t="shared" si="1"/>
        <v>2.886751345948129E-3</v>
      </c>
      <c r="D59">
        <v>6.3E-2</v>
      </c>
      <c r="E59" s="1">
        <v>2.8699999999999998E-4</v>
      </c>
      <c r="F59" s="4">
        <f>טבלה1[[#This Row],[dfield]]/טבלה1[[#This Row],[field]]</f>
        <v>4.5555555555555549E-3</v>
      </c>
      <c r="H59">
        <f>טבלה1[[#This Row],[theta(rad)]]</f>
        <v>4.0142572795869578</v>
      </c>
      <c r="I59">
        <f>טבלה1[[#This Row],[dtheta]]</f>
        <v>2.886751345948129E-3</v>
      </c>
      <c r="J59">
        <f>(טבלה1[[#This Row],[field]]-B$2)/B$3</f>
        <v>19098.593171027442</v>
      </c>
      <c r="K59">
        <f>SQRT(טבלה1[[#This Row],[dfield]]^2 +E$2^2)/B$3</f>
        <v>877.373291808153</v>
      </c>
      <c r="L59" s="6">
        <f>טבלה4[[#This Row],[rdfield]]/טבלה4[[#This Row],[rfield]]</f>
        <v>4.5939158133339784E-2</v>
      </c>
    </row>
    <row r="60" spans="1:12" x14ac:dyDescent="0.2">
      <c r="A60">
        <v>240</v>
      </c>
      <c r="B60">
        <f>טבלה1[[#This Row],[theta]]*PI()/180</f>
        <v>4.1887902047863905</v>
      </c>
      <c r="C60">
        <f t="shared" si="1"/>
        <v>2.886751345948129E-3</v>
      </c>
      <c r="D60">
        <v>5.8000000000000003E-2</v>
      </c>
      <c r="E60" s="1">
        <v>2.5000000000000001E-4</v>
      </c>
      <c r="F60" s="4">
        <f>טבלה1[[#This Row],[dfield]]/טבלה1[[#This Row],[field]]</f>
        <v>4.3103448275862068E-3</v>
      </c>
      <c r="H60">
        <f>טבלה1[[#This Row],[theta(rad)]]</f>
        <v>4.1887902047863905</v>
      </c>
      <c r="I60">
        <f>טבלה1[[#This Row],[dtheta]]</f>
        <v>2.886751345948129E-3</v>
      </c>
      <c r="J60">
        <f>(טבלה1[[#This Row],[field]]-B$2)/B$3</f>
        <v>15119.719593730058</v>
      </c>
      <c r="K60">
        <f>SQRT(טבלה1[[#This Row],[dfield]]^2 +E$2^2)/B$3</f>
        <v>870.17337464558716</v>
      </c>
      <c r="L60" s="6">
        <f>טבלה4[[#This Row],[rdfield]]/טבלה4[[#This Row],[rfield]]</f>
        <v>5.7552216444968739E-2</v>
      </c>
    </row>
    <row r="61" spans="1:12" x14ac:dyDescent="0.2">
      <c r="A61">
        <v>250</v>
      </c>
      <c r="B61">
        <f>טבלה1[[#This Row],[theta]]*PI()/180</f>
        <v>4.3633231299858233</v>
      </c>
      <c r="C61">
        <f t="shared" si="1"/>
        <v>2.886751345948129E-3</v>
      </c>
      <c r="D61">
        <v>5.0999999999999997E-2</v>
      </c>
      <c r="E61" s="1">
        <v>1.9799999999999999E-4</v>
      </c>
      <c r="F61" s="4">
        <f>טבלה1[[#This Row],[dfield]]/טבלה1[[#This Row],[field]]</f>
        <v>3.8823529411764705E-3</v>
      </c>
      <c r="H61">
        <f>טבלה1[[#This Row],[theta(rad)]]</f>
        <v>4.3633231299858233</v>
      </c>
      <c r="I61">
        <f>טבלה1[[#This Row],[dtheta]]</f>
        <v>2.886751345948129E-3</v>
      </c>
      <c r="J61">
        <f>(טבלה1[[#This Row],[field]]-B$2)/B$3</f>
        <v>9549.2965855137172</v>
      </c>
      <c r="K61">
        <f>SQRT(טבלה1[[#This Row],[dfield]]^2 +E$2^2)/B$3</f>
        <v>861.65499917528768</v>
      </c>
      <c r="L61" s="6">
        <f>טבלה4[[#This Row],[rdfield]]/טבלה4[[#This Row],[rfield]]</f>
        <v>9.0232300511266794E-2</v>
      </c>
    </row>
    <row r="62" spans="1:12" x14ac:dyDescent="0.2">
      <c r="A62">
        <v>260</v>
      </c>
      <c r="B62">
        <f>טבלה1[[#This Row],[theta]]*PI()/180</f>
        <v>4.5378560551852569</v>
      </c>
      <c r="C62">
        <f t="shared" si="1"/>
        <v>2.886751345948129E-3</v>
      </c>
      <c r="D62">
        <v>4.4999999999999998E-2</v>
      </c>
      <c r="E62" s="1">
        <v>2.4699999999999999E-4</v>
      </c>
      <c r="F62" s="4">
        <f>טבלה1[[#This Row],[dfield]]/טבלה1[[#This Row],[field]]</f>
        <v>5.4888888888888886E-3</v>
      </c>
      <c r="H62">
        <f>טבלה1[[#This Row],[theta(rad)]]</f>
        <v>4.5378560551852569</v>
      </c>
      <c r="I62">
        <f>טבלה1[[#This Row],[dtheta]]</f>
        <v>2.886751345948129E-3</v>
      </c>
      <c r="J62">
        <f>(טבלה1[[#This Row],[field]]-B$2)/B$3</f>
        <v>4774.6482927568586</v>
      </c>
      <c r="K62">
        <f>SQRT(טבלה1[[#This Row],[dfield]]^2 +E$2^2)/B$3</f>
        <v>869.63067744992884</v>
      </c>
      <c r="L62" s="6">
        <f>טבלה4[[#This Row],[rdfield]]/טבלה4[[#This Row],[rfield]]</f>
        <v>0.18213502317420083</v>
      </c>
    </row>
    <row r="63" spans="1:12" x14ac:dyDescent="0.2">
      <c r="A63">
        <v>270</v>
      </c>
      <c r="B63">
        <f>טבלה1[[#This Row],[theta]]*PI()/180</f>
        <v>4.7123889803846897</v>
      </c>
      <c r="C63">
        <f t="shared" si="1"/>
        <v>2.886751345948129E-3</v>
      </c>
      <c r="D63">
        <v>3.9E-2</v>
      </c>
      <c r="E63" s="1">
        <v>2.9399999999999999E-4</v>
      </c>
      <c r="F63" s="4">
        <f>טבלה1[[#This Row],[dfield]]/טבלה1[[#This Row],[field]]</f>
        <v>7.5384615384615382E-3</v>
      </c>
      <c r="H63">
        <f>טבלה1[[#This Row],[theta(rad)]]</f>
        <v>4.7123889803846897</v>
      </c>
      <c r="I63">
        <f>טבלה1[[#This Row],[dtheta]]</f>
        <v>2.886751345948129E-3</v>
      </c>
      <c r="J63">
        <f>(טבלה1[[#This Row],[field]]-B$2)/B$3</f>
        <v>0</v>
      </c>
      <c r="K63">
        <f>SQRT(טבלה1[[#This Row],[dfield]]^2 +E$2^2)/B$3</f>
        <v>878.83977550801774</v>
      </c>
      <c r="L63" s="6" t="e">
        <f>טבלה4[[#This Row],[rdfield]]/טבלה4[[#This Row],[rfield]]</f>
        <v>#DIV/0!</v>
      </c>
    </row>
    <row r="64" spans="1:12" x14ac:dyDescent="0.2">
      <c r="A64">
        <v>280</v>
      </c>
      <c r="B64">
        <f>טבלה1[[#This Row],[theta]]*PI()/180</f>
        <v>4.8869219055841224</v>
      </c>
      <c r="C64">
        <f t="shared" si="1"/>
        <v>2.886751345948129E-3</v>
      </c>
      <c r="D64">
        <v>3.2000000000000001E-2</v>
      </c>
      <c r="E64" s="1">
        <v>3.01E-4</v>
      </c>
      <c r="F64" s="4">
        <f>טבלה1[[#This Row],[dfield]]/טבלה1[[#This Row],[field]]</f>
        <v>9.4062499999999997E-3</v>
      </c>
      <c r="H64">
        <f>טבלה1[[#This Row],[theta(rad)]]</f>
        <v>4.8869219055841224</v>
      </c>
      <c r="I64">
        <f>טבלה1[[#This Row],[dtheta]]</f>
        <v>2.886751345948129E-3</v>
      </c>
      <c r="J64">
        <f>(טבלה1[[#This Row],[field]]-B$2)/B$3</f>
        <v>-5570.4230082163358</v>
      </c>
      <c r="K64">
        <f>SQRT(טבלה1[[#This Row],[dfield]]^2 +E$2^2)/B$3</f>
        <v>880.33906426823569</v>
      </c>
      <c r="L64" s="6">
        <f>טבלה4[[#This Row],[rdfield]]/טבלה4[[#This Row],[rfield]]</f>
        <v>-0.15803809925561157</v>
      </c>
    </row>
    <row r="65" spans="1:12" x14ac:dyDescent="0.2">
      <c r="A65">
        <v>290</v>
      </c>
      <c r="B65">
        <f>טבלה1[[#This Row],[theta]]*PI()/180</f>
        <v>5.0614548307835552</v>
      </c>
      <c r="C65">
        <f t="shared" si="1"/>
        <v>2.886751345948129E-3</v>
      </c>
      <c r="D65">
        <v>2.5000000000000001E-2</v>
      </c>
      <c r="E65" s="1">
        <v>3.48E-4</v>
      </c>
      <c r="F65" s="4">
        <f>טבלה1[[#This Row],[dfield]]/טבלה1[[#This Row],[field]]</f>
        <v>1.392E-2</v>
      </c>
      <c r="H65">
        <f>טבלה1[[#This Row],[theta(rad)]]</f>
        <v>5.0614548307835552</v>
      </c>
      <c r="I65">
        <f>טבלה1[[#This Row],[dtheta]]</f>
        <v>2.886751345948129E-3</v>
      </c>
      <c r="J65">
        <f>(טבלה1[[#This Row],[field]]-B$2)/B$3</f>
        <v>-11140.846016432672</v>
      </c>
      <c r="K65">
        <f>SQRT(טבלה1[[#This Row],[dfield]]^2 +E$2^2)/B$3</f>
        <v>891.24245774126291</v>
      </c>
      <c r="L65" s="6">
        <f>טבלה4[[#This Row],[rdfield]]/טבלה4[[#This Row],[rfield]]</f>
        <v>-7.9997735937350392E-2</v>
      </c>
    </row>
    <row r="66" spans="1:12" x14ac:dyDescent="0.2">
      <c r="A66">
        <v>300</v>
      </c>
      <c r="B66">
        <f>טבלה1[[#This Row],[theta]]*PI()/180</f>
        <v>5.2359877559829888</v>
      </c>
      <c r="C66">
        <f t="shared" si="1"/>
        <v>2.886751345948129E-3</v>
      </c>
      <c r="D66">
        <v>1.9E-2</v>
      </c>
      <c r="E66" s="1">
        <v>3.01E-4</v>
      </c>
      <c r="F66" s="4">
        <f>טבלה1[[#This Row],[dfield]]/טבלה1[[#This Row],[field]]</f>
        <v>1.5842105263157893E-2</v>
      </c>
      <c r="H66">
        <f>טבלה1[[#This Row],[theta(rad)]]</f>
        <v>5.2359877559829888</v>
      </c>
      <c r="I66">
        <f>טבלה1[[#This Row],[dtheta]]</f>
        <v>2.886751345948129E-3</v>
      </c>
      <c r="J66">
        <f>(טבלה1[[#This Row],[field]]-B$2)/B$3</f>
        <v>-15915.494309189535</v>
      </c>
      <c r="K66">
        <f>SQRT(טבלה1[[#This Row],[dfield]]^2 +E$2^2)/B$3</f>
        <v>880.33906426823569</v>
      </c>
      <c r="L66" s="6">
        <f>טבלה4[[#This Row],[rdfield]]/טבלה4[[#This Row],[rfield]]</f>
        <v>-5.5313334739464037E-2</v>
      </c>
    </row>
    <row r="67" spans="1:12" x14ac:dyDescent="0.2">
      <c r="A67">
        <v>310</v>
      </c>
      <c r="B67">
        <f>טבלה1[[#This Row],[theta]]*PI()/180</f>
        <v>5.4105206811824216</v>
      </c>
      <c r="C67">
        <f t="shared" si="1"/>
        <v>2.886751345948129E-3</v>
      </c>
      <c r="D67">
        <v>1.4E-2</v>
      </c>
      <c r="E67" s="1">
        <v>2.1900000000000001E-4</v>
      </c>
      <c r="F67" s="4">
        <f>טבלה1[[#This Row],[dfield]]/טבלה1[[#This Row],[field]]</f>
        <v>1.5642857142857142E-2</v>
      </c>
      <c r="H67">
        <f>טבלה1[[#This Row],[theta(rad)]]</f>
        <v>5.4105206811824216</v>
      </c>
      <c r="I67">
        <f>טבלה1[[#This Row],[dtheta]]</f>
        <v>2.886751345948129E-3</v>
      </c>
      <c r="J67">
        <f>(טבלה1[[#This Row],[field]]-B$2)/B$3</f>
        <v>-19894.367886486918</v>
      </c>
      <c r="K67">
        <f>SQRT(טבלה1[[#This Row],[dfield]]^2 +E$2^2)/B$3</f>
        <v>864.86691036019511</v>
      </c>
      <c r="L67" s="6">
        <f>טבלה4[[#This Row],[rdfield]]/טבלה4[[#This Row],[rfield]]</f>
        <v>-4.3472952510727858E-2</v>
      </c>
    </row>
    <row r="68" spans="1:12" x14ac:dyDescent="0.2">
      <c r="A68">
        <v>320</v>
      </c>
      <c r="B68">
        <f>טבלה1[[#This Row],[theta]]*PI()/180</f>
        <v>5.5850536063818543</v>
      </c>
      <c r="C68">
        <f t="shared" si="1"/>
        <v>2.886751345948129E-3</v>
      </c>
      <c r="D68">
        <v>8.9999999999999993E-3</v>
      </c>
      <c r="E68" s="1">
        <v>2.6200000000000003E-4</v>
      </c>
      <c r="F68" s="4">
        <f>טבלה1[[#This Row],[dfield]]/טבלה1[[#This Row],[field]]</f>
        <v>2.9111111111111115E-2</v>
      </c>
      <c r="H68">
        <f>טבלה1[[#This Row],[theta(rad)]]</f>
        <v>5.5850536063818543</v>
      </c>
      <c r="I68">
        <f>טבלה1[[#This Row],[dtheta]]</f>
        <v>2.886751345948129E-3</v>
      </c>
      <c r="J68">
        <f>(טבלה1[[#This Row],[field]]-B$2)/B$3</f>
        <v>-23873.241463784299</v>
      </c>
      <c r="K68">
        <f>SQRT(טבלה1[[#This Row],[dfield]]^2 +E$2^2)/B$3</f>
        <v>872.40611838406733</v>
      </c>
      <c r="L68" s="6">
        <f>טבלה4[[#This Row],[rdfield]]/טבלה4[[#This Row],[rfield]]</f>
        <v>-3.6543262032828983E-2</v>
      </c>
    </row>
    <row r="69" spans="1:12" x14ac:dyDescent="0.2">
      <c r="A69">
        <v>330</v>
      </c>
      <c r="B69">
        <f>טבלה1[[#This Row],[theta]]*PI()/180</f>
        <v>5.7595865315812871</v>
      </c>
      <c r="C69">
        <f t="shared" si="1"/>
        <v>2.886751345948129E-3</v>
      </c>
      <c r="D69">
        <v>5.3E-3</v>
      </c>
      <c r="E69" s="1">
        <v>2.34E-4</v>
      </c>
      <c r="F69" s="4">
        <f>טבלה1[[#This Row],[dfield]]/טבלה1[[#This Row],[field]]</f>
        <v>4.4150943396226411E-2</v>
      </c>
      <c r="H69">
        <f>טבלה1[[#This Row],[theta(rad)]]</f>
        <v>5.7595865315812871</v>
      </c>
      <c r="I69">
        <f>טבלה1[[#This Row],[dtheta]]</f>
        <v>2.886751345948129E-3</v>
      </c>
      <c r="J69">
        <f>(טבלה1[[#This Row],[field]]-B$2)/B$3</f>
        <v>-26817.607910984363</v>
      </c>
      <c r="K69">
        <f>SQRT(טבלה1[[#This Row],[dfield]]^2 +E$2^2)/B$3</f>
        <v>867.35099968455677</v>
      </c>
      <c r="L69" s="6">
        <f>טבלה4[[#This Row],[rdfield]]/טבלה4[[#This Row],[rfield]]</f>
        <v>-3.234259381237705E-2</v>
      </c>
    </row>
    <row r="70" spans="1:12" x14ac:dyDescent="0.2">
      <c r="A70">
        <v>340</v>
      </c>
      <c r="B70">
        <f>טבלה1[[#This Row],[theta]]*PI()/180</f>
        <v>5.9341194567807207</v>
      </c>
      <c r="C70">
        <f t="shared" si="1"/>
        <v>2.886751345948129E-3</v>
      </c>
      <c r="D70">
        <v>3.3E-3</v>
      </c>
      <c r="E70" s="1">
        <v>2.72E-4</v>
      </c>
      <c r="F70" s="4">
        <f>טבלה1[[#This Row],[dfield]]/טבלה1[[#This Row],[field]]</f>
        <v>8.2424242424242428E-2</v>
      </c>
      <c r="H70">
        <f>טבלה1[[#This Row],[theta(rad)]]</f>
        <v>5.9341194567807207</v>
      </c>
      <c r="I70">
        <f>טבלה1[[#This Row],[dtheta]]</f>
        <v>2.886751345948129E-3</v>
      </c>
      <c r="J70">
        <f>(טבלה1[[#This Row],[field]]-B$2)/B$3</f>
        <v>-28409.157341903319</v>
      </c>
      <c r="K70">
        <f>SQRT(טבלה1[[#This Row],[dfield]]^2 +E$2^2)/B$3</f>
        <v>874.34205543255109</v>
      </c>
      <c r="L70" s="6">
        <f>טבלה4[[#This Row],[rdfield]]/טבלה4[[#This Row],[rfield]]</f>
        <v>-3.0776768381753524E-2</v>
      </c>
    </row>
    <row r="71" spans="1:12" x14ac:dyDescent="0.2">
      <c r="A71">
        <v>350</v>
      </c>
      <c r="B71">
        <f>טבלה1[[#This Row],[theta]]*PI()/180</f>
        <v>6.1086523819801526</v>
      </c>
      <c r="C71">
        <f t="shared" si="1"/>
        <v>2.886751345948129E-3</v>
      </c>
      <c r="D71">
        <v>1.2999999999999999E-3</v>
      </c>
      <c r="E71" s="1">
        <v>3.0499999999999999E-4</v>
      </c>
      <c r="F71" s="4">
        <f>טבלה1[[#This Row],[dfield]]/טבלה1[[#This Row],[field]]</f>
        <v>0.23461538461538461</v>
      </c>
      <c r="H71">
        <f>טבלה1[[#This Row],[theta(rad)]]</f>
        <v>6.1086523819801526</v>
      </c>
      <c r="I71">
        <f>טבלה1[[#This Row],[dtheta]]</f>
        <v>2.886751345948129E-3</v>
      </c>
      <c r="J71">
        <f>(טבלה1[[#This Row],[field]]-B$2)/B$3</f>
        <v>-30000.706772822268</v>
      </c>
      <c r="K71">
        <f>SQRT(טבלה1[[#This Row],[dfield]]^2 +E$2^2)/B$3</f>
        <v>881.21046521750645</v>
      </c>
      <c r="L71" s="6">
        <f>טבלה4[[#This Row],[rdfield]]/טבלה4[[#This Row],[rfield]]</f>
        <v>-2.9372990172878116E-2</v>
      </c>
    </row>
    <row r="72" spans="1:12" x14ac:dyDescent="0.2">
      <c r="A72">
        <v>360</v>
      </c>
      <c r="B72">
        <f>טבלה1[[#This Row],[theta]]*PI()/180</f>
        <v>6.2831853071795862</v>
      </c>
      <c r="C72">
        <f t="shared" si="1"/>
        <v>2.886751345948129E-3</v>
      </c>
      <c r="D72" s="1">
        <v>6.78E-4</v>
      </c>
      <c r="E72" s="1">
        <v>2.6200000000000003E-4</v>
      </c>
      <c r="F72" s="4">
        <f>טבלה1[[#This Row],[dfield]]/טבלה1[[#This Row],[field]]</f>
        <v>0.38643067846607676</v>
      </c>
      <c r="H72">
        <f>טבלה1[[#This Row],[theta(rad)]]</f>
        <v>6.2831853071795862</v>
      </c>
      <c r="I72">
        <f>טבלה1[[#This Row],[dtheta]]</f>
        <v>2.886751345948129E-3</v>
      </c>
      <c r="J72">
        <f>(טבלה1[[#This Row],[field]]-B$2)/B$3</f>
        <v>-30495.678645838067</v>
      </c>
      <c r="K72">
        <f>SQRT(טבלה1[[#This Row],[dfield]]^2 +E$2^2)/B$3</f>
        <v>872.40611838406733</v>
      </c>
      <c r="L72" s="6">
        <f>טבלה4[[#This Row],[rdfield]]/טבלה4[[#This Row],[rfield]]</f>
        <v>-2.860753251356582E-2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2019-04-06T19:14:10Z</dcterms:created>
  <dcterms:modified xsi:type="dcterms:W3CDTF">2019-04-18T12:51:26Z</dcterms:modified>
</cp:coreProperties>
</file>