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hysics_python_tools\lab_first_year\second_semester\tzemed_thermi\"/>
    </mc:Choice>
  </mc:AlternateContent>
  <xr:revisionPtr revIDLastSave="0" documentId="13_ncr:1_{9B101319-A202-49CD-B7BB-227EE9FF0E03}" xr6:coauthVersionLast="36" xr6:coauthVersionMax="36" xr10:uidLastSave="{00000000-0000-0000-0000-000000000000}"/>
  <bookViews>
    <workbookView xWindow="0" yWindow="0" windowWidth="20490" windowHeight="7575" activeTab="1" xr2:uid="{E22F7FF6-FEB6-4B2F-B163-A358FF96A219}"/>
  </bookViews>
  <sheets>
    <sheet name="גיליון1" sheetId="1" r:id="rId1"/>
    <sheet name="גיליון2" sheetId="2" r:id="rId2"/>
    <sheet name="גיליון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A6" i="2"/>
  <c r="L2" i="1" l="1"/>
  <c r="B5" i="2"/>
  <c r="D5" i="2"/>
  <c r="F18" i="2"/>
  <c r="F17" i="2"/>
  <c r="F9" i="2"/>
  <c r="F10" i="2"/>
  <c r="F11" i="2"/>
  <c r="F12" i="2"/>
  <c r="F13" i="2"/>
  <c r="F14" i="2"/>
  <c r="F15" i="2"/>
  <c r="F16" i="2"/>
  <c r="F19" i="2"/>
  <c r="F20" i="2"/>
  <c r="F21" i="2"/>
  <c r="E11" i="2"/>
  <c r="E12" i="2"/>
  <c r="D9" i="2"/>
  <c r="E9" i="2" s="1"/>
  <c r="D10" i="2"/>
  <c r="E10" i="2" s="1"/>
  <c r="D11" i="2"/>
  <c r="K11" i="2" s="1"/>
  <c r="D12" i="2"/>
  <c r="K12" i="2" s="1"/>
  <c r="D13" i="2"/>
  <c r="E13" i="2" s="1"/>
  <c r="D14" i="2"/>
  <c r="K14" i="2" s="1"/>
  <c r="D15" i="2"/>
  <c r="K15" i="2" s="1"/>
  <c r="D16" i="2"/>
  <c r="K16" i="2" s="1"/>
  <c r="D17" i="2"/>
  <c r="E17" i="2" s="1"/>
  <c r="D18" i="2"/>
  <c r="E18" i="2" s="1"/>
  <c r="D19" i="2"/>
  <c r="K19" i="2" s="1"/>
  <c r="D20" i="2"/>
  <c r="K20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C13" i="2"/>
  <c r="J20" i="2"/>
  <c r="J19" i="2"/>
  <c r="J18" i="2"/>
  <c r="J17" i="2"/>
  <c r="J16" i="2"/>
  <c r="J15" i="2"/>
  <c r="J14" i="2"/>
  <c r="J13" i="2"/>
  <c r="K13" i="2"/>
  <c r="J12" i="2"/>
  <c r="J11" i="2"/>
  <c r="J10" i="2"/>
  <c r="K10" i="2"/>
  <c r="J9" i="2"/>
  <c r="K9" i="2"/>
  <c r="J8" i="2"/>
  <c r="D8" i="2"/>
  <c r="K8" i="2" s="1"/>
  <c r="B2" i="2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8" i="1"/>
  <c r="B2" i="1"/>
  <c r="B8" i="1" s="1"/>
  <c r="B11" i="1"/>
  <c r="B15" i="1"/>
  <c r="B19" i="1"/>
  <c r="B23" i="1"/>
  <c r="B27" i="1"/>
  <c r="J20" i="1"/>
  <c r="J21" i="1"/>
  <c r="J22" i="1"/>
  <c r="J23" i="1"/>
  <c r="J24" i="1"/>
  <c r="J25" i="1"/>
  <c r="J26" i="1"/>
  <c r="J27" i="1"/>
  <c r="J28" i="1"/>
  <c r="J10" i="1"/>
  <c r="F2" i="1"/>
  <c r="E2" i="1"/>
  <c r="J19" i="1"/>
  <c r="J18" i="1"/>
  <c r="J17" i="1"/>
  <c r="J16" i="1"/>
  <c r="J15" i="1"/>
  <c r="J14" i="1"/>
  <c r="J13" i="1"/>
  <c r="J8" i="1"/>
  <c r="J9" i="1"/>
  <c r="J11" i="1"/>
  <c r="J12" i="1"/>
  <c r="J21" i="2" l="1"/>
  <c r="D21" i="2"/>
  <c r="E21" i="2" s="1"/>
  <c r="E14" i="2"/>
  <c r="E20" i="2"/>
  <c r="E19" i="2"/>
  <c r="K18" i="2"/>
  <c r="K17" i="2"/>
  <c r="E16" i="2"/>
  <c r="E15" i="2"/>
  <c r="B8" i="2"/>
  <c r="E8" i="2"/>
  <c r="B26" i="1"/>
  <c r="B22" i="1"/>
  <c r="B18" i="1"/>
  <c r="B14" i="1"/>
  <c r="B10" i="1"/>
  <c r="B25" i="1"/>
  <c r="B21" i="1"/>
  <c r="B17" i="1"/>
  <c r="B13" i="1"/>
  <c r="B9" i="1"/>
  <c r="B28" i="1"/>
  <c r="B24" i="1"/>
  <c r="B20" i="1"/>
  <c r="B16" i="1"/>
  <c r="B12" i="1"/>
  <c r="K8" i="1"/>
  <c r="K16" i="1"/>
  <c r="K24" i="1"/>
  <c r="K10" i="1"/>
  <c r="K18" i="1"/>
  <c r="K21" i="1"/>
  <c r="K19" i="1"/>
  <c r="K27" i="1"/>
  <c r="K13" i="1"/>
  <c r="K11" i="1"/>
  <c r="K26" i="1"/>
  <c r="K17" i="1"/>
  <c r="K15" i="1"/>
  <c r="K23" i="1"/>
  <c r="K12" i="1"/>
  <c r="K20" i="1"/>
  <c r="K28" i="1"/>
  <c r="K14" i="1"/>
  <c r="K9" i="1"/>
  <c r="K25" i="1"/>
  <c r="K22" i="1"/>
  <c r="K21" i="2" l="1"/>
  <c r="I19" i="2"/>
  <c r="I11" i="2"/>
  <c r="I18" i="2"/>
  <c r="I14" i="2"/>
  <c r="I21" i="2"/>
  <c r="I17" i="2"/>
  <c r="I13" i="2"/>
  <c r="I9" i="2"/>
  <c r="I15" i="2"/>
  <c r="I10" i="2"/>
  <c r="I20" i="2"/>
  <c r="I16" i="2"/>
  <c r="I12" i="2"/>
  <c r="F8" i="2"/>
  <c r="I8" i="2"/>
</calcChain>
</file>

<file path=xl/sharedStrings.xml><?xml version="1.0" encoding="utf-8"?>
<sst xmlns="http://schemas.openxmlformats.org/spreadsheetml/2006/main" count="44" uniqueCount="25">
  <si>
    <t>v</t>
  </si>
  <si>
    <t>first_messure</t>
  </si>
  <si>
    <t>V[mV]</t>
  </si>
  <si>
    <t>∆V[mV]</t>
  </si>
  <si>
    <t>stdev</t>
  </si>
  <si>
    <t>for matlav</t>
  </si>
  <si>
    <t>ice_temprature</t>
  </si>
  <si>
    <t>∆∆T[celsious]</t>
  </si>
  <si>
    <t>∆T[Kelvin]</t>
  </si>
  <si>
    <t>k</t>
  </si>
  <si>
    <t>Delta R+T</t>
  </si>
  <si>
    <t>Delta V</t>
  </si>
  <si>
    <t>dk</t>
  </si>
  <si>
    <t>∆T'[Celsious]</t>
  </si>
  <si>
    <t>עמודה1</t>
  </si>
  <si>
    <t>עמודה2</t>
  </si>
  <si>
    <t>T0[celsious]</t>
  </si>
  <si>
    <t>∆∆T[Kelvin]</t>
  </si>
  <si>
    <t>T_hidrogen</t>
  </si>
  <si>
    <t>dThidrogen</t>
  </si>
  <si>
    <t>Vhidrogen</t>
  </si>
  <si>
    <t>dv_hidrogen</t>
  </si>
  <si>
    <t>max_delta</t>
  </si>
  <si>
    <t>n</t>
  </si>
  <si>
    <t>stdev/n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</si>
</sst>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גיליון1!$H$8:$H$28</c:f>
              <c:numCache>
                <c:formatCode>General</c:formatCode>
                <c:ptCount val="21"/>
                <c:pt idx="0">
                  <c:v>361.10265199999998</c:v>
                </c:pt>
                <c:pt idx="1">
                  <c:v>359.10265199999998</c:v>
                </c:pt>
                <c:pt idx="2">
                  <c:v>357.10265199999998</c:v>
                </c:pt>
                <c:pt idx="3">
                  <c:v>355.10265199999998</c:v>
                </c:pt>
                <c:pt idx="4">
                  <c:v>353.10265199999998</c:v>
                </c:pt>
                <c:pt idx="5">
                  <c:v>351.10265199999998</c:v>
                </c:pt>
                <c:pt idx="6">
                  <c:v>349.10265199999998</c:v>
                </c:pt>
                <c:pt idx="7">
                  <c:v>347.10265199999998</c:v>
                </c:pt>
                <c:pt idx="8">
                  <c:v>345.10265199999998</c:v>
                </c:pt>
                <c:pt idx="9">
                  <c:v>343.10265199999998</c:v>
                </c:pt>
                <c:pt idx="10">
                  <c:v>341.10265199999998</c:v>
                </c:pt>
                <c:pt idx="11">
                  <c:v>339.10265199999998</c:v>
                </c:pt>
                <c:pt idx="12">
                  <c:v>337.10265199999998</c:v>
                </c:pt>
                <c:pt idx="13">
                  <c:v>335.10265199999998</c:v>
                </c:pt>
                <c:pt idx="14">
                  <c:v>333.10265199999998</c:v>
                </c:pt>
                <c:pt idx="15">
                  <c:v>331.10265199999998</c:v>
                </c:pt>
                <c:pt idx="16">
                  <c:v>329.10265199999998</c:v>
                </c:pt>
                <c:pt idx="17">
                  <c:v>327.10265199999998</c:v>
                </c:pt>
                <c:pt idx="18">
                  <c:v>325.10265199999998</c:v>
                </c:pt>
                <c:pt idx="19">
                  <c:v>323.10265199999998</c:v>
                </c:pt>
                <c:pt idx="20">
                  <c:v>321.10265199999998</c:v>
                </c:pt>
              </c:numCache>
            </c:numRef>
          </c:xVal>
          <c:yVal>
            <c:numRef>
              <c:f>גיליון1!$J$8:$J$28</c:f>
              <c:numCache>
                <c:formatCode>General</c:formatCode>
                <c:ptCount val="21"/>
                <c:pt idx="0">
                  <c:v>3.6</c:v>
                </c:pt>
                <c:pt idx="1">
                  <c:v>3.55</c:v>
                </c:pt>
                <c:pt idx="2">
                  <c:v>3.46</c:v>
                </c:pt>
                <c:pt idx="3">
                  <c:v>3.37</c:v>
                </c:pt>
                <c:pt idx="4">
                  <c:v>3.28</c:v>
                </c:pt>
                <c:pt idx="5">
                  <c:v>3.19</c:v>
                </c:pt>
                <c:pt idx="6">
                  <c:v>3.11</c:v>
                </c:pt>
                <c:pt idx="7">
                  <c:v>3.03</c:v>
                </c:pt>
                <c:pt idx="8">
                  <c:v>2.95</c:v>
                </c:pt>
                <c:pt idx="9">
                  <c:v>2.87</c:v>
                </c:pt>
                <c:pt idx="10">
                  <c:v>2.78</c:v>
                </c:pt>
                <c:pt idx="11">
                  <c:v>2.7</c:v>
                </c:pt>
                <c:pt idx="12">
                  <c:v>2.62</c:v>
                </c:pt>
                <c:pt idx="13">
                  <c:v>2.5299999999999998</c:v>
                </c:pt>
                <c:pt idx="14">
                  <c:v>2.4500000000000002</c:v>
                </c:pt>
                <c:pt idx="15">
                  <c:v>2.34</c:v>
                </c:pt>
                <c:pt idx="16">
                  <c:v>2.25</c:v>
                </c:pt>
                <c:pt idx="17">
                  <c:v>2.17</c:v>
                </c:pt>
                <c:pt idx="18">
                  <c:v>2.09</c:v>
                </c:pt>
                <c:pt idx="19">
                  <c:v>2</c:v>
                </c:pt>
                <c:pt idx="20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D-4275-934A-59DE7389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32944"/>
        <c:axId val="362475760"/>
      </c:scatterChart>
      <c:valAx>
        <c:axId val="481532944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2475760"/>
        <c:crosses val="autoZero"/>
        <c:crossBetween val="midCat"/>
      </c:valAx>
      <c:valAx>
        <c:axId val="362475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153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גיליון2!$H$8:$H$21</c:f>
              <c:numCache>
                <c:formatCode>General</c:formatCode>
                <c:ptCount val="14"/>
                <c:pt idx="0">
                  <c:v>295.80265199999997</c:v>
                </c:pt>
                <c:pt idx="1">
                  <c:v>286.469652</c:v>
                </c:pt>
                <c:pt idx="2">
                  <c:v>282.515152</c:v>
                </c:pt>
                <c:pt idx="3">
                  <c:v>275.62265199999996</c:v>
                </c:pt>
                <c:pt idx="4">
                  <c:v>270.43665199999998</c:v>
                </c:pt>
                <c:pt idx="5">
                  <c:v>266.42265199999997</c:v>
                </c:pt>
                <c:pt idx="6">
                  <c:v>260.52915199999995</c:v>
                </c:pt>
                <c:pt idx="7">
                  <c:v>252.16915199999997</c:v>
                </c:pt>
                <c:pt idx="8">
                  <c:v>244.15515199999999</c:v>
                </c:pt>
                <c:pt idx="9">
                  <c:v>233.50098533333332</c:v>
                </c:pt>
                <c:pt idx="10">
                  <c:v>224.34015199999999</c:v>
                </c:pt>
                <c:pt idx="11">
                  <c:v>216.69415199999997</c:v>
                </c:pt>
                <c:pt idx="12">
                  <c:v>208.89415199999996</c:v>
                </c:pt>
                <c:pt idx="13">
                  <c:v>204.12765199999998</c:v>
                </c:pt>
              </c:numCache>
            </c:numRef>
          </c:xVal>
          <c:yVal>
            <c:numRef>
              <c:f>גיליון2!$J$8:$J$21</c:f>
              <c:numCache>
                <c:formatCode>General</c:formatCode>
                <c:ptCount val="14"/>
                <c:pt idx="0">
                  <c:v>0.89</c:v>
                </c:pt>
                <c:pt idx="1">
                  <c:v>0.53</c:v>
                </c:pt>
                <c:pt idx="2">
                  <c:v>0.37</c:v>
                </c:pt>
                <c:pt idx="3">
                  <c:v>7.0000000000000007E-2</c:v>
                </c:pt>
                <c:pt idx="4">
                  <c:v>-0.12</c:v>
                </c:pt>
                <c:pt idx="5">
                  <c:v>-0.27</c:v>
                </c:pt>
                <c:pt idx="6">
                  <c:v>-0.52</c:v>
                </c:pt>
                <c:pt idx="7">
                  <c:v>-0.83</c:v>
                </c:pt>
                <c:pt idx="8">
                  <c:v>-1.1299999999999999</c:v>
                </c:pt>
                <c:pt idx="9">
                  <c:v>-1.55</c:v>
                </c:pt>
                <c:pt idx="10">
                  <c:v>-1.85</c:v>
                </c:pt>
                <c:pt idx="11">
                  <c:v>-2.13</c:v>
                </c:pt>
                <c:pt idx="12">
                  <c:v>-2.4</c:v>
                </c:pt>
                <c:pt idx="13">
                  <c:v>-2.5499999999999998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E-4CD8-AFDE-9DA9959C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3704"/>
        <c:axId val="360591736"/>
      </c:scatterChart>
      <c:valAx>
        <c:axId val="360593704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0591736"/>
        <c:crosses val="autoZero"/>
        <c:crossBetween val="midCat"/>
      </c:valAx>
      <c:valAx>
        <c:axId val="360591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059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423862</xdr:colOff>
      <xdr:row>17</xdr:row>
      <xdr:rowOff>138112</xdr:rowOff>
    </xdr:from>
    <xdr:to>
      <xdr:col>5</xdr:col>
      <xdr:colOff>909637</xdr:colOff>
      <xdr:row>32</xdr:row>
      <xdr:rowOff>166687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1F68D990-3647-42DE-BF9E-CA878003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24</xdr:row>
      <xdr:rowOff>42862</xdr:rowOff>
    </xdr:from>
    <xdr:to>
      <xdr:col>5</xdr:col>
      <xdr:colOff>1581150</xdr:colOff>
      <xdr:row>39</xdr:row>
      <xdr:rowOff>71437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BE185FE7-2732-480D-9549-7E8348012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10547-7C6B-4F2E-A5BB-65401EBB814E}" name="טבלה1" displayName="טבלה1" ref="A7:F28" totalsRowShown="0">
  <autoFilter ref="A7:F28" xr:uid="{7900A66B-F3D5-47CF-B5F5-892EA86F93F3}"/>
  <tableColumns count="6">
    <tableColumn id="1" xr3:uid="{528F392D-F2A0-4C2E-AB32-1816C29D53A4}" name="∆T'[Celsious]"/>
    <tableColumn id="2" xr3:uid="{F99A4737-6D5B-4DAA-A3B5-EB850F7C3AF4}" name="∆∆T[celsious]" dataDxfId="12">
      <calculatedColumnFormula>B$2</calculatedColumnFormula>
    </tableColumn>
    <tableColumn id="3" xr3:uid="{B5B2A375-3ABA-4B96-811F-870D1D6D75A3}" name="V[mV]" dataDxfId="11">
      <calculatedColumnFormula>טבלה1[[#This Row],[∆T'''[Celsious']]]*2</calculatedColumnFormula>
    </tableColumn>
    <tableColumn id="4" xr3:uid="{36119DA4-A164-4DCA-9823-06CBC6EF5998}" name="∆V[mV]" dataDxfId="10">
      <calculatedColumnFormula>טבלה1[[#This Row],[V'[mV']]]*0.0003+2*0.01</calculatedColumnFormula>
    </tableColumn>
    <tableColumn id="5" xr3:uid="{B773BB61-6A17-4349-AC18-960A3175E6D4}" name="עמודה1" dataDxfId="1">
      <calculatedColumnFormula>טבלה1[[#This Row],[∆V'[mV']]]/טבלה1[[#This Row],[V'[mV']]]*100</calculatedColumnFormula>
    </tableColumn>
    <tableColumn id="6" xr3:uid="{DB41DA96-98B4-4365-9E08-A73695850FEB}" name="עמודה2" dataDxfId="0">
      <calculatedColumnFormula>טבלה1[[#This Row],[∆∆T'[celsious']]]/טבלה1[[#This Row],[∆T'''[Celsious']]]*100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6F1E8-6347-496D-A5CF-9EAD0C6D4CBA}" name="טבלה13" displayName="טבלה13" ref="H7:K28" totalsRowShown="0">
  <autoFilter ref="H7:K28" xr:uid="{23AF4730-CA31-4DDB-8BA1-E6755779E40C}"/>
  <tableColumns count="4">
    <tableColumn id="1" xr3:uid="{8065B746-7C55-47F2-AFD1-9A78248CC87C}" name="∆T[Kelvin]" dataDxfId="3">
      <calculatedColumnFormula>טבלה1[∆T'''[Celsious']]+273.15-A$2</calculatedColumnFormula>
    </tableColumn>
    <tableColumn id="2" xr3:uid="{FEBE96C0-FE34-4C60-B99B-C2D48E96C815}" name="∆∆T[Kelvin]">
      <calculatedColumnFormula>טבלה1[∆∆T'[celsious']]</calculatedColumnFormula>
    </tableColumn>
    <tableColumn id="3" xr3:uid="{5B29A430-94A6-4110-BD59-FDF61B1D7400}" name="V[mV]">
      <calculatedColumnFormula>טבלה1[V'[mV']]</calculatedColumnFormula>
    </tableColumn>
    <tableColumn id="4" xr3:uid="{4AD640D9-AEC5-4413-992D-188B38C7692F}" name="∆V[mV]">
      <calculatedColumnFormula>טבלה1[∆V'[mV']]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EAEC2-D395-491F-A220-21000EBE7355}" name="טבלה14" displayName="טבלה14" ref="A7:F21" totalsRowShown="0">
  <autoFilter ref="A7:F21" xr:uid="{56C61156-81C8-4055-BBB9-D8F9607026B8}"/>
  <tableColumns count="6">
    <tableColumn id="1" xr3:uid="{5D8E5D23-15C4-496E-A442-E5F66B56DFF3}" name="∆T'[Celsious]" dataDxfId="9"/>
    <tableColumn id="2" xr3:uid="{522EBAD6-58CD-4875-A759-F4B062A91DDA}" name="∆∆T[celsious]" dataDxfId="8">
      <calculatedColumnFormula>B$2</calculatedColumnFormula>
    </tableColumn>
    <tableColumn id="3" xr3:uid="{DE41806F-4C63-40E7-BBF8-641622478247}" name="V[mV]" dataDxfId="7">
      <calculatedColumnFormula>טבלה14[[#This Row],[∆T'''[Celsious']]]*2</calculatedColumnFormula>
    </tableColumn>
    <tableColumn id="4" xr3:uid="{B03BFE1A-B89F-4C5B-9AEE-CEAD18EF0B9B}" name="∆V[mV]" dataDxfId="6">
      <calculatedColumnFormula>טבלה14[[#This Row],[V'[mV']]]*0.0003+2*0.01</calculatedColumnFormula>
    </tableColumn>
    <tableColumn id="5" xr3:uid="{27CF1490-2578-4A46-A281-761DDEEA891B}" name="עמודה1" dataDxfId="5">
      <calculatedColumnFormula>טבלה14[[#This Row],[∆V'[mV']]]/טבלה14[[#This Row],[V'[mV']]]</calculatedColumnFormula>
    </tableColumn>
    <tableColumn id="6" xr3:uid="{42ECE5AB-E8EB-4070-A0AF-78417F62D6FE}" name="עמודה2" dataDxfId="4">
      <calculatedColumnFormula>טבלה14[[#This Row],[∆∆T'[celsious']]]/טבלה14[[#This Row],[∆T'''[Celsious']]]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8A1BA-9682-4F07-B989-1042D1377394}" name="טבלה135" displayName="טבלה135" ref="H7:K21" totalsRowShown="0">
  <autoFilter ref="H7:K21" xr:uid="{F74EDFE4-4767-4677-9E67-ADBC81F2C880}"/>
  <tableColumns count="4">
    <tableColumn id="1" xr3:uid="{9B85BEDD-EA63-4D06-8ABD-5EBE55E67635}" name="∆T[Kelvin]" dataDxfId="2">
      <calculatedColumnFormula>טבלה14[∆T'''[Celsious']]+273.15-A$2</calculatedColumnFormula>
    </tableColumn>
    <tableColumn id="2" xr3:uid="{CB916C83-3C94-4B76-9387-6553CE0DCEDD}" name="∆∆T[Kelvin]">
      <calculatedColumnFormula>טבלה14[∆∆T'[celsious']]</calculatedColumnFormula>
    </tableColumn>
    <tableColumn id="3" xr3:uid="{8840AA9A-481A-4EB8-9C37-1E46B922BFA8}" name="V[mV]">
      <calculatedColumnFormula>טבלה14[V'[mV']]</calculatedColumnFormula>
    </tableColumn>
    <tableColumn id="4" xr3:uid="{0CB599FC-DBC8-4BEB-8021-AAC92B601CA6}" name="∆V[mV]">
      <calculatedColumnFormula>טבלה14[∆V'[mV']]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DC62-7416-4861-BB8D-AAF852161C10}">
  <dimension ref="A1:L28"/>
  <sheetViews>
    <sheetView workbookViewId="0">
      <selection activeCell="C3" sqref="C3"/>
    </sheetView>
  </sheetViews>
  <sheetFormatPr defaultRowHeight="14.25" x14ac:dyDescent="0.2"/>
  <cols>
    <col min="1" max="1" width="12.75" customWidth="1"/>
    <col min="2" max="2" width="13.875" customWidth="1"/>
    <col min="6" max="6" width="24.625" bestFit="1" customWidth="1"/>
  </cols>
  <sheetData>
    <row r="1" spans="1:12" x14ac:dyDescent="0.2">
      <c r="A1" t="s">
        <v>16</v>
      </c>
      <c r="B1" t="s">
        <v>10</v>
      </c>
      <c r="C1" t="s">
        <v>0</v>
      </c>
      <c r="D1" t="s">
        <v>11</v>
      </c>
      <c r="E1" t="s">
        <v>9</v>
      </c>
      <c r="F1" t="s">
        <v>12</v>
      </c>
      <c r="I1" t="s">
        <v>22</v>
      </c>
      <c r="J1" t="s">
        <v>4</v>
      </c>
      <c r="K1" t="s">
        <v>23</v>
      </c>
      <c r="L1" t="s">
        <v>24</v>
      </c>
    </row>
    <row r="2" spans="1:12" x14ac:dyDescent="0.2">
      <c r="A2">
        <v>2.0473479999999999</v>
      </c>
      <c r="B2">
        <f>SQRT(2)*0.189</f>
        <v>0.26728636328851496</v>
      </c>
      <c r="C2">
        <v>0.9</v>
      </c>
      <c r="E2">
        <f>C2/A2</f>
        <v>0.43959307357615807</v>
      </c>
      <c r="F2">
        <f>SQRT((D2/A2)^2+(C2*B2/A2)^2)</f>
        <v>0.11749723396299186</v>
      </c>
      <c r="I2">
        <v>0.189</v>
      </c>
      <c r="J2">
        <v>6.3652E-2</v>
      </c>
      <c r="K2">
        <v>69</v>
      </c>
      <c r="L2">
        <f>J2/K2</f>
        <v>9.2249275362318839E-4</v>
      </c>
    </row>
    <row r="4" spans="1:12" x14ac:dyDescent="0.2">
      <c r="A4" t="s">
        <v>6</v>
      </c>
    </row>
    <row r="5" spans="1:12" x14ac:dyDescent="0.2">
      <c r="A5" t="s">
        <v>1</v>
      </c>
    </row>
    <row r="6" spans="1:12" x14ac:dyDescent="0.2">
      <c r="H6" t="s">
        <v>5</v>
      </c>
    </row>
    <row r="7" spans="1:12" x14ac:dyDescent="0.2">
      <c r="A7" t="s">
        <v>13</v>
      </c>
      <c r="B7" s="1" t="s">
        <v>7</v>
      </c>
      <c r="C7" t="s">
        <v>2</v>
      </c>
      <c r="D7" s="1" t="s">
        <v>3</v>
      </c>
      <c r="E7" t="s">
        <v>14</v>
      </c>
      <c r="F7" t="s">
        <v>15</v>
      </c>
      <c r="H7" t="s">
        <v>8</v>
      </c>
      <c r="I7" s="1" t="s">
        <v>17</v>
      </c>
      <c r="J7" t="s">
        <v>2</v>
      </c>
      <c r="K7" s="1" t="s">
        <v>3</v>
      </c>
    </row>
    <row r="8" spans="1:12" x14ac:dyDescent="0.2">
      <c r="A8">
        <v>90</v>
      </c>
      <c r="B8">
        <f t="shared" ref="B8:B28" si="0">B$2</f>
        <v>0.26728636328851496</v>
      </c>
      <c r="C8">
        <v>3.6</v>
      </c>
      <c r="D8">
        <f>טבלה1[[#This Row],[V'[mV']]]*0.0003+2*0.01</f>
        <v>2.1080000000000002E-2</v>
      </c>
      <c r="E8">
        <f>טבלה1[[#This Row],[∆V'[mV']]]/טבלה1[[#This Row],[V'[mV']]]*100</f>
        <v>0.58555555555555561</v>
      </c>
      <c r="F8" s="2">
        <f>טבלה1[[#This Row],[∆∆T'[celsious']]]/טבלה1[[#This Row],[∆T'''[Celsious']]]*100</f>
        <v>0.29698484809834996</v>
      </c>
      <c r="H8">
        <f>טבלה1[∆T'''[Celsious']]+273.15-A$2</f>
        <v>361.10265199999998</v>
      </c>
      <c r="I8">
        <f>טבלה1[∆∆T'[celsious']]</f>
        <v>0.26728636328851496</v>
      </c>
      <c r="J8">
        <f>טבלה1[V'[mV']]</f>
        <v>3.6</v>
      </c>
      <c r="K8">
        <f>טבלה1[∆V'[mV']]</f>
        <v>2.1080000000000002E-2</v>
      </c>
    </row>
    <row r="9" spans="1:12" x14ac:dyDescent="0.2">
      <c r="A9">
        <v>88</v>
      </c>
      <c r="B9">
        <f t="shared" si="0"/>
        <v>0.26728636328851496</v>
      </c>
      <c r="C9">
        <v>3.55</v>
      </c>
      <c r="D9">
        <f>טבלה1[[#This Row],[V'[mV']]]*0.0003+2*0.01</f>
        <v>2.1065E-2</v>
      </c>
      <c r="E9">
        <f>טבלה1[[#This Row],[∆V'[mV']]]/טבלה1[[#This Row],[V'[mV']]]*100</f>
        <v>0.5933802816901409</v>
      </c>
      <c r="F9" s="2">
        <f>טבלה1[[#This Row],[∆∆T'[celsious']]]/טבלה1[[#This Row],[∆T'''[Celsious']]]*100</f>
        <v>0.30373450373694882</v>
      </c>
      <c r="H9">
        <f>טבלה1[∆T'''[Celsious']]+273.15-A$2</f>
        <v>359.10265199999998</v>
      </c>
      <c r="I9">
        <f>טבלה1[∆∆T'[celsious']]</f>
        <v>0.26728636328851496</v>
      </c>
      <c r="J9">
        <f>טבלה1[V'[mV']]</f>
        <v>3.55</v>
      </c>
      <c r="K9">
        <f>טבלה1[∆V'[mV']]</f>
        <v>2.1065E-2</v>
      </c>
    </row>
    <row r="10" spans="1:12" x14ac:dyDescent="0.2">
      <c r="A10">
        <v>86</v>
      </c>
      <c r="B10">
        <f t="shared" si="0"/>
        <v>0.26728636328851496</v>
      </c>
      <c r="C10">
        <v>3.46</v>
      </c>
      <c r="D10">
        <f>טבלה1[[#This Row],[V'[mV']]]*0.0003+2*0.01</f>
        <v>2.1038000000000001E-2</v>
      </c>
      <c r="E10">
        <f>טבלה1[[#This Row],[∆V'[mV']]]/טבלה1[[#This Row],[V'[mV']]]*100</f>
        <v>0.60803468208092493</v>
      </c>
      <c r="F10" s="2">
        <f>טבלה1[[#This Row],[∆∆T'[celsious']]]/טבלה1[[#This Row],[∆T'''[Celsious']]]*100</f>
        <v>0.31079809684711041</v>
      </c>
      <c r="H10">
        <f>טבלה1[∆T'''[Celsious']]+273.15-A$2</f>
        <v>357.10265199999998</v>
      </c>
      <c r="I10">
        <f>טבלה1[∆∆T'[celsious']]</f>
        <v>0.26728636328851496</v>
      </c>
      <c r="J10">
        <f>טבלה1[V'[mV']]</f>
        <v>3.46</v>
      </c>
      <c r="K10">
        <f>טבלה1[∆V'[mV']]</f>
        <v>2.1038000000000001E-2</v>
      </c>
    </row>
    <row r="11" spans="1:12" x14ac:dyDescent="0.2">
      <c r="A11">
        <v>84</v>
      </c>
      <c r="B11">
        <f t="shared" si="0"/>
        <v>0.26728636328851496</v>
      </c>
      <c r="C11">
        <v>3.37</v>
      </c>
      <c r="D11">
        <f>טבלה1[[#This Row],[V'[mV']]]*0.0003+2*0.01</f>
        <v>2.1011000000000002E-2</v>
      </c>
      <c r="E11">
        <f>טבלה1[[#This Row],[∆V'[mV']]]/טבלה1[[#This Row],[V'[mV']]]*100</f>
        <v>0.62347181008902075</v>
      </c>
      <c r="F11" s="2">
        <f>טבלה1[[#This Row],[∆∆T'[celsious']]]/טבלה1[[#This Row],[∆T'''[Celsious']]]*100</f>
        <v>0.31819805153394637</v>
      </c>
      <c r="H11">
        <f>טבלה1[∆T'''[Celsious']]+273.15-A$2</f>
        <v>355.10265199999998</v>
      </c>
      <c r="I11">
        <f>טבלה1[∆∆T'[celsious']]</f>
        <v>0.26728636328851496</v>
      </c>
      <c r="J11">
        <f>טבלה1[V'[mV']]</f>
        <v>3.37</v>
      </c>
      <c r="K11">
        <f>טבלה1[∆V'[mV']]</f>
        <v>2.1011000000000002E-2</v>
      </c>
    </row>
    <row r="12" spans="1:12" x14ac:dyDescent="0.2">
      <c r="A12">
        <v>82</v>
      </c>
      <c r="B12">
        <f t="shared" si="0"/>
        <v>0.26728636328851496</v>
      </c>
      <c r="C12">
        <v>3.28</v>
      </c>
      <c r="D12">
        <f>טבלה1[[#This Row],[V'[mV']]]*0.0003+2*0.01</f>
        <v>2.0983999999999999E-2</v>
      </c>
      <c r="E12">
        <f>טבלה1[[#This Row],[∆V'[mV']]]/טבלה1[[#This Row],[V'[mV']]]*100</f>
        <v>0.63975609756097562</v>
      </c>
      <c r="F12" s="2">
        <f>טבלה1[[#This Row],[∆∆T'[celsious']]]/טבלה1[[#This Row],[∆T'''[Celsious']]]*100</f>
        <v>0.3259589796201402</v>
      </c>
      <c r="H12">
        <f>טבלה1[∆T'''[Celsious']]+273.15-A$2</f>
        <v>353.10265199999998</v>
      </c>
      <c r="I12">
        <f>טבלה1[∆∆T'[celsious']]</f>
        <v>0.26728636328851496</v>
      </c>
      <c r="J12">
        <f>טבלה1[V'[mV']]</f>
        <v>3.28</v>
      </c>
      <c r="K12">
        <f>טבלה1[∆V'[mV']]</f>
        <v>2.0983999999999999E-2</v>
      </c>
    </row>
    <row r="13" spans="1:12" x14ac:dyDescent="0.2">
      <c r="A13">
        <v>80</v>
      </c>
      <c r="B13">
        <f t="shared" si="0"/>
        <v>0.26728636328851496</v>
      </c>
      <c r="C13" s="2">
        <v>3.19</v>
      </c>
      <c r="D13">
        <f>טבלה1[[#This Row],[V'[mV']]]*0.0003+2*0.01</f>
        <v>2.0957E-2</v>
      </c>
      <c r="E13">
        <f>טבלה1[[#This Row],[∆V'[mV']]]/טבלה1[[#This Row],[V'[mV']]]*100</f>
        <v>0.65695924764890279</v>
      </c>
      <c r="F13" s="2">
        <f>טבלה1[[#This Row],[∆∆T'[celsious']]]/טבלה1[[#This Row],[∆T'''[Celsious']]]*100</f>
        <v>0.3341079541106437</v>
      </c>
      <c r="H13">
        <f>טבלה1[∆T'''[Celsious']]+273.15-A$2</f>
        <v>351.10265199999998</v>
      </c>
      <c r="I13">
        <f>טבלה1[∆∆T'[celsious']]</f>
        <v>0.26728636328851496</v>
      </c>
      <c r="J13">
        <f>טבלה1[V'[mV']]</f>
        <v>3.19</v>
      </c>
      <c r="K13">
        <f>טבלה1[∆V'[mV']]</f>
        <v>2.0957E-2</v>
      </c>
    </row>
    <row r="14" spans="1:12" x14ac:dyDescent="0.2">
      <c r="A14">
        <v>78</v>
      </c>
      <c r="B14">
        <f t="shared" si="0"/>
        <v>0.26728636328851496</v>
      </c>
      <c r="C14" s="2">
        <v>3.11</v>
      </c>
      <c r="D14">
        <f>טבלה1[[#This Row],[V'[mV']]]*0.0003+2*0.01</f>
        <v>2.0933E-2</v>
      </c>
      <c r="E14">
        <f>טבלה1[[#This Row],[∆V'[mV']]]/טבלה1[[#This Row],[V'[mV']]]*100</f>
        <v>0.67308681672025727</v>
      </c>
      <c r="F14" s="2">
        <f>טבלה1[[#This Row],[∆∆T'[celsious']]]/טבלה1[[#This Row],[∆T'''[Celsious']]]*100</f>
        <v>0.34267482472886535</v>
      </c>
      <c r="H14">
        <f>טבלה1[∆T'''[Celsious']]+273.15-A$2</f>
        <v>349.10265199999998</v>
      </c>
      <c r="I14">
        <f>טבלה1[∆∆T'[celsious']]</f>
        <v>0.26728636328851496</v>
      </c>
      <c r="J14">
        <f>טבלה1[V'[mV']]</f>
        <v>3.11</v>
      </c>
      <c r="K14">
        <f>טבלה1[∆V'[mV']]</f>
        <v>2.0933E-2</v>
      </c>
    </row>
    <row r="15" spans="1:12" x14ac:dyDescent="0.2">
      <c r="A15">
        <v>76</v>
      </c>
      <c r="B15">
        <f t="shared" si="0"/>
        <v>0.26728636328851496</v>
      </c>
      <c r="C15" s="2">
        <v>3.03</v>
      </c>
      <c r="D15">
        <f>טבלה1[[#This Row],[V'[mV']]]*0.0003+2*0.01</f>
        <v>2.0909000000000001E-2</v>
      </c>
      <c r="E15">
        <f>טבלה1[[#This Row],[∆V'[mV']]]/טבלה1[[#This Row],[V'[mV']]]*100</f>
        <v>0.6900660066006602</v>
      </c>
      <c r="F15" s="2">
        <f>טבלה1[[#This Row],[∆∆T'[celsious']]]/טבלה1[[#This Row],[∆T'''[Celsious']]]*100</f>
        <v>0.35169258327436176</v>
      </c>
      <c r="H15">
        <f>טבלה1[∆T'''[Celsious']]+273.15-A$2</f>
        <v>347.10265199999998</v>
      </c>
      <c r="I15">
        <f>טבלה1[∆∆T'[celsious']]</f>
        <v>0.26728636328851496</v>
      </c>
      <c r="J15">
        <f>טבלה1[V'[mV']]</f>
        <v>3.03</v>
      </c>
      <c r="K15">
        <f>טבלה1[∆V'[mV']]</f>
        <v>2.0909000000000001E-2</v>
      </c>
    </row>
    <row r="16" spans="1:12" x14ac:dyDescent="0.2">
      <c r="A16">
        <v>74</v>
      </c>
      <c r="B16">
        <f t="shared" si="0"/>
        <v>0.26728636328851496</v>
      </c>
      <c r="C16" s="2">
        <v>2.95</v>
      </c>
      <c r="D16">
        <f>טבלה1[[#This Row],[V'[mV']]]*0.0003+2*0.01</f>
        <v>2.0885000000000001E-2</v>
      </c>
      <c r="E16">
        <f>טבלה1[[#This Row],[∆V'[mV']]]/טבלה1[[#This Row],[V'[mV']]]*100</f>
        <v>0.70796610169491525</v>
      </c>
      <c r="F16" s="2">
        <f>טבלה1[[#This Row],[∆∆T'[celsious']]]/טבלה1[[#This Row],[∆T'''[Celsious']]]*100</f>
        <v>0.36119778822772292</v>
      </c>
      <c r="H16">
        <f>טבלה1[∆T'''[Celsious']]+273.15-A$2</f>
        <v>345.10265199999998</v>
      </c>
      <c r="I16">
        <f>טבלה1[∆∆T'[celsious']]</f>
        <v>0.26728636328851496</v>
      </c>
      <c r="J16">
        <f>טבלה1[V'[mV']]</f>
        <v>2.95</v>
      </c>
      <c r="K16">
        <f>טבלה1[∆V'[mV']]</f>
        <v>2.0885000000000001E-2</v>
      </c>
    </row>
    <row r="17" spans="1:11" x14ac:dyDescent="0.2">
      <c r="A17">
        <v>72</v>
      </c>
      <c r="B17">
        <f t="shared" si="0"/>
        <v>0.26728636328851496</v>
      </c>
      <c r="C17" s="2">
        <v>2.87</v>
      </c>
      <c r="D17">
        <f>טבלה1[[#This Row],[V'[mV']]]*0.0003+2*0.01</f>
        <v>2.0861000000000001E-2</v>
      </c>
      <c r="E17">
        <f>טבלה1[[#This Row],[∆V'[mV']]]/טבלה1[[#This Row],[V'[mV']]]*100</f>
        <v>0.7268641114982578</v>
      </c>
      <c r="F17" s="2">
        <f>טבלה1[[#This Row],[∆∆T'[celsious']]]/טבלה1[[#This Row],[∆T'''[Celsious']]]*100</f>
        <v>0.37123106012293744</v>
      </c>
      <c r="H17">
        <f>טבלה1[∆T'''[Celsious']]+273.15-A$2</f>
        <v>343.10265199999998</v>
      </c>
      <c r="I17">
        <f>טבלה1[∆∆T'[celsious']]</f>
        <v>0.26728636328851496</v>
      </c>
      <c r="J17">
        <f>טבלה1[V'[mV']]</f>
        <v>2.87</v>
      </c>
      <c r="K17">
        <f>טבלה1[∆V'[mV']]</f>
        <v>2.0861000000000001E-2</v>
      </c>
    </row>
    <row r="18" spans="1:11" x14ac:dyDescent="0.2">
      <c r="A18">
        <v>70</v>
      </c>
      <c r="B18">
        <f t="shared" si="0"/>
        <v>0.26728636328851496</v>
      </c>
      <c r="C18" s="2">
        <v>2.78</v>
      </c>
      <c r="D18">
        <f>טבלה1[[#This Row],[V'[mV']]]*0.0003+2*0.01</f>
        <v>2.0834000000000002E-2</v>
      </c>
      <c r="E18">
        <f>טבלה1[[#This Row],[∆V'[mV']]]/טבלה1[[#This Row],[V'[mV']]]*100</f>
        <v>0.74942446043165478</v>
      </c>
      <c r="F18" s="2">
        <f>טבלה1[[#This Row],[∆∆T'[celsious']]]/טבלה1[[#This Row],[∆T'''[Celsious']]]*100</f>
        <v>0.38183766184073564</v>
      </c>
      <c r="H18">
        <f>טבלה1[∆T'''[Celsious']]+273.15-A$2</f>
        <v>341.10265199999998</v>
      </c>
      <c r="I18">
        <f>טבלה1[∆∆T'[celsious']]</f>
        <v>0.26728636328851496</v>
      </c>
      <c r="J18">
        <f>טבלה1[V'[mV']]</f>
        <v>2.78</v>
      </c>
      <c r="K18">
        <f>טבלה1[∆V'[mV']]</f>
        <v>2.0834000000000002E-2</v>
      </c>
    </row>
    <row r="19" spans="1:11" x14ac:dyDescent="0.2">
      <c r="A19">
        <v>68</v>
      </c>
      <c r="B19">
        <f t="shared" si="0"/>
        <v>0.26728636328851496</v>
      </c>
      <c r="C19" s="2">
        <v>2.7</v>
      </c>
      <c r="D19">
        <f>טבלה1[[#This Row],[V'[mV']]]*0.0003+2*0.01</f>
        <v>2.0810000000000002E-2</v>
      </c>
      <c r="E19">
        <f>טבלה1[[#This Row],[∆V'[mV']]]/טבלה1[[#This Row],[V'[mV']]]*100</f>
        <v>0.77074074074074073</v>
      </c>
      <c r="F19" s="2">
        <f>טבלה1[[#This Row],[∆∆T'[celsious']]]/טבלה1[[#This Row],[∆T'''[Celsious']]]*100</f>
        <v>0.39306818130663962</v>
      </c>
      <c r="H19">
        <f>טבלה1[∆T'''[Celsious']]+273.15-A$2</f>
        <v>339.10265199999998</v>
      </c>
      <c r="I19">
        <f>טבלה1[∆∆T'[celsious']]</f>
        <v>0.26728636328851496</v>
      </c>
      <c r="J19">
        <f>טבלה1[V'[mV']]</f>
        <v>2.7</v>
      </c>
      <c r="K19">
        <f>טבלה1[∆V'[mV']]</f>
        <v>2.0810000000000002E-2</v>
      </c>
    </row>
    <row r="20" spans="1:11" x14ac:dyDescent="0.2">
      <c r="A20">
        <v>66</v>
      </c>
      <c r="B20">
        <f t="shared" si="0"/>
        <v>0.26728636328851496</v>
      </c>
      <c r="C20" s="2">
        <v>2.62</v>
      </c>
      <c r="D20">
        <f>טבלה1[[#This Row],[V'[mV']]]*0.0003+2*0.01</f>
        <v>2.0785999999999999E-2</v>
      </c>
      <c r="E20">
        <f>טבלה1[[#This Row],[∆V'[mV']]]/טבלה1[[#This Row],[V'[mV']]]*100</f>
        <v>0.79335877862595405</v>
      </c>
      <c r="F20" s="2">
        <f>טבלה1[[#This Row],[∆∆T'[celsious']]]/טבלה1[[#This Row],[∆T'''[Celsious']]]*100</f>
        <v>0.4049793383159318</v>
      </c>
      <c r="H20" s="2">
        <f>טבלה1[∆T'''[Celsious']]+273.15-A$2</f>
        <v>337.10265199999998</v>
      </c>
      <c r="I20">
        <f>טבלה1[∆∆T'[celsious']]</f>
        <v>0.26728636328851496</v>
      </c>
      <c r="J20">
        <f>טבלה1[V'[mV']]</f>
        <v>2.62</v>
      </c>
      <c r="K20">
        <f>טבלה1[∆V'[mV']]</f>
        <v>2.0785999999999999E-2</v>
      </c>
    </row>
    <row r="21" spans="1:11" x14ac:dyDescent="0.2">
      <c r="A21">
        <v>64</v>
      </c>
      <c r="B21">
        <f t="shared" si="0"/>
        <v>0.26728636328851496</v>
      </c>
      <c r="C21" s="2">
        <v>2.5299999999999998</v>
      </c>
      <c r="D21">
        <f>טבלה1[[#This Row],[V'[mV']]]*0.0003+2*0.01</f>
        <v>2.0759E-2</v>
      </c>
      <c r="E21">
        <f>טבלה1[[#This Row],[∆V'[mV']]]/טבלה1[[#This Row],[V'[mV']]]*100</f>
        <v>0.82051383399209499</v>
      </c>
      <c r="F21" s="2">
        <f>טבלה1[[#This Row],[∆∆T'[celsious']]]/טבלה1[[#This Row],[∆T'''[Celsious']]]*100</f>
        <v>0.41763494263830464</v>
      </c>
      <c r="H21" s="2">
        <f>טבלה1[∆T'''[Celsious']]+273.15-A$2</f>
        <v>335.10265199999998</v>
      </c>
      <c r="I21">
        <f>טבלה1[∆∆T'[celsious']]</f>
        <v>0.26728636328851496</v>
      </c>
      <c r="J21">
        <f>טבלה1[V'[mV']]</f>
        <v>2.5299999999999998</v>
      </c>
      <c r="K21">
        <f>טבלה1[∆V'[mV']]</f>
        <v>2.0759E-2</v>
      </c>
    </row>
    <row r="22" spans="1:11" x14ac:dyDescent="0.2">
      <c r="A22">
        <v>62</v>
      </c>
      <c r="B22">
        <f t="shared" si="0"/>
        <v>0.26728636328851496</v>
      </c>
      <c r="C22" s="2">
        <v>2.4500000000000002</v>
      </c>
      <c r="D22">
        <f>טבלה1[[#This Row],[V'[mV']]]*0.0003+2*0.01</f>
        <v>2.0735E-2</v>
      </c>
      <c r="E22">
        <f>טבלה1[[#This Row],[∆V'[mV']]]/טבלה1[[#This Row],[V'[mV']]]*100</f>
        <v>0.84632653061224483</v>
      </c>
      <c r="F22" s="2">
        <f>טבלה1[[#This Row],[∆∆T'[celsious']]]/טבלה1[[#This Row],[∆T'''[Celsious']]]*100</f>
        <v>0.43110703756212088</v>
      </c>
      <c r="H22" s="2">
        <f>טבלה1[∆T'''[Celsious']]+273.15-A$2</f>
        <v>333.10265199999998</v>
      </c>
      <c r="I22">
        <f>טבלה1[∆∆T'[celsious']]</f>
        <v>0.26728636328851496</v>
      </c>
      <c r="J22">
        <f>טבלה1[V'[mV']]</f>
        <v>2.4500000000000002</v>
      </c>
      <c r="K22">
        <f>טבלה1[∆V'[mV']]</f>
        <v>2.0735E-2</v>
      </c>
    </row>
    <row r="23" spans="1:11" x14ac:dyDescent="0.2">
      <c r="A23">
        <v>60</v>
      </c>
      <c r="B23">
        <f t="shared" si="0"/>
        <v>0.26728636328851496</v>
      </c>
      <c r="C23" s="2">
        <v>2.34</v>
      </c>
      <c r="D23">
        <f>טבלה1[[#This Row],[V'[mV']]]*0.0003+2*0.01</f>
        <v>2.0702000000000002E-2</v>
      </c>
      <c r="E23">
        <f>טבלה1[[#This Row],[∆V'[mV']]]/טבלה1[[#This Row],[V'[mV']]]*100</f>
        <v>0.8847008547008548</v>
      </c>
      <c r="F23" s="2">
        <f>טבלה1[[#This Row],[∆∆T'[celsious']]]/טבלה1[[#This Row],[∆T'''[Celsious']]]*100</f>
        <v>0.44547727214752492</v>
      </c>
      <c r="H23" s="2">
        <f>טבלה1[∆T'''[Celsious']]+273.15-A$2</f>
        <v>331.10265199999998</v>
      </c>
      <c r="I23">
        <f>טבלה1[∆∆T'[celsious']]</f>
        <v>0.26728636328851496</v>
      </c>
      <c r="J23">
        <f>טבלה1[V'[mV']]</f>
        <v>2.34</v>
      </c>
      <c r="K23">
        <f>טבלה1[∆V'[mV']]</f>
        <v>2.0702000000000002E-2</v>
      </c>
    </row>
    <row r="24" spans="1:11" x14ac:dyDescent="0.2">
      <c r="A24">
        <v>58</v>
      </c>
      <c r="B24">
        <f t="shared" si="0"/>
        <v>0.26728636328851496</v>
      </c>
      <c r="C24" s="2">
        <v>2.25</v>
      </c>
      <c r="D24">
        <f>טבלה1[[#This Row],[V'[mV']]]*0.0003+2*0.01</f>
        <v>2.0674999999999999E-2</v>
      </c>
      <c r="E24">
        <f>טבלה1[[#This Row],[∆V'[mV']]]/טבלה1[[#This Row],[V'[mV']]]*100</f>
        <v>0.91888888888888887</v>
      </c>
      <c r="F24" s="2">
        <f>טבלה1[[#This Row],[∆∆T'[celsious']]]/טבלה1[[#This Row],[∆T'''[Celsious']]]*100</f>
        <v>0.46083855739399132</v>
      </c>
      <c r="H24" s="2">
        <f>טבלה1[∆T'''[Celsious']]+273.15-A$2</f>
        <v>329.10265199999998</v>
      </c>
      <c r="I24">
        <f>טבלה1[∆∆T'[celsious']]</f>
        <v>0.26728636328851496</v>
      </c>
      <c r="J24">
        <f>טבלה1[V'[mV']]</f>
        <v>2.25</v>
      </c>
      <c r="K24">
        <f>טבלה1[∆V'[mV']]</f>
        <v>2.0674999999999999E-2</v>
      </c>
    </row>
    <row r="25" spans="1:11" x14ac:dyDescent="0.2">
      <c r="A25">
        <v>56</v>
      </c>
      <c r="B25">
        <f t="shared" si="0"/>
        <v>0.26728636328851496</v>
      </c>
      <c r="C25" s="2">
        <v>2.17</v>
      </c>
      <c r="D25">
        <f>טבלה1[[#This Row],[V'[mV']]]*0.0003+2*0.01</f>
        <v>2.0650999999999999E-2</v>
      </c>
      <c r="E25">
        <f>טבלה1[[#This Row],[∆V'[mV']]]/טבלה1[[#This Row],[V'[mV']]]*100</f>
        <v>0.95165898617511524</v>
      </c>
      <c r="F25" s="2">
        <f>טבלה1[[#This Row],[∆∆T'[celsious']]]/טבלה1[[#This Row],[∆T'''[Celsious']]]*100</f>
        <v>0.47729707730091953</v>
      </c>
      <c r="H25" s="2">
        <f>טבלה1[∆T'''[Celsious']]+273.15-A$2</f>
        <v>327.10265199999998</v>
      </c>
      <c r="I25">
        <f>טבלה1[∆∆T'[celsious']]</f>
        <v>0.26728636328851496</v>
      </c>
      <c r="J25">
        <f>טבלה1[V'[mV']]</f>
        <v>2.17</v>
      </c>
      <c r="K25">
        <f>טבלה1[∆V'[mV']]</f>
        <v>2.0650999999999999E-2</v>
      </c>
    </row>
    <row r="26" spans="1:11" x14ac:dyDescent="0.2">
      <c r="A26">
        <v>54</v>
      </c>
      <c r="B26">
        <f t="shared" si="0"/>
        <v>0.26728636328851496</v>
      </c>
      <c r="C26" s="2">
        <v>2.09</v>
      </c>
      <c r="D26">
        <f>טבלה1[[#This Row],[V'[mV']]]*0.0003+2*0.01</f>
        <v>2.0627E-2</v>
      </c>
      <c r="E26">
        <f>טבלה1[[#This Row],[∆V'[mV']]]/טבלה1[[#This Row],[V'[mV']]]*100</f>
        <v>0.98693779904306234</v>
      </c>
      <c r="F26" s="2">
        <f>טבלה1[[#This Row],[∆∆T'[celsious']]]/טבלה1[[#This Row],[∆T'''[Celsious']]]*100</f>
        <v>0.49497474683058323</v>
      </c>
      <c r="H26" s="2">
        <f>טבלה1[∆T'''[Celsious']]+273.15-A$2</f>
        <v>325.10265199999998</v>
      </c>
      <c r="I26">
        <f>טבלה1[∆∆T'[celsious']]</f>
        <v>0.26728636328851496</v>
      </c>
      <c r="J26">
        <f>טבלה1[V'[mV']]</f>
        <v>2.09</v>
      </c>
      <c r="K26">
        <f>טבלה1[∆V'[mV']]</f>
        <v>2.0627E-2</v>
      </c>
    </row>
    <row r="27" spans="1:11" x14ac:dyDescent="0.2">
      <c r="A27">
        <v>52</v>
      </c>
      <c r="B27">
        <f t="shared" si="0"/>
        <v>0.26728636328851496</v>
      </c>
      <c r="C27" s="2">
        <v>2</v>
      </c>
      <c r="D27">
        <f>טבלה1[[#This Row],[V'[mV']]]*0.0003+2*0.01</f>
        <v>2.06E-2</v>
      </c>
      <c r="E27">
        <f>טבלה1[[#This Row],[∆V'[mV']]]/טבלה1[[#This Row],[V'[mV']]]*100</f>
        <v>1.03</v>
      </c>
      <c r="F27" s="2">
        <f>טבלה1[[#This Row],[∆∆T'[celsious']]]/טבלה1[[#This Row],[∆T'''[Celsious']]]*100</f>
        <v>0.51401223709329802</v>
      </c>
      <c r="H27" s="2">
        <f>טבלה1[∆T'''[Celsious']]+273.15-A$2</f>
        <v>323.10265199999998</v>
      </c>
      <c r="I27">
        <f>טבלה1[∆∆T'[celsious']]</f>
        <v>0.26728636328851496</v>
      </c>
      <c r="J27">
        <f>טבלה1[V'[mV']]</f>
        <v>2</v>
      </c>
      <c r="K27">
        <f>טבלה1[∆V'[mV']]</f>
        <v>2.06E-2</v>
      </c>
    </row>
    <row r="28" spans="1:11" x14ac:dyDescent="0.2">
      <c r="A28">
        <v>50</v>
      </c>
      <c r="B28">
        <f t="shared" si="0"/>
        <v>0.26728636328851496</v>
      </c>
      <c r="C28" s="2">
        <v>1.92</v>
      </c>
      <c r="D28">
        <f>טבלה1[[#This Row],[V'[mV']]]*0.0003+2*0.01</f>
        <v>2.0576000000000001E-2</v>
      </c>
      <c r="E28">
        <f>טבלה1[[#This Row],[∆V'[mV']]]/טבלה1[[#This Row],[V'[mV']]]*100</f>
        <v>1.0716666666666668</v>
      </c>
      <c r="F28" s="2">
        <f>טבלה1[[#This Row],[∆∆T'[celsious']]]/טבלה1[[#This Row],[∆T'''[Celsious']]]*100</f>
        <v>0.53457272657702992</v>
      </c>
      <c r="H28" s="2">
        <f>טבלה1[∆T'''[Celsious']]+273.15-A$2</f>
        <v>321.10265199999998</v>
      </c>
      <c r="I28">
        <f>טבלה1[∆∆T'[celsious']]</f>
        <v>0.26728636328851496</v>
      </c>
      <c r="J28">
        <f>טבלה1[V'[mV']]</f>
        <v>1.92</v>
      </c>
      <c r="K28">
        <f>טבלה1[∆V'[mV']]</f>
        <v>2.0576000000000001E-2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A8-235D-4E7C-AEFB-B78EA90FC905}">
  <dimension ref="A1:K28"/>
  <sheetViews>
    <sheetView tabSelected="1" workbookViewId="0"/>
  </sheetViews>
  <sheetFormatPr defaultRowHeight="14.25" x14ac:dyDescent="0.2"/>
  <cols>
    <col min="1" max="1" width="12.75" customWidth="1"/>
    <col min="2" max="2" width="13.875" customWidth="1"/>
    <col min="6" max="6" width="24.625" bestFit="1" customWidth="1"/>
  </cols>
  <sheetData>
    <row r="1" spans="1:11" x14ac:dyDescent="0.2">
      <c r="A1" t="s">
        <v>16</v>
      </c>
      <c r="B1" t="s">
        <v>10</v>
      </c>
    </row>
    <row r="2" spans="1:11" x14ac:dyDescent="0.2">
      <c r="A2">
        <v>2.0473479999999999</v>
      </c>
      <c r="B2">
        <f>SQRT(2)*0.189</f>
        <v>0.26728636328851496</v>
      </c>
    </row>
    <row r="4" spans="1:11" x14ac:dyDescent="0.2">
      <c r="A4" t="s">
        <v>18</v>
      </c>
      <c r="B4" t="s">
        <v>19</v>
      </c>
      <c r="C4" t="s">
        <v>20</v>
      </c>
      <c r="D4" t="s">
        <v>21</v>
      </c>
    </row>
    <row r="5" spans="1:11" x14ac:dyDescent="0.2">
      <c r="A5">
        <v>-187.946</v>
      </c>
      <c r="B5">
        <f>B2</f>
        <v>0.26728636328851496</v>
      </c>
      <c r="C5">
        <v>-5.8</v>
      </c>
      <c r="D5">
        <f>C5*0.0003+2*0.01</f>
        <v>1.8260000000000002E-2</v>
      </c>
    </row>
    <row r="6" spans="1:11" x14ac:dyDescent="0.2">
      <c r="A6">
        <f>A5+273.15</f>
        <v>85.203999999999979</v>
      </c>
      <c r="H6" t="s">
        <v>5</v>
      </c>
    </row>
    <row r="7" spans="1:11" x14ac:dyDescent="0.2">
      <c r="A7" t="s">
        <v>13</v>
      </c>
      <c r="B7" s="1" t="s">
        <v>7</v>
      </c>
      <c r="C7" t="s">
        <v>2</v>
      </c>
      <c r="D7" s="1" t="s">
        <v>3</v>
      </c>
      <c r="E7" t="s">
        <v>14</v>
      </c>
      <c r="F7" t="s">
        <v>15</v>
      </c>
      <c r="H7" t="s">
        <v>8</v>
      </c>
      <c r="I7" s="1" t="s">
        <v>17</v>
      </c>
      <c r="J7" t="s">
        <v>2</v>
      </c>
      <c r="K7" s="1" t="s">
        <v>3</v>
      </c>
    </row>
    <row r="8" spans="1:11" x14ac:dyDescent="0.2">
      <c r="A8" s="3">
        <v>24.7</v>
      </c>
      <c r="B8">
        <f t="shared" ref="B8:B21" si="0">B$2</f>
        <v>0.26728636328851496</v>
      </c>
      <c r="C8">
        <v>0.89</v>
      </c>
      <c r="D8">
        <f>טבלה14[[#This Row],[V'[mV']]]*0.0003+2*0.01</f>
        <v>2.0267E-2</v>
      </c>
      <c r="E8">
        <f>טבלה14[[#This Row],[∆V'[mV']]]/טבלה14[[#This Row],[V'[mV']]]</f>
        <v>2.2771910112359552E-2</v>
      </c>
      <c r="F8" s="2">
        <f>טבלה14[[#This Row],[∆∆T'[celsious']]]/טבלה14[[#This Row],[∆T'''[Celsious']]]</f>
        <v>1.0821310254595748E-2</v>
      </c>
      <c r="H8">
        <f>טבלה14[∆T'''[Celsious']]+273.15-A$2</f>
        <v>295.80265199999997</v>
      </c>
      <c r="I8">
        <f>טבלה14[∆∆T'[celsious']]</f>
        <v>0.26728636328851496</v>
      </c>
      <c r="J8">
        <f>טבלה14[V'[mV']]</f>
        <v>0.89</v>
      </c>
      <c r="K8">
        <f>טבלה14[∆V'[mV']]</f>
        <v>2.0267E-2</v>
      </c>
    </row>
    <row r="9" spans="1:11" x14ac:dyDescent="0.2">
      <c r="A9" s="3">
        <v>15.367000000000001</v>
      </c>
      <c r="B9">
        <f t="shared" si="0"/>
        <v>0.26728636328851496</v>
      </c>
      <c r="C9">
        <v>0.53</v>
      </c>
      <c r="D9">
        <f>טבלה14[[#This Row],[V'[mV']]]*0.0003+2*0.01</f>
        <v>2.0159E-2</v>
      </c>
      <c r="E9">
        <f>טבלה14[[#This Row],[∆V'[mV']]]/טבלה14[[#This Row],[V'[mV']]]</f>
        <v>3.8035849056603774E-2</v>
      </c>
      <c r="F9" s="2">
        <f>טבלה14[[#This Row],[∆∆T'[celsious']]]/טבלה14[[#This Row],[∆T'''[Celsious']]]</f>
        <v>1.7393529204692844E-2</v>
      </c>
      <c r="H9">
        <f>טבלה14[∆T'''[Celsious']]+273.15-A$2</f>
        <v>286.469652</v>
      </c>
      <c r="I9">
        <f>טבלה14[∆∆T'[celsious']]</f>
        <v>0.26728636328851496</v>
      </c>
      <c r="J9">
        <f>טבלה14[V'[mV']]</f>
        <v>0.53</v>
      </c>
      <c r="K9">
        <f>טבלה14[∆V'[mV']]</f>
        <v>2.0159E-2</v>
      </c>
    </row>
    <row r="10" spans="1:11" x14ac:dyDescent="0.2">
      <c r="A10" s="3">
        <v>11.4125</v>
      </c>
      <c r="B10">
        <f t="shared" si="0"/>
        <v>0.26728636328851496</v>
      </c>
      <c r="C10">
        <v>0.37</v>
      </c>
      <c r="D10">
        <f>טבלה14[[#This Row],[V'[mV']]]*0.0003+2*0.01</f>
        <v>2.0111E-2</v>
      </c>
      <c r="E10">
        <f>טבלה14[[#This Row],[∆V'[mV']]]/טבלה14[[#This Row],[V'[mV']]]</f>
        <v>5.4354054054054059E-2</v>
      </c>
      <c r="F10" s="2">
        <f>טבלה14[[#This Row],[∆∆T'[celsious']]]/טבלה14[[#This Row],[∆T'''[Celsious']]]</f>
        <v>2.3420491854415332E-2</v>
      </c>
      <c r="H10">
        <f>טבלה14[∆T'''[Celsious']]+273.15-A$2</f>
        <v>282.515152</v>
      </c>
      <c r="I10">
        <f>טבלה14[∆∆T'[celsious']]</f>
        <v>0.26728636328851496</v>
      </c>
      <c r="J10">
        <f>טבלה14[V'[mV']]</f>
        <v>0.37</v>
      </c>
      <c r="K10">
        <f>טבלה14[∆V'[mV']]</f>
        <v>2.0111E-2</v>
      </c>
    </row>
    <row r="11" spans="1:11" x14ac:dyDescent="0.2">
      <c r="A11" s="3">
        <v>4.5199999999999996</v>
      </c>
      <c r="B11">
        <f t="shared" si="0"/>
        <v>0.26728636328851496</v>
      </c>
      <c r="C11">
        <v>7.0000000000000007E-2</v>
      </c>
      <c r="D11">
        <f>טבלה14[[#This Row],[V'[mV']]]*0.0003+2*0.01</f>
        <v>2.0021000000000001E-2</v>
      </c>
      <c r="E11">
        <f>טבלה14[[#This Row],[∆V'[mV']]]/טבלה14[[#This Row],[V'[mV']]]</f>
        <v>0.28601428571428572</v>
      </c>
      <c r="F11" s="2">
        <f>טבלה14[[#This Row],[∆∆T'[celsious']]]/טבלה14[[#This Row],[∆T'''[Celsious']]]</f>
        <v>5.9134151170025441E-2</v>
      </c>
      <c r="H11">
        <f>טבלה14[∆T'''[Celsious']]+273.15-A$2</f>
        <v>275.62265199999996</v>
      </c>
      <c r="I11">
        <f>טבלה14[∆∆T'[celsious']]</f>
        <v>0.26728636328851496</v>
      </c>
      <c r="J11">
        <f>טבלה14[V'[mV']]</f>
        <v>7.0000000000000007E-2</v>
      </c>
      <c r="K11">
        <f>טבלה14[∆V'[mV']]</f>
        <v>2.0021000000000001E-2</v>
      </c>
    </row>
    <row r="12" spans="1:11" x14ac:dyDescent="0.2">
      <c r="A12" s="3">
        <v>-0.66600000000000004</v>
      </c>
      <c r="B12">
        <f t="shared" si="0"/>
        <v>0.26728636328851496</v>
      </c>
      <c r="C12">
        <v>-0.12</v>
      </c>
      <c r="D12">
        <f>טבלה14[[#This Row],[V'[mV']]]*0.0003+2*0.01</f>
        <v>1.9963999999999999E-2</v>
      </c>
      <c r="E12">
        <f>טבלה14[[#This Row],[∆V'[mV']]]/טבלה14[[#This Row],[V'[mV']]]</f>
        <v>-0.16636666666666666</v>
      </c>
      <c r="F12" s="2">
        <f>טבלה14[[#This Row],[∆∆T'[celsious']]]/טבלה14[[#This Row],[∆T'''[Celsious']]]</f>
        <v>-0.40133087580858101</v>
      </c>
      <c r="H12">
        <f>טבלה14[∆T'''[Celsious']]+273.15-A$2</f>
        <v>270.43665199999998</v>
      </c>
      <c r="I12">
        <f>טבלה14[∆∆T'[celsious']]</f>
        <v>0.26728636328851496</v>
      </c>
      <c r="J12">
        <f>טבלה14[V'[mV']]</f>
        <v>-0.12</v>
      </c>
      <c r="K12">
        <f>טבלה14[∆V'[mV']]</f>
        <v>1.9963999999999999E-2</v>
      </c>
    </row>
    <row r="13" spans="1:11" x14ac:dyDescent="0.2">
      <c r="A13" s="3">
        <v>-4.68</v>
      </c>
      <c r="B13">
        <f t="shared" si="0"/>
        <v>0.26728636328851496</v>
      </c>
      <c r="C13" s="2">
        <f>-0.27</f>
        <v>-0.27</v>
      </c>
      <c r="D13">
        <f>טבלה14[[#This Row],[V'[mV']]]*0.0003+2*0.01</f>
        <v>1.9918999999999999E-2</v>
      </c>
      <c r="E13">
        <f>טבלה14[[#This Row],[∆V'[mV']]]/טבלה14[[#This Row],[V'[mV']]]</f>
        <v>-7.3774074074074061E-2</v>
      </c>
      <c r="F13" s="2">
        <f>טבלה14[[#This Row],[∆∆T'[celsious']]]/טבלה14[[#This Row],[∆T'''[Celsious']]]</f>
        <v>-5.7112470788144229E-2</v>
      </c>
      <c r="H13">
        <f>טבלה14[∆T'''[Celsious']]+273.15-A$2</f>
        <v>266.42265199999997</v>
      </c>
      <c r="I13">
        <f>טבלה14[∆∆T'[celsious']]</f>
        <v>0.26728636328851496</v>
      </c>
      <c r="J13">
        <f>טבלה14[V'[mV']]</f>
        <v>-0.27</v>
      </c>
      <c r="K13">
        <f>טבלה14[∆V'[mV']]</f>
        <v>1.9918999999999999E-2</v>
      </c>
    </row>
    <row r="14" spans="1:11" x14ac:dyDescent="0.2">
      <c r="A14" s="3">
        <v>-10.573499999999999</v>
      </c>
      <c r="B14">
        <f t="shared" si="0"/>
        <v>0.26728636328851496</v>
      </c>
      <c r="C14" s="2">
        <v>-0.52</v>
      </c>
      <c r="D14">
        <f>טבלה14[[#This Row],[V'[mV']]]*0.0003+2*0.01</f>
        <v>1.9844000000000001E-2</v>
      </c>
      <c r="E14">
        <f>טבלה14[[#This Row],[∆V'[mV']]]/טבלה14[[#This Row],[V'[mV']]]</f>
        <v>-3.8161538461538462E-2</v>
      </c>
      <c r="F14" s="2">
        <f>טבלה14[[#This Row],[∆∆T'[celsious']]]/טבלה14[[#This Row],[∆T'''[Celsious']]]</f>
        <v>-2.5278891879558802E-2</v>
      </c>
      <c r="H14">
        <f>טבלה14[∆T'''[Celsious']]+273.15-A$2</f>
        <v>260.52915199999995</v>
      </c>
      <c r="I14">
        <f>טבלה14[∆∆T'[celsious']]</f>
        <v>0.26728636328851496</v>
      </c>
      <c r="J14">
        <f>טבלה14[V'[mV']]</f>
        <v>-0.52</v>
      </c>
      <c r="K14">
        <f>טבלה14[∆V'[mV']]</f>
        <v>1.9844000000000001E-2</v>
      </c>
    </row>
    <row r="15" spans="1:11" x14ac:dyDescent="0.2">
      <c r="A15" s="3">
        <v>-18.933500000000002</v>
      </c>
      <c r="B15">
        <f t="shared" si="0"/>
        <v>0.26728636328851496</v>
      </c>
      <c r="C15" s="2">
        <v>-0.83</v>
      </c>
      <c r="D15">
        <f>טבלה14[[#This Row],[V'[mV']]]*0.0003+2*0.01</f>
        <v>1.9751000000000001E-2</v>
      </c>
      <c r="E15">
        <f>טבלה14[[#This Row],[∆V'[mV']]]/טבלה14[[#This Row],[V'[mV']]]</f>
        <v>-2.3796385542168678E-2</v>
      </c>
      <c r="F15" s="2">
        <f>טבלה14[[#This Row],[∆∆T'[celsious']]]/טבלה14[[#This Row],[∆T'''[Celsious']]]</f>
        <v>-1.4117113227269915E-2</v>
      </c>
      <c r="H15">
        <f>טבלה14[∆T'''[Celsious']]+273.15-A$2</f>
        <v>252.16915199999997</v>
      </c>
      <c r="I15">
        <f>טבלה14[∆∆T'[celsious']]</f>
        <v>0.26728636328851496</v>
      </c>
      <c r="J15">
        <f>טבלה14[V'[mV']]</f>
        <v>-0.83</v>
      </c>
      <c r="K15">
        <f>טבלה14[∆V'[mV']]</f>
        <v>1.9751000000000001E-2</v>
      </c>
    </row>
    <row r="16" spans="1:11" x14ac:dyDescent="0.2">
      <c r="A16" s="3">
        <v>-26.947499999999998</v>
      </c>
      <c r="B16">
        <f t="shared" si="0"/>
        <v>0.26728636328851496</v>
      </c>
      <c r="C16" s="2">
        <v>-1.1299999999999999</v>
      </c>
      <c r="D16">
        <f>טבלה14[[#This Row],[V'[mV']]]*0.0003+2*0.01</f>
        <v>1.9661000000000001E-2</v>
      </c>
      <c r="E16">
        <f>טבלה14[[#This Row],[∆V'[mV']]]/טבלה14[[#This Row],[V'[mV']]]</f>
        <v>-1.7399115044247789E-2</v>
      </c>
      <c r="F16" s="2">
        <f>טבלה14[[#This Row],[∆∆T'[celsious']]]/טבלה14[[#This Row],[∆T'''[Celsious']]]</f>
        <v>-9.9187814561096568E-3</v>
      </c>
      <c r="H16">
        <f>טבלה14[∆T'''[Celsious']]+273.15-A$2</f>
        <v>244.15515199999999</v>
      </c>
      <c r="I16">
        <f>טבלה14[∆∆T'[celsious']]</f>
        <v>0.26728636328851496</v>
      </c>
      <c r="J16">
        <f>טבלה14[V'[mV']]</f>
        <v>-1.1299999999999999</v>
      </c>
      <c r="K16">
        <f>טבלה14[∆V'[mV']]</f>
        <v>1.9661000000000001E-2</v>
      </c>
    </row>
    <row r="17" spans="1:11" x14ac:dyDescent="0.2">
      <c r="A17" s="3">
        <v>-37.601666666666667</v>
      </c>
      <c r="B17">
        <f t="shared" si="0"/>
        <v>0.26728636328851496</v>
      </c>
      <c r="C17" s="2">
        <v>-1.55</v>
      </c>
      <c r="D17">
        <f>טבלה14[[#This Row],[V'[mV']]]*0.0003+2*0.01</f>
        <v>1.9535E-2</v>
      </c>
      <c r="E17">
        <f>טבלה14[[#This Row],[∆V'[mV']]]/טבלה14[[#This Row],[V'[mV']]]</f>
        <v>-1.2603225806451613E-2</v>
      </c>
      <c r="F17" s="2">
        <f>טבלה14[[#This Row],[∆∆T'[celsious']]]/טבלה14[[#This Row],[∆T'''[Celsious']]]</f>
        <v>-7.1083647876028977E-3</v>
      </c>
      <c r="H17">
        <f>טבלה14[∆T'''[Celsious']]+273.15-A$2</f>
        <v>233.50098533333332</v>
      </c>
      <c r="I17">
        <f>טבלה14[∆∆T'[celsious']]</f>
        <v>0.26728636328851496</v>
      </c>
      <c r="J17">
        <f>טבלה14[V'[mV']]</f>
        <v>-1.55</v>
      </c>
      <c r="K17">
        <f>טבלה14[∆V'[mV']]</f>
        <v>1.9535E-2</v>
      </c>
    </row>
    <row r="18" spans="1:11" x14ac:dyDescent="0.2">
      <c r="A18" s="3">
        <v>-46.762500000000003</v>
      </c>
      <c r="B18">
        <f t="shared" si="0"/>
        <v>0.26728636328851496</v>
      </c>
      <c r="C18" s="2">
        <v>-1.85</v>
      </c>
      <c r="D18">
        <f>טבלה14[[#This Row],[V'[mV']]]*0.0003+2*0.01</f>
        <v>1.9445E-2</v>
      </c>
      <c r="E18">
        <f>טבלה14[[#This Row],[∆V'[mV']]]/טבלה14[[#This Row],[V'[mV']]]</f>
        <v>-1.051081081081081E-2</v>
      </c>
      <c r="F18" s="2">
        <f>טבלה14[[#This Row],[∆∆T'[celsious']]]/טבלה14[[#This Row],[∆T'''[Celsious']]]</f>
        <v>-5.7158270684526053E-3</v>
      </c>
      <c r="H18">
        <f>טבלה14[∆T'''[Celsious']]+273.15-A$2</f>
        <v>224.34015199999999</v>
      </c>
      <c r="I18">
        <f>טבלה14[∆∆T'[celsious']]</f>
        <v>0.26728636328851496</v>
      </c>
      <c r="J18">
        <f>טבלה14[V'[mV']]</f>
        <v>-1.85</v>
      </c>
      <c r="K18">
        <f>טבלה14[∆V'[mV']]</f>
        <v>1.9445E-2</v>
      </c>
    </row>
    <row r="19" spans="1:11" x14ac:dyDescent="0.2">
      <c r="A19" s="3">
        <v>-54.408500000000004</v>
      </c>
      <c r="B19">
        <f t="shared" si="0"/>
        <v>0.26728636328851496</v>
      </c>
      <c r="C19" s="2">
        <v>-2.13</v>
      </c>
      <c r="D19">
        <f>טבלה14[[#This Row],[V'[mV']]]*0.0003+2*0.01</f>
        <v>1.9361E-2</v>
      </c>
      <c r="E19">
        <f>טבלה14[[#This Row],[∆V'[mV']]]/טבלה14[[#This Row],[V'[mV']]]</f>
        <v>-9.0896713615023477E-3</v>
      </c>
      <c r="F19" s="2">
        <f>טבלה14[[#This Row],[∆∆T'[celsious']]]/טבלה14[[#This Row],[∆T'''[Celsious']]]</f>
        <v>-4.9125846749775298E-3</v>
      </c>
      <c r="H19">
        <f>טבלה14[∆T'''[Celsious']]+273.15-A$2</f>
        <v>216.69415199999997</v>
      </c>
      <c r="I19">
        <f>טבלה14[∆∆T'[celsious']]</f>
        <v>0.26728636328851496</v>
      </c>
      <c r="J19">
        <f>טבלה14[V'[mV']]</f>
        <v>-2.13</v>
      </c>
      <c r="K19">
        <f>טבלה14[∆V'[mV']]</f>
        <v>1.9361E-2</v>
      </c>
    </row>
    <row r="20" spans="1:11" x14ac:dyDescent="0.2">
      <c r="A20" s="3">
        <v>-62.208500000000001</v>
      </c>
      <c r="B20">
        <f t="shared" si="0"/>
        <v>0.26728636328851496</v>
      </c>
      <c r="C20" s="2">
        <v>-2.4</v>
      </c>
      <c r="D20">
        <f>טבלה14[[#This Row],[V'[mV']]]*0.0003+2*0.01</f>
        <v>1.9280000000000002E-2</v>
      </c>
      <c r="E20">
        <f>טבלה14[[#This Row],[∆V'[mV']]]/טבלה14[[#This Row],[V'[mV']]]</f>
        <v>-8.033333333333335E-3</v>
      </c>
      <c r="F20" s="2">
        <f>טבלה14[[#This Row],[∆∆T'[celsious']]]/טבלה14[[#This Row],[∆T'''[Celsious']]]</f>
        <v>-4.296621254145574E-3</v>
      </c>
      <c r="H20" s="2">
        <f>טבלה14[∆T'''[Celsious']]+273.15-A$2</f>
        <v>208.89415199999996</v>
      </c>
      <c r="I20">
        <f>טבלה14[∆∆T'[celsious']]</f>
        <v>0.26728636328851496</v>
      </c>
      <c r="J20">
        <f>טבלה14[V'[mV']]</f>
        <v>-2.4</v>
      </c>
      <c r="K20">
        <f>טבלה14[∆V'[mV']]</f>
        <v>1.9280000000000002E-2</v>
      </c>
    </row>
    <row r="21" spans="1:11" x14ac:dyDescent="0.2">
      <c r="A21" s="3">
        <v>-66.974999999999994</v>
      </c>
      <c r="B21">
        <f t="shared" si="0"/>
        <v>0.26728636328851496</v>
      </c>
      <c r="C21" s="2">
        <v>-2.5499999999999998</v>
      </c>
      <c r="D21">
        <f>טבלה14[[#This Row],[V'[mV']]]*0.0003+2*0.01</f>
        <v>1.9235000000000002E-2</v>
      </c>
      <c r="E21">
        <f>טבלה14[[#This Row],[∆V'[mV']]]/טבלה14[[#This Row],[V'[mV']]]</f>
        <v>-7.5431372549019625E-3</v>
      </c>
      <c r="F21" s="2">
        <f>טבלה14[[#This Row],[∆∆T'[celsious']]]/טבלה14[[#This Row],[∆T'''[Celsious']]]</f>
        <v>-3.9908378243899215E-3</v>
      </c>
      <c r="H21" s="2">
        <f>טבלה14[∆T'''[Celsious']]+273.15-A$2</f>
        <v>204.12765199999998</v>
      </c>
      <c r="I21">
        <f>טבלה14[∆∆T'[celsious']]</f>
        <v>0.26728636328851496</v>
      </c>
      <c r="J21">
        <f>טבלה14[V'[mV']]</f>
        <v>-2.5499999999999998</v>
      </c>
      <c r="K21">
        <f>טבלה14[∆V'[mV']]</f>
        <v>1.9235000000000002E-2</v>
      </c>
    </row>
    <row r="22" spans="1:11" x14ac:dyDescent="0.2">
      <c r="B22" s="2"/>
      <c r="C22" s="2"/>
      <c r="D22" s="2"/>
      <c r="E22" s="2"/>
      <c r="F22" s="2"/>
      <c r="H22" s="2"/>
    </row>
    <row r="23" spans="1:11" x14ac:dyDescent="0.2">
      <c r="C23" s="2"/>
      <c r="F23" s="2"/>
      <c r="H23" s="2"/>
    </row>
    <row r="24" spans="1:11" x14ac:dyDescent="0.2">
      <c r="C24" s="2"/>
      <c r="F24" s="2"/>
      <c r="H24" s="2"/>
    </row>
    <row r="25" spans="1:11" x14ac:dyDescent="0.2">
      <c r="C25" s="2"/>
      <c r="F25" s="2"/>
      <c r="H25" s="2"/>
    </row>
    <row r="26" spans="1:11" x14ac:dyDescent="0.2">
      <c r="C26" s="2"/>
      <c r="F26" s="2"/>
      <c r="H26" s="2"/>
    </row>
    <row r="27" spans="1:11" x14ac:dyDescent="0.2">
      <c r="C27" s="2"/>
      <c r="F27" s="2"/>
      <c r="H27" s="2"/>
    </row>
    <row r="28" spans="1:11" x14ac:dyDescent="0.2">
      <c r="C28" s="2"/>
      <c r="F28" s="2"/>
      <c r="H28" s="2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B9EC-C047-4063-874F-D4B9AFA3D7E4}">
  <dimension ref="A1:D36"/>
  <sheetViews>
    <sheetView topLeftCell="A13" workbookViewId="0">
      <selection activeCell="C29" sqref="C29"/>
    </sheetView>
  </sheetViews>
  <sheetFormatPr defaultRowHeight="14.25" x14ac:dyDescent="0.2"/>
  <sheetData>
    <row r="1" spans="1:4" x14ac:dyDescent="0.2">
      <c r="A1" t="s">
        <v>8</v>
      </c>
      <c r="B1" t="s">
        <v>17</v>
      </c>
      <c r="C1" t="s">
        <v>2</v>
      </c>
      <c r="D1" t="s">
        <v>3</v>
      </c>
    </row>
    <row r="2" spans="1:4" x14ac:dyDescent="0.2">
      <c r="A2">
        <v>361.10265199999998</v>
      </c>
      <c r="B2">
        <v>0.26728636328851496</v>
      </c>
      <c r="C2">
        <v>3.6</v>
      </c>
      <c r="D2">
        <v>2.1080000000000002E-2</v>
      </c>
    </row>
    <row r="3" spans="1:4" x14ac:dyDescent="0.2">
      <c r="A3">
        <v>359.10265199999998</v>
      </c>
      <c r="B3">
        <v>0.26728636328851496</v>
      </c>
      <c r="C3">
        <v>3.55</v>
      </c>
      <c r="D3">
        <v>2.1065E-2</v>
      </c>
    </row>
    <row r="4" spans="1:4" x14ac:dyDescent="0.2">
      <c r="A4">
        <v>357.10265199999998</v>
      </c>
      <c r="B4">
        <v>0.26728636328851496</v>
      </c>
      <c r="C4">
        <v>3.46</v>
      </c>
      <c r="D4">
        <v>2.1038000000000001E-2</v>
      </c>
    </row>
    <row r="5" spans="1:4" x14ac:dyDescent="0.2">
      <c r="A5">
        <v>355.10265199999998</v>
      </c>
      <c r="B5">
        <v>0.26728636328851496</v>
      </c>
      <c r="C5">
        <v>3.37</v>
      </c>
      <c r="D5">
        <v>2.1011000000000002E-2</v>
      </c>
    </row>
    <row r="6" spans="1:4" x14ac:dyDescent="0.2">
      <c r="A6">
        <v>353.10265199999998</v>
      </c>
      <c r="B6">
        <v>0.26728636328851496</v>
      </c>
      <c r="C6">
        <v>3.28</v>
      </c>
      <c r="D6">
        <v>2.0983999999999999E-2</v>
      </c>
    </row>
    <row r="7" spans="1:4" x14ac:dyDescent="0.2">
      <c r="A7">
        <v>351.10265199999998</v>
      </c>
      <c r="B7">
        <v>0.26728636328851496</v>
      </c>
      <c r="C7">
        <v>3.19</v>
      </c>
      <c r="D7">
        <v>2.0957E-2</v>
      </c>
    </row>
    <row r="8" spans="1:4" x14ac:dyDescent="0.2">
      <c r="A8">
        <v>349.10265199999998</v>
      </c>
      <c r="B8">
        <v>0.26728636328851496</v>
      </c>
      <c r="C8">
        <v>3.11</v>
      </c>
      <c r="D8">
        <v>2.0933E-2</v>
      </c>
    </row>
    <row r="9" spans="1:4" x14ac:dyDescent="0.2">
      <c r="A9">
        <v>347.10265199999998</v>
      </c>
      <c r="B9">
        <v>0.26728636328851496</v>
      </c>
      <c r="C9">
        <v>3.03</v>
      </c>
      <c r="D9">
        <v>2.0909000000000001E-2</v>
      </c>
    </row>
    <row r="10" spans="1:4" x14ac:dyDescent="0.2">
      <c r="A10">
        <v>345.10265199999998</v>
      </c>
      <c r="B10">
        <v>0.26728636328851496</v>
      </c>
      <c r="C10">
        <v>2.95</v>
      </c>
      <c r="D10">
        <v>2.0885000000000001E-2</v>
      </c>
    </row>
    <row r="11" spans="1:4" x14ac:dyDescent="0.2">
      <c r="A11">
        <v>343.10265199999998</v>
      </c>
      <c r="B11">
        <v>0.26728636328851496</v>
      </c>
      <c r="C11">
        <v>2.87</v>
      </c>
      <c r="D11">
        <v>2.0861000000000001E-2</v>
      </c>
    </row>
    <row r="12" spans="1:4" x14ac:dyDescent="0.2">
      <c r="A12">
        <v>341.10265199999998</v>
      </c>
      <c r="B12">
        <v>0.26728636328851496</v>
      </c>
      <c r="C12">
        <v>2.78</v>
      </c>
      <c r="D12">
        <v>2.0834000000000002E-2</v>
      </c>
    </row>
    <row r="13" spans="1:4" x14ac:dyDescent="0.2">
      <c r="A13">
        <v>339.10265199999998</v>
      </c>
      <c r="B13">
        <v>0.26728636328851496</v>
      </c>
      <c r="C13">
        <v>2.7</v>
      </c>
      <c r="D13">
        <v>2.0810000000000002E-2</v>
      </c>
    </row>
    <row r="14" spans="1:4" x14ac:dyDescent="0.2">
      <c r="A14">
        <v>337.10265199999998</v>
      </c>
      <c r="B14">
        <v>0.26728636328851496</v>
      </c>
      <c r="C14">
        <v>2.62</v>
      </c>
      <c r="D14">
        <v>2.0785999999999999E-2</v>
      </c>
    </row>
    <row r="15" spans="1:4" x14ac:dyDescent="0.2">
      <c r="A15">
        <v>335.10265199999998</v>
      </c>
      <c r="B15">
        <v>0.26728636328851496</v>
      </c>
      <c r="C15">
        <v>2.5299999999999998</v>
      </c>
      <c r="D15">
        <v>2.0759E-2</v>
      </c>
    </row>
    <row r="16" spans="1:4" x14ac:dyDescent="0.2">
      <c r="A16">
        <v>333.10265199999998</v>
      </c>
      <c r="B16">
        <v>0.26728636328851496</v>
      </c>
      <c r="C16">
        <v>2.4500000000000002</v>
      </c>
      <c r="D16">
        <v>2.0735E-2</v>
      </c>
    </row>
    <row r="17" spans="1:4" x14ac:dyDescent="0.2">
      <c r="A17">
        <v>331.10265199999998</v>
      </c>
      <c r="B17">
        <v>0.26728636328851496</v>
      </c>
      <c r="C17">
        <v>2.34</v>
      </c>
      <c r="D17">
        <v>2.0702000000000002E-2</v>
      </c>
    </row>
    <row r="18" spans="1:4" x14ac:dyDescent="0.2">
      <c r="A18">
        <v>329.10265199999998</v>
      </c>
      <c r="B18">
        <v>0.26728636328851496</v>
      </c>
      <c r="C18">
        <v>2.25</v>
      </c>
      <c r="D18">
        <v>2.0674999999999999E-2</v>
      </c>
    </row>
    <row r="19" spans="1:4" x14ac:dyDescent="0.2">
      <c r="A19">
        <v>327.10265199999998</v>
      </c>
      <c r="B19">
        <v>0.26728636328851496</v>
      </c>
      <c r="C19">
        <v>2.17</v>
      </c>
      <c r="D19">
        <v>2.0650999999999999E-2</v>
      </c>
    </row>
    <row r="20" spans="1:4" x14ac:dyDescent="0.2">
      <c r="A20">
        <v>325.10265199999998</v>
      </c>
      <c r="B20">
        <v>0.26728636328851496</v>
      </c>
      <c r="C20">
        <v>2.09</v>
      </c>
      <c r="D20">
        <v>2.0627E-2</v>
      </c>
    </row>
    <row r="21" spans="1:4" x14ac:dyDescent="0.2">
      <c r="A21">
        <v>323.10265199999998</v>
      </c>
      <c r="B21">
        <v>0.26728636328851496</v>
      </c>
      <c r="C21">
        <v>2</v>
      </c>
      <c r="D21">
        <v>2.06E-2</v>
      </c>
    </row>
    <row r="22" spans="1:4" x14ac:dyDescent="0.2">
      <c r="A22">
        <v>321.10265199999998</v>
      </c>
      <c r="B22">
        <v>0.26728636328851496</v>
      </c>
      <c r="C22">
        <v>1.92</v>
      </c>
      <c r="D22">
        <v>2.0576000000000001E-2</v>
      </c>
    </row>
    <row r="23" spans="1:4" x14ac:dyDescent="0.2">
      <c r="A23">
        <v>295.80265199999997</v>
      </c>
      <c r="B23">
        <v>0.26728636328851496</v>
      </c>
      <c r="C23">
        <v>0.89</v>
      </c>
      <c r="D23">
        <v>2.0267E-2</v>
      </c>
    </row>
    <row r="24" spans="1:4" x14ac:dyDescent="0.2">
      <c r="A24">
        <v>286.469652</v>
      </c>
      <c r="B24">
        <v>0.26728636328851496</v>
      </c>
      <c r="C24">
        <v>0.53</v>
      </c>
      <c r="D24">
        <v>2.0159E-2</v>
      </c>
    </row>
    <row r="25" spans="1:4" x14ac:dyDescent="0.2">
      <c r="A25">
        <v>282.515152</v>
      </c>
      <c r="B25">
        <v>0.26728636328851496</v>
      </c>
      <c r="C25">
        <v>0.37</v>
      </c>
      <c r="D25">
        <v>2.0111E-2</v>
      </c>
    </row>
    <row r="26" spans="1:4" x14ac:dyDescent="0.2">
      <c r="A26">
        <v>275.62265199999996</v>
      </c>
      <c r="B26">
        <v>0.26728636328851496</v>
      </c>
      <c r="C26">
        <v>7.0000000000000007E-2</v>
      </c>
      <c r="D26">
        <v>2.0021000000000001E-2</v>
      </c>
    </row>
    <row r="27" spans="1:4" x14ac:dyDescent="0.2">
      <c r="A27">
        <v>270.43665199999998</v>
      </c>
      <c r="B27">
        <v>0.26728636328851496</v>
      </c>
      <c r="C27">
        <v>-0.12</v>
      </c>
      <c r="D27">
        <v>1.9963999999999999E-2</v>
      </c>
    </row>
    <row r="28" spans="1:4" x14ac:dyDescent="0.2">
      <c r="A28">
        <v>266.42265199999997</v>
      </c>
      <c r="B28">
        <v>0.26728636328851496</v>
      </c>
      <c r="C28">
        <v>-0.27</v>
      </c>
      <c r="D28">
        <v>1.9918999999999999E-2</v>
      </c>
    </row>
    <row r="29" spans="1:4" x14ac:dyDescent="0.2">
      <c r="A29">
        <v>260.52915199999995</v>
      </c>
      <c r="B29">
        <v>0.26728636328851496</v>
      </c>
      <c r="C29">
        <v>-0.52</v>
      </c>
      <c r="D29">
        <v>1.9844000000000001E-2</v>
      </c>
    </row>
    <row r="30" spans="1:4" x14ac:dyDescent="0.2">
      <c r="A30">
        <v>252.16915199999997</v>
      </c>
      <c r="B30">
        <v>0.26728636328851496</v>
      </c>
      <c r="C30">
        <v>-0.83</v>
      </c>
      <c r="D30">
        <v>1.9751000000000001E-2</v>
      </c>
    </row>
    <row r="31" spans="1:4" x14ac:dyDescent="0.2">
      <c r="A31">
        <v>244.15515199999999</v>
      </c>
      <c r="B31">
        <v>0.26728636328851496</v>
      </c>
      <c r="C31">
        <v>-1.1299999999999999</v>
      </c>
      <c r="D31">
        <v>1.9661000000000001E-2</v>
      </c>
    </row>
    <row r="32" spans="1:4" x14ac:dyDescent="0.2">
      <c r="A32">
        <v>233.50098533333332</v>
      </c>
      <c r="B32">
        <v>0.26728636328851496</v>
      </c>
      <c r="C32">
        <v>-1.55</v>
      </c>
      <c r="D32">
        <v>1.9535E-2</v>
      </c>
    </row>
    <row r="33" spans="1:4" x14ac:dyDescent="0.2">
      <c r="A33">
        <v>224.34015199999999</v>
      </c>
      <c r="B33">
        <v>0.26728636328851496</v>
      </c>
      <c r="C33">
        <v>-1.85</v>
      </c>
      <c r="D33">
        <v>1.9445E-2</v>
      </c>
    </row>
    <row r="34" spans="1:4" x14ac:dyDescent="0.2">
      <c r="A34">
        <v>216.69415199999997</v>
      </c>
      <c r="B34">
        <v>0.26728636328851496</v>
      </c>
      <c r="C34">
        <v>-2.13</v>
      </c>
      <c r="D34">
        <v>1.9361E-2</v>
      </c>
    </row>
    <row r="35" spans="1:4" x14ac:dyDescent="0.2">
      <c r="A35">
        <v>208.89415199999996</v>
      </c>
      <c r="B35">
        <v>0.26728636328851496</v>
      </c>
      <c r="C35">
        <v>-2.4</v>
      </c>
      <c r="D35">
        <v>1.9280000000000002E-2</v>
      </c>
    </row>
    <row r="36" spans="1:4" x14ac:dyDescent="0.2">
      <c r="A36">
        <v>204.12765199999998</v>
      </c>
      <c r="B36">
        <v>0.26728636328851496</v>
      </c>
      <c r="C36">
        <v>-2.5499999999999998</v>
      </c>
      <c r="D36">
        <v>1.9235000000000002E-2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2019-05-04T11:25:21Z</dcterms:created>
  <dcterms:modified xsi:type="dcterms:W3CDTF">2019-05-12T13:25:40Z</dcterms:modified>
</cp:coreProperties>
</file>