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hysics_python_tools\lab_first_year\second_semester\rcl_circuits\"/>
    </mc:Choice>
  </mc:AlternateContent>
  <xr:revisionPtr revIDLastSave="0" documentId="13_ncr:1_{30168954-E6BB-4AC4-8C88-76D33AB5BAD8}" xr6:coauthVersionLast="36" xr6:coauthVersionMax="36" xr10:uidLastSave="{00000000-0000-0000-0000-000000000000}"/>
  <bookViews>
    <workbookView xWindow="0" yWindow="0" windowWidth="11520" windowHeight="7575" xr2:uid="{00000000-000D-0000-FFFF-FFFF00000000}"/>
  </bookViews>
  <sheets>
    <sheet name="first_phase" sheetId="1" r:id="rId1"/>
    <sheet name="second_ph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9" i="1" l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A9" i="1"/>
  <c r="AB9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8" i="1"/>
  <c r="K10" i="1"/>
  <c r="K14" i="1"/>
  <c r="K15" i="1"/>
  <c r="K18" i="1"/>
  <c r="K22" i="1"/>
  <c r="K23" i="1"/>
  <c r="K26" i="1"/>
  <c r="K30" i="1"/>
  <c r="K31" i="1"/>
  <c r="K34" i="1"/>
  <c r="K38" i="1"/>
  <c r="K39" i="1"/>
  <c r="C9" i="1"/>
  <c r="C10" i="1"/>
  <c r="E10" i="1" s="1"/>
  <c r="C11" i="1"/>
  <c r="C12" i="1"/>
  <c r="E12" i="1" s="1"/>
  <c r="K12" i="1" s="1"/>
  <c r="C13" i="1"/>
  <c r="C14" i="1"/>
  <c r="E14" i="1" s="1"/>
  <c r="C15" i="1"/>
  <c r="C16" i="1"/>
  <c r="E16" i="1" s="1"/>
  <c r="K16" i="1" s="1"/>
  <c r="C17" i="1"/>
  <c r="C18" i="1"/>
  <c r="E18" i="1" s="1"/>
  <c r="C19" i="1"/>
  <c r="C20" i="1"/>
  <c r="E20" i="1" s="1"/>
  <c r="K20" i="1" s="1"/>
  <c r="C21" i="1"/>
  <c r="C22" i="1"/>
  <c r="E22" i="1" s="1"/>
  <c r="C23" i="1"/>
  <c r="C24" i="1"/>
  <c r="E24" i="1" s="1"/>
  <c r="K24" i="1" s="1"/>
  <c r="C25" i="1"/>
  <c r="C26" i="1"/>
  <c r="E26" i="1" s="1"/>
  <c r="C27" i="1"/>
  <c r="C28" i="1"/>
  <c r="E28" i="1" s="1"/>
  <c r="K28" i="1" s="1"/>
  <c r="C29" i="1"/>
  <c r="C30" i="1"/>
  <c r="E30" i="1" s="1"/>
  <c r="C31" i="1"/>
  <c r="C32" i="1"/>
  <c r="E32" i="1" s="1"/>
  <c r="K32" i="1" s="1"/>
  <c r="C33" i="1"/>
  <c r="C34" i="1"/>
  <c r="E34" i="1" s="1"/>
  <c r="C35" i="1"/>
  <c r="C36" i="1"/>
  <c r="E36" i="1" s="1"/>
  <c r="K36" i="1" s="1"/>
  <c r="C37" i="1"/>
  <c r="C38" i="1"/>
  <c r="E38" i="1" s="1"/>
  <c r="C39" i="1"/>
  <c r="C40" i="1"/>
  <c r="E40" i="1" s="1"/>
  <c r="K40" i="1" s="1"/>
  <c r="C8" i="1"/>
  <c r="E8" i="1" s="1"/>
  <c r="K8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W41" i="1"/>
  <c r="W42" i="1"/>
  <c r="E9" i="1"/>
  <c r="K9" i="1" s="1"/>
  <c r="E11" i="1"/>
  <c r="K11" i="1" s="1"/>
  <c r="E13" i="1"/>
  <c r="K13" i="1" s="1"/>
  <c r="E15" i="1"/>
  <c r="E17" i="1"/>
  <c r="K17" i="1" s="1"/>
  <c r="E19" i="1"/>
  <c r="K19" i="1" s="1"/>
  <c r="E21" i="1"/>
  <c r="K21" i="1" s="1"/>
  <c r="E23" i="1"/>
  <c r="E25" i="1"/>
  <c r="K25" i="1" s="1"/>
  <c r="E27" i="1"/>
  <c r="K27" i="1" s="1"/>
  <c r="E29" i="1"/>
  <c r="K29" i="1" s="1"/>
  <c r="E31" i="1"/>
  <c r="E33" i="1"/>
  <c r="K33" i="1" s="1"/>
  <c r="E35" i="1"/>
  <c r="K35" i="1" s="1"/>
  <c r="E37" i="1"/>
  <c r="K37" i="1" s="1"/>
  <c r="E3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8" i="1"/>
  <c r="T8" i="1" l="1"/>
  <c r="N8" i="1"/>
  <c r="P8" i="1" s="1"/>
  <c r="Q8" i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L9" i="1"/>
  <c r="U9" i="1" s="1"/>
  <c r="L10" i="1"/>
  <c r="U10" i="1" s="1"/>
  <c r="L11" i="1"/>
  <c r="U11" i="1" s="1"/>
  <c r="L12" i="1"/>
  <c r="U12" i="1" s="1"/>
  <c r="L13" i="1"/>
  <c r="U13" i="1" s="1"/>
  <c r="L14" i="1"/>
  <c r="U14" i="1" s="1"/>
  <c r="L15" i="1"/>
  <c r="U15" i="1" s="1"/>
  <c r="L16" i="1"/>
  <c r="U16" i="1" s="1"/>
  <c r="L17" i="1"/>
  <c r="U17" i="1" s="1"/>
  <c r="L18" i="1"/>
  <c r="U18" i="1" s="1"/>
  <c r="L19" i="1"/>
  <c r="U19" i="1" s="1"/>
  <c r="L20" i="1"/>
  <c r="U20" i="1" s="1"/>
  <c r="L21" i="1"/>
  <c r="U21" i="1" s="1"/>
  <c r="L22" i="1"/>
  <c r="U22" i="1" s="1"/>
  <c r="L23" i="1"/>
  <c r="U23" i="1" s="1"/>
  <c r="L24" i="1"/>
  <c r="U24" i="1" s="1"/>
  <c r="L25" i="1"/>
  <c r="U25" i="1" s="1"/>
  <c r="L26" i="1"/>
  <c r="U26" i="1" s="1"/>
  <c r="L27" i="1"/>
  <c r="U27" i="1" s="1"/>
  <c r="L28" i="1"/>
  <c r="U28" i="1" s="1"/>
  <c r="L29" i="1"/>
  <c r="U29" i="1" s="1"/>
  <c r="L30" i="1"/>
  <c r="U30" i="1" s="1"/>
  <c r="L31" i="1"/>
  <c r="U31" i="1" s="1"/>
  <c r="L32" i="1"/>
  <c r="U32" i="1" s="1"/>
  <c r="L33" i="1"/>
  <c r="U33" i="1" s="1"/>
  <c r="L34" i="1"/>
  <c r="U34" i="1" s="1"/>
  <c r="L35" i="1"/>
  <c r="U35" i="1" s="1"/>
  <c r="L36" i="1"/>
  <c r="U36" i="1" s="1"/>
  <c r="L37" i="1"/>
  <c r="U37" i="1" s="1"/>
  <c r="L38" i="1"/>
  <c r="U38" i="1" s="1"/>
  <c r="L39" i="1"/>
  <c r="U39" i="1" s="1"/>
  <c r="L40" i="1"/>
  <c r="U40" i="1" s="1"/>
  <c r="L8" i="1"/>
  <c r="U8" i="1" l="1"/>
  <c r="L42" i="1"/>
  <c r="L41" i="1"/>
  <c r="M40" i="1"/>
  <c r="V40" i="1" s="1"/>
  <c r="W40" i="1" s="1"/>
  <c r="M36" i="1"/>
  <c r="V36" i="1" s="1"/>
  <c r="W36" i="1" s="1"/>
  <c r="M32" i="1"/>
  <c r="V32" i="1" s="1"/>
  <c r="W32" i="1" s="1"/>
  <c r="M28" i="1"/>
  <c r="V28" i="1" s="1"/>
  <c r="W28" i="1" s="1"/>
  <c r="M24" i="1"/>
  <c r="V24" i="1" s="1"/>
  <c r="W24" i="1" s="1"/>
  <c r="M20" i="1"/>
  <c r="V20" i="1" s="1"/>
  <c r="W20" i="1" s="1"/>
  <c r="M16" i="1"/>
  <c r="V16" i="1" s="1"/>
  <c r="W16" i="1" s="1"/>
  <c r="M12" i="1"/>
  <c r="V12" i="1" s="1"/>
  <c r="W12" i="1" s="1"/>
  <c r="M39" i="1"/>
  <c r="V39" i="1" s="1"/>
  <c r="W39" i="1" s="1"/>
  <c r="M31" i="1"/>
  <c r="V31" i="1" s="1"/>
  <c r="W31" i="1" s="1"/>
  <c r="M23" i="1"/>
  <c r="V23" i="1" s="1"/>
  <c r="W23" i="1" s="1"/>
  <c r="M15" i="1"/>
  <c r="V15" i="1" s="1"/>
  <c r="W15" i="1" s="1"/>
  <c r="M38" i="1"/>
  <c r="V38" i="1" s="1"/>
  <c r="W38" i="1" s="1"/>
  <c r="M34" i="1"/>
  <c r="V34" i="1" s="1"/>
  <c r="W34" i="1" s="1"/>
  <c r="M30" i="1"/>
  <c r="V30" i="1" s="1"/>
  <c r="W30" i="1" s="1"/>
  <c r="M26" i="1"/>
  <c r="V26" i="1" s="1"/>
  <c r="W26" i="1" s="1"/>
  <c r="M22" i="1"/>
  <c r="V22" i="1" s="1"/>
  <c r="W22" i="1" s="1"/>
  <c r="M18" i="1"/>
  <c r="V18" i="1" s="1"/>
  <c r="W18" i="1" s="1"/>
  <c r="M14" i="1"/>
  <c r="V14" i="1" s="1"/>
  <c r="W14" i="1" s="1"/>
  <c r="M10" i="1"/>
  <c r="V10" i="1" s="1"/>
  <c r="W10" i="1" s="1"/>
  <c r="M35" i="1"/>
  <c r="V35" i="1" s="1"/>
  <c r="W35" i="1" s="1"/>
  <c r="M27" i="1"/>
  <c r="V27" i="1" s="1"/>
  <c r="W27" i="1" s="1"/>
  <c r="M19" i="1"/>
  <c r="V19" i="1" s="1"/>
  <c r="W19" i="1" s="1"/>
  <c r="M11" i="1"/>
  <c r="V11" i="1" s="1"/>
  <c r="W11" i="1" s="1"/>
  <c r="M37" i="1"/>
  <c r="V37" i="1" s="1"/>
  <c r="W37" i="1" s="1"/>
  <c r="M33" i="1"/>
  <c r="V33" i="1" s="1"/>
  <c r="W33" i="1" s="1"/>
  <c r="M29" i="1"/>
  <c r="V29" i="1" s="1"/>
  <c r="W29" i="1" s="1"/>
  <c r="M25" i="1"/>
  <c r="V25" i="1" s="1"/>
  <c r="W25" i="1" s="1"/>
  <c r="M21" i="1"/>
  <c r="V21" i="1" s="1"/>
  <c r="W21" i="1" s="1"/>
  <c r="M17" i="1"/>
  <c r="V17" i="1" s="1"/>
  <c r="W17" i="1" s="1"/>
  <c r="M13" i="1"/>
  <c r="V13" i="1" s="1"/>
  <c r="W13" i="1" s="1"/>
  <c r="M9" i="1"/>
  <c r="V9" i="1" s="1"/>
  <c r="W9" i="1" s="1"/>
  <c r="J8" i="1"/>
  <c r="M8" i="1" s="1"/>
  <c r="V8" i="1" l="1"/>
  <c r="W8" i="1" s="1"/>
</calcChain>
</file>

<file path=xl/sharedStrings.xml><?xml version="1.0" encoding="utf-8"?>
<sst xmlns="http://schemas.openxmlformats.org/spreadsheetml/2006/main" count="64" uniqueCount="34">
  <si>
    <t>Resistor</t>
  </si>
  <si>
    <t>resistence</t>
  </si>
  <si>
    <t>type</t>
  </si>
  <si>
    <t>scale</t>
  </si>
  <si>
    <t>messsured</t>
  </si>
  <si>
    <t>inductor</t>
  </si>
  <si>
    <t>inductance</t>
  </si>
  <si>
    <t>Capacitor</t>
  </si>
  <si>
    <t>capacitance</t>
  </si>
  <si>
    <t>V[r]</t>
  </si>
  <si>
    <t>V(0)</t>
  </si>
  <si>
    <t>dvr</t>
  </si>
  <si>
    <t>dv0</t>
  </si>
  <si>
    <t>phase1</t>
  </si>
  <si>
    <t>dphase1</t>
  </si>
  <si>
    <t>freq</t>
  </si>
  <si>
    <t>vr/v0</t>
  </si>
  <si>
    <t>d(vr/v0)</t>
  </si>
  <si>
    <t>d1(dvr/v0)</t>
  </si>
  <si>
    <t>d2(vr*dv0/v0^2)</t>
  </si>
  <si>
    <t>scop resolution</t>
  </si>
  <si>
    <t>A Volt</t>
  </si>
  <si>
    <t>B Volt</t>
  </si>
  <si>
    <t>omega</t>
  </si>
  <si>
    <t>dpmega</t>
  </si>
  <si>
    <t>1.5nF</t>
  </si>
  <si>
    <t>826.1 mH</t>
  </si>
  <si>
    <t>dA</t>
  </si>
  <si>
    <t>dB</t>
  </si>
  <si>
    <t>dv1</t>
  </si>
  <si>
    <t>dv2</t>
  </si>
  <si>
    <t>d/(vr/vo)</t>
  </si>
  <si>
    <t>%omega</t>
  </si>
  <si>
    <t>omega2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</si>
</sst>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222222"/>
      <name val="Arial"/>
      <family val="2"/>
      <scheme val="minor"/>
    </font>
    <font>
      <sz val="11"/>
      <color rgb="FF22222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3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1" displayName="טבלה1" ref="A2:C4" totalsRowShown="0">
  <autoFilter ref="A2:C4" xr:uid="{00000000-0009-0000-0100-000001000000}"/>
  <tableColumns count="3">
    <tableColumn id="1" xr3:uid="{00000000-0010-0000-0000-000001000000}" name="type"/>
    <tableColumn id="2" xr3:uid="{00000000-0010-0000-0000-000002000000}" name="messsured"/>
    <tableColumn id="3" xr3:uid="{00000000-0010-0000-0000-000003000000}" name="sc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טבלה2" displayName="טבלה2" ref="E2:G4" totalsRowShown="0" headerRowDxfId="12" headerRowBorderDxfId="11" tableBorderDxfId="10">
  <autoFilter ref="E2:G4" xr:uid="{00000000-0009-0000-0100-000002000000}"/>
  <tableColumns count="3">
    <tableColumn id="1" xr3:uid="{00000000-0010-0000-0100-000001000000}" name="type"/>
    <tableColumn id="2" xr3:uid="{00000000-0010-0000-0100-000002000000}" name="messsured"/>
    <tableColumn id="3" xr3:uid="{00000000-0010-0000-0100-000003000000}" name="sc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טבלה3" displayName="טבלה3" ref="I2:K4" totalsRowShown="0" headerRowDxfId="9" headerRowBorderDxfId="8" tableBorderDxfId="7">
  <autoFilter ref="I2:K4" xr:uid="{00000000-0009-0000-0100-000003000000}"/>
  <tableColumns count="3">
    <tableColumn id="1" xr3:uid="{00000000-0010-0000-0200-000001000000}" name="type"/>
    <tableColumn id="2" xr3:uid="{00000000-0010-0000-0200-000002000000}" name="messsured"/>
    <tableColumn id="3" xr3:uid="{00000000-0010-0000-0200-000003000000}" name="sca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DDA81A-DB16-4C1E-8FC1-7B1264438A1E}" name="טבלה7" displayName="טבלה7" ref="A7:S40" totalsRowShown="0">
  <autoFilter ref="A7:S40" xr:uid="{07140C39-1ABB-486E-8744-8F3042D400D3}"/>
  <tableColumns count="19">
    <tableColumn id="1" xr3:uid="{4DE37F99-1001-4AE4-8F62-1AB36D417115}" name="freq"/>
    <tableColumn id="2" xr3:uid="{94B2F4C6-C0C4-458B-9E25-D2D21425F11A}" name="V[r]"/>
    <tableColumn id="3" xr3:uid="{3EA6934D-2713-464E-A26A-263D3C0EA477}" name="dvr">
      <calculatedColumnFormula>C$6</calculatedColumnFormula>
    </tableColumn>
    <tableColumn id="4" xr3:uid="{52209A8A-9FBA-4039-B1E1-D79F9FAEF798}" name="V(0)"/>
    <tableColumn id="5" xr3:uid="{DF4C5EC5-C217-40CA-BB8E-6E76E483CDBA}" name="dv0">
      <calculatedColumnFormula>C8</calculatedColumnFormula>
    </tableColumn>
    <tableColumn id="6" xr3:uid="{C41A7819-26E1-4E49-A5F8-2DC8A315646A}" name="A Volt"/>
    <tableColumn id="7" xr3:uid="{44FD4AA8-67C0-4C5E-BE16-F96B1A550140}" name="dA">
      <calculatedColumnFormula>SQRT(2)*$C$6</calculatedColumnFormula>
    </tableColumn>
    <tableColumn id="8" xr3:uid="{B9D0166F-5D04-4079-8ED4-52E6B06F0CFE}" name="B Volt"/>
    <tableColumn id="9" xr3:uid="{91327CCB-3BDB-481A-B8EC-8A487CD6D64D}" name="dB">
      <calculatedColumnFormula>SQRT(2)*$C$6</calculatedColumnFormula>
    </tableColumn>
    <tableColumn id="10" xr3:uid="{EBD3882A-F258-48B7-8A6F-EA36B66D99C4}" name="d1(dvr/v0)">
      <calculatedColumnFormula>C8/D8</calculatedColumnFormula>
    </tableColumn>
    <tableColumn id="11" xr3:uid="{39E4442A-480F-405A-84A0-B4C913926CFF}" name="d2(vr*dv0/v0^2)">
      <calculatedColumnFormula>E8/(B8^2)</calculatedColumnFormula>
    </tableColumn>
    <tableColumn id="12" xr3:uid="{1405FF5D-FAA9-4002-ABC4-5EA56D89EAEF}" name="vr/v0">
      <calculatedColumnFormula>D8/B8</calculatedColumnFormula>
    </tableColumn>
    <tableColumn id="13" xr3:uid="{BDD973AA-CC89-401C-B9F1-2CFD025E9FF4}" name="d(vr/v0)">
      <calculatedColumnFormula>SQRT(SUM(J8^2,K8^2))</calculatedColumnFormula>
    </tableColumn>
    <tableColumn id="14" xr3:uid="{FC83554E-7AAF-4319-B304-665A52300DD4}" name="omega">
      <calculatedColumnFormula>A8*2*PI()</calculatedColumnFormula>
    </tableColumn>
    <tableColumn id="15" xr3:uid="{FF6698F9-F3D0-47A7-AA38-F7395FE908D3}" name="dpmega">
      <calculatedColumnFormula>2*PI()*50*10^-6*A8</calculatedColumnFormula>
    </tableColumn>
    <tableColumn id="16" xr3:uid="{A1FDA9EB-5E27-44D7-A331-9F283244C6DA}" name="%omega">
      <calculatedColumnFormula>O8/N8</calculatedColumnFormula>
    </tableColumn>
    <tableColumn id="17" xr3:uid="{FDEA8809-D483-4FE6-8F47-A483D8AC4FE9}" name="phase1"/>
    <tableColumn id="18" xr3:uid="{F7235AE4-8347-4456-A3FC-84E8EFD6BCDC}" name="dphase1" dataDxfId="0">
      <calculatedColumnFormula>(1/טבלה7[[#This Row],[A Volt]])*SQRT((טבלה7[[#This Row],[A Volt]]^2*טבלה7[[#This Row],[dB]]^2+טבלה7[[#This Row],[B Volt]]^2*טבלה7[[#This Row],[dA]]^2)/(טבלה7[[#This Row],[A Volt]]^2 - טבלה7[[#This Row],[B Volt]]^2))</calculatedColumnFormula>
    </tableColumn>
    <tableColumn id="19" xr3:uid="{47849F07-3021-420F-B01A-737DD145CCD0}" name="omega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טבלה15" displayName="טבלה15" ref="A2:C4" totalsRowShown="0">
  <autoFilter ref="A2:C4" xr:uid="{00000000-0009-0000-0100-000004000000}"/>
  <tableColumns count="3">
    <tableColumn id="1" xr3:uid="{00000000-0010-0000-0300-000001000000}" name="type"/>
    <tableColumn id="2" xr3:uid="{00000000-0010-0000-0300-000002000000}" name="messsured"/>
    <tableColumn id="3" xr3:uid="{00000000-0010-0000-0300-000003000000}" name="sca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טבלה26" displayName="טבלה26" ref="E2:G4" totalsRowShown="0" headerRowDxfId="6" headerRowBorderDxfId="5" tableBorderDxfId="4">
  <autoFilter ref="E2:G4" xr:uid="{00000000-0009-0000-0100-000005000000}"/>
  <tableColumns count="3">
    <tableColumn id="1" xr3:uid="{00000000-0010-0000-0400-000001000000}" name="type"/>
    <tableColumn id="2" xr3:uid="{00000000-0010-0000-0400-000002000000}" name="messsured"/>
    <tableColumn id="3" xr3:uid="{00000000-0010-0000-0400-000003000000}" name="sca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טבלה37" displayName="טבלה37" ref="I2:K4" totalsRowShown="0" headerRowDxfId="3" headerRowBorderDxfId="2" tableBorderDxfId="1">
  <autoFilter ref="I2:K4" xr:uid="{00000000-0009-0000-0100-000006000000}"/>
  <tableColumns count="3">
    <tableColumn id="1" xr3:uid="{00000000-0010-0000-0500-000001000000}" name="type"/>
    <tableColumn id="2" xr3:uid="{00000000-0010-0000-0500-000002000000}" name="messsured"/>
    <tableColumn id="3" xr3:uid="{00000000-0010-0000-0500-000003000000}" name="sc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"/>
  <sheetViews>
    <sheetView tabSelected="1" topLeftCell="L17" workbookViewId="0">
      <selection activeCell="Y9" sqref="Y9:AB40"/>
    </sheetView>
  </sheetViews>
  <sheetFormatPr defaultRowHeight="14.25" x14ac:dyDescent="0.2"/>
  <cols>
    <col min="1" max="1" width="14.75" bestFit="1" customWidth="1"/>
    <col min="2" max="2" width="12.375" customWidth="1"/>
    <col min="6" max="6" width="12.375" customWidth="1"/>
    <col min="10" max="10" width="12.625" bestFit="1" customWidth="1"/>
    <col min="11" max="11" width="16.75" customWidth="1"/>
    <col min="13" max="13" width="9.625" customWidth="1"/>
    <col min="15" max="15" width="9.75" customWidth="1"/>
  </cols>
  <sheetData>
    <row r="1" spans="1:28" ht="15" x14ac:dyDescent="0.25">
      <c r="A1" s="5" t="s">
        <v>1</v>
      </c>
      <c r="B1" s="5"/>
      <c r="C1" s="5"/>
      <c r="D1" s="5"/>
      <c r="E1" s="6" t="s">
        <v>6</v>
      </c>
      <c r="F1" s="6"/>
      <c r="G1" s="6"/>
      <c r="I1" s="7" t="s">
        <v>8</v>
      </c>
      <c r="J1" s="7"/>
      <c r="K1" s="7"/>
    </row>
    <row r="2" spans="1:28" ht="15" x14ac:dyDescent="0.25">
      <c r="A2" t="s">
        <v>2</v>
      </c>
      <c r="B2" t="s">
        <v>4</v>
      </c>
      <c r="C2" t="s">
        <v>3</v>
      </c>
      <c r="E2" s="1" t="s">
        <v>2</v>
      </c>
      <c r="F2" s="2" t="s">
        <v>4</v>
      </c>
      <c r="G2" s="3" t="s">
        <v>3</v>
      </c>
      <c r="I2" s="1" t="s">
        <v>2</v>
      </c>
      <c r="J2" s="2" t="s">
        <v>4</v>
      </c>
      <c r="K2" s="3" t="s">
        <v>3</v>
      </c>
    </row>
    <row r="3" spans="1:28" x14ac:dyDescent="0.2">
      <c r="A3" t="s">
        <v>0</v>
      </c>
      <c r="B3">
        <v>6000</v>
      </c>
      <c r="E3" t="s">
        <v>5</v>
      </c>
      <c r="F3" t="s">
        <v>26</v>
      </c>
      <c r="I3" s="4" t="s">
        <v>7</v>
      </c>
      <c r="J3" t="s">
        <v>25</v>
      </c>
    </row>
    <row r="4" spans="1:28" x14ac:dyDescent="0.2">
      <c r="A4" t="s">
        <v>5</v>
      </c>
    </row>
    <row r="5" spans="1:28" x14ac:dyDescent="0.2">
      <c r="A5" t="s">
        <v>20</v>
      </c>
      <c r="B5" t="s">
        <v>29</v>
      </c>
      <c r="C5">
        <v>1E-3</v>
      </c>
    </row>
    <row r="6" spans="1:28" x14ac:dyDescent="0.2">
      <c r="B6" t="s">
        <v>30</v>
      </c>
      <c r="C6">
        <v>4.2000000000000003E-2</v>
      </c>
    </row>
    <row r="7" spans="1:28" x14ac:dyDescent="0.2">
      <c r="A7" t="s">
        <v>15</v>
      </c>
      <c r="B7" t="s">
        <v>9</v>
      </c>
      <c r="C7" t="s">
        <v>11</v>
      </c>
      <c r="D7" t="s">
        <v>10</v>
      </c>
      <c r="E7" t="s">
        <v>12</v>
      </c>
      <c r="F7" t="s">
        <v>21</v>
      </c>
      <c r="G7" t="s">
        <v>27</v>
      </c>
      <c r="H7" t="s">
        <v>22</v>
      </c>
      <c r="I7" t="s">
        <v>28</v>
      </c>
      <c r="J7" t="s">
        <v>18</v>
      </c>
      <c r="K7" t="s">
        <v>19</v>
      </c>
      <c r="L7" t="s">
        <v>16</v>
      </c>
      <c r="M7" t="s">
        <v>17</v>
      </c>
      <c r="N7" t="s">
        <v>23</v>
      </c>
      <c r="O7" t="s">
        <v>24</v>
      </c>
      <c r="P7" t="s">
        <v>32</v>
      </c>
      <c r="Q7" t="s">
        <v>13</v>
      </c>
      <c r="R7" t="s">
        <v>14</v>
      </c>
      <c r="S7" t="s">
        <v>33</v>
      </c>
      <c r="T7" t="s">
        <v>24</v>
      </c>
      <c r="U7" t="s">
        <v>16</v>
      </c>
      <c r="V7" t="s">
        <v>17</v>
      </c>
      <c r="W7" t="s">
        <v>31</v>
      </c>
      <c r="Y7" t="s">
        <v>23</v>
      </c>
      <c r="Z7" t="s">
        <v>24</v>
      </c>
      <c r="AA7" t="s">
        <v>13</v>
      </c>
      <c r="AB7" t="s">
        <v>14</v>
      </c>
    </row>
    <row r="8" spans="1:28" x14ac:dyDescent="0.2">
      <c r="A8">
        <v>430</v>
      </c>
      <c r="B8">
        <v>4.12</v>
      </c>
      <c r="C8">
        <f>C$6</f>
        <v>4.2000000000000003E-2</v>
      </c>
      <c r="D8">
        <v>0.17</v>
      </c>
      <c r="E8">
        <f>C8</f>
        <v>4.2000000000000003E-2</v>
      </c>
      <c r="F8">
        <v>0.1</v>
      </c>
      <c r="G8">
        <f>SQRT(2)*$C$6</f>
        <v>5.9396969619669997E-2</v>
      </c>
      <c r="H8">
        <v>0.11600000000000001</v>
      </c>
      <c r="I8">
        <f>SQRT(2)*$C$6</f>
        <v>5.9396969619669997E-2</v>
      </c>
      <c r="J8">
        <f>C8/D8</f>
        <v>0.24705882352941178</v>
      </c>
      <c r="K8">
        <f>E8/(B8^2)</f>
        <v>2.4743142614761056E-3</v>
      </c>
      <c r="L8">
        <f>D8/B8</f>
        <v>4.12621359223301E-2</v>
      </c>
      <c r="M8">
        <f>L8*SQRT(SUM(J8^2,K8^2))</f>
        <v>1.019468599179763E-2</v>
      </c>
      <c r="N8">
        <f>A8*2*PI()</f>
        <v>2701.769682087222</v>
      </c>
      <c r="O8">
        <f>2*PI()*50*10^-6*A8</f>
        <v>0.13508848410436111</v>
      </c>
      <c r="P8">
        <f>O8/N8</f>
        <v>5.0000000000000002E-5</v>
      </c>
      <c r="Q8" t="e">
        <f>ASIN(H8/F8)</f>
        <v>#NUM!</v>
      </c>
      <c r="R8" t="e">
        <f>(1/טבלה7[[#This Row],[A Volt]])*SQRT((טבלה7[[#This Row],[A Volt]]^2*טבלה7[[#This Row],[dB]]^2+טבלה7[[#This Row],[B Volt]]^2*טבלה7[[#This Row],[dA]]^2)/(טבלה7[[#This Row],[A Volt]]^2 - טבלה7[[#This Row],[B Volt]]^2))</f>
        <v>#NUM!</v>
      </c>
      <c r="S8">
        <v>2701.769682087222</v>
      </c>
      <c r="T8">
        <f>O8</f>
        <v>0.13508848410436111</v>
      </c>
      <c r="U8">
        <f>L8</f>
        <v>4.12621359223301E-2</v>
      </c>
      <c r="V8">
        <f>M8</f>
        <v>1.019468599179763E-2</v>
      </c>
      <c r="W8">
        <f>V8/U8</f>
        <v>0.24707121344827196</v>
      </c>
      <c r="Y8">
        <f>טבלה7[[#This Row],[omega2]]</f>
        <v>2701.769682087222</v>
      </c>
      <c r="Z8">
        <f>T8</f>
        <v>0.13508848410436111</v>
      </c>
      <c r="AA8" t="e">
        <v>#NUM!</v>
      </c>
      <c r="AB8" t="e">
        <v>#NUM!</v>
      </c>
    </row>
    <row r="9" spans="1:28" x14ac:dyDescent="0.2">
      <c r="A9">
        <v>530</v>
      </c>
      <c r="B9">
        <v>4.12</v>
      </c>
      <c r="C9">
        <f t="shared" ref="C9:C40" si="0">C$6</f>
        <v>4.2000000000000003E-2</v>
      </c>
      <c r="D9">
        <v>0.2</v>
      </c>
      <c r="E9">
        <f t="shared" ref="E9:E40" si="1">C9</f>
        <v>4.2000000000000003E-2</v>
      </c>
      <c r="F9">
        <v>0.14000000000000001</v>
      </c>
      <c r="G9">
        <f t="shared" ref="G9:G42" si="2">SQRT(2)*$C$6</f>
        <v>5.9396969619669997E-2</v>
      </c>
      <c r="H9">
        <v>0.12</v>
      </c>
      <c r="I9">
        <f t="shared" ref="I9:I42" si="3">SQRT(2)*$C$6</f>
        <v>5.9396969619669997E-2</v>
      </c>
      <c r="J9">
        <f>C9/D9</f>
        <v>0.21</v>
      </c>
      <c r="K9">
        <f t="shared" ref="K9:K40" si="4">E9/(B9^2)</f>
        <v>2.4743142614761056E-3</v>
      </c>
      <c r="L9">
        <f>D9/B9</f>
        <v>4.8543689320388349E-2</v>
      </c>
      <c r="M9">
        <f t="shared" ref="M9:M40" si="5">SQRT(SUM(J9^2,K9^2))</f>
        <v>0.21001457623475694</v>
      </c>
      <c r="N9">
        <f>A9*2*PI()</f>
        <v>3330.0882128051808</v>
      </c>
      <c r="O9">
        <f t="shared" ref="O9:O40" si="6">2*PI()*50*10^-6*A9</f>
        <v>0.16650441064025903</v>
      </c>
      <c r="P9">
        <f t="shared" ref="P9:P42" si="7">O9/N9</f>
        <v>4.9999999999999996E-5</v>
      </c>
      <c r="Q9">
        <v>-1.0296968008377501</v>
      </c>
      <c r="R9">
        <f>(1/טבלה7[[#This Row],[A Volt]])*SQRT((טבלה7[[#This Row],[A Volt]]^2*טבלה7[[#This Row],[dB]]^2+טבלה7[[#This Row],[B Volt]]^2*טבלה7[[#This Row],[dA]]^2)/(טבלה7[[#This Row],[A Volt]]^2 - טבלה7[[#This Row],[B Volt]]^2))</f>
        <v>1.0848608560193682</v>
      </c>
      <c r="S9">
        <v>3330.0882128051808</v>
      </c>
      <c r="T9">
        <f t="shared" ref="T9:T40" si="8">O9</f>
        <v>0.16650441064025903</v>
      </c>
      <c r="U9">
        <f t="shared" ref="U9:U40" si="9">L9</f>
        <v>4.8543689320388349E-2</v>
      </c>
      <c r="V9">
        <f t="shared" ref="V9:V40" si="10">M9</f>
        <v>0.21001457623475694</v>
      </c>
      <c r="W9">
        <f t="shared" ref="W9:W42" si="11">V9/U9</f>
        <v>4.3263002704359934</v>
      </c>
      <c r="Y9">
        <f>טבלה7[[#This Row],[omega2]]</f>
        <v>3330.0882128051808</v>
      </c>
      <c r="Z9">
        <f t="shared" ref="Z9:Z40" si="12">T9</f>
        <v>0.16650441064025903</v>
      </c>
      <c r="AA9">
        <f>טבלה7[[#This Row],[phase1]]</f>
        <v>-1.0296968008377501</v>
      </c>
      <c r="AB9">
        <f>טבלה7[[#This Row],[dphase1]]</f>
        <v>1.0848608560193682</v>
      </c>
    </row>
    <row r="10" spans="1:28" x14ac:dyDescent="0.2">
      <c r="A10">
        <v>830</v>
      </c>
      <c r="B10">
        <v>4.12</v>
      </c>
      <c r="C10">
        <f t="shared" si="0"/>
        <v>4.2000000000000003E-2</v>
      </c>
      <c r="D10">
        <v>0.27</v>
      </c>
      <c r="E10">
        <f t="shared" si="1"/>
        <v>4.2000000000000003E-2</v>
      </c>
      <c r="F10">
        <v>0.2</v>
      </c>
      <c r="G10">
        <f t="shared" si="2"/>
        <v>5.9396969619669997E-2</v>
      </c>
      <c r="H10">
        <v>0.192</v>
      </c>
      <c r="I10">
        <f t="shared" si="3"/>
        <v>5.9396969619669997E-2</v>
      </c>
      <c r="J10">
        <f>C10/D10</f>
        <v>0.15555555555555556</v>
      </c>
      <c r="K10">
        <f t="shared" si="4"/>
        <v>2.4743142614761056E-3</v>
      </c>
      <c r="L10">
        <f>D10/B10</f>
        <v>6.553398058252427E-2</v>
      </c>
      <c r="M10">
        <f t="shared" si="5"/>
        <v>0.15557523291083988</v>
      </c>
      <c r="N10">
        <f>A10*2*PI()</f>
        <v>5215.0438049590566</v>
      </c>
      <c r="O10">
        <f t="shared" si="6"/>
        <v>0.26075219024795282</v>
      </c>
      <c r="P10">
        <f t="shared" si="7"/>
        <v>4.9999999999999996E-5</v>
      </c>
      <c r="Q10">
        <v>-1.2870022175865601</v>
      </c>
      <c r="R10">
        <f>(1/טבלה7[[#This Row],[A Volt]])*SQRT((טבלה7[[#This Row],[A Volt]]^2*טבלה7[[#This Row],[dB]]^2+טבלה7[[#This Row],[B Volt]]^2*טבלה7[[#This Row],[dA]]^2)/(טבלה7[[#This Row],[A Volt]]^2 - טבלה7[[#This Row],[B Volt]]^2))</f>
        <v>1.4703060905811403</v>
      </c>
      <c r="S10">
        <v>5215.0438049590566</v>
      </c>
      <c r="T10">
        <f t="shared" si="8"/>
        <v>0.26075219024795282</v>
      </c>
      <c r="U10">
        <f t="shared" si="9"/>
        <v>6.553398058252427E-2</v>
      </c>
      <c r="V10">
        <f t="shared" si="10"/>
        <v>0.15557523291083988</v>
      </c>
      <c r="W10">
        <f t="shared" si="11"/>
        <v>2.3739628133061492</v>
      </c>
      <c r="Y10">
        <f>טבלה7[[#This Row],[omega2]]</f>
        <v>5215.0438049590566</v>
      </c>
      <c r="Z10">
        <f t="shared" si="12"/>
        <v>0.26075219024795282</v>
      </c>
      <c r="AA10">
        <f>טבלה7[[#This Row],[phase1]]</f>
        <v>-1.2870022175865601</v>
      </c>
      <c r="AB10">
        <f>טבלה7[[#This Row],[dphase1]]</f>
        <v>1.4703060905811403</v>
      </c>
    </row>
    <row r="11" spans="1:28" x14ac:dyDescent="0.2">
      <c r="A11">
        <v>1430</v>
      </c>
      <c r="B11">
        <v>4.12</v>
      </c>
      <c r="C11">
        <f t="shared" si="0"/>
        <v>4.2000000000000003E-2</v>
      </c>
      <c r="D11">
        <v>0.42</v>
      </c>
      <c r="E11">
        <f t="shared" si="1"/>
        <v>4.2000000000000003E-2</v>
      </c>
      <c r="F11">
        <v>0.36399999999999999</v>
      </c>
      <c r="G11">
        <f t="shared" si="2"/>
        <v>5.9396969619669997E-2</v>
      </c>
      <c r="H11">
        <v>0.34799999999999998</v>
      </c>
      <c r="I11">
        <f t="shared" si="3"/>
        <v>5.9396969619669997E-2</v>
      </c>
      <c r="J11">
        <f>C11/D11</f>
        <v>0.1</v>
      </c>
      <c r="K11">
        <f t="shared" si="4"/>
        <v>2.4743142614761056E-3</v>
      </c>
      <c r="L11">
        <f>D11/B11</f>
        <v>0.10194174757281553</v>
      </c>
      <c r="M11">
        <f t="shared" si="5"/>
        <v>0.10003060647154223</v>
      </c>
      <c r="N11">
        <f>A11*2*PI()</f>
        <v>8984.9549892668092</v>
      </c>
      <c r="O11">
        <f t="shared" si="6"/>
        <v>0.4492477494633404</v>
      </c>
      <c r="P11">
        <f t="shared" si="7"/>
        <v>4.9999999999999996E-5</v>
      </c>
      <c r="Q11">
        <v>-1.2731996364414599</v>
      </c>
      <c r="R11">
        <f>(1/טבלה7[[#This Row],[A Volt]])*SQRT((טבלה7[[#This Row],[A Volt]]^2*טבלה7[[#This Row],[dB]]^2+טבלה7[[#This Row],[B Volt]]^2*טבלה7[[#This Row],[dA]]^2)/(טבלה7[[#This Row],[A Volt]]^2 - טבלה7[[#This Row],[B Volt]]^2))</f>
        <v>0.76990571080944603</v>
      </c>
      <c r="S11">
        <v>8984.9549892668092</v>
      </c>
      <c r="T11">
        <f t="shared" si="8"/>
        <v>0.4492477494633404</v>
      </c>
      <c r="U11">
        <f t="shared" si="9"/>
        <v>0.10194174757281553</v>
      </c>
      <c r="V11">
        <f t="shared" si="10"/>
        <v>0.10003060647154223</v>
      </c>
      <c r="W11">
        <f t="shared" si="11"/>
        <v>0.98125261586370005</v>
      </c>
      <c r="Y11">
        <f>טבלה7[[#This Row],[omega2]]</f>
        <v>8984.9549892668092</v>
      </c>
      <c r="Z11">
        <f t="shared" si="12"/>
        <v>0.4492477494633404</v>
      </c>
      <c r="AA11">
        <f>טבלה7[[#This Row],[phase1]]</f>
        <v>-1.2731996364414599</v>
      </c>
      <c r="AB11">
        <f>טבלה7[[#This Row],[dphase1]]</f>
        <v>0.76990571080944603</v>
      </c>
    </row>
    <row r="12" spans="1:28" x14ac:dyDescent="0.2">
      <c r="A12">
        <v>1730</v>
      </c>
      <c r="B12">
        <v>4.12</v>
      </c>
      <c r="C12">
        <f t="shared" si="0"/>
        <v>4.2000000000000003E-2</v>
      </c>
      <c r="D12">
        <v>0.54400000000000004</v>
      </c>
      <c r="E12">
        <f t="shared" si="1"/>
        <v>4.2000000000000003E-2</v>
      </c>
      <c r="F12">
        <v>0.48</v>
      </c>
      <c r="G12">
        <f t="shared" si="2"/>
        <v>5.9396969619669997E-2</v>
      </c>
      <c r="H12">
        <v>0.44800000000000001</v>
      </c>
      <c r="I12">
        <f t="shared" si="3"/>
        <v>5.9396969619669997E-2</v>
      </c>
      <c r="J12">
        <f>C12/D12</f>
        <v>7.720588235294118E-2</v>
      </c>
      <c r="K12">
        <f t="shared" si="4"/>
        <v>2.4743142614761056E-3</v>
      </c>
      <c r="L12">
        <f>D12/B12</f>
        <v>0.13203883495145632</v>
      </c>
      <c r="M12">
        <f t="shared" si="5"/>
        <v>7.724552091196446E-2</v>
      </c>
      <c r="N12">
        <f>A12*2*PI()</f>
        <v>10869.910581420685</v>
      </c>
      <c r="O12">
        <f t="shared" si="6"/>
        <v>0.54349552907103416</v>
      </c>
      <c r="P12">
        <f t="shared" si="7"/>
        <v>4.9999999999999989E-5</v>
      </c>
      <c r="Q12">
        <v>-1.20358830623705</v>
      </c>
      <c r="R12">
        <f>(1/טבלה7[[#This Row],[A Volt]])*SQRT((טבלה7[[#This Row],[A Volt]]^2*טבלה7[[#This Row],[dB]]^2+טבלה7[[#This Row],[B Volt]]^2*טבלה7[[#This Row],[dA]]^2)/(טבלה7[[#This Row],[A Volt]]^2 - טבלה7[[#This Row],[B Volt]]^2))</f>
        <v>0.47148198122588947</v>
      </c>
      <c r="S12">
        <v>10869.910581420685</v>
      </c>
      <c r="T12">
        <f t="shared" si="8"/>
        <v>0.54349552907103416</v>
      </c>
      <c r="U12">
        <f t="shared" si="9"/>
        <v>0.13203883495145632</v>
      </c>
      <c r="V12">
        <f t="shared" si="10"/>
        <v>7.724552091196446E-2</v>
      </c>
      <c r="W12">
        <f t="shared" si="11"/>
        <v>0.58502122455384842</v>
      </c>
      <c r="Y12">
        <f>טבלה7[[#This Row],[omega2]]</f>
        <v>10869.910581420685</v>
      </c>
      <c r="Z12">
        <f t="shared" si="12"/>
        <v>0.54349552907103416</v>
      </c>
      <c r="AA12">
        <f>טבלה7[[#This Row],[phase1]]</f>
        <v>-1.20358830623705</v>
      </c>
      <c r="AB12">
        <f>טבלה7[[#This Row],[dphase1]]</f>
        <v>0.47148198122588947</v>
      </c>
    </row>
    <row r="13" spans="1:28" x14ac:dyDescent="0.2">
      <c r="A13">
        <v>2030</v>
      </c>
      <c r="B13">
        <v>4.12</v>
      </c>
      <c r="C13">
        <f t="shared" si="0"/>
        <v>4.2000000000000003E-2</v>
      </c>
      <c r="D13">
        <v>0.65600000000000003</v>
      </c>
      <c r="E13">
        <f t="shared" si="1"/>
        <v>4.2000000000000003E-2</v>
      </c>
      <c r="F13">
        <v>0.59199999999999997</v>
      </c>
      <c r="G13">
        <f t="shared" si="2"/>
        <v>5.9396969619669997E-2</v>
      </c>
      <c r="H13">
        <v>0.55200000000000005</v>
      </c>
      <c r="I13">
        <f t="shared" si="3"/>
        <v>5.9396969619669997E-2</v>
      </c>
      <c r="J13">
        <f>C13/D13</f>
        <v>6.402439024390244E-2</v>
      </c>
      <c r="K13">
        <f t="shared" si="4"/>
        <v>2.4743142614761056E-3</v>
      </c>
      <c r="L13">
        <f>D13/B13</f>
        <v>0.15922330097087378</v>
      </c>
      <c r="M13">
        <f t="shared" si="5"/>
        <v>6.4072184114232086E-2</v>
      </c>
      <c r="N13">
        <f>A13*2*PI()</f>
        <v>12754.866173574561</v>
      </c>
      <c r="O13">
        <f t="shared" si="6"/>
        <v>0.63774330867872797</v>
      </c>
      <c r="P13">
        <f t="shared" si="7"/>
        <v>4.9999999999999996E-5</v>
      </c>
      <c r="Q13">
        <v>-1.2010870395684701</v>
      </c>
      <c r="R13">
        <f>(1/טבלה7[[#This Row],[A Volt]])*SQRT((טבלה7[[#This Row],[A Volt]]^2*טבלה7[[#This Row],[dB]]^2+טבלה7[[#This Row],[B Volt]]^2*טבלה7[[#This Row],[dA]]^2)/(טבלה7[[#This Row],[A Volt]]^2 - טבלה7[[#This Row],[B Volt]]^2))</f>
        <v>0.37964345075804262</v>
      </c>
      <c r="S13">
        <v>12754.866173574561</v>
      </c>
      <c r="T13">
        <f t="shared" si="8"/>
        <v>0.63774330867872797</v>
      </c>
      <c r="U13">
        <f t="shared" si="9"/>
        <v>0.15922330097087378</v>
      </c>
      <c r="V13">
        <f t="shared" si="10"/>
        <v>6.4072184114232086E-2</v>
      </c>
      <c r="W13">
        <f t="shared" si="11"/>
        <v>0.40240457096133569</v>
      </c>
      <c r="Y13">
        <f>טבלה7[[#This Row],[omega2]]</f>
        <v>12754.866173574561</v>
      </c>
      <c r="Z13">
        <f t="shared" si="12"/>
        <v>0.63774330867872797</v>
      </c>
      <c r="AA13">
        <f>טבלה7[[#This Row],[phase1]]</f>
        <v>-1.2010870395684701</v>
      </c>
      <c r="AB13">
        <f>טבלה7[[#This Row],[dphase1]]</f>
        <v>0.37964345075804262</v>
      </c>
    </row>
    <row r="14" spans="1:28" x14ac:dyDescent="0.2">
      <c r="A14">
        <v>2330</v>
      </c>
      <c r="B14">
        <v>4.12</v>
      </c>
      <c r="C14">
        <f t="shared" si="0"/>
        <v>4.2000000000000003E-2</v>
      </c>
      <c r="D14">
        <v>0.79200000000000004</v>
      </c>
      <c r="E14">
        <f t="shared" si="1"/>
        <v>4.2000000000000003E-2</v>
      </c>
      <c r="F14">
        <v>0.74399999999999999</v>
      </c>
      <c r="G14">
        <f t="shared" si="2"/>
        <v>5.9396969619669997E-2</v>
      </c>
      <c r="H14">
        <v>0.70399999999999996</v>
      </c>
      <c r="I14">
        <f t="shared" si="3"/>
        <v>5.9396969619669997E-2</v>
      </c>
      <c r="J14">
        <f>C14/D14</f>
        <v>5.3030303030303032E-2</v>
      </c>
      <c r="K14">
        <f t="shared" si="4"/>
        <v>2.4743142614761056E-3</v>
      </c>
      <c r="L14">
        <f>D14/B14</f>
        <v>0.19223300970873786</v>
      </c>
      <c r="M14">
        <f t="shared" si="5"/>
        <v>5.3087995540897111E-2</v>
      </c>
      <c r="N14">
        <f>A14*2*PI()</f>
        <v>14639.821765728437</v>
      </c>
      <c r="O14">
        <f t="shared" si="6"/>
        <v>0.73199108828642179</v>
      </c>
      <c r="P14">
        <f t="shared" si="7"/>
        <v>4.9999999999999996E-5</v>
      </c>
      <c r="Q14">
        <v>-1.24139620342738</v>
      </c>
      <c r="R14">
        <f>(1/טבלה7[[#This Row],[A Volt]])*SQRT((טבלה7[[#This Row],[A Volt]]^2*טבלה7[[#This Row],[dB]]^2+טבלה7[[#This Row],[B Volt]]^2*טבלה7[[#This Row],[dA]]^2)/(טבלה7[[#This Row],[A Volt]]^2 - טבלה7[[#This Row],[B Volt]]^2))</f>
        <v>0.33977880337233818</v>
      </c>
      <c r="S14">
        <v>14639.821765728437</v>
      </c>
      <c r="T14">
        <f t="shared" si="8"/>
        <v>0.73199108828642179</v>
      </c>
      <c r="U14">
        <f t="shared" si="9"/>
        <v>0.19223300970873786</v>
      </c>
      <c r="V14">
        <f t="shared" si="10"/>
        <v>5.3087995540897111E-2</v>
      </c>
      <c r="W14">
        <f t="shared" si="11"/>
        <v>0.27616482528850517</v>
      </c>
      <c r="Y14">
        <f>טבלה7[[#This Row],[omega2]]</f>
        <v>14639.821765728437</v>
      </c>
      <c r="Z14">
        <f t="shared" si="12"/>
        <v>0.73199108828642179</v>
      </c>
      <c r="AA14">
        <f>טבלה7[[#This Row],[phase1]]</f>
        <v>-1.24139620342738</v>
      </c>
      <c r="AB14">
        <f>טבלה7[[#This Row],[dphase1]]</f>
        <v>0.33977880337233818</v>
      </c>
    </row>
    <row r="15" spans="1:28" x14ac:dyDescent="0.2">
      <c r="A15">
        <v>2630</v>
      </c>
      <c r="B15">
        <v>4.12</v>
      </c>
      <c r="C15">
        <f t="shared" si="0"/>
        <v>4.2000000000000003E-2</v>
      </c>
      <c r="D15">
        <v>0.99199999999999999</v>
      </c>
      <c r="E15">
        <f t="shared" si="1"/>
        <v>4.2000000000000003E-2</v>
      </c>
      <c r="F15">
        <v>0.94399999999999995</v>
      </c>
      <c r="G15">
        <f t="shared" si="2"/>
        <v>5.9396969619669997E-2</v>
      </c>
      <c r="H15">
        <v>0.88800000000000001</v>
      </c>
      <c r="I15">
        <f t="shared" si="3"/>
        <v>5.9396969619669997E-2</v>
      </c>
      <c r="J15">
        <f>C15/D15</f>
        <v>4.2338709677419359E-2</v>
      </c>
      <c r="K15">
        <f t="shared" si="4"/>
        <v>2.4743142614761056E-3</v>
      </c>
      <c r="L15">
        <f>D15/B15</f>
        <v>0.24077669902912621</v>
      </c>
      <c r="M15">
        <f t="shared" si="5"/>
        <v>4.241094868325098E-2</v>
      </c>
      <c r="N15">
        <f>A15*2*PI()</f>
        <v>16524.777357882311</v>
      </c>
      <c r="O15">
        <f t="shared" si="6"/>
        <v>0.8262388678941156</v>
      </c>
      <c r="P15">
        <f t="shared" si="7"/>
        <v>5.0000000000000002E-5</v>
      </c>
      <c r="Q15">
        <v>-1.2246229304885301</v>
      </c>
      <c r="R15">
        <f>(1/טבלה7[[#This Row],[A Volt]])*SQRT((טבלה7[[#This Row],[A Volt]]^2*טבלה7[[#This Row],[dB]]^2+טבלה7[[#This Row],[B Volt]]^2*טבלה7[[#This Row],[dA]]^2)/(טבלה7[[#This Row],[A Volt]]^2 - טבלה7[[#This Row],[B Volt]]^2))</f>
        <v>0.25459438506643989</v>
      </c>
      <c r="S15">
        <v>16524.777357882311</v>
      </c>
      <c r="T15">
        <f t="shared" si="8"/>
        <v>0.8262388678941156</v>
      </c>
      <c r="U15">
        <f t="shared" si="9"/>
        <v>0.24077669902912621</v>
      </c>
      <c r="V15">
        <f t="shared" si="10"/>
        <v>4.241094868325098E-2</v>
      </c>
      <c r="W15">
        <f t="shared" si="11"/>
        <v>0.17614224654737304</v>
      </c>
      <c r="Y15">
        <f>טבלה7[[#This Row],[omega2]]</f>
        <v>16524.777357882311</v>
      </c>
      <c r="Z15">
        <f t="shared" si="12"/>
        <v>0.8262388678941156</v>
      </c>
      <c r="AA15">
        <f>טבלה7[[#This Row],[phase1]]</f>
        <v>-1.2246229304885301</v>
      </c>
      <c r="AB15">
        <f>טבלה7[[#This Row],[dphase1]]</f>
        <v>0.25459438506643989</v>
      </c>
    </row>
    <row r="16" spans="1:28" x14ac:dyDescent="0.2">
      <c r="A16">
        <v>2930</v>
      </c>
      <c r="B16">
        <v>4.12</v>
      </c>
      <c r="C16">
        <f t="shared" si="0"/>
        <v>4.2000000000000003E-2</v>
      </c>
      <c r="D16">
        <v>1.28</v>
      </c>
      <c r="E16">
        <f t="shared" si="1"/>
        <v>4.2000000000000003E-2</v>
      </c>
      <c r="F16">
        <v>1.3</v>
      </c>
      <c r="G16">
        <f t="shared" si="2"/>
        <v>5.9396969619669997E-2</v>
      </c>
      <c r="H16">
        <v>1.1399999999999999</v>
      </c>
      <c r="I16">
        <f t="shared" si="3"/>
        <v>5.9396969619669997E-2</v>
      </c>
      <c r="J16">
        <f>C16/D16</f>
        <v>3.2812500000000001E-2</v>
      </c>
      <c r="K16">
        <f t="shared" si="4"/>
        <v>2.4743142614761056E-3</v>
      </c>
      <c r="L16">
        <f>D16/B16</f>
        <v>0.31067961165048541</v>
      </c>
      <c r="M16">
        <f t="shared" si="5"/>
        <v>3.2905658895006865E-2</v>
      </c>
      <c r="N16">
        <f>A16*2*PI()</f>
        <v>18409.732950036188</v>
      </c>
      <c r="O16">
        <f t="shared" si="6"/>
        <v>0.92048664750180942</v>
      </c>
      <c r="P16">
        <f t="shared" si="7"/>
        <v>5.0000000000000002E-5</v>
      </c>
      <c r="Q16">
        <v>-1.0694224805488199</v>
      </c>
      <c r="R16">
        <f>(1/טבלה7[[#This Row],[A Volt]])*SQRT((טבלה7[[#This Row],[A Volt]]^2*טבלה7[[#This Row],[dB]]^2+טבלה7[[#This Row],[B Volt]]^2*טבלה7[[#This Row],[dA]]^2)/(טבלה7[[#This Row],[A Volt]]^2 - טבלה7[[#This Row],[B Volt]]^2))</f>
        <v>0.12643653161687973</v>
      </c>
      <c r="S16">
        <v>18409.732950036188</v>
      </c>
      <c r="T16">
        <f t="shared" si="8"/>
        <v>0.92048664750180942</v>
      </c>
      <c r="U16">
        <f t="shared" si="9"/>
        <v>0.31067961165048541</v>
      </c>
      <c r="V16">
        <f t="shared" si="10"/>
        <v>3.2905658895006865E-2</v>
      </c>
      <c r="W16">
        <f t="shared" si="11"/>
        <v>0.10591508956830335</v>
      </c>
      <c r="Y16">
        <f>טבלה7[[#This Row],[omega2]]</f>
        <v>18409.732950036188</v>
      </c>
      <c r="Z16">
        <f t="shared" si="12"/>
        <v>0.92048664750180942</v>
      </c>
      <c r="AA16">
        <f>טבלה7[[#This Row],[phase1]]</f>
        <v>-1.0694224805488199</v>
      </c>
      <c r="AB16">
        <f>טבלה7[[#This Row],[dphase1]]</f>
        <v>0.12643653161687973</v>
      </c>
    </row>
    <row r="17" spans="1:28" x14ac:dyDescent="0.2">
      <c r="A17">
        <v>3230</v>
      </c>
      <c r="B17">
        <v>4.12</v>
      </c>
      <c r="C17">
        <f t="shared" si="0"/>
        <v>4.2000000000000003E-2</v>
      </c>
      <c r="D17">
        <v>1.74</v>
      </c>
      <c r="E17">
        <f t="shared" si="1"/>
        <v>4.2000000000000003E-2</v>
      </c>
      <c r="F17">
        <v>1.72</v>
      </c>
      <c r="G17">
        <f t="shared" si="2"/>
        <v>5.9396969619669997E-2</v>
      </c>
      <c r="H17">
        <v>1.48</v>
      </c>
      <c r="I17">
        <f t="shared" si="3"/>
        <v>5.9396969619669997E-2</v>
      </c>
      <c r="J17">
        <f>C17/D17</f>
        <v>2.4137931034482762E-2</v>
      </c>
      <c r="K17">
        <f t="shared" si="4"/>
        <v>2.4743142614761056E-3</v>
      </c>
      <c r="L17">
        <f>D17/B17</f>
        <v>0.42233009708737862</v>
      </c>
      <c r="M17">
        <f t="shared" si="5"/>
        <v>2.4264417274890204E-2</v>
      </c>
      <c r="N17">
        <f>A17*2*PI()</f>
        <v>20294.688542190062</v>
      </c>
      <c r="O17">
        <f t="shared" si="6"/>
        <v>1.0147344271095031</v>
      </c>
      <c r="P17">
        <f t="shared" si="7"/>
        <v>5.0000000000000002E-5</v>
      </c>
      <c r="Q17">
        <v>-1.0361818409474299</v>
      </c>
      <c r="R17">
        <f>(1/טבלה7[[#This Row],[A Volt]])*SQRT((טבלה7[[#This Row],[A Volt]]^2*טבלה7[[#This Row],[dB]]^2+טבלה7[[#This Row],[B Volt]]^2*טבלה7[[#This Row],[dA]]^2)/(טבלה7[[#This Row],[A Volt]]^2 - טבלה7[[#This Row],[B Volt]]^2))</f>
        <v>8.941455974157915E-2</v>
      </c>
      <c r="S17">
        <v>20294.688542190062</v>
      </c>
      <c r="T17">
        <f t="shared" si="8"/>
        <v>1.0147344271095031</v>
      </c>
      <c r="U17">
        <f t="shared" si="9"/>
        <v>0.42233009708737862</v>
      </c>
      <c r="V17">
        <f t="shared" si="10"/>
        <v>2.4264417274890204E-2</v>
      </c>
      <c r="W17">
        <f t="shared" si="11"/>
        <v>5.7453677685372212E-2</v>
      </c>
      <c r="Y17">
        <f>טבלה7[[#This Row],[omega2]]</f>
        <v>20294.688542190062</v>
      </c>
      <c r="Z17">
        <f t="shared" si="12"/>
        <v>1.0147344271095031</v>
      </c>
      <c r="AA17">
        <f>טבלה7[[#This Row],[phase1]]</f>
        <v>-1.0361818409474299</v>
      </c>
      <c r="AB17">
        <f>טבלה7[[#This Row],[dphase1]]</f>
        <v>8.941455974157915E-2</v>
      </c>
    </row>
    <row r="18" spans="1:28" x14ac:dyDescent="0.2">
      <c r="A18">
        <v>3530</v>
      </c>
      <c r="B18">
        <v>4.12</v>
      </c>
      <c r="C18">
        <f t="shared" si="0"/>
        <v>4.2000000000000003E-2</v>
      </c>
      <c r="D18">
        <v>2.52</v>
      </c>
      <c r="E18">
        <f t="shared" si="1"/>
        <v>4.2000000000000003E-2</v>
      </c>
      <c r="F18">
        <v>2.52</v>
      </c>
      <c r="G18">
        <f t="shared" si="2"/>
        <v>5.9396969619669997E-2</v>
      </c>
      <c r="H18">
        <v>1.84</v>
      </c>
      <c r="I18">
        <f t="shared" si="3"/>
        <v>5.9396969619669997E-2</v>
      </c>
      <c r="J18">
        <f>C18/D18</f>
        <v>1.6666666666666666E-2</v>
      </c>
      <c r="K18">
        <f t="shared" si="4"/>
        <v>2.4743142614761056E-3</v>
      </c>
      <c r="L18">
        <f>D18/B18</f>
        <v>0.61165048543689315</v>
      </c>
      <c r="M18">
        <f t="shared" si="5"/>
        <v>1.6849332593379531E-2</v>
      </c>
      <c r="N18">
        <f>A18*2*PI()</f>
        <v>22179.64413434394</v>
      </c>
      <c r="O18">
        <f t="shared" si="6"/>
        <v>1.108982206717197</v>
      </c>
      <c r="P18">
        <f t="shared" si="7"/>
        <v>5.0000000000000002E-5</v>
      </c>
      <c r="Q18">
        <v>-0.81855422880291495</v>
      </c>
      <c r="R18">
        <f>(1/טבלה7[[#This Row],[A Volt]])*SQRT((טבלה7[[#This Row],[A Volt]]^2*טבלה7[[#This Row],[dB]]^2+טבלה7[[#This Row],[B Volt]]^2*טבלה7[[#This Row],[dA]]^2)/(טבלה7[[#This Row],[A Volt]]^2 - טבלה7[[#This Row],[B Volt]]^2))</f>
        <v>4.2712631519111553E-2</v>
      </c>
      <c r="S18">
        <v>22179.64413434394</v>
      </c>
      <c r="T18">
        <f t="shared" si="8"/>
        <v>1.108982206717197</v>
      </c>
      <c r="U18">
        <f t="shared" si="9"/>
        <v>0.61165048543689315</v>
      </c>
      <c r="V18">
        <f t="shared" si="10"/>
        <v>1.6849332593379531E-2</v>
      </c>
      <c r="W18">
        <f t="shared" si="11"/>
        <v>2.7547321541557014E-2</v>
      </c>
      <c r="Y18">
        <f>טבלה7[[#This Row],[omega2]]</f>
        <v>22179.64413434394</v>
      </c>
      <c r="Z18">
        <f t="shared" si="12"/>
        <v>1.108982206717197</v>
      </c>
      <c r="AA18">
        <f>טבלה7[[#This Row],[phase1]]</f>
        <v>-0.81855422880291495</v>
      </c>
      <c r="AB18">
        <f>טבלה7[[#This Row],[dphase1]]</f>
        <v>4.2712631519111553E-2</v>
      </c>
    </row>
    <row r="19" spans="1:28" x14ac:dyDescent="0.2">
      <c r="A19">
        <v>3830</v>
      </c>
      <c r="B19">
        <v>4.12</v>
      </c>
      <c r="C19">
        <f t="shared" si="0"/>
        <v>4.2000000000000003E-2</v>
      </c>
      <c r="D19">
        <v>3.52</v>
      </c>
      <c r="E19">
        <f t="shared" si="1"/>
        <v>4.2000000000000003E-2</v>
      </c>
      <c r="F19">
        <v>3.52</v>
      </c>
      <c r="G19">
        <f t="shared" si="2"/>
        <v>5.9396969619669997E-2</v>
      </c>
      <c r="H19">
        <v>0.96</v>
      </c>
      <c r="I19">
        <f t="shared" si="3"/>
        <v>5.9396969619669997E-2</v>
      </c>
      <c r="J19">
        <f>C19/D19</f>
        <v>1.1931818181818182E-2</v>
      </c>
      <c r="K19">
        <f t="shared" si="4"/>
        <v>2.4743142614761056E-3</v>
      </c>
      <c r="L19">
        <f>D19/B19</f>
        <v>0.85436893203883491</v>
      </c>
      <c r="M19">
        <f t="shared" si="5"/>
        <v>1.2185668475242177E-2</v>
      </c>
      <c r="N19">
        <f>A19*2*PI()</f>
        <v>24064.599726497814</v>
      </c>
      <c r="O19">
        <f t="shared" si="6"/>
        <v>1.2032299863248908</v>
      </c>
      <c r="P19">
        <f t="shared" si="7"/>
        <v>5.0000000000000002E-5</v>
      </c>
      <c r="Q19">
        <v>-0.276226630763591</v>
      </c>
      <c r="R19">
        <f>(1/טבלה7[[#This Row],[A Volt]])*SQRT((טבלה7[[#This Row],[A Volt]]^2*טבלה7[[#This Row],[dB]]^2+טבלה7[[#This Row],[B Volt]]^2*טבלה7[[#This Row],[dA]]^2)/(טבלה7[[#This Row],[A Volt]]^2 - טבלה7[[#This Row],[B Volt]]^2))</f>
        <v>1.8179598586109274E-2</v>
      </c>
      <c r="S19">
        <v>24064.599726497814</v>
      </c>
      <c r="T19">
        <f t="shared" si="8"/>
        <v>1.2032299863248908</v>
      </c>
      <c r="U19">
        <f t="shared" si="9"/>
        <v>0.85436893203883491</v>
      </c>
      <c r="V19">
        <f t="shared" si="10"/>
        <v>1.2185668475242177E-2</v>
      </c>
      <c r="W19">
        <f t="shared" si="11"/>
        <v>1.4262771056249367E-2</v>
      </c>
      <c r="Y19">
        <f>טבלה7[[#This Row],[omega2]]</f>
        <v>24064.599726497814</v>
      </c>
      <c r="Z19">
        <f t="shared" si="12"/>
        <v>1.2032299863248908</v>
      </c>
      <c r="AA19">
        <f>טבלה7[[#This Row],[phase1]]</f>
        <v>-0.276226630763591</v>
      </c>
      <c r="AB19">
        <f>טבלה7[[#This Row],[dphase1]]</f>
        <v>1.8179598586109274E-2</v>
      </c>
    </row>
    <row r="20" spans="1:28" x14ac:dyDescent="0.2">
      <c r="A20">
        <v>4130</v>
      </c>
      <c r="B20">
        <v>4.12</v>
      </c>
      <c r="C20">
        <f t="shared" si="0"/>
        <v>4.2000000000000003E-2</v>
      </c>
      <c r="D20">
        <v>3.36</v>
      </c>
      <c r="E20">
        <f t="shared" si="1"/>
        <v>4.2000000000000003E-2</v>
      </c>
      <c r="F20">
        <v>3.36</v>
      </c>
      <c r="G20">
        <f t="shared" si="2"/>
        <v>5.9396969619669997E-2</v>
      </c>
      <c r="H20">
        <v>1.48</v>
      </c>
      <c r="I20">
        <f t="shared" si="3"/>
        <v>5.9396969619669997E-2</v>
      </c>
      <c r="J20">
        <f>C20/D20</f>
        <v>1.2500000000000001E-2</v>
      </c>
      <c r="K20">
        <f t="shared" si="4"/>
        <v>2.4743142614761056E-3</v>
      </c>
      <c r="L20">
        <f>D20/B20</f>
        <v>0.81553398058252424</v>
      </c>
      <c r="M20">
        <f t="shared" si="5"/>
        <v>1.2742536288531576E-2</v>
      </c>
      <c r="N20">
        <f>A20*2*PI()</f>
        <v>25949.555318651692</v>
      </c>
      <c r="O20">
        <f t="shared" si="6"/>
        <v>1.2974777659325845</v>
      </c>
      <c r="P20">
        <f t="shared" si="7"/>
        <v>4.9999999999999996E-5</v>
      </c>
      <c r="Q20">
        <v>0.456129022570822</v>
      </c>
      <c r="R20">
        <f>(1/טבלה7[[#This Row],[A Volt]])*SQRT((טבלה7[[#This Row],[A Volt]]^2*טבלה7[[#This Row],[dB]]^2+טבלה7[[#This Row],[B Volt]]^2*טבלה7[[#This Row],[dA]]^2)/(טבלה7[[#This Row],[A Volt]]^2 - טבלה7[[#This Row],[B Volt]]^2))</f>
        <v>2.1516337677639358E-2</v>
      </c>
      <c r="S20">
        <v>25949.555318651692</v>
      </c>
      <c r="T20">
        <f t="shared" si="8"/>
        <v>1.2974777659325845</v>
      </c>
      <c r="U20">
        <f t="shared" si="9"/>
        <v>0.81553398058252424</v>
      </c>
      <c r="V20">
        <f t="shared" si="10"/>
        <v>1.2742536288531576E-2</v>
      </c>
      <c r="W20">
        <f t="shared" si="11"/>
        <v>1.5624776639508956E-2</v>
      </c>
      <c r="Y20">
        <f>טבלה7[[#This Row],[omega2]]</f>
        <v>25949.555318651692</v>
      </c>
      <c r="Z20">
        <f t="shared" si="12"/>
        <v>1.2974777659325845</v>
      </c>
      <c r="AA20">
        <f>טבלה7[[#This Row],[phase1]]</f>
        <v>0.456129022570822</v>
      </c>
      <c r="AB20">
        <f>טבלה7[[#This Row],[dphase1]]</f>
        <v>2.1516337677639358E-2</v>
      </c>
    </row>
    <row r="21" spans="1:28" x14ac:dyDescent="0.2">
      <c r="A21">
        <v>4430</v>
      </c>
      <c r="B21">
        <v>4.12</v>
      </c>
      <c r="C21">
        <f t="shared" si="0"/>
        <v>4.2000000000000003E-2</v>
      </c>
      <c r="D21">
        <v>2.2400000000000002</v>
      </c>
      <c r="E21">
        <f t="shared" si="1"/>
        <v>4.2000000000000003E-2</v>
      </c>
      <c r="F21">
        <v>2.2000000000000002</v>
      </c>
      <c r="G21">
        <f t="shared" si="2"/>
        <v>5.9396969619669997E-2</v>
      </c>
      <c r="H21">
        <v>1.8</v>
      </c>
      <c r="I21">
        <f t="shared" si="3"/>
        <v>5.9396969619669997E-2</v>
      </c>
      <c r="J21">
        <f>C21/D21</f>
        <v>1.8749999999999999E-2</v>
      </c>
      <c r="K21">
        <f t="shared" si="4"/>
        <v>2.4743142614761056E-3</v>
      </c>
      <c r="L21">
        <f>D21/B21</f>
        <v>0.54368932038834961</v>
      </c>
      <c r="M21">
        <f t="shared" si="5"/>
        <v>1.891255485291567E-2</v>
      </c>
      <c r="N21">
        <f>A21*2*PI()</f>
        <v>27834.510910805566</v>
      </c>
      <c r="O21">
        <f t="shared" si="6"/>
        <v>1.3917255455402784</v>
      </c>
      <c r="P21">
        <f t="shared" si="7"/>
        <v>5.0000000000000002E-5</v>
      </c>
      <c r="Q21">
        <v>0.95824158845555696</v>
      </c>
      <c r="R21">
        <f>(1/טבלה7[[#This Row],[A Volt]])*SQRT((טבלה7[[#This Row],[A Volt]]^2*טבלה7[[#This Row],[dB]]^2+טבלה7[[#This Row],[B Volt]]^2*טבלה7[[#This Row],[dA]]^2)/(טבלה7[[#This Row],[A Volt]]^2 - טבלה7[[#This Row],[B Volt]]^2))</f>
        <v>6.0671858222451774E-2</v>
      </c>
      <c r="S21">
        <v>27834.510910805566</v>
      </c>
      <c r="T21">
        <f t="shared" si="8"/>
        <v>1.3917255455402784</v>
      </c>
      <c r="U21">
        <f t="shared" si="9"/>
        <v>0.54368932038834961</v>
      </c>
      <c r="V21">
        <f t="shared" si="10"/>
        <v>1.891255485291567E-2</v>
      </c>
      <c r="W21">
        <f t="shared" si="11"/>
        <v>3.4785591961612745E-2</v>
      </c>
      <c r="Y21">
        <f>טבלה7[[#This Row],[omega2]]</f>
        <v>27834.510910805566</v>
      </c>
      <c r="Z21">
        <f t="shared" si="12"/>
        <v>1.3917255455402784</v>
      </c>
      <c r="AA21">
        <f>טבלה7[[#This Row],[phase1]]</f>
        <v>0.95824158845555696</v>
      </c>
      <c r="AB21">
        <f>טבלה7[[#This Row],[dphase1]]</f>
        <v>6.0671858222451774E-2</v>
      </c>
    </row>
    <row r="22" spans="1:28" x14ac:dyDescent="0.2">
      <c r="A22">
        <v>4730</v>
      </c>
      <c r="B22">
        <v>4.12</v>
      </c>
      <c r="C22">
        <f t="shared" si="0"/>
        <v>4.2000000000000003E-2</v>
      </c>
      <c r="D22">
        <v>1.56</v>
      </c>
      <c r="E22">
        <f t="shared" si="1"/>
        <v>4.2000000000000003E-2</v>
      </c>
      <c r="F22">
        <v>1.56</v>
      </c>
      <c r="G22">
        <f t="shared" si="2"/>
        <v>5.9396969619669997E-2</v>
      </c>
      <c r="H22">
        <v>1.28</v>
      </c>
      <c r="I22">
        <f t="shared" si="3"/>
        <v>5.9396969619669997E-2</v>
      </c>
      <c r="J22">
        <f>C22/D22</f>
        <v>2.6923076923076925E-2</v>
      </c>
      <c r="K22">
        <f t="shared" si="4"/>
        <v>2.4743142614761056E-3</v>
      </c>
      <c r="L22">
        <f>D22/B22</f>
        <v>0.37864077669902912</v>
      </c>
      <c r="M22">
        <f t="shared" si="5"/>
        <v>2.7036536428885656E-2</v>
      </c>
      <c r="N22">
        <f>A22*2*PI()</f>
        <v>29719.466502959443</v>
      </c>
      <c r="O22">
        <f t="shared" si="6"/>
        <v>1.4859733251479721</v>
      </c>
      <c r="P22">
        <f t="shared" si="7"/>
        <v>4.9999999999999996E-5</v>
      </c>
      <c r="Q22">
        <v>0.96230756461053701</v>
      </c>
      <c r="R22">
        <f>(1/טבלה7[[#This Row],[A Volt]])*SQRT((טבלה7[[#This Row],[A Volt]]^2*טבלה7[[#This Row],[dB]]^2+טבלה7[[#This Row],[B Volt]]^2*טבלה7[[#This Row],[dA]]^2)/(טבלה7[[#This Row],[A Volt]]^2 - טבלה7[[#This Row],[B Volt]]^2))</f>
        <v>8.6159940196171694E-2</v>
      </c>
      <c r="S22">
        <v>29719.466502959443</v>
      </c>
      <c r="T22">
        <f t="shared" si="8"/>
        <v>1.4859733251479721</v>
      </c>
      <c r="U22">
        <f t="shared" si="9"/>
        <v>0.37864077669902912</v>
      </c>
      <c r="V22">
        <f t="shared" si="10"/>
        <v>2.7036536428885656E-2</v>
      </c>
      <c r="W22">
        <f t="shared" si="11"/>
        <v>7.1404185953210839E-2</v>
      </c>
      <c r="Y22">
        <f>טבלה7[[#This Row],[omega2]]</f>
        <v>29719.466502959443</v>
      </c>
      <c r="Z22">
        <f t="shared" si="12"/>
        <v>1.4859733251479721</v>
      </c>
      <c r="AA22">
        <f>טבלה7[[#This Row],[phase1]]</f>
        <v>0.96230756461053701</v>
      </c>
      <c r="AB22">
        <f>טבלה7[[#This Row],[dphase1]]</f>
        <v>8.6159940196171694E-2</v>
      </c>
    </row>
    <row r="23" spans="1:28" x14ac:dyDescent="0.2">
      <c r="A23">
        <v>5030</v>
      </c>
      <c r="B23">
        <v>4.12</v>
      </c>
      <c r="C23">
        <f t="shared" si="0"/>
        <v>4.2000000000000003E-2</v>
      </c>
      <c r="D23">
        <v>1.1399999999999999</v>
      </c>
      <c r="E23">
        <f t="shared" si="1"/>
        <v>4.2000000000000003E-2</v>
      </c>
      <c r="F23">
        <v>1.1200000000000001</v>
      </c>
      <c r="G23">
        <f t="shared" si="2"/>
        <v>5.9396969619669997E-2</v>
      </c>
      <c r="H23">
        <v>1</v>
      </c>
      <c r="I23">
        <f t="shared" si="3"/>
        <v>5.9396969619669997E-2</v>
      </c>
      <c r="J23">
        <f>C23/D23</f>
        <v>3.6842105263157898E-2</v>
      </c>
      <c r="K23">
        <f t="shared" si="4"/>
        <v>2.4743142614761056E-3</v>
      </c>
      <c r="L23">
        <f>D23/B23</f>
        <v>0.27669902912621358</v>
      </c>
      <c r="M23">
        <f t="shared" si="5"/>
        <v>3.6925099204824771E-2</v>
      </c>
      <c r="N23">
        <f>A23*2*PI()</f>
        <v>31604.422095113317</v>
      </c>
      <c r="O23">
        <f t="shared" si="6"/>
        <v>1.580221104755666</v>
      </c>
      <c r="P23">
        <f t="shared" si="7"/>
        <v>5.0000000000000002E-5</v>
      </c>
      <c r="Q23">
        <v>1.1036502157860599</v>
      </c>
      <c r="R23">
        <f>(1/טבלה7[[#This Row],[A Volt]])*SQRT((טבלה7[[#This Row],[A Volt]]^2*טבלה7[[#This Row],[dB]]^2+טבלה7[[#This Row],[B Volt]]^2*טבלה7[[#This Row],[dA]]^2)/(טבלה7[[#This Row],[A Volt]]^2 - טבלה7[[#This Row],[B Volt]]^2))</f>
        <v>0.15787130536168936</v>
      </c>
      <c r="S23">
        <v>31604.422095113317</v>
      </c>
      <c r="T23">
        <f t="shared" si="8"/>
        <v>1.580221104755666</v>
      </c>
      <c r="U23">
        <f t="shared" si="9"/>
        <v>0.27669902912621358</v>
      </c>
      <c r="V23">
        <f t="shared" si="10"/>
        <v>3.6925099204824771E-2</v>
      </c>
      <c r="W23">
        <f t="shared" si="11"/>
        <v>0.13344860414375267</v>
      </c>
      <c r="Y23">
        <f>טבלה7[[#This Row],[omega2]]</f>
        <v>31604.422095113317</v>
      </c>
      <c r="Z23">
        <f t="shared" si="12"/>
        <v>1.580221104755666</v>
      </c>
      <c r="AA23">
        <f>טבלה7[[#This Row],[phase1]]</f>
        <v>1.1036502157860599</v>
      </c>
      <c r="AB23">
        <f>טבלה7[[#This Row],[dphase1]]</f>
        <v>0.15787130536168936</v>
      </c>
    </row>
    <row r="24" spans="1:28" x14ac:dyDescent="0.2">
      <c r="A24">
        <v>5330</v>
      </c>
      <c r="B24">
        <v>4.12</v>
      </c>
      <c r="C24">
        <f t="shared" si="0"/>
        <v>4.2000000000000003E-2</v>
      </c>
      <c r="D24">
        <v>0.9</v>
      </c>
      <c r="E24">
        <f t="shared" si="1"/>
        <v>4.2000000000000003E-2</v>
      </c>
      <c r="F24">
        <v>0.86</v>
      </c>
      <c r="G24">
        <f t="shared" si="2"/>
        <v>5.9396969619669997E-2</v>
      </c>
      <c r="H24">
        <v>0.74</v>
      </c>
      <c r="I24">
        <f t="shared" si="3"/>
        <v>5.9396969619669997E-2</v>
      </c>
      <c r="J24">
        <f>C24/D24</f>
        <v>4.6666666666666669E-2</v>
      </c>
      <c r="K24">
        <f t="shared" si="4"/>
        <v>2.4743142614761056E-3</v>
      </c>
      <c r="L24">
        <f>D24/B24</f>
        <v>0.21844660194174756</v>
      </c>
      <c r="M24">
        <f t="shared" si="5"/>
        <v>4.6732215963319376E-2</v>
      </c>
      <c r="N24">
        <f>A24*2*PI()</f>
        <v>33489.377687267195</v>
      </c>
      <c r="O24">
        <f t="shared" si="6"/>
        <v>1.6744688843633597</v>
      </c>
      <c r="P24">
        <f t="shared" si="7"/>
        <v>4.9999999999999996E-5</v>
      </c>
      <c r="Q24">
        <v>1.0361818409474299</v>
      </c>
      <c r="R24">
        <f>(1/טבלה7[[#This Row],[A Volt]])*SQRT((טבלה7[[#This Row],[A Volt]]^2*טבלה7[[#This Row],[dB]]^2+טבלה7[[#This Row],[B Volt]]^2*טבלה7[[#This Row],[dA]]^2)/(טבלה7[[#This Row],[A Volt]]^2 - טבלה7[[#This Row],[B Volt]]^2))</f>
        <v>0.1788291194831583</v>
      </c>
      <c r="S24">
        <v>33489.377687267195</v>
      </c>
      <c r="T24">
        <f t="shared" si="8"/>
        <v>1.6744688843633597</v>
      </c>
      <c r="U24">
        <f t="shared" si="9"/>
        <v>0.21844660194174756</v>
      </c>
      <c r="V24">
        <f t="shared" si="10"/>
        <v>4.6732215963319376E-2</v>
      </c>
      <c r="W24">
        <f t="shared" si="11"/>
        <v>0.21392969974319537</v>
      </c>
      <c r="Y24">
        <f>טבלה7[[#This Row],[omega2]]</f>
        <v>33489.377687267195</v>
      </c>
      <c r="Z24">
        <f t="shared" si="12"/>
        <v>1.6744688843633597</v>
      </c>
      <c r="AA24">
        <f>טבלה7[[#This Row],[phase1]]</f>
        <v>1.0361818409474299</v>
      </c>
      <c r="AB24">
        <f>טבלה7[[#This Row],[dphase1]]</f>
        <v>0.1788291194831583</v>
      </c>
    </row>
    <row r="25" spans="1:28" x14ac:dyDescent="0.2">
      <c r="A25">
        <v>5630</v>
      </c>
      <c r="B25">
        <v>4.12</v>
      </c>
      <c r="C25">
        <f t="shared" si="0"/>
        <v>4.2000000000000003E-2</v>
      </c>
      <c r="D25">
        <v>0.7</v>
      </c>
      <c r="E25">
        <f t="shared" si="1"/>
        <v>4.2000000000000003E-2</v>
      </c>
      <c r="F25">
        <v>0.63200000000000001</v>
      </c>
      <c r="G25">
        <f t="shared" si="2"/>
        <v>5.9396969619669997E-2</v>
      </c>
      <c r="H25">
        <v>0.6</v>
      </c>
      <c r="I25">
        <f t="shared" si="3"/>
        <v>5.9396969619669997E-2</v>
      </c>
      <c r="J25">
        <f>C25/D25</f>
        <v>6.0000000000000005E-2</v>
      </c>
      <c r="K25">
        <f t="shared" si="4"/>
        <v>2.4743142614761056E-3</v>
      </c>
      <c r="L25">
        <f>D25/B25</f>
        <v>0.1699029126213592</v>
      </c>
      <c r="M25">
        <f t="shared" si="5"/>
        <v>6.0050996919822609E-2</v>
      </c>
      <c r="N25">
        <f>A25*2*PI()</f>
        <v>35374.333279421073</v>
      </c>
      <c r="O25">
        <f t="shared" si="6"/>
        <v>1.7687166639710534</v>
      </c>
      <c r="P25">
        <f t="shared" si="7"/>
        <v>4.9999999999999996E-5</v>
      </c>
      <c r="Q25">
        <v>1.2512151691232301</v>
      </c>
      <c r="R25">
        <f>(1/טבלה7[[#This Row],[A Volt]])*SQRT((טבלה7[[#This Row],[A Volt]]^2*טבלה7[[#This Row],[dB]]^2+טבלה7[[#This Row],[B Volt]]^2*טבלה7[[#This Row],[dA]]^2)/(טבלה7[[#This Row],[A Volt]]^2 - טבלה7[[#This Row],[B Volt]]^2))</f>
        <v>0.41248582231604802</v>
      </c>
      <c r="S25">
        <v>35374.333279421073</v>
      </c>
      <c r="T25">
        <f t="shared" si="8"/>
        <v>1.7687166639710534</v>
      </c>
      <c r="U25">
        <f t="shared" si="9"/>
        <v>0.1699029126213592</v>
      </c>
      <c r="V25">
        <f t="shared" si="10"/>
        <v>6.0050996919822609E-2</v>
      </c>
      <c r="W25">
        <f t="shared" si="11"/>
        <v>0.35344301044238452</v>
      </c>
      <c r="Y25">
        <f>טבלה7[[#This Row],[omega2]]</f>
        <v>35374.333279421073</v>
      </c>
      <c r="Z25">
        <f t="shared" si="12"/>
        <v>1.7687166639710534</v>
      </c>
      <c r="AA25">
        <f>טבלה7[[#This Row],[phase1]]</f>
        <v>1.2512151691232301</v>
      </c>
      <c r="AB25">
        <f>טבלה7[[#This Row],[dphase1]]</f>
        <v>0.41248582231604802</v>
      </c>
    </row>
    <row r="26" spans="1:28" x14ac:dyDescent="0.2">
      <c r="A26">
        <v>5930</v>
      </c>
      <c r="B26">
        <v>4.12</v>
      </c>
      <c r="C26">
        <f t="shared" si="0"/>
        <v>4.2000000000000003E-2</v>
      </c>
      <c r="D26">
        <v>0.56000000000000005</v>
      </c>
      <c r="E26">
        <f t="shared" si="1"/>
        <v>4.2000000000000003E-2</v>
      </c>
      <c r="F26">
        <v>0.504</v>
      </c>
      <c r="G26">
        <f t="shared" si="2"/>
        <v>5.9396969619669997E-2</v>
      </c>
      <c r="H26">
        <v>0.48</v>
      </c>
      <c r="I26">
        <f t="shared" si="3"/>
        <v>5.9396969619669997E-2</v>
      </c>
      <c r="J26">
        <f>C26/D26</f>
        <v>7.4999999999999997E-2</v>
      </c>
      <c r="K26">
        <f t="shared" si="4"/>
        <v>2.4743142614761056E-3</v>
      </c>
      <c r="L26">
        <f>D26/B26</f>
        <v>0.1359223300970874</v>
      </c>
      <c r="M26">
        <f t="shared" si="5"/>
        <v>7.5040803774110418E-2</v>
      </c>
      <c r="N26">
        <f>A26*2*PI()</f>
        <v>37259.288871574943</v>
      </c>
      <c r="O26">
        <f t="shared" si="6"/>
        <v>1.8629644435787474</v>
      </c>
      <c r="P26">
        <f t="shared" si="7"/>
        <v>5.0000000000000002E-5</v>
      </c>
      <c r="Q26">
        <v>1.26095168705326</v>
      </c>
      <c r="R26">
        <f>(1/טבלה7[[#This Row],[A Volt]])*SQRT((טבלה7[[#This Row],[A Volt]]^2*טבלה7[[#This Row],[dB]]^2+טבלה7[[#This Row],[B Volt]]^2*טבלה7[[#This Row],[dA]]^2)/(טבלה7[[#This Row],[A Volt]]^2 - טבלה7[[#This Row],[B Volt]]^2))</f>
        <v>0.53375237602842474</v>
      </c>
      <c r="S26">
        <v>37259.288871574943</v>
      </c>
      <c r="T26">
        <f t="shared" si="8"/>
        <v>1.8629644435787474</v>
      </c>
      <c r="U26">
        <f t="shared" si="9"/>
        <v>0.1359223300970874</v>
      </c>
      <c r="V26">
        <f t="shared" si="10"/>
        <v>7.5040803774110418E-2</v>
      </c>
      <c r="W26">
        <f t="shared" si="11"/>
        <v>0.55208591348095515</v>
      </c>
      <c r="Y26">
        <f>טבלה7[[#This Row],[omega2]]</f>
        <v>37259.288871574943</v>
      </c>
      <c r="Z26">
        <f t="shared" si="12"/>
        <v>1.8629644435787474</v>
      </c>
      <c r="AA26">
        <f>טבלה7[[#This Row],[phase1]]</f>
        <v>1.26095168705326</v>
      </c>
      <c r="AB26">
        <f>טבלה7[[#This Row],[dphase1]]</f>
        <v>0.53375237602842474</v>
      </c>
    </row>
    <row r="27" spans="1:28" x14ac:dyDescent="0.2">
      <c r="A27">
        <v>6230</v>
      </c>
      <c r="B27">
        <v>4.12</v>
      </c>
      <c r="C27">
        <f t="shared" si="0"/>
        <v>4.2000000000000003E-2</v>
      </c>
      <c r="D27">
        <v>0.46</v>
      </c>
      <c r="E27">
        <f t="shared" si="1"/>
        <v>4.2000000000000003E-2</v>
      </c>
      <c r="F27">
        <v>0.39600000000000002</v>
      </c>
      <c r="G27">
        <f t="shared" si="2"/>
        <v>5.9396969619669997E-2</v>
      </c>
      <c r="H27">
        <v>0.376</v>
      </c>
      <c r="I27">
        <f t="shared" si="3"/>
        <v>5.9396969619669997E-2</v>
      </c>
      <c r="J27">
        <f>C27/D27</f>
        <v>9.1304347826086957E-2</v>
      </c>
      <c r="K27">
        <f t="shared" si="4"/>
        <v>2.4743142614761056E-3</v>
      </c>
      <c r="L27">
        <f>D27/B27</f>
        <v>0.11165048543689321</v>
      </c>
      <c r="M27">
        <f t="shared" si="5"/>
        <v>9.1337868176411985E-2</v>
      </c>
      <c r="N27">
        <f>A27*2*PI()</f>
        <v>39144.244463728821</v>
      </c>
      <c r="O27">
        <f t="shared" si="6"/>
        <v>1.9572122231864411</v>
      </c>
      <c r="P27">
        <f t="shared" si="7"/>
        <v>5.0000000000000002E-5</v>
      </c>
      <c r="Q27">
        <v>1.25162240099677</v>
      </c>
      <c r="R27">
        <f>(1/טבלה7[[#This Row],[A Volt]])*SQRT((טבלה7[[#This Row],[A Volt]]^2*טבלה7[[#This Row],[dB]]^2+טבלה7[[#This Row],[B Volt]]^2*טבלה7[[#This Row],[dA]]^2)/(טבלה7[[#This Row],[A Volt]]^2 - טבלה7[[#This Row],[B Volt]]^2))</f>
        <v>0.6591639510296079</v>
      </c>
      <c r="S27">
        <v>39144.244463728821</v>
      </c>
      <c r="T27">
        <f t="shared" si="8"/>
        <v>1.9572122231864411</v>
      </c>
      <c r="U27">
        <f t="shared" si="9"/>
        <v>0.11165048543689321</v>
      </c>
      <c r="V27">
        <f t="shared" si="10"/>
        <v>9.1337868176411985E-2</v>
      </c>
      <c r="W27">
        <f t="shared" si="11"/>
        <v>0.81806960192786382</v>
      </c>
      <c r="Y27">
        <f>טבלה7[[#This Row],[omega2]]</f>
        <v>39144.244463728821</v>
      </c>
      <c r="Z27">
        <f t="shared" si="12"/>
        <v>1.9572122231864411</v>
      </c>
      <c r="AA27">
        <f>טבלה7[[#This Row],[phase1]]</f>
        <v>1.25162240099677</v>
      </c>
      <c r="AB27">
        <f>טבלה7[[#This Row],[dphase1]]</f>
        <v>0.6591639510296079</v>
      </c>
    </row>
    <row r="28" spans="1:28" x14ac:dyDescent="0.2">
      <c r="A28">
        <v>6530</v>
      </c>
      <c r="B28">
        <v>4.12</v>
      </c>
      <c r="C28">
        <f t="shared" si="0"/>
        <v>4.2000000000000003E-2</v>
      </c>
      <c r="D28">
        <v>0.35199999999999998</v>
      </c>
      <c r="E28">
        <f t="shared" si="1"/>
        <v>4.2000000000000003E-2</v>
      </c>
      <c r="F28">
        <v>0.312</v>
      </c>
      <c r="G28">
        <f t="shared" si="2"/>
        <v>5.9396969619669997E-2</v>
      </c>
      <c r="H28">
        <v>0.28399999999999997</v>
      </c>
      <c r="I28">
        <f t="shared" si="3"/>
        <v>5.9396969619669997E-2</v>
      </c>
      <c r="J28">
        <f>C28/D28</f>
        <v>0.11931818181818184</v>
      </c>
      <c r="K28">
        <f t="shared" si="4"/>
        <v>2.4743142614761056E-3</v>
      </c>
      <c r="L28">
        <f>D28/B28</f>
        <v>8.5436893203883493E-2</v>
      </c>
      <c r="M28">
        <f t="shared" si="5"/>
        <v>0.11934383412418607</v>
      </c>
      <c r="N28">
        <f>A28*2*PI()</f>
        <v>41029.200055882699</v>
      </c>
      <c r="O28">
        <f t="shared" si="6"/>
        <v>2.0514600027941348</v>
      </c>
      <c r="P28">
        <f t="shared" si="7"/>
        <v>4.9999999999999996E-5</v>
      </c>
      <c r="Q28">
        <v>1.1439029220222601</v>
      </c>
      <c r="R28">
        <f>(1/טבלה7[[#This Row],[A Volt]])*SQRT((טבלה7[[#This Row],[A Volt]]^2*טבלה7[[#This Row],[dB]]^2+טבלה7[[#This Row],[B Volt]]^2*טבלה7[[#This Row],[dA]]^2)/(טבלה7[[#This Row],[A Volt]]^2 - טבלה7[[#This Row],[B Volt]]^2))</f>
        <v>0.62175251378342877</v>
      </c>
      <c r="S28">
        <v>41029.200055882699</v>
      </c>
      <c r="T28">
        <f t="shared" si="8"/>
        <v>2.0514600027941348</v>
      </c>
      <c r="U28">
        <f t="shared" si="9"/>
        <v>8.5436893203883493E-2</v>
      </c>
      <c r="V28">
        <f t="shared" si="10"/>
        <v>0.11934383412418607</v>
      </c>
      <c r="W28">
        <f t="shared" si="11"/>
        <v>1.3968653312262689</v>
      </c>
      <c r="Y28">
        <f>טבלה7[[#This Row],[omega2]]</f>
        <v>41029.200055882699</v>
      </c>
      <c r="Z28">
        <f t="shared" si="12"/>
        <v>2.0514600027941348</v>
      </c>
      <c r="AA28">
        <f>טבלה7[[#This Row],[phase1]]</f>
        <v>1.1439029220222601</v>
      </c>
      <c r="AB28">
        <f>טבלה7[[#This Row],[dphase1]]</f>
        <v>0.62175251378342877</v>
      </c>
    </row>
    <row r="29" spans="1:28" x14ac:dyDescent="0.2">
      <c r="A29">
        <v>6830</v>
      </c>
      <c r="B29">
        <v>4.12</v>
      </c>
      <c r="C29">
        <f t="shared" si="0"/>
        <v>4.2000000000000003E-2</v>
      </c>
      <c r="D29">
        <v>0.28599999999999998</v>
      </c>
      <c r="E29">
        <f t="shared" si="1"/>
        <v>4.2000000000000003E-2</v>
      </c>
      <c r="F29">
        <v>0.23400000000000001</v>
      </c>
      <c r="G29">
        <f t="shared" si="2"/>
        <v>5.9396969619669997E-2</v>
      </c>
      <c r="H29">
        <v>0.22</v>
      </c>
      <c r="I29">
        <f t="shared" si="3"/>
        <v>5.9396969619669997E-2</v>
      </c>
      <c r="J29">
        <f>C29/D29</f>
        <v>0.14685314685314688</v>
      </c>
      <c r="K29">
        <f t="shared" si="4"/>
        <v>2.4743142614761056E-3</v>
      </c>
      <c r="L29">
        <f>D29/B29</f>
        <v>6.9417475728155334E-2</v>
      </c>
      <c r="M29">
        <f t="shared" si="5"/>
        <v>0.14687399011307778</v>
      </c>
      <c r="N29">
        <f>A29*2*PI()</f>
        <v>42914.155648036576</v>
      </c>
      <c r="O29">
        <f t="shared" si="6"/>
        <v>2.1457077824018285</v>
      </c>
      <c r="P29">
        <f t="shared" si="7"/>
        <v>4.9999999999999989E-5</v>
      </c>
      <c r="Q29">
        <v>1.22313168636072</v>
      </c>
      <c r="R29">
        <f>(1/טבלה7[[#This Row],[A Volt]])*SQRT((טבלה7[[#This Row],[A Volt]]^2*טבלה7[[#This Row],[dB]]^2+טבלה7[[#This Row],[B Volt]]^2*טבלה7[[#This Row],[dA]]^2)/(טבלה7[[#This Row],[A Volt]]^2 - טבלה7[[#This Row],[B Volt]]^2))</f>
        <v>1.0225951610435977</v>
      </c>
      <c r="S29">
        <v>42914.155648036576</v>
      </c>
      <c r="T29">
        <f t="shared" si="8"/>
        <v>2.1457077824018285</v>
      </c>
      <c r="U29">
        <f t="shared" si="9"/>
        <v>6.9417475728155334E-2</v>
      </c>
      <c r="V29">
        <f t="shared" si="10"/>
        <v>0.14687399011307778</v>
      </c>
      <c r="W29">
        <f t="shared" si="11"/>
        <v>2.1158071303002814</v>
      </c>
      <c r="Y29">
        <f>טבלה7[[#This Row],[omega2]]</f>
        <v>42914.155648036576</v>
      </c>
      <c r="Z29">
        <f t="shared" si="12"/>
        <v>2.1457077824018285</v>
      </c>
      <c r="AA29">
        <f>טבלה7[[#This Row],[phase1]]</f>
        <v>1.22313168636072</v>
      </c>
      <c r="AB29">
        <f>טבלה7[[#This Row],[dphase1]]</f>
        <v>1.0225951610435977</v>
      </c>
    </row>
    <row r="30" spans="1:28" x14ac:dyDescent="0.2">
      <c r="A30">
        <v>3630</v>
      </c>
      <c r="B30">
        <v>4.12</v>
      </c>
      <c r="C30">
        <f t="shared" si="0"/>
        <v>4.2000000000000003E-2</v>
      </c>
      <c r="D30">
        <v>2.86</v>
      </c>
      <c r="E30">
        <f t="shared" si="1"/>
        <v>4.2000000000000003E-2</v>
      </c>
      <c r="F30">
        <v>2.88</v>
      </c>
      <c r="G30">
        <f t="shared" si="2"/>
        <v>5.9396969619669997E-2</v>
      </c>
      <c r="H30">
        <v>1.8</v>
      </c>
      <c r="I30">
        <f t="shared" si="3"/>
        <v>5.9396969619669997E-2</v>
      </c>
      <c r="J30">
        <f>C30/D30</f>
        <v>1.4685314685314687E-2</v>
      </c>
      <c r="K30">
        <f t="shared" si="4"/>
        <v>2.4743142614761056E-3</v>
      </c>
      <c r="L30">
        <f>D30/B30</f>
        <v>0.69417475728155331</v>
      </c>
      <c r="M30">
        <f t="shared" si="5"/>
        <v>1.4892303329950786E-2</v>
      </c>
      <c r="N30">
        <f>A30*2*PI()</f>
        <v>22807.962665061899</v>
      </c>
      <c r="O30">
        <f t="shared" si="6"/>
        <v>1.1403981332530948</v>
      </c>
      <c r="P30">
        <f t="shared" si="7"/>
        <v>4.9999999999999996E-5</v>
      </c>
      <c r="Q30">
        <v>-0.67513153293703099</v>
      </c>
      <c r="R30">
        <f>(1/טבלה7[[#This Row],[A Volt]])*SQRT((טבלה7[[#This Row],[A Volt]]^2*טבלה7[[#This Row],[dB]]^2+טבלה7[[#This Row],[B Volt]]^2*טבלה7[[#This Row],[dA]]^2)/(טבלה7[[#This Row],[A Volt]]^2 - טבלה7[[#This Row],[B Volt]]^2))</f>
        <v>3.115548384777829E-2</v>
      </c>
      <c r="S30">
        <v>22807.962665061899</v>
      </c>
      <c r="T30">
        <f t="shared" si="8"/>
        <v>1.1403981332530948</v>
      </c>
      <c r="U30">
        <f t="shared" si="9"/>
        <v>0.69417475728155331</v>
      </c>
      <c r="V30">
        <f t="shared" si="10"/>
        <v>1.4892303329950786E-2</v>
      </c>
      <c r="W30">
        <f t="shared" si="11"/>
        <v>2.1453248153635401E-2</v>
      </c>
      <c r="Y30">
        <f>טבלה7[[#This Row],[omega2]]</f>
        <v>22807.962665061899</v>
      </c>
      <c r="Z30">
        <f t="shared" si="12"/>
        <v>1.1403981332530948</v>
      </c>
      <c r="AA30">
        <f>טבלה7[[#This Row],[phase1]]</f>
        <v>-0.67513153293703099</v>
      </c>
      <c r="AB30">
        <f>טבלה7[[#This Row],[dphase1]]</f>
        <v>3.115548384777829E-2</v>
      </c>
    </row>
    <row r="31" spans="1:28" x14ac:dyDescent="0.2">
      <c r="A31">
        <v>3680</v>
      </c>
      <c r="B31">
        <v>4.12</v>
      </c>
      <c r="C31">
        <f t="shared" si="0"/>
        <v>4.2000000000000003E-2</v>
      </c>
      <c r="D31">
        <v>3.06</v>
      </c>
      <c r="E31">
        <f t="shared" si="1"/>
        <v>4.2000000000000003E-2</v>
      </c>
      <c r="F31">
        <v>3.08</v>
      </c>
      <c r="G31">
        <f t="shared" si="2"/>
        <v>5.9396969619669997E-2</v>
      </c>
      <c r="H31">
        <v>1.68</v>
      </c>
      <c r="I31">
        <f t="shared" si="3"/>
        <v>5.9396969619669997E-2</v>
      </c>
      <c r="J31">
        <f>C31/D31</f>
        <v>1.3725490196078431E-2</v>
      </c>
      <c r="K31">
        <f t="shared" si="4"/>
        <v>2.4743142614761056E-3</v>
      </c>
      <c r="L31">
        <f>D31/B31</f>
        <v>0.74271844660194175</v>
      </c>
      <c r="M31">
        <f t="shared" si="5"/>
        <v>1.3946731236644276E-2</v>
      </c>
      <c r="N31">
        <f>A31*2*PI()</f>
        <v>23122.121930420879</v>
      </c>
      <c r="O31">
        <f t="shared" si="6"/>
        <v>1.1561060965210439</v>
      </c>
      <c r="P31">
        <f t="shared" si="7"/>
        <v>4.9999999999999996E-5</v>
      </c>
      <c r="Q31">
        <v>-0.57693134523645595</v>
      </c>
      <c r="R31">
        <f>(1/טבלה7[[#This Row],[A Volt]])*SQRT((טבלה7[[#This Row],[A Volt]]^2*טבלה7[[#This Row],[dB]]^2+טבלה7[[#This Row],[B Volt]]^2*טבלה7[[#This Row],[dA]]^2)/(טבלה7[[#This Row],[A Volt]]^2 - טבלה7[[#This Row],[B Volt]]^2))</f>
        <v>2.6209210269778901E-2</v>
      </c>
      <c r="S31">
        <v>23122.121930420879</v>
      </c>
      <c r="T31">
        <f t="shared" si="8"/>
        <v>1.1561060965210439</v>
      </c>
      <c r="U31">
        <f t="shared" si="9"/>
        <v>0.74271844660194175</v>
      </c>
      <c r="V31">
        <f t="shared" si="10"/>
        <v>1.3946731236644276E-2</v>
      </c>
      <c r="W31">
        <f t="shared" si="11"/>
        <v>1.8777951861102749E-2</v>
      </c>
      <c r="Y31">
        <f>טבלה7[[#This Row],[omega2]]</f>
        <v>23122.121930420879</v>
      </c>
      <c r="Z31">
        <f t="shared" si="12"/>
        <v>1.1561060965210439</v>
      </c>
      <c r="AA31">
        <f>טבלה7[[#This Row],[phase1]]</f>
        <v>-0.57693134523645595</v>
      </c>
      <c r="AB31">
        <f>טבלה7[[#This Row],[dphase1]]</f>
        <v>2.6209210269778901E-2</v>
      </c>
    </row>
    <row r="32" spans="1:28" x14ac:dyDescent="0.2">
      <c r="A32">
        <v>3730</v>
      </c>
      <c r="B32">
        <v>4.12</v>
      </c>
      <c r="C32">
        <f t="shared" si="0"/>
        <v>4.2000000000000003E-2</v>
      </c>
      <c r="D32">
        <v>3.24</v>
      </c>
      <c r="E32">
        <f t="shared" si="1"/>
        <v>4.2000000000000003E-2</v>
      </c>
      <c r="F32">
        <v>3.28</v>
      </c>
      <c r="G32">
        <f t="shared" si="2"/>
        <v>5.9396969619669997E-2</v>
      </c>
      <c r="H32">
        <v>1.56</v>
      </c>
      <c r="I32">
        <f t="shared" si="3"/>
        <v>5.9396969619669997E-2</v>
      </c>
      <c r="J32">
        <f>C32/D32</f>
        <v>1.2962962962962963E-2</v>
      </c>
      <c r="K32">
        <f t="shared" si="4"/>
        <v>2.4743142614761056E-3</v>
      </c>
      <c r="L32">
        <f>D32/B32</f>
        <v>0.78640776699029125</v>
      </c>
      <c r="M32">
        <f t="shared" si="5"/>
        <v>1.3196993591106028E-2</v>
      </c>
      <c r="N32">
        <f>A32*2*PI()</f>
        <v>23436.281195779855</v>
      </c>
      <c r="O32">
        <f t="shared" si="6"/>
        <v>1.1718140597889928</v>
      </c>
      <c r="P32">
        <f t="shared" si="7"/>
        <v>5.0000000000000002E-5</v>
      </c>
      <c r="Q32">
        <v>-0.49565707724527902</v>
      </c>
      <c r="R32">
        <f>(1/טבלה7[[#This Row],[A Volt]])*SQRT((טבלה7[[#This Row],[A Volt]]^2*טבלה7[[#This Row],[dB]]^2+טבלה7[[#This Row],[B Volt]]^2*טבלה7[[#This Row],[dA]]^2)/(טבלה7[[#This Row],[A Volt]]^2 - טבלה7[[#This Row],[B Volt]]^2))</f>
        <v>2.2796011193892692E-2</v>
      </c>
      <c r="S32">
        <v>23436.281195779855</v>
      </c>
      <c r="T32">
        <f t="shared" si="8"/>
        <v>1.1718140597889928</v>
      </c>
      <c r="U32">
        <f t="shared" si="9"/>
        <v>0.78640776699029125</v>
      </c>
      <c r="V32">
        <f t="shared" si="10"/>
        <v>1.3196993591106028E-2</v>
      </c>
      <c r="W32">
        <f t="shared" si="11"/>
        <v>1.6781362220789145E-2</v>
      </c>
      <c r="Y32">
        <f>טבלה7[[#This Row],[omega2]]</f>
        <v>23436.281195779855</v>
      </c>
      <c r="Z32">
        <f t="shared" si="12"/>
        <v>1.1718140597889928</v>
      </c>
      <c r="AA32">
        <f>טבלה7[[#This Row],[phase1]]</f>
        <v>-0.49565707724527902</v>
      </c>
      <c r="AB32">
        <f>טבלה7[[#This Row],[dphase1]]</f>
        <v>2.2796011193892692E-2</v>
      </c>
    </row>
    <row r="33" spans="1:28" x14ac:dyDescent="0.2">
      <c r="A33">
        <v>4230</v>
      </c>
      <c r="B33">
        <v>4.12</v>
      </c>
      <c r="C33">
        <f t="shared" si="0"/>
        <v>4.2000000000000003E-2</v>
      </c>
      <c r="D33">
        <v>2.96</v>
      </c>
      <c r="E33">
        <f t="shared" si="1"/>
        <v>4.2000000000000003E-2</v>
      </c>
      <c r="F33">
        <v>2.96</v>
      </c>
      <c r="G33">
        <f t="shared" si="2"/>
        <v>5.9396969619669997E-2</v>
      </c>
      <c r="H33">
        <v>1.88</v>
      </c>
      <c r="I33">
        <f t="shared" si="3"/>
        <v>5.9396969619669997E-2</v>
      </c>
      <c r="J33">
        <f>C33/D33</f>
        <v>1.418918918918919E-2</v>
      </c>
      <c r="K33">
        <f t="shared" si="4"/>
        <v>2.4743142614761056E-3</v>
      </c>
      <c r="L33">
        <f>D33/B33</f>
        <v>0.71844660194174759</v>
      </c>
      <c r="M33">
        <f t="shared" si="5"/>
        <v>1.4403309373583122E-2</v>
      </c>
      <c r="N33">
        <f>A33*2*PI()</f>
        <v>26577.873849369651</v>
      </c>
      <c r="O33">
        <f t="shared" si="6"/>
        <v>1.3288936924684824</v>
      </c>
      <c r="P33">
        <f t="shared" si="7"/>
        <v>4.9999999999999996E-5</v>
      </c>
      <c r="Q33">
        <v>0.68818346208019299</v>
      </c>
      <c r="R33">
        <f>(1/טבלה7[[#This Row],[A Volt]])*SQRT((טבלה7[[#This Row],[A Volt]]^2*טבלה7[[#This Row],[dB]]^2+טבלה7[[#This Row],[B Volt]]^2*טבלה7[[#This Row],[dA]]^2)/(טבלה7[[#This Row],[A Volt]]^2 - טבלה7[[#This Row],[B Volt]]^2))</f>
        <v>3.0776550801867995E-2</v>
      </c>
      <c r="S33">
        <v>26577.873849369651</v>
      </c>
      <c r="T33">
        <f t="shared" si="8"/>
        <v>1.3288936924684824</v>
      </c>
      <c r="U33">
        <f t="shared" si="9"/>
        <v>0.71844660194174759</v>
      </c>
      <c r="V33">
        <f t="shared" si="10"/>
        <v>1.4403309373583122E-2</v>
      </c>
      <c r="W33">
        <f t="shared" si="11"/>
        <v>2.0047849533500833E-2</v>
      </c>
      <c r="Y33">
        <f>טבלה7[[#This Row],[omega2]]</f>
        <v>26577.873849369651</v>
      </c>
      <c r="Z33">
        <f t="shared" si="12"/>
        <v>1.3288936924684824</v>
      </c>
      <c r="AA33">
        <f>טבלה7[[#This Row],[phase1]]</f>
        <v>0.68818346208019299</v>
      </c>
      <c r="AB33">
        <f>טבלה7[[#This Row],[dphase1]]</f>
        <v>3.0776550801867995E-2</v>
      </c>
    </row>
    <row r="34" spans="1:28" x14ac:dyDescent="0.2">
      <c r="A34">
        <v>4280</v>
      </c>
      <c r="B34">
        <v>4.12</v>
      </c>
      <c r="C34">
        <f t="shared" si="0"/>
        <v>4.2000000000000003E-2</v>
      </c>
      <c r="D34">
        <v>2.78</v>
      </c>
      <c r="E34">
        <f t="shared" si="1"/>
        <v>4.2000000000000003E-2</v>
      </c>
      <c r="F34">
        <v>2.76</v>
      </c>
      <c r="G34">
        <f t="shared" si="2"/>
        <v>5.9396969619669997E-2</v>
      </c>
      <c r="H34">
        <v>1.84</v>
      </c>
      <c r="I34">
        <f t="shared" si="3"/>
        <v>5.9396969619669997E-2</v>
      </c>
      <c r="J34">
        <f>C34/D34</f>
        <v>1.510791366906475E-2</v>
      </c>
      <c r="K34">
        <f t="shared" si="4"/>
        <v>2.4743142614761056E-3</v>
      </c>
      <c r="L34">
        <f>D34/B34</f>
        <v>0.67475728155339798</v>
      </c>
      <c r="M34">
        <f t="shared" si="5"/>
        <v>1.5309189609396624E-2</v>
      </c>
      <c r="N34">
        <f>A34*2*PI()</f>
        <v>26892.033114728631</v>
      </c>
      <c r="O34">
        <f t="shared" si="6"/>
        <v>1.3446016557364315</v>
      </c>
      <c r="P34">
        <f t="shared" si="7"/>
        <v>5.0000000000000002E-5</v>
      </c>
      <c r="Q34">
        <v>0.729727656226966</v>
      </c>
      <c r="R34">
        <f>(1/טבלה7[[#This Row],[A Volt]])*SQRT((טבלה7[[#This Row],[A Volt]]^2*טבלה7[[#This Row],[dB]]^2+טבלה7[[#This Row],[B Volt]]^2*טבלה7[[#This Row],[dA]]^2)/(טבלה7[[#This Row],[A Volt]]^2 - טבלה7[[#This Row],[B Volt]]^2))</f>
        <v>3.4700991198669429E-2</v>
      </c>
      <c r="S34">
        <v>26892.033114728631</v>
      </c>
      <c r="T34">
        <f t="shared" si="8"/>
        <v>1.3446016557364315</v>
      </c>
      <c r="U34">
        <f t="shared" si="9"/>
        <v>0.67475728155339798</v>
      </c>
      <c r="V34">
        <f t="shared" si="10"/>
        <v>1.5309189609396624E-2</v>
      </c>
      <c r="W34">
        <f t="shared" si="11"/>
        <v>2.2688439277235288E-2</v>
      </c>
      <c r="Y34">
        <f>טבלה7[[#This Row],[omega2]]</f>
        <v>26892.033114728631</v>
      </c>
      <c r="Z34">
        <f t="shared" si="12"/>
        <v>1.3446016557364315</v>
      </c>
      <c r="AA34">
        <f>טבלה7[[#This Row],[phase1]]</f>
        <v>0.729727656226966</v>
      </c>
      <c r="AB34">
        <f>טבלה7[[#This Row],[dphase1]]</f>
        <v>3.4700991198669429E-2</v>
      </c>
    </row>
    <row r="35" spans="1:28" x14ac:dyDescent="0.2">
      <c r="A35">
        <v>4330</v>
      </c>
      <c r="B35">
        <v>4.12</v>
      </c>
      <c r="C35">
        <f t="shared" si="0"/>
        <v>4.2000000000000003E-2</v>
      </c>
      <c r="D35">
        <v>2.6</v>
      </c>
      <c r="E35">
        <f t="shared" si="1"/>
        <v>4.2000000000000003E-2</v>
      </c>
      <c r="F35">
        <v>2.64</v>
      </c>
      <c r="G35">
        <f t="shared" si="2"/>
        <v>5.9396969619669997E-2</v>
      </c>
      <c r="H35">
        <v>1.88</v>
      </c>
      <c r="I35">
        <f t="shared" si="3"/>
        <v>5.9396969619669997E-2</v>
      </c>
      <c r="J35">
        <f>C35/D35</f>
        <v>1.6153846153846154E-2</v>
      </c>
      <c r="K35">
        <f t="shared" si="4"/>
        <v>2.4743142614761056E-3</v>
      </c>
      <c r="L35">
        <f>D35/B35</f>
        <v>0.6310679611650486</v>
      </c>
      <c r="M35">
        <f t="shared" si="5"/>
        <v>1.6342245152569282E-2</v>
      </c>
      <c r="N35">
        <f>A35*2*PI()</f>
        <v>27206.192380087607</v>
      </c>
      <c r="O35">
        <f t="shared" si="6"/>
        <v>1.3603096190043804</v>
      </c>
      <c r="P35">
        <f t="shared" si="7"/>
        <v>5.0000000000000002E-5</v>
      </c>
      <c r="Q35">
        <v>0.792515024459304</v>
      </c>
      <c r="R35">
        <f>(1/טבלה7[[#This Row],[A Volt]])*SQRT((טבלה7[[#This Row],[A Volt]]^2*טבלה7[[#This Row],[dB]]^2+טבלה7[[#This Row],[B Volt]]^2*טבלה7[[#This Row],[dA]]^2)/(טבלה7[[#This Row],[A Volt]]^2 - טבלה7[[#This Row],[B Volt]]^2))</f>
        <v>3.9342477430838733E-2</v>
      </c>
      <c r="S35">
        <v>27206.192380087607</v>
      </c>
      <c r="T35">
        <f t="shared" si="8"/>
        <v>1.3603096190043804</v>
      </c>
      <c r="U35">
        <f t="shared" si="9"/>
        <v>0.6310679611650486</v>
      </c>
      <c r="V35">
        <f t="shared" si="10"/>
        <v>1.6342245152569282E-2</v>
      </c>
      <c r="W35">
        <f t="shared" si="11"/>
        <v>2.5896173087917477E-2</v>
      </c>
      <c r="Y35">
        <f>טבלה7[[#This Row],[omega2]]</f>
        <v>27206.192380087607</v>
      </c>
      <c r="Z35">
        <f t="shared" si="12"/>
        <v>1.3603096190043804</v>
      </c>
      <c r="AA35">
        <f>טבלה7[[#This Row],[phase1]]</f>
        <v>0.792515024459304</v>
      </c>
      <c r="AB35">
        <f>טבלה7[[#This Row],[dphase1]]</f>
        <v>3.9342477430838733E-2</v>
      </c>
    </row>
    <row r="36" spans="1:28" x14ac:dyDescent="0.2">
      <c r="A36">
        <v>3900</v>
      </c>
      <c r="B36">
        <v>4.12</v>
      </c>
      <c r="C36">
        <f t="shared" si="0"/>
        <v>4.2000000000000003E-2</v>
      </c>
      <c r="D36">
        <v>3.7</v>
      </c>
      <c r="E36">
        <f t="shared" si="1"/>
        <v>4.2000000000000003E-2</v>
      </c>
      <c r="F36">
        <v>3.68</v>
      </c>
      <c r="G36">
        <f t="shared" si="2"/>
        <v>5.9396969619669997E-2</v>
      </c>
      <c r="H36">
        <v>0.44</v>
      </c>
      <c r="I36">
        <f t="shared" si="3"/>
        <v>5.9396969619669997E-2</v>
      </c>
      <c r="J36">
        <f>C36/D36</f>
        <v>1.1351351351351352E-2</v>
      </c>
      <c r="K36">
        <f t="shared" si="4"/>
        <v>2.4743142614761056E-3</v>
      </c>
      <c r="L36">
        <f>D36/B36</f>
        <v>0.89805825242718451</v>
      </c>
      <c r="M36">
        <f t="shared" si="5"/>
        <v>1.1617891743615542E-2</v>
      </c>
      <c r="N36">
        <f>A36*2*PI()</f>
        <v>24504.422698000388</v>
      </c>
      <c r="O36">
        <f t="shared" si="6"/>
        <v>1.2252211349000193</v>
      </c>
      <c r="P36">
        <f t="shared" si="7"/>
        <v>4.9999999999999996E-5</v>
      </c>
      <c r="Q36">
        <v>-0.11985194670875</v>
      </c>
      <c r="R36">
        <f>(1/טבלה7[[#This Row],[A Volt]])*SQRT((טבלה7[[#This Row],[A Volt]]^2*טבלה7[[#This Row],[dB]]^2+טבלה7[[#This Row],[B Volt]]^2*טבלה7[[#This Row],[dA]]^2)/(טבלה7[[#This Row],[A Volt]]^2 - טבלה7[[#This Row],[B Volt]]^2))</f>
        <v>1.6372895785202599E-2</v>
      </c>
      <c r="S36">
        <v>24504.422698000388</v>
      </c>
      <c r="T36">
        <f t="shared" si="8"/>
        <v>1.2252211349000193</v>
      </c>
      <c r="U36">
        <f t="shared" si="9"/>
        <v>0.89805825242718451</v>
      </c>
      <c r="V36">
        <f t="shared" si="10"/>
        <v>1.1617891743615542E-2</v>
      </c>
      <c r="W36">
        <f t="shared" si="11"/>
        <v>1.2936679455052981E-2</v>
      </c>
      <c r="Y36">
        <f>טבלה7[[#This Row],[omega2]]</f>
        <v>24504.422698000388</v>
      </c>
      <c r="Z36">
        <f t="shared" si="12"/>
        <v>1.2252211349000193</v>
      </c>
      <c r="AA36">
        <f>טבלה7[[#This Row],[phase1]]</f>
        <v>-0.11985194670875</v>
      </c>
      <c r="AB36">
        <f>טבלה7[[#This Row],[dphase1]]</f>
        <v>1.6372895785202599E-2</v>
      </c>
    </row>
    <row r="37" spans="1:28" x14ac:dyDescent="0.2">
      <c r="A37">
        <v>3950</v>
      </c>
      <c r="B37">
        <v>4.12</v>
      </c>
      <c r="C37">
        <f t="shared" si="0"/>
        <v>4.2000000000000003E-2</v>
      </c>
      <c r="D37">
        <v>3.74</v>
      </c>
      <c r="E37">
        <f t="shared" si="1"/>
        <v>4.2000000000000003E-2</v>
      </c>
      <c r="F37">
        <v>3.76</v>
      </c>
      <c r="G37">
        <f t="shared" si="2"/>
        <v>5.9396969619669997E-2</v>
      </c>
      <c r="H37">
        <v>7.3999999999999996E-2</v>
      </c>
      <c r="I37">
        <f t="shared" si="3"/>
        <v>5.9396969619669997E-2</v>
      </c>
      <c r="J37">
        <f>C37/D37</f>
        <v>1.1229946524064172E-2</v>
      </c>
      <c r="K37">
        <f t="shared" si="4"/>
        <v>2.4743142614761056E-3</v>
      </c>
      <c r="L37">
        <f>D37/B37</f>
        <v>0.90776699029126218</v>
      </c>
      <c r="M37">
        <f t="shared" si="5"/>
        <v>1.1499301283029548E-2</v>
      </c>
      <c r="N37">
        <f>A37*2*PI()</f>
        <v>24818.581963359367</v>
      </c>
      <c r="O37">
        <f t="shared" si="6"/>
        <v>1.2409290981679684</v>
      </c>
      <c r="P37">
        <f t="shared" si="7"/>
        <v>5.0000000000000002E-5</v>
      </c>
      <c r="Q37">
        <v>1.9682121802022001E-2</v>
      </c>
      <c r="R37">
        <f>(1/טבלה7[[#This Row],[A Volt]])*SQRT((טבלה7[[#This Row],[A Volt]]^2*טבלה7[[#This Row],[dB]]^2+טבלה7[[#This Row],[B Volt]]^2*טבלה7[[#This Row],[dA]]^2)/(טבלה7[[#This Row],[A Volt]]^2 - טבלה7[[#This Row],[B Volt]]^2))</f>
        <v>1.5803186344583716E-2</v>
      </c>
      <c r="S37">
        <v>24818.581963359367</v>
      </c>
      <c r="T37">
        <f t="shared" si="8"/>
        <v>1.2409290981679684</v>
      </c>
      <c r="U37">
        <f t="shared" si="9"/>
        <v>0.90776699029126218</v>
      </c>
      <c r="V37">
        <f t="shared" si="10"/>
        <v>1.1499301283029548E-2</v>
      </c>
      <c r="W37">
        <f t="shared" si="11"/>
        <v>1.2667679488257148E-2</v>
      </c>
      <c r="Y37">
        <f>טבלה7[[#This Row],[omega2]]</f>
        <v>24818.581963359367</v>
      </c>
      <c r="Z37">
        <f t="shared" si="12"/>
        <v>1.2409290981679684</v>
      </c>
      <c r="AA37">
        <f>טבלה7[[#This Row],[phase1]]</f>
        <v>1.9682121802022001E-2</v>
      </c>
      <c r="AB37">
        <f>טבלה7[[#This Row],[dphase1]]</f>
        <v>1.5803186344583716E-2</v>
      </c>
    </row>
    <row r="38" spans="1:28" x14ac:dyDescent="0.2">
      <c r="A38">
        <v>4000</v>
      </c>
      <c r="B38">
        <v>4.12</v>
      </c>
      <c r="C38">
        <f t="shared" si="0"/>
        <v>4.2000000000000003E-2</v>
      </c>
      <c r="D38">
        <v>3.7</v>
      </c>
      <c r="E38">
        <f t="shared" si="1"/>
        <v>4.2000000000000003E-2</v>
      </c>
      <c r="F38">
        <v>3.68</v>
      </c>
      <c r="G38">
        <f t="shared" si="2"/>
        <v>5.9396969619669997E-2</v>
      </c>
      <c r="H38">
        <v>0.56000000000000005</v>
      </c>
      <c r="I38">
        <f t="shared" si="3"/>
        <v>5.9396969619669997E-2</v>
      </c>
      <c r="J38">
        <f>C38/D38</f>
        <v>1.1351351351351352E-2</v>
      </c>
      <c r="K38">
        <f t="shared" si="4"/>
        <v>2.4743142614761056E-3</v>
      </c>
      <c r="L38">
        <f>D38/B38</f>
        <v>0.89805825242718451</v>
      </c>
      <c r="M38">
        <f t="shared" si="5"/>
        <v>1.1617891743615542E-2</v>
      </c>
      <c r="N38">
        <f>A38*2*PI()</f>
        <v>25132.741228718343</v>
      </c>
      <c r="O38">
        <f t="shared" si="6"/>
        <v>1.2566370614359172</v>
      </c>
      <c r="P38">
        <f t="shared" si="7"/>
        <v>5.0000000000000002E-5</v>
      </c>
      <c r="Q38">
        <v>0.15276743158514799</v>
      </c>
      <c r="R38">
        <f>(1/טבלה7[[#This Row],[A Volt]])*SQRT((טבלה7[[#This Row],[A Volt]]^2*טבלה7[[#This Row],[dB]]^2+טבלה7[[#This Row],[B Volt]]^2*טבלה7[[#This Row],[dA]]^2)/(טבלה7[[#This Row],[A Volt]]^2 - טבלה7[[#This Row],[B Volt]]^2))</f>
        <v>1.6518673970801947E-2</v>
      </c>
      <c r="S38">
        <v>25132.741228718343</v>
      </c>
      <c r="T38">
        <f t="shared" si="8"/>
        <v>1.2566370614359172</v>
      </c>
      <c r="U38">
        <f t="shared" si="9"/>
        <v>0.89805825242718451</v>
      </c>
      <c r="V38">
        <f t="shared" si="10"/>
        <v>1.1617891743615542E-2</v>
      </c>
      <c r="W38">
        <f t="shared" si="11"/>
        <v>1.2936679455052981E-2</v>
      </c>
      <c r="Y38">
        <f>טבלה7[[#This Row],[omega2]]</f>
        <v>25132.741228718343</v>
      </c>
      <c r="Z38">
        <f t="shared" si="12"/>
        <v>1.2566370614359172</v>
      </c>
      <c r="AA38">
        <f>טבלה7[[#This Row],[phase1]]</f>
        <v>0.15276743158514799</v>
      </c>
      <c r="AB38">
        <f>טבלה7[[#This Row],[dphase1]]</f>
        <v>1.6518673970801947E-2</v>
      </c>
    </row>
    <row r="39" spans="1:28" x14ac:dyDescent="0.2">
      <c r="A39">
        <v>4050</v>
      </c>
      <c r="B39">
        <v>4.12</v>
      </c>
      <c r="C39">
        <f t="shared" si="0"/>
        <v>4.2000000000000003E-2</v>
      </c>
      <c r="D39">
        <v>3.6</v>
      </c>
      <c r="E39">
        <f t="shared" si="1"/>
        <v>4.2000000000000003E-2</v>
      </c>
      <c r="F39">
        <v>3.56</v>
      </c>
      <c r="G39">
        <f t="shared" si="2"/>
        <v>5.9396969619669997E-2</v>
      </c>
      <c r="H39">
        <v>1.08</v>
      </c>
      <c r="I39">
        <f t="shared" si="3"/>
        <v>5.9396969619669997E-2</v>
      </c>
      <c r="J39">
        <f>C39/D39</f>
        <v>1.1666666666666667E-2</v>
      </c>
      <c r="K39">
        <f t="shared" si="4"/>
        <v>2.4743142614761056E-3</v>
      </c>
      <c r="L39">
        <f>D39/B39</f>
        <v>0.87378640776699024</v>
      </c>
      <c r="M39">
        <f t="shared" si="5"/>
        <v>1.192616208910709E-2</v>
      </c>
      <c r="N39">
        <f>A39*2*PI()</f>
        <v>25446.900494077323</v>
      </c>
      <c r="O39">
        <f t="shared" si="6"/>
        <v>1.2723450247038661</v>
      </c>
      <c r="P39">
        <f t="shared" si="7"/>
        <v>5.0000000000000002E-5</v>
      </c>
      <c r="Q39">
        <v>0.30822817128795599</v>
      </c>
      <c r="R39">
        <f>(1/טבלה7[[#This Row],[A Volt]])*SQRT((טבלה7[[#This Row],[A Volt]]^2*טבלה7[[#This Row],[dB]]^2+טבלה7[[#This Row],[B Volt]]^2*טבלה7[[#This Row],[dA]]^2)/(טבלה7[[#This Row],[A Volt]]^2 - טבלה7[[#This Row],[B Volt]]^2))</f>
        <v>1.8297742207319383E-2</v>
      </c>
      <c r="S39">
        <v>25446.900494077323</v>
      </c>
      <c r="T39">
        <f t="shared" si="8"/>
        <v>1.2723450247038661</v>
      </c>
      <c r="U39">
        <f t="shared" si="9"/>
        <v>0.87378640776699024</v>
      </c>
      <c r="V39">
        <f t="shared" si="10"/>
        <v>1.192616208910709E-2</v>
      </c>
      <c r="W39">
        <f t="shared" si="11"/>
        <v>1.364882994642256E-2</v>
      </c>
      <c r="Y39">
        <f>טבלה7[[#This Row],[omega2]]</f>
        <v>25446.900494077323</v>
      </c>
      <c r="Z39">
        <f t="shared" si="12"/>
        <v>1.2723450247038661</v>
      </c>
      <c r="AA39">
        <f>טבלה7[[#This Row],[phase1]]</f>
        <v>0.30822817128795599</v>
      </c>
      <c r="AB39">
        <f>טבלה7[[#This Row],[dphase1]]</f>
        <v>1.8297742207319383E-2</v>
      </c>
    </row>
    <row r="40" spans="1:28" x14ac:dyDescent="0.2">
      <c r="A40">
        <v>3940</v>
      </c>
      <c r="B40">
        <v>4.12</v>
      </c>
      <c r="C40">
        <f t="shared" si="0"/>
        <v>4.2000000000000003E-2</v>
      </c>
      <c r="D40">
        <v>3.76</v>
      </c>
      <c r="E40">
        <f t="shared" si="1"/>
        <v>4.2000000000000003E-2</v>
      </c>
      <c r="F40">
        <v>3.76</v>
      </c>
      <c r="G40">
        <f t="shared" si="2"/>
        <v>5.9396969619669997E-2</v>
      </c>
      <c r="H40">
        <v>2.1999999999999999E-2</v>
      </c>
      <c r="I40">
        <f t="shared" si="3"/>
        <v>5.9396969619669997E-2</v>
      </c>
      <c r="J40">
        <f>C40/D40</f>
        <v>1.1170212765957447E-2</v>
      </c>
      <c r="K40">
        <f t="shared" si="4"/>
        <v>2.4743142614761056E-3</v>
      </c>
      <c r="L40">
        <f>D40/B40</f>
        <v>0.9126213592233009</v>
      </c>
      <c r="M40">
        <f t="shared" si="5"/>
        <v>1.1440973922761243E-2</v>
      </c>
      <c r="N40">
        <f>A40*2*PI()</f>
        <v>24755.750110287569</v>
      </c>
      <c r="O40">
        <f t="shared" si="6"/>
        <v>1.2377875055143785</v>
      </c>
      <c r="P40">
        <f t="shared" si="7"/>
        <v>5.0000000000000002E-5</v>
      </c>
      <c r="Q40">
        <v>-5.85109721544583E-3</v>
      </c>
      <c r="R40">
        <f>(1/טבלה7[[#This Row],[A Volt]])*SQRT((טבלה7[[#This Row],[A Volt]]^2*טבלה7[[#This Row],[dB]]^2+טבלה7[[#This Row],[B Volt]]^2*טבלה7[[#This Row],[dA]]^2)/(טבלה7[[#This Row],[A Volt]]^2 - טבלה7[[#This Row],[B Volt]]^2))</f>
        <v>1.5797607209213162E-2</v>
      </c>
      <c r="S40">
        <v>24755.750110287569</v>
      </c>
      <c r="T40">
        <f t="shared" si="8"/>
        <v>1.2377875055143785</v>
      </c>
      <c r="U40">
        <f t="shared" si="9"/>
        <v>0.9126213592233009</v>
      </c>
      <c r="V40">
        <f t="shared" si="10"/>
        <v>1.1440973922761243E-2</v>
      </c>
      <c r="W40">
        <f t="shared" si="11"/>
        <v>1.2536386319621362E-2</v>
      </c>
      <c r="Y40">
        <f>טבלה7[[#This Row],[omega2]]</f>
        <v>24755.750110287569</v>
      </c>
      <c r="Z40">
        <f t="shared" si="12"/>
        <v>1.2377875055143785</v>
      </c>
      <c r="AA40">
        <f>טבלה7[[#This Row],[phase1]]</f>
        <v>-5.85109721544583E-3</v>
      </c>
      <c r="AB40">
        <f>טבלה7[[#This Row],[dphase1]]</f>
        <v>1.5797607209213162E-2</v>
      </c>
    </row>
    <row r="41" spans="1:28" x14ac:dyDescent="0.2">
      <c r="G41">
        <f t="shared" si="2"/>
        <v>5.9396969619669997E-2</v>
      </c>
      <c r="I41">
        <f t="shared" si="3"/>
        <v>5.9396969619669997E-2</v>
      </c>
      <c r="L41">
        <f>MIN(N8:N40)</f>
        <v>2701.769682087222</v>
      </c>
      <c r="Q41">
        <v>2701.769682087222</v>
      </c>
      <c r="R41" t="e">
        <f>(1/טבלה7[[#This Row],[A Volt]])*SQRT((טבלה7[[#This Row],[A Volt]]^2*טבלה7[[#This Row],[dB]]^2+טבלה7[[#This Row],[B Volt]]^2+טבלה7[[#This Row],[dA]]^2)/(טבלה7[[#This Row],[A Volt]]^2 - טבלה7[[#This Row],[B Volt]]^2))</f>
        <v>#VALUE!</v>
      </c>
      <c r="W41" t="e">
        <f t="shared" si="11"/>
        <v>#DIV/0!</v>
      </c>
      <c r="AA41" t="e">
        <f>טבלה7[[#This Row],[phase1]]</f>
        <v>#VALUE!</v>
      </c>
      <c r="AB41" t="e">
        <f>טבלה7[[#This Row],[dphase1]]</f>
        <v>#VALUE!</v>
      </c>
    </row>
    <row r="42" spans="1:28" x14ac:dyDescent="0.2">
      <c r="G42">
        <f t="shared" si="2"/>
        <v>5.9396969619669997E-2</v>
      </c>
      <c r="I42">
        <f t="shared" si="3"/>
        <v>5.9396969619669997E-2</v>
      </c>
      <c r="L42">
        <f>MAX(N8:N40)</f>
        <v>42914.155648036576</v>
      </c>
      <c r="Q42">
        <v>42914.155648036576</v>
      </c>
      <c r="R42" t="e">
        <f>(1/טבלה7[[#This Row],[A Volt]])*SQRT((טבלה7[[#This Row],[A Volt]]^2*טבלה7[[#This Row],[dB]]^2+טבלה7[[#This Row],[B Volt]]^2+טבלה7[[#This Row],[dA]]^2)/(טבלה7[[#This Row],[A Volt]]^2 - טבלה7[[#This Row],[B Volt]]^2))</f>
        <v>#VALUE!</v>
      </c>
      <c r="W42" t="e">
        <f t="shared" si="11"/>
        <v>#DIV/0!</v>
      </c>
      <c r="AA42" t="e">
        <f>טבלה7[[#This Row],[phase1]]</f>
        <v>#VALUE!</v>
      </c>
      <c r="AB42" t="e">
        <f>טבלה7[[#This Row],[dphase1]]</f>
        <v>#VALUE!</v>
      </c>
    </row>
  </sheetData>
  <mergeCells count="3">
    <mergeCell ref="A1:D1"/>
    <mergeCell ref="E1:G1"/>
    <mergeCell ref="I1:K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"/>
  <sheetViews>
    <sheetView topLeftCell="A12" workbookViewId="0">
      <selection activeCell="A10" sqref="A10:D35"/>
    </sheetView>
  </sheetViews>
  <sheetFormatPr defaultRowHeight="14.25" x14ac:dyDescent="0.2"/>
  <sheetData>
    <row r="1" spans="1:11" ht="15" x14ac:dyDescent="0.25">
      <c r="A1" s="5" t="s">
        <v>1</v>
      </c>
      <c r="B1" s="5"/>
      <c r="C1" s="5"/>
      <c r="D1" s="5"/>
      <c r="E1" s="6" t="s">
        <v>6</v>
      </c>
      <c r="F1" s="6"/>
      <c r="G1" s="6"/>
      <c r="I1" s="7" t="s">
        <v>8</v>
      </c>
      <c r="J1" s="7"/>
      <c r="K1" s="7"/>
    </row>
    <row r="2" spans="1:11" ht="15" x14ac:dyDescent="0.25">
      <c r="A2" t="s">
        <v>2</v>
      </c>
      <c r="B2" t="s">
        <v>4</v>
      </c>
      <c r="C2" t="s">
        <v>3</v>
      </c>
      <c r="E2" s="1" t="s">
        <v>2</v>
      </c>
      <c r="F2" s="2" t="s">
        <v>4</v>
      </c>
      <c r="G2" s="3" t="s">
        <v>3</v>
      </c>
      <c r="I2" s="1" t="s">
        <v>2</v>
      </c>
      <c r="J2" s="2" t="s">
        <v>4</v>
      </c>
      <c r="K2" s="3" t="s">
        <v>3</v>
      </c>
    </row>
    <row r="3" spans="1:11" x14ac:dyDescent="0.2">
      <c r="A3" t="s">
        <v>0</v>
      </c>
      <c r="E3" t="s">
        <v>5</v>
      </c>
      <c r="I3" s="4" t="s">
        <v>7</v>
      </c>
    </row>
    <row r="4" spans="1:11" x14ac:dyDescent="0.2">
      <c r="A4" t="s">
        <v>5</v>
      </c>
    </row>
    <row r="10" spans="1:11" x14ac:dyDescent="0.2">
      <c r="A10">
        <v>12754.866173574561</v>
      </c>
      <c r="B10">
        <v>0.63774330867872797</v>
      </c>
      <c r="C10">
        <v>0.15922330097087378</v>
      </c>
      <c r="D10">
        <v>0.40716958723330859</v>
      </c>
      <c r="E10">
        <v>2.5572236271360236</v>
      </c>
    </row>
    <row r="11" spans="1:11" x14ac:dyDescent="0.2">
      <c r="A11">
        <v>14639.821765728437</v>
      </c>
      <c r="B11">
        <v>0.73199108828642179</v>
      </c>
      <c r="C11">
        <v>0.19223300970873786</v>
      </c>
      <c r="D11">
        <v>0.28091555667931928</v>
      </c>
      <c r="E11">
        <v>1.46132840090757</v>
      </c>
    </row>
    <row r="12" spans="1:11" x14ac:dyDescent="0.2">
      <c r="A12">
        <v>16524.777357882311</v>
      </c>
      <c r="B12">
        <v>0.8262388678941156</v>
      </c>
      <c r="C12">
        <v>0.24077669902912621</v>
      </c>
      <c r="D12">
        <v>0.18086750191753326</v>
      </c>
      <c r="E12">
        <v>0.75118357651233569</v>
      </c>
    </row>
    <row r="13" spans="1:11" x14ac:dyDescent="0.2">
      <c r="A13">
        <v>18409.732950036188</v>
      </c>
      <c r="B13">
        <v>0.92048664750180942</v>
      </c>
      <c r="C13">
        <v>0.31067961165048541</v>
      </c>
      <c r="D13">
        <v>0.11059492704611809</v>
      </c>
      <c r="E13">
        <v>0.35597742142969263</v>
      </c>
    </row>
    <row r="14" spans="1:11" x14ac:dyDescent="0.2">
      <c r="A14">
        <v>20294.688542190062</v>
      </c>
      <c r="B14">
        <v>1.0147344271095031</v>
      </c>
      <c r="C14">
        <v>0.42233009708737862</v>
      </c>
      <c r="D14">
        <v>6.2042245131692583E-2</v>
      </c>
      <c r="E14">
        <v>0.14690462640377785</v>
      </c>
    </row>
    <row r="15" spans="1:11" x14ac:dyDescent="0.2">
      <c r="A15">
        <v>22179.64413434394</v>
      </c>
      <c r="B15">
        <v>1.108982206717197</v>
      </c>
      <c r="C15">
        <v>0.61165048543689315</v>
      </c>
      <c r="D15">
        <v>3.1941637240134685E-2</v>
      </c>
      <c r="E15">
        <v>5.2222041837045603E-2</v>
      </c>
    </row>
    <row r="16" spans="1:11" x14ac:dyDescent="0.2">
      <c r="A16">
        <v>24064.599726497814</v>
      </c>
      <c r="B16">
        <v>1.2032299863248908</v>
      </c>
      <c r="C16">
        <v>0.85436893203883491</v>
      </c>
      <c r="D16">
        <v>1.8368660488184398E-2</v>
      </c>
      <c r="E16">
        <v>2.149968216230674E-2</v>
      </c>
    </row>
    <row r="17" spans="1:5" x14ac:dyDescent="0.2">
      <c r="A17">
        <v>25949.555318651692</v>
      </c>
      <c r="B17">
        <v>1.2974777659325845</v>
      </c>
      <c r="C17">
        <v>0.81553398058252424</v>
      </c>
      <c r="D17">
        <v>1.9778235686213536E-2</v>
      </c>
      <c r="E17">
        <v>2.4251884234285644E-2</v>
      </c>
    </row>
    <row r="18" spans="1:5" x14ac:dyDescent="0.2">
      <c r="A18">
        <v>27834.510910805566</v>
      </c>
      <c r="B18">
        <v>1.3917255455402784</v>
      </c>
      <c r="C18">
        <v>0.54368932038834961</v>
      </c>
      <c r="D18">
        <v>3.9254153566543312E-2</v>
      </c>
      <c r="E18">
        <v>7.2199603881320726E-2</v>
      </c>
    </row>
    <row r="19" spans="1:5" x14ac:dyDescent="0.2">
      <c r="A19">
        <v>29719.466502959443</v>
      </c>
      <c r="B19">
        <v>1.4859733251479721</v>
      </c>
      <c r="C19">
        <v>0.37864077669902912</v>
      </c>
      <c r="D19">
        <v>7.6030961984858828E-2</v>
      </c>
      <c r="E19">
        <v>0.20079972011385794</v>
      </c>
    </row>
    <row r="20" spans="1:5" x14ac:dyDescent="0.2">
      <c r="A20">
        <v>31604.422095113317</v>
      </c>
      <c r="B20">
        <v>1.580221104755666</v>
      </c>
      <c r="C20">
        <v>0.27669902912621358</v>
      </c>
      <c r="D20">
        <v>0.13815175235950239</v>
      </c>
      <c r="E20">
        <v>0.49928528045714898</v>
      </c>
    </row>
    <row r="21" spans="1:5" x14ac:dyDescent="0.2">
      <c r="A21">
        <v>33489.377687267195</v>
      </c>
      <c r="B21">
        <v>1.6744688843633597</v>
      </c>
      <c r="C21">
        <v>0.21844660194174756</v>
      </c>
      <c r="D21">
        <v>0.21866731907962494</v>
      </c>
      <c r="E21">
        <v>1.0010103940089499</v>
      </c>
    </row>
    <row r="22" spans="1:5" x14ac:dyDescent="0.2">
      <c r="A22">
        <v>35374.333279421073</v>
      </c>
      <c r="B22">
        <v>1.7687166639710534</v>
      </c>
      <c r="C22">
        <v>0.1699029126213592</v>
      </c>
      <c r="D22">
        <v>0.35820368165475419</v>
      </c>
      <c r="E22">
        <v>2.1082845263108392</v>
      </c>
    </row>
    <row r="23" spans="1:5" x14ac:dyDescent="0.2">
      <c r="A23">
        <v>37259.288871574943</v>
      </c>
      <c r="B23">
        <v>1.8629644435787474</v>
      </c>
      <c r="C23">
        <v>0.1359223300970874</v>
      </c>
      <c r="D23">
        <v>0.55685947463412699</v>
      </c>
      <c r="E23">
        <v>4.0968947062367906</v>
      </c>
    </row>
    <row r="24" spans="1:5" x14ac:dyDescent="0.2">
      <c r="A24">
        <v>39144.244463728821</v>
      </c>
      <c r="B24">
        <v>1.9572122231864411</v>
      </c>
      <c r="C24">
        <v>0.11165048543689321</v>
      </c>
      <c r="D24">
        <v>0.82285067694702974</v>
      </c>
      <c r="E24">
        <v>7.3698799761342659</v>
      </c>
    </row>
    <row r="25" spans="1:5" x14ac:dyDescent="0.2">
      <c r="A25">
        <v>22807.962665061899</v>
      </c>
      <c r="B25">
        <v>1.1403981332530948</v>
      </c>
      <c r="C25">
        <v>0.69417475728155331</v>
      </c>
      <c r="D25">
        <v>2.5752580442092655E-2</v>
      </c>
      <c r="E25">
        <v>3.7098122874622989E-2</v>
      </c>
    </row>
    <row r="26" spans="1:5" x14ac:dyDescent="0.2">
      <c r="A26">
        <v>23122.121930420879</v>
      </c>
      <c r="B26">
        <v>1.1561060965210439</v>
      </c>
      <c r="C26">
        <v>0.74271844660194175</v>
      </c>
      <c r="D26">
        <v>2.3019603246929737E-2</v>
      </c>
      <c r="E26">
        <v>3.0993714175604745E-2</v>
      </c>
    </row>
    <row r="27" spans="1:5" x14ac:dyDescent="0.2">
      <c r="A27">
        <v>23436.281195779855</v>
      </c>
      <c r="B27">
        <v>1.1718140597889928</v>
      </c>
      <c r="C27">
        <v>0.78640776699029125</v>
      </c>
      <c r="D27">
        <v>2.0970288671622834E-2</v>
      </c>
      <c r="E27">
        <v>2.6665922631816691E-2</v>
      </c>
    </row>
    <row r="28" spans="1:5" x14ac:dyDescent="0.2">
      <c r="A28">
        <v>26577.873849369651</v>
      </c>
      <c r="B28">
        <v>1.3288936924684824</v>
      </c>
      <c r="C28">
        <v>0.71844660194174759</v>
      </c>
      <c r="D28">
        <v>2.4318478089419501E-2</v>
      </c>
      <c r="E28">
        <v>3.3848692475813631E-2</v>
      </c>
    </row>
    <row r="29" spans="1:5" x14ac:dyDescent="0.2">
      <c r="A29">
        <v>26892.033114728631</v>
      </c>
      <c r="B29">
        <v>1.3446016557364315</v>
      </c>
      <c r="C29">
        <v>0.67475728155339798</v>
      </c>
      <c r="D29">
        <v>2.701051032744654E-2</v>
      </c>
      <c r="E29">
        <v>4.0029964945712142E-2</v>
      </c>
    </row>
    <row r="30" spans="1:5" x14ac:dyDescent="0.2">
      <c r="A30">
        <v>27206.192380087607</v>
      </c>
      <c r="B30">
        <v>1.3603096190043804</v>
      </c>
      <c r="C30">
        <v>0.6310679611650486</v>
      </c>
      <c r="D30">
        <v>3.0268557410821916E-2</v>
      </c>
      <c r="E30">
        <v>4.7964021743302415E-2</v>
      </c>
    </row>
    <row r="31" spans="1:5" x14ac:dyDescent="0.2">
      <c r="A31">
        <v>24504.422698000388</v>
      </c>
      <c r="B31">
        <v>1.2252211349000193</v>
      </c>
      <c r="C31">
        <v>0.89805825242718451</v>
      </c>
      <c r="D31">
        <v>1.6988814642290656E-2</v>
      </c>
      <c r="E31">
        <v>1.8917274682766893E-2</v>
      </c>
    </row>
    <row r="32" spans="1:5" x14ac:dyDescent="0.2">
      <c r="A32">
        <v>24818.581963359367</v>
      </c>
      <c r="B32">
        <v>1.2409290981679684</v>
      </c>
      <c r="C32">
        <v>0.90776699029126218</v>
      </c>
      <c r="D32">
        <v>1.6707850829214155E-2</v>
      </c>
      <c r="E32">
        <v>1.8405439950899015E-2</v>
      </c>
    </row>
    <row r="33" spans="1:5" x14ac:dyDescent="0.2">
      <c r="A33">
        <v>25132.741228718343</v>
      </c>
      <c r="B33">
        <v>1.2566370614359172</v>
      </c>
      <c r="C33">
        <v>0.89805825242718451</v>
      </c>
      <c r="D33">
        <v>1.6988814642290656E-2</v>
      </c>
      <c r="E33">
        <v>1.8917274682766893E-2</v>
      </c>
    </row>
    <row r="34" spans="1:5" x14ac:dyDescent="0.2">
      <c r="A34">
        <v>25446.900494077323</v>
      </c>
      <c r="B34">
        <v>1.2723450247038661</v>
      </c>
      <c r="C34">
        <v>0.87378640776699024</v>
      </c>
      <c r="D34">
        <v>1.7730850486790274E-2</v>
      </c>
      <c r="E34">
        <v>2.0291973334882203E-2</v>
      </c>
    </row>
    <row r="35" spans="1:5" x14ac:dyDescent="0.2">
      <c r="A35">
        <v>24755.750110287569</v>
      </c>
      <c r="B35">
        <v>1.2377875055143785</v>
      </c>
      <c r="C35">
        <v>0.9126213592233009</v>
      </c>
      <c r="D35">
        <v>1.6570574499614014E-2</v>
      </c>
      <c r="E35">
        <v>1.8157118866598338E-2</v>
      </c>
    </row>
  </sheetData>
  <mergeCells count="3">
    <mergeCell ref="A1:D1"/>
    <mergeCell ref="E1:G1"/>
    <mergeCell ref="I1:K1"/>
  </mergeCells>
  <conditionalFormatting sqref="E5:E3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first_phase</vt:lpstr>
      <vt:lpstr>second_phase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2019-03-24T05:41:17Z</dcterms:created>
  <dcterms:modified xsi:type="dcterms:W3CDTF">2019-04-05T13:10:38Z</dcterms:modified>
</cp:coreProperties>
</file>