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ma 1" sheetId="1" r:id="rId4"/>
    <sheet state="visible" name="Lima 2" sheetId="2" r:id="rId5"/>
  </sheets>
  <definedNames/>
  <calcPr/>
  <extLst>
    <ext uri="GoogleSheetsCustomDataVersion1">
      <go:sheetsCustomData xmlns:go="http://customooxmlschemas.google.com/" r:id="rId6" roundtripDataSignature="AMtx7mh1osZa6IINoQI7sKLW2VoUUK/eEw=="/>
    </ext>
  </extLst>
</workbook>
</file>

<file path=xl/sharedStrings.xml><?xml version="1.0" encoding="utf-8"?>
<sst xmlns="http://schemas.openxmlformats.org/spreadsheetml/2006/main" count="154" uniqueCount="137">
  <si>
    <t>EMPRESA INDUSTRIAL LIMA S.A.</t>
  </si>
  <si>
    <t>BALANCE DE COMPROBACION</t>
  </si>
  <si>
    <t>Al y por el año terminado el 31 de diciembre del 2019</t>
  </si>
  <si>
    <t>Cuentas</t>
  </si>
  <si>
    <t>Sumas</t>
  </si>
  <si>
    <t>Saldos</t>
  </si>
  <si>
    <t>Situación financiera</t>
  </si>
  <si>
    <t>Resultados</t>
  </si>
  <si>
    <t>Debe</t>
  </si>
  <si>
    <t>Haber</t>
  </si>
  <si>
    <t>Deudor</t>
  </si>
  <si>
    <t>Acreedor</t>
  </si>
  <si>
    <t>Activo</t>
  </si>
  <si>
    <t>Pasivo/Pat</t>
  </si>
  <si>
    <t>Gastos</t>
  </si>
  <si>
    <t>Ingresos</t>
  </si>
  <si>
    <t>ESTADO DE SITUACION FINANCIERA</t>
  </si>
  <si>
    <t>ESTADO DE RESULTADOS</t>
  </si>
  <si>
    <t>Capital Social</t>
  </si>
  <si>
    <t>Al 31 de diciembre del 2019</t>
  </si>
  <si>
    <t>Por el año terminado el 31 de diciembre del 2019</t>
  </si>
  <si>
    <t>Gastos Financieros</t>
  </si>
  <si>
    <t>S/.</t>
  </si>
  <si>
    <t>Efectivo y equivalente de efectivo</t>
  </si>
  <si>
    <t>ACTIVOS</t>
  </si>
  <si>
    <t xml:space="preserve">PASIVOS Y PATRIMONIO </t>
  </si>
  <si>
    <t>S/</t>
  </si>
  <si>
    <t>Ingresos de actividades ordinarias</t>
  </si>
  <si>
    <t>Ingresos por diferencia en cambio</t>
  </si>
  <si>
    <t>Activo corriente</t>
  </si>
  <si>
    <t>Pasivo corriente</t>
  </si>
  <si>
    <t>Descuentos otorgados</t>
  </si>
  <si>
    <t>Cuentas por Pagar Comerciales</t>
  </si>
  <si>
    <t>Sobregiros bancarios</t>
  </si>
  <si>
    <t>Ingresos de actividades ordinarias neto</t>
  </si>
  <si>
    <t>Dividendos por Pagar</t>
  </si>
  <si>
    <t>Cuentas por cobrar comerciales, neto</t>
  </si>
  <si>
    <t>Cuentas por pagar comerciales</t>
  </si>
  <si>
    <t>Inversiones Financieras</t>
  </si>
  <si>
    <t>Cuentas por cobrar comerciales -. Relacionadas</t>
  </si>
  <si>
    <t>Cuentas por pagar diversas</t>
  </si>
  <si>
    <t>Costo de ventas</t>
  </si>
  <si>
    <t>Perdida por diferencia en cambio</t>
  </si>
  <si>
    <t>IGV por recuperar</t>
  </si>
  <si>
    <t>Total pasivo corriente</t>
  </si>
  <si>
    <t>Utilidad bruta</t>
  </si>
  <si>
    <t>Ventas Brutas</t>
  </si>
  <si>
    <t>Inventarios, neto</t>
  </si>
  <si>
    <t>Capital Adicional</t>
  </si>
  <si>
    <t>Gastos pagados por adelantado</t>
  </si>
  <si>
    <t>Gastos de venta y distribucion</t>
  </si>
  <si>
    <t>Gastos de Administración</t>
  </si>
  <si>
    <t>Total activo corriente</t>
  </si>
  <si>
    <t>Pasivo no corriente</t>
  </si>
  <si>
    <t>Gastos de administracion</t>
  </si>
  <si>
    <t>Cuentas por Cobrar Comerciales - Terceros</t>
  </si>
  <si>
    <t>Obligaciones financieras</t>
  </si>
  <si>
    <t>Utilidad en venta de maquinaria</t>
  </si>
  <si>
    <t>Depreciación Acumulada</t>
  </si>
  <si>
    <t>Activo no corriente</t>
  </si>
  <si>
    <t>Pasivos por impuestos diferidos, neto</t>
  </si>
  <si>
    <t>Utilidad de operaciones</t>
  </si>
  <si>
    <t>Costo de Ventas</t>
  </si>
  <si>
    <t>Inversiones financieras</t>
  </si>
  <si>
    <t>Total pasivo no corriente</t>
  </si>
  <si>
    <t>Descuentos concedidos sobre Ventas</t>
  </si>
  <si>
    <t>Propiedad, planta y equipo, neto</t>
  </si>
  <si>
    <t xml:space="preserve"> </t>
  </si>
  <si>
    <t>Otros ingresos y gastos</t>
  </si>
  <si>
    <t>Mercaderías</t>
  </si>
  <si>
    <t>Intangibles</t>
  </si>
  <si>
    <t>Total pasivo</t>
  </si>
  <si>
    <t>Ingresos financieros</t>
  </si>
  <si>
    <t>Total activo no corriente</t>
  </si>
  <si>
    <t>Gastos financieros</t>
  </si>
  <si>
    <t>Propiedad, planta y equipo</t>
  </si>
  <si>
    <t>PATRIMONIO</t>
  </si>
  <si>
    <t>Perdida por diferencia en cambio, neta</t>
  </si>
  <si>
    <t>Estimación desvalorización de inventarios</t>
  </si>
  <si>
    <t>Capital social</t>
  </si>
  <si>
    <t>Utilidad antes de impuesto a las ganancias</t>
  </si>
  <si>
    <t>Gastos Pagados por Adelantado</t>
  </si>
  <si>
    <t>Capital adicional</t>
  </si>
  <si>
    <t>Suministros Diversos</t>
  </si>
  <si>
    <t>Reservas</t>
  </si>
  <si>
    <t>Impuesto a las ganancias</t>
  </si>
  <si>
    <t>Reserva Estatutaria</t>
  </si>
  <si>
    <t>Excedente de revaluacion</t>
  </si>
  <si>
    <t>Cuentas por cobrar comerciales - relacionadas</t>
  </si>
  <si>
    <t>Resultado del ejercicio</t>
  </si>
  <si>
    <t>Utilidad del ejercicio</t>
  </si>
  <si>
    <t>Ingresos Financieros</t>
  </si>
  <si>
    <t>Total patrimonio</t>
  </si>
  <si>
    <t>Reserva Legal</t>
  </si>
  <si>
    <t>Resultados Acumulados</t>
  </si>
  <si>
    <t>TOTAL ACTIVO</t>
  </si>
  <si>
    <t>TOTAL PASIVO Y PATRIMONIO</t>
  </si>
  <si>
    <t>Cálculo de la reserva legal (10%)</t>
  </si>
  <si>
    <t>Ingresos por venta de maquinarias</t>
  </si>
  <si>
    <t>Gastos de Venta y  distribución</t>
  </si>
  <si>
    <t>Estimación cobranza dudosa</t>
  </si>
  <si>
    <t>Excedente de revaluación</t>
  </si>
  <si>
    <t>Obligaciones financieras a Largo Plazo</t>
  </si>
  <si>
    <t>Costo de enajenación venta de maquinarias</t>
  </si>
  <si>
    <t>Impuesto a las Ganancias</t>
  </si>
  <si>
    <t>Pasivos por impuestos diferidos</t>
  </si>
  <si>
    <t>SUMAS</t>
  </si>
  <si>
    <t>Resultado del Ejercicio</t>
  </si>
  <si>
    <t>SUMAS IGUALES</t>
  </si>
  <si>
    <t>INDUSTRIAL LIMA S.A.C.</t>
  </si>
  <si>
    <t xml:space="preserve">ESTADO DE CAMBIOS EN EL PATRIMONIO </t>
  </si>
  <si>
    <t>Por el año terminado el 31 de diciembre de 2019</t>
  </si>
  <si>
    <t>(Expresado en soles)</t>
  </si>
  <si>
    <t>Capital</t>
  </si>
  <si>
    <t>Reserva</t>
  </si>
  <si>
    <t>Excedente de</t>
  </si>
  <si>
    <t>Total</t>
  </si>
  <si>
    <t>Social</t>
  </si>
  <si>
    <t>Adicional</t>
  </si>
  <si>
    <t>Legal</t>
  </si>
  <si>
    <t>Estatutaria</t>
  </si>
  <si>
    <t>Revaluación</t>
  </si>
  <si>
    <t>Acumulados</t>
  </si>
  <si>
    <t>Patrimonio</t>
  </si>
  <si>
    <t>Saldos al 31 de diciembre de 2018</t>
  </si>
  <si>
    <r>
      <rPr>
        <rFont val="Helvetica Neue"/>
        <color rgb="FF000000"/>
        <sz val="8.0"/>
      </rPr>
      <t>1.</t>
    </r>
    <r>
      <rPr>
        <rFont val="Times New Roman"/>
        <color rgb="FF000000"/>
        <sz val="8.0"/>
      </rPr>
      <t xml:space="preserve">     </t>
    </r>
    <r>
      <rPr>
        <rFont val="Microsoft Sans Serif"/>
        <color rgb="FF000000"/>
        <sz val="8.0"/>
      </rPr>
      <t xml:space="preserve">El Estado de Resultados Integrales del año 2019 presenta una utilidad neta de S/. 836,000 </t>
    </r>
  </si>
  <si>
    <t>Generación de la reserva estatutaria</t>
  </si>
  <si>
    <r>
      <rPr>
        <rFont val="Helvetica Neue"/>
        <color rgb="FF000000"/>
        <sz val="8.0"/>
      </rPr>
      <t>2.</t>
    </r>
    <r>
      <rPr>
        <rFont val="Times New Roman"/>
        <color rgb="FF000000"/>
        <sz val="8.0"/>
      </rPr>
      <t xml:space="preserve">     </t>
    </r>
    <r>
      <rPr>
        <rFont val="Microsoft Sans Serif"/>
        <color rgb="FF000000"/>
        <sz val="8.0"/>
      </rPr>
      <t xml:space="preserve">Por acuerdo de la Junta General de Accionistas, se constituye una reserva estatutaria por el importe de S/. 25,000. </t>
    </r>
  </si>
  <si>
    <t>Acuerdo de distribución de dividendos</t>
  </si>
  <si>
    <r>
      <rPr>
        <rFont val="Helvetica Neue"/>
        <color rgb="FF000000"/>
        <sz val="8.0"/>
      </rPr>
      <t>3.</t>
    </r>
    <r>
      <rPr>
        <rFont val="Times New Roman"/>
        <color rgb="FF000000"/>
        <sz val="8.0"/>
      </rPr>
      <t xml:space="preserve">     </t>
    </r>
    <r>
      <rPr>
        <rFont val="Microsoft Sans Serif"/>
        <color rgb="FF000000"/>
        <sz val="8.0"/>
      </rPr>
      <t xml:space="preserve">La Junta General de Accionistas acordó distribuir dividendos en efectivo por un total de S/. 20,000. </t>
    </r>
  </si>
  <si>
    <t>Capitalización de resultados acumulados</t>
  </si>
  <si>
    <r>
      <rPr>
        <rFont val="Helvetica Neue"/>
        <color rgb="FF000000"/>
        <sz val="8.0"/>
      </rPr>
      <t>4.</t>
    </r>
    <r>
      <rPr>
        <rFont val="Times New Roman"/>
        <color rgb="FF000000"/>
        <sz val="8.0"/>
      </rPr>
      <t xml:space="preserve">     </t>
    </r>
    <r>
      <rPr>
        <rFont val="Microsoft Sans Serif"/>
        <color rgb="FF000000"/>
        <sz val="8.0"/>
      </rPr>
      <t xml:space="preserve">La Junta General de Accionista, acordó la capitalización de resultados acumulados por el importe de S/. 120000 </t>
    </r>
  </si>
  <si>
    <t>Otro resultado integral - Revaluación</t>
  </si>
  <si>
    <r>
      <rPr>
        <rFont val="Helvetica Neue"/>
        <color rgb="FF000000"/>
        <sz val="8.0"/>
      </rPr>
      <t>5.</t>
    </r>
    <r>
      <rPr>
        <rFont val="Times New Roman"/>
        <color rgb="FF000000"/>
        <sz val="8.0"/>
      </rPr>
      <t xml:space="preserve">     </t>
    </r>
    <r>
      <rPr>
        <rFont val="Microsoft Sans Serif"/>
        <color rgb="FF000000"/>
        <sz val="8.0"/>
      </rPr>
      <t xml:space="preserve">En el presente ejercicio se efectuó la revaluación voluntaria de los activos fijos que ascendió a un valor neto de S/. 315,000, según estudio técnico aprobado por la Gerencia. </t>
    </r>
  </si>
  <si>
    <t>Reserva legal</t>
  </si>
  <si>
    <r>
      <rPr>
        <rFont val="Helvetica Neue"/>
        <color theme="1"/>
        <sz val="8.0"/>
      </rPr>
      <t>6.</t>
    </r>
    <r>
      <rPr>
        <rFont val="Times New Roman"/>
        <color theme="1"/>
        <sz val="8.0"/>
      </rPr>
      <t xml:space="preserve">     </t>
    </r>
    <r>
      <rPr>
        <rFont val="Microsoft Sans Serif"/>
        <color theme="1"/>
        <sz val="8.0"/>
      </rPr>
      <t>De acuerdo a las disposiciones legales se efectúa la detracción por la reserva legal (10%) = S/. 83,600</t>
    </r>
  </si>
  <si>
    <t>Saldos al 31 de diciembre de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</si>
</sst>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* #,##0_ ;_ * \-#,##0_ ;_ * &quot;-&quot;??_ ;_ @_ "/>
    <numFmt numFmtId="165" formatCode="#,##0_ ;[Red]\-#,##0\ "/>
    <numFmt numFmtId="166" formatCode="#,##0.00_ ;\-#,##0.00\ "/>
    <numFmt numFmtId="167" formatCode="#,##0;\(#,##0\)"/>
  </numFmts>
  <fonts count="20">
    <font>
      <sz val="11.0"/>
      <color theme="1"/>
      <name val="Arial"/>
    </font>
    <font>
      <sz val="9.0"/>
      <color theme="1"/>
      <name val="Calibri"/>
    </font>
    <font>
      <b/>
      <sz val="9.0"/>
      <color theme="1"/>
      <name val="Calibri"/>
    </font>
    <font>
      <b/>
      <sz val="9.0"/>
      <color rgb="FF000000"/>
      <name val="Calibri"/>
    </font>
    <font/>
    <font>
      <sz val="9.0"/>
      <color rgb="FF000000"/>
      <name val="Calibri"/>
    </font>
    <font>
      <b/>
      <i/>
      <sz val="9.0"/>
      <color theme="1"/>
      <name val="Calibri"/>
    </font>
    <font>
      <b/>
      <i/>
      <sz val="9.0"/>
      <color theme="1"/>
    </font>
    <font>
      <color theme="1"/>
      <name val="Calibri"/>
    </font>
    <font>
      <sz val="9.0"/>
      <color theme="1"/>
    </font>
    <font>
      <sz val="11.0"/>
      <color theme="1"/>
      <name val="Calibri"/>
    </font>
    <font>
      <sz val="9.0"/>
      <color theme="1"/>
      <name val="Times New Roman"/>
    </font>
    <font>
      <sz val="9.0"/>
      <color rgb="FFFF0000"/>
      <name val="Calibri"/>
    </font>
    <font>
      <b/>
      <i/>
      <sz val="9.0"/>
      <color rgb="FF000000"/>
      <name val="Calibri"/>
    </font>
    <font>
      <i/>
      <sz val="9.0"/>
      <color rgb="FFFF0000"/>
      <name val="Calibri"/>
    </font>
    <font>
      <sz val="11.0"/>
      <color theme="1"/>
      <name val="Helvetica Neue"/>
    </font>
    <font>
      <b/>
      <sz val="11.0"/>
      <color theme="1"/>
      <name val="Helvetica Neue"/>
    </font>
    <font>
      <sz val="8.0"/>
      <color rgb="FF000000"/>
      <name val="Helvetica Neue"/>
    </font>
    <font>
      <sz val="11.0"/>
      <name val="Helvetica Neue"/>
    </font>
    <font>
      <sz val="8.0"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3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2" fillId="2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1" numFmtId="0" xfId="0" applyBorder="1" applyFont="1"/>
    <xf borderId="6" fillId="0" fontId="1" numFmtId="0" xfId="0" applyBorder="1" applyFont="1"/>
    <xf borderId="6" fillId="0" fontId="1" numFmtId="164" xfId="0" applyBorder="1" applyFont="1" applyNumberFormat="1"/>
    <xf borderId="7" fillId="0" fontId="4" numFmtId="0" xfId="0" applyBorder="1" applyFont="1"/>
    <xf borderId="8" fillId="3" fontId="3" numFmtId="0" xfId="0" applyAlignment="1" applyBorder="1" applyFill="1" applyFont="1">
      <alignment horizontal="center" shrinkToFit="0" vertical="center" wrapText="1"/>
    </xf>
    <xf borderId="8" fillId="3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" numFmtId="0" xfId="0" applyBorder="1" applyFont="1"/>
    <xf borderId="10" fillId="0" fontId="1" numFmtId="164" xfId="0" applyBorder="1" applyFont="1" applyNumberFormat="1"/>
    <xf borderId="7" fillId="0" fontId="5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horizontal="right" shrinkToFit="0" vertical="center" wrapText="1"/>
    </xf>
    <xf borderId="11" fillId="0" fontId="5" numFmtId="3" xfId="0" applyAlignment="1" applyBorder="1" applyFont="1" applyNumberFormat="1">
      <alignment horizontal="right" shrinkToFit="0" vertical="center" wrapText="1"/>
    </xf>
    <xf borderId="11" fillId="0" fontId="5" numFmtId="164" xfId="0" applyAlignment="1" applyBorder="1" applyFont="1" applyNumberFormat="1">
      <alignment horizontal="right" vertical="center"/>
    </xf>
    <xf borderId="11" fillId="4" fontId="5" numFmtId="164" xfId="0" applyAlignment="1" applyBorder="1" applyFill="1" applyFont="1" applyNumberFormat="1">
      <alignment vertical="center"/>
    </xf>
    <xf borderId="11" fillId="0" fontId="5" numFmtId="164" xfId="0" applyAlignment="1" applyBorder="1" applyFont="1" applyNumberFormat="1">
      <alignment vertical="center"/>
    </xf>
    <xf borderId="9" fillId="0" fontId="1" numFmtId="0" xfId="0" applyBorder="1" applyFont="1"/>
    <xf borderId="10" fillId="0" fontId="2" numFmtId="164" xfId="0" applyAlignment="1" applyBorder="1" applyFont="1" applyNumberFormat="1">
      <alignment horizontal="center"/>
    </xf>
    <xf borderId="11" fillId="4" fontId="5" numFmtId="165" xfId="0" applyAlignment="1" applyBorder="1" applyFont="1" applyNumberFormat="1">
      <alignment vertical="center"/>
    </xf>
    <xf borderId="0" fillId="0" fontId="2" numFmtId="0" xfId="0" applyAlignment="1" applyFont="1">
      <alignment horizontal="center"/>
    </xf>
    <xf borderId="10" fillId="0" fontId="2" numFmtId="0" xfId="0" applyAlignment="1" applyBorder="1" applyFont="1">
      <alignment horizontal="center"/>
    </xf>
    <xf borderId="10" fillId="5" fontId="1" numFmtId="165" xfId="0" applyBorder="1" applyFill="1" applyFont="1" applyNumberFormat="1"/>
    <xf borderId="0" fillId="0" fontId="1" numFmtId="164" xfId="0" applyFont="1" applyNumberFormat="1"/>
    <xf borderId="9" fillId="0" fontId="6" numFmtId="0" xfId="0" applyBorder="1" applyFont="1"/>
    <xf borderId="12" fillId="5" fontId="6" numFmtId="165" xfId="0" applyBorder="1" applyFont="1" applyNumberFormat="1"/>
    <xf borderId="11" fillId="5" fontId="5" numFmtId="164" xfId="0" applyAlignment="1" applyBorder="1" applyFont="1" applyNumberFormat="1">
      <alignment vertical="center"/>
    </xf>
    <xf borderId="10" fillId="5" fontId="7" numFmtId="165" xfId="0" applyBorder="1" applyFont="1" applyNumberFormat="1"/>
    <xf borderId="13" fillId="0" fontId="2" numFmtId="164" xfId="0" applyBorder="1" applyFont="1" applyNumberFormat="1"/>
    <xf borderId="0" fillId="5" fontId="1" numFmtId="164" xfId="0" applyFont="1" applyNumberFormat="1"/>
    <xf borderId="10" fillId="0" fontId="1" numFmtId="165" xfId="0" applyBorder="1" applyFont="1" applyNumberFormat="1"/>
    <xf borderId="14" fillId="0" fontId="2" numFmtId="164" xfId="0" applyBorder="1" applyFont="1" applyNumberFormat="1"/>
    <xf borderId="12" fillId="0" fontId="6" numFmtId="165" xfId="0" applyBorder="1" applyFont="1" applyNumberFormat="1"/>
    <xf borderId="0" fillId="0" fontId="8" numFmtId="164" xfId="0" applyFont="1" applyNumberFormat="1"/>
    <xf borderId="7" fillId="0" fontId="5" numFmtId="0" xfId="0" applyAlignment="1" applyBorder="1" applyFont="1">
      <alignment vertical="center"/>
    </xf>
    <xf borderId="11" fillId="0" fontId="5" numFmtId="165" xfId="0" applyAlignment="1" applyBorder="1" applyFont="1" applyNumberFormat="1">
      <alignment vertical="center"/>
    </xf>
    <xf borderId="9" fillId="0" fontId="9" numFmtId="0" xfId="0" applyBorder="1" applyFont="1"/>
    <xf borderId="10" fillId="0" fontId="1" numFmtId="164" xfId="0" applyAlignment="1" applyBorder="1" applyFont="1" applyNumberFormat="1">
      <alignment readingOrder="0"/>
    </xf>
    <xf borderId="10" fillId="5" fontId="1" numFmtId="164" xfId="0" applyAlignment="1" applyBorder="1" applyFont="1" applyNumberFormat="1">
      <alignment readingOrder="0"/>
    </xf>
    <xf borderId="15" fillId="6" fontId="6" numFmtId="165" xfId="0" applyBorder="1" applyFill="1" applyFont="1" applyNumberFormat="1"/>
    <xf borderId="16" fillId="0" fontId="1" numFmtId="0" xfId="0" applyBorder="1" applyFont="1"/>
    <xf borderId="11" fillId="0" fontId="1" numFmtId="0" xfId="0" applyBorder="1" applyFont="1"/>
    <xf borderId="0" fillId="0" fontId="10" numFmtId="164" xfId="0" applyFont="1" applyNumberFormat="1"/>
    <xf borderId="11" fillId="7" fontId="5" numFmtId="164" xfId="0" applyAlignment="1" applyBorder="1" applyFill="1" applyFont="1" applyNumberFormat="1">
      <alignment readingOrder="0" vertical="center"/>
    </xf>
    <xf borderId="11" fillId="0" fontId="11" numFmtId="164" xfId="0" applyBorder="1" applyFont="1" applyNumberFormat="1"/>
    <xf borderId="11" fillId="4" fontId="11" numFmtId="164" xfId="0" applyBorder="1" applyFont="1" applyNumberFormat="1"/>
    <xf borderId="17" fillId="5" fontId="1" numFmtId="4" xfId="0" applyBorder="1" applyFont="1" applyNumberFormat="1"/>
    <xf borderId="11" fillId="0" fontId="12" numFmtId="164" xfId="0" applyAlignment="1" applyBorder="1" applyFont="1" applyNumberFormat="1">
      <alignment vertical="center"/>
    </xf>
    <xf borderId="18" fillId="0" fontId="1" numFmtId="0" xfId="0" applyBorder="1" applyFont="1"/>
    <xf borderId="0" fillId="0" fontId="9" numFmtId="0" xfId="0" applyFont="1"/>
    <xf borderId="0" fillId="0" fontId="1" numFmtId="166" xfId="0" applyFont="1" applyNumberFormat="1"/>
    <xf borderId="7" fillId="0" fontId="12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1" fillId="0" fontId="3" numFmtId="3" xfId="0" applyAlignment="1" applyBorder="1" applyFont="1" applyNumberFormat="1">
      <alignment horizontal="right" shrinkToFit="0" vertical="center" wrapText="1"/>
    </xf>
    <xf borderId="11" fillId="0" fontId="13" numFmtId="164" xfId="0" applyAlignment="1" applyBorder="1" applyFont="1" applyNumberFormat="1">
      <alignment horizontal="right" vertical="center"/>
    </xf>
    <xf borderId="8" fillId="8" fontId="13" numFmtId="164" xfId="0" applyAlignment="1" applyBorder="1" applyFill="1" applyFont="1" applyNumberFormat="1">
      <alignment horizontal="right" vertical="center"/>
    </xf>
    <xf borderId="8" fillId="9" fontId="13" numFmtId="164" xfId="0" applyAlignment="1" applyBorder="1" applyFill="1" applyFont="1" applyNumberFormat="1">
      <alignment horizontal="right" vertical="center"/>
    </xf>
    <xf borderId="11" fillId="0" fontId="5" numFmtId="0" xfId="0" applyAlignment="1" applyBorder="1" applyFont="1">
      <alignment shrinkToFit="0" vertical="center" wrapText="1"/>
    </xf>
    <xf borderId="8" fillId="10" fontId="5" numFmtId="164" xfId="0" applyAlignment="1" applyBorder="1" applyFill="1" applyFont="1" applyNumberFormat="1">
      <alignment vertical="center"/>
    </xf>
    <xf borderId="8" fillId="8" fontId="14" numFmtId="164" xfId="0" applyAlignment="1" applyBorder="1" applyFont="1" applyNumberFormat="1">
      <alignment vertical="center"/>
    </xf>
    <xf borderId="0" fillId="0" fontId="15" numFmtId="0" xfId="0" applyFont="1"/>
    <xf borderId="4" fillId="0" fontId="16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0" fillId="0" fontId="16" numFmtId="0" xfId="0" applyAlignment="1" applyFont="1">
      <alignment horizontal="center"/>
    </xf>
    <xf borderId="9" fillId="0" fontId="16" numFmtId="0" xfId="0" applyAlignment="1" applyBorder="1" applyFont="1">
      <alignment horizontal="center"/>
    </xf>
    <xf borderId="10" fillId="0" fontId="4" numFmtId="0" xfId="0" applyBorder="1" applyFont="1"/>
    <xf borderId="9" fillId="0" fontId="15" numFmtId="0" xfId="0" applyBorder="1" applyFont="1"/>
    <xf borderId="10" fillId="0" fontId="15" numFmtId="0" xfId="0" applyBorder="1" applyFont="1"/>
    <xf borderId="4" fillId="0" fontId="15" numFmtId="0" xfId="0" applyBorder="1" applyFont="1"/>
    <xf borderId="19" fillId="0" fontId="16" numFmtId="0" xfId="0" applyAlignment="1" applyBorder="1" applyFont="1">
      <alignment horizontal="center"/>
    </xf>
    <xf borderId="20" fillId="0" fontId="16" numFmtId="0" xfId="0" applyAlignment="1" applyBorder="1" applyFont="1">
      <alignment horizontal="center"/>
    </xf>
    <xf borderId="16" fillId="0" fontId="15" numFmtId="0" xfId="0" applyBorder="1" applyFont="1"/>
    <xf borderId="21" fillId="0" fontId="16" numFmtId="0" xfId="0" applyAlignment="1" applyBorder="1" applyFont="1">
      <alignment horizontal="center"/>
    </xf>
    <xf borderId="22" fillId="0" fontId="16" numFmtId="0" xfId="0" applyAlignment="1" applyBorder="1" applyFont="1">
      <alignment horizontal="center"/>
    </xf>
    <xf borderId="2" fillId="0" fontId="16" numFmtId="0" xfId="0" applyBorder="1" applyFont="1"/>
    <xf borderId="23" fillId="0" fontId="15" numFmtId="167" xfId="0" applyBorder="1" applyFont="1" applyNumberFormat="1"/>
    <xf borderId="24" fillId="0" fontId="15" numFmtId="167" xfId="0" applyBorder="1" applyFont="1" applyNumberFormat="1"/>
    <xf borderId="25" fillId="0" fontId="15" numFmtId="0" xfId="0" applyBorder="1" applyFont="1"/>
    <xf borderId="26" fillId="0" fontId="15" numFmtId="167" xfId="0" applyBorder="1" applyFont="1" applyNumberFormat="1"/>
    <xf borderId="26" fillId="0" fontId="15" numFmtId="167" xfId="0" applyAlignment="1" applyBorder="1" applyFont="1" applyNumberFormat="1">
      <alignment readingOrder="0"/>
    </xf>
    <xf borderId="27" fillId="0" fontId="15" numFmtId="167" xfId="0" applyBorder="1" applyFont="1" applyNumberFormat="1"/>
    <xf borderId="0" fillId="0" fontId="15" numFmtId="3" xfId="0" applyFont="1" applyNumberFormat="1"/>
    <xf borderId="0" fillId="0" fontId="17" numFmtId="0" xfId="0" applyAlignment="1" applyFont="1">
      <alignment horizontal="left" vertical="center"/>
    </xf>
    <xf borderId="28" fillId="0" fontId="15" numFmtId="0" xfId="0" applyBorder="1" applyFont="1"/>
    <xf borderId="29" fillId="0" fontId="15" numFmtId="167" xfId="0" applyBorder="1" applyFont="1" applyNumberFormat="1"/>
    <xf borderId="29" fillId="0" fontId="15" numFmtId="167" xfId="0" applyAlignment="1" applyBorder="1" applyFont="1" applyNumberFormat="1">
      <alignment readingOrder="0"/>
    </xf>
    <xf borderId="30" fillId="0" fontId="15" numFmtId="167" xfId="0" applyBorder="1" applyFont="1" applyNumberFormat="1"/>
    <xf borderId="29" fillId="0" fontId="18" numFmtId="167" xfId="0" applyAlignment="1" applyBorder="1" applyFont="1" applyNumberFormat="1">
      <alignment readingOrder="0"/>
    </xf>
    <xf borderId="31" fillId="0" fontId="15" numFmtId="167" xfId="0" applyBorder="1" applyFont="1" applyNumberFormat="1"/>
    <xf borderId="31" fillId="0" fontId="15" numFmtId="167" xfId="0" applyAlignment="1" applyBorder="1" applyFont="1" applyNumberFormat="1">
      <alignment readingOrder="0"/>
    </xf>
    <xf borderId="31" fillId="0" fontId="18" numFmtId="167" xfId="0" applyAlignment="1" applyBorder="1" applyFont="1" applyNumberFormat="1">
      <alignment readingOrder="0"/>
    </xf>
    <xf borderId="0" fillId="0" fontId="19" numFmtId="0" xfId="0" applyAlignment="1" applyFont="1">
      <alignment horizontal="left" vertical="center"/>
    </xf>
    <xf borderId="23" fillId="0" fontId="16" numFmtId="167" xfId="0" applyBorder="1" applyFont="1" applyNumberFormat="1"/>
    <xf borderId="24" fillId="0" fontId="16" numFmtId="167" xfId="0" applyBorder="1" applyFont="1" applyNumberFormat="1"/>
    <xf borderId="0" fillId="0" fontId="16" numFmtId="3" xfId="0" applyFont="1" applyNumberFormat="1"/>
    <xf borderId="0" fillId="0" fontId="15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33.25"/>
    <col customWidth="1" min="3" max="10" width="10.0"/>
    <col customWidth="1" min="11" max="11" width="4.0"/>
    <col customWidth="1" min="12" max="12" width="33.88"/>
    <col customWidth="1" min="13" max="13" width="10.0"/>
    <col customWidth="1" min="14" max="14" width="30.88"/>
    <col customWidth="1" min="15" max="16" width="10.0"/>
    <col customWidth="1" min="17" max="17" width="39.25"/>
    <col customWidth="1" min="18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3" t="s">
        <v>3</v>
      </c>
      <c r="C6" s="4" t="s">
        <v>4</v>
      </c>
      <c r="D6" s="5"/>
      <c r="E6" s="4" t="s">
        <v>5</v>
      </c>
      <c r="F6" s="5"/>
      <c r="G6" s="6" t="s">
        <v>6</v>
      </c>
      <c r="H6" s="5"/>
      <c r="I6" s="6" t="s">
        <v>7</v>
      </c>
      <c r="J6" s="5"/>
      <c r="K6" s="1"/>
      <c r="L6" s="7" t="s">
        <v>0</v>
      </c>
      <c r="M6" s="8"/>
      <c r="N6" s="8"/>
      <c r="O6" s="9"/>
      <c r="P6" s="1"/>
      <c r="Q6" s="7" t="s">
        <v>0</v>
      </c>
      <c r="R6" s="10"/>
      <c r="T6" s="1"/>
      <c r="U6" s="1"/>
      <c r="V6" s="1"/>
      <c r="W6" s="1"/>
      <c r="X6" s="1"/>
      <c r="Y6" s="1"/>
      <c r="Z6" s="1"/>
    </row>
    <row r="7" ht="12.0" customHeight="1">
      <c r="A7" s="1"/>
      <c r="B7" s="11"/>
      <c r="C7" s="12" t="s">
        <v>8</v>
      </c>
      <c r="D7" s="12" t="s">
        <v>9</v>
      </c>
      <c r="E7" s="13" t="s">
        <v>10</v>
      </c>
      <c r="F7" s="13" t="s">
        <v>11</v>
      </c>
      <c r="G7" s="13" t="s">
        <v>12</v>
      </c>
      <c r="H7" s="13" t="s">
        <v>13</v>
      </c>
      <c r="I7" s="13" t="s">
        <v>14</v>
      </c>
      <c r="J7" s="13" t="s">
        <v>15</v>
      </c>
      <c r="K7" s="1"/>
      <c r="L7" s="14" t="s">
        <v>16</v>
      </c>
      <c r="M7" s="1"/>
      <c r="N7" s="1"/>
      <c r="O7" s="15"/>
      <c r="P7" s="1"/>
      <c r="Q7" s="14" t="s">
        <v>17</v>
      </c>
      <c r="R7" s="16"/>
      <c r="T7" s="1"/>
      <c r="U7" s="1"/>
      <c r="V7" s="1"/>
      <c r="W7" s="1"/>
      <c r="X7" s="1"/>
      <c r="Y7" s="1"/>
      <c r="Z7" s="1"/>
    </row>
    <row r="8" ht="12.0" customHeight="1">
      <c r="A8" s="1"/>
      <c r="B8" s="17" t="s">
        <v>18</v>
      </c>
      <c r="C8" s="18">
        <v>0.0</v>
      </c>
      <c r="D8" s="19">
        <v>1500000.0</v>
      </c>
      <c r="E8" s="20"/>
      <c r="F8" s="20">
        <f>+D8-C8</f>
        <v>1500000</v>
      </c>
      <c r="G8" s="21"/>
      <c r="H8" s="21">
        <f>F8</f>
        <v>1500000</v>
      </c>
      <c r="I8" s="22"/>
      <c r="J8" s="22"/>
      <c r="K8" s="1"/>
      <c r="L8" s="14" t="s">
        <v>19</v>
      </c>
      <c r="M8" s="1"/>
      <c r="N8" s="1"/>
      <c r="O8" s="15"/>
      <c r="P8" s="1"/>
      <c r="Q8" s="23" t="s">
        <v>20</v>
      </c>
      <c r="R8" s="16"/>
      <c r="T8" s="1"/>
      <c r="U8" s="1"/>
      <c r="V8" s="1"/>
      <c r="W8" s="1"/>
      <c r="X8" s="1"/>
      <c r="Y8" s="1"/>
      <c r="Z8" s="1"/>
    </row>
    <row r="9" ht="12.0" customHeight="1">
      <c r="A9" s="1"/>
      <c r="B9" s="17" t="s">
        <v>21</v>
      </c>
      <c r="C9" s="19">
        <v>40000.0</v>
      </c>
      <c r="D9" s="18">
        <v>0.0</v>
      </c>
      <c r="E9" s="20">
        <f t="shared" ref="E9:E10" si="1">+C9-D9</f>
        <v>40000</v>
      </c>
      <c r="F9" s="20"/>
      <c r="G9" s="21"/>
      <c r="H9" s="21"/>
      <c r="I9" s="22">
        <f>E9</f>
        <v>40000</v>
      </c>
      <c r="J9" s="22"/>
      <c r="K9" s="1"/>
      <c r="L9" s="23"/>
      <c r="M9" s="1"/>
      <c r="N9" s="1"/>
      <c r="O9" s="15"/>
      <c r="P9" s="1"/>
      <c r="Q9" s="23"/>
      <c r="R9" s="24" t="s">
        <v>22</v>
      </c>
      <c r="T9" s="1"/>
      <c r="U9" s="1"/>
      <c r="V9" s="1"/>
      <c r="W9" s="1"/>
      <c r="X9" s="1"/>
      <c r="Y9" s="1"/>
      <c r="Z9" s="1"/>
    </row>
    <row r="10" ht="12.0" customHeight="1">
      <c r="A10" s="1"/>
      <c r="B10" s="17" t="s">
        <v>23</v>
      </c>
      <c r="C10" s="19">
        <v>1900000.0</v>
      </c>
      <c r="D10" s="19">
        <v>1200000.0</v>
      </c>
      <c r="E10" s="20">
        <f t="shared" si="1"/>
        <v>700000</v>
      </c>
      <c r="F10" s="20"/>
      <c r="G10" s="25">
        <f>E10</f>
        <v>700000</v>
      </c>
      <c r="H10" s="21"/>
      <c r="I10" s="22"/>
      <c r="J10" s="22"/>
      <c r="K10" s="1"/>
      <c r="L10" s="14" t="s">
        <v>24</v>
      </c>
      <c r="M10" s="26" t="s">
        <v>22</v>
      </c>
      <c r="N10" s="2" t="s">
        <v>25</v>
      </c>
      <c r="O10" s="27" t="s">
        <v>26</v>
      </c>
      <c r="P10" s="1"/>
      <c r="Q10" s="23" t="s">
        <v>27</v>
      </c>
      <c r="R10" s="28">
        <f>J16</f>
        <v>5000000</v>
      </c>
      <c r="T10" s="1"/>
      <c r="U10" s="1"/>
      <c r="V10" s="1"/>
      <c r="W10" s="1"/>
      <c r="X10" s="1"/>
      <c r="Y10" s="1"/>
      <c r="Z10" s="1"/>
    </row>
    <row r="11" ht="12.0" customHeight="1">
      <c r="A11" s="1"/>
      <c r="B11" s="17" t="s">
        <v>28</v>
      </c>
      <c r="C11" s="18">
        <v>0.0</v>
      </c>
      <c r="D11" s="19">
        <v>120000.0</v>
      </c>
      <c r="E11" s="20"/>
      <c r="F11" s="20">
        <f t="shared" ref="F11:F13" si="2">+D11-C11</f>
        <v>120000</v>
      </c>
      <c r="G11" s="21"/>
      <c r="H11" s="21"/>
      <c r="I11" s="22"/>
      <c r="J11" s="22">
        <f>F11</f>
        <v>120000</v>
      </c>
      <c r="K11" s="1"/>
      <c r="L11" s="14" t="s">
        <v>29</v>
      </c>
      <c r="M11" s="29"/>
      <c r="N11" s="2" t="s">
        <v>30</v>
      </c>
      <c r="O11" s="16"/>
      <c r="P11" s="1"/>
      <c r="Q11" s="23" t="s">
        <v>31</v>
      </c>
      <c r="R11" s="28">
        <f>J22</f>
        <v>-200000</v>
      </c>
      <c r="T11" s="1"/>
      <c r="U11" s="1"/>
      <c r="V11" s="1"/>
      <c r="W11" s="1"/>
      <c r="X11" s="1"/>
      <c r="Y11" s="1"/>
      <c r="Z11" s="1"/>
    </row>
    <row r="12" ht="12.0" customHeight="1">
      <c r="A12" s="1"/>
      <c r="B12" s="17" t="s">
        <v>32</v>
      </c>
      <c r="C12" s="19">
        <v>3000000.0</v>
      </c>
      <c r="D12" s="19">
        <v>4200000.0</v>
      </c>
      <c r="E12" s="20"/>
      <c r="F12" s="20">
        <f t="shared" si="2"/>
        <v>1200000</v>
      </c>
      <c r="G12" s="21"/>
      <c r="H12" s="21">
        <f t="shared" ref="H12:H13" si="3">F12</f>
        <v>1200000</v>
      </c>
      <c r="I12" s="22"/>
      <c r="J12" s="22"/>
      <c r="K12" s="1"/>
      <c r="L12" s="23" t="s">
        <v>23</v>
      </c>
      <c r="M12" s="29">
        <f>G10</f>
        <v>700000</v>
      </c>
      <c r="N12" s="1" t="s">
        <v>33</v>
      </c>
      <c r="O12" s="16"/>
      <c r="P12" s="1"/>
      <c r="Q12" s="30" t="s">
        <v>34</v>
      </c>
      <c r="R12" s="31">
        <f>SUM(R10:R11)</f>
        <v>4800000</v>
      </c>
      <c r="T12" s="1"/>
      <c r="U12" s="1"/>
      <c r="V12" s="1"/>
      <c r="W12" s="1"/>
      <c r="X12" s="1"/>
      <c r="Y12" s="1"/>
      <c r="Z12" s="1"/>
    </row>
    <row r="13" ht="12.0" customHeight="1">
      <c r="A13" s="1"/>
      <c r="B13" s="17" t="s">
        <v>35</v>
      </c>
      <c r="C13" s="19">
        <v>80000.0</v>
      </c>
      <c r="D13" s="19">
        <v>100000.0</v>
      </c>
      <c r="E13" s="20"/>
      <c r="F13" s="20">
        <f t="shared" si="2"/>
        <v>20000</v>
      </c>
      <c r="G13" s="21"/>
      <c r="H13" s="32">
        <f t="shared" si="3"/>
        <v>20000</v>
      </c>
      <c r="I13" s="22"/>
      <c r="J13" s="22"/>
      <c r="K13" s="1"/>
      <c r="L13" s="23" t="s">
        <v>36</v>
      </c>
      <c r="M13" s="29">
        <f>G19+G37</f>
        <v>1550000</v>
      </c>
      <c r="N13" s="1" t="s">
        <v>37</v>
      </c>
      <c r="O13" s="16">
        <f>H12</f>
        <v>1200000</v>
      </c>
      <c r="P13" s="1"/>
      <c r="Q13" s="30"/>
      <c r="R13" s="33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7" t="s">
        <v>38</v>
      </c>
      <c r="C14" s="19">
        <f>192000</f>
        <v>192000</v>
      </c>
      <c r="D14" s="19">
        <v>50000.0</v>
      </c>
      <c r="E14" s="20">
        <f t="shared" ref="E14:E15" si="4">+C14-D14</f>
        <v>142000</v>
      </c>
      <c r="F14" s="20"/>
      <c r="G14" s="21">
        <f>E14</f>
        <v>142000</v>
      </c>
      <c r="H14" s="21"/>
      <c r="I14" s="22"/>
      <c r="J14" s="22"/>
      <c r="K14" s="1"/>
      <c r="L14" s="23" t="s">
        <v>39</v>
      </c>
      <c r="M14" s="29">
        <f>G30</f>
        <v>500000</v>
      </c>
      <c r="N14" s="1" t="s">
        <v>40</v>
      </c>
      <c r="O14" s="16">
        <f>H24+H13</f>
        <v>630000</v>
      </c>
      <c r="P14" s="1"/>
      <c r="Q14" s="23" t="s">
        <v>41</v>
      </c>
      <c r="R14" s="28">
        <f>-I21</f>
        <v>-3500000</v>
      </c>
      <c r="T14" s="1"/>
      <c r="U14" s="1"/>
      <c r="V14" s="1"/>
      <c r="W14" s="1"/>
      <c r="X14" s="1"/>
      <c r="Y14" s="1"/>
      <c r="Z14" s="1"/>
    </row>
    <row r="15" ht="12.0" customHeight="1">
      <c r="A15" s="1"/>
      <c r="B15" s="17" t="s">
        <v>42</v>
      </c>
      <c r="C15" s="19">
        <v>190000.0</v>
      </c>
      <c r="D15" s="18">
        <v>0.0</v>
      </c>
      <c r="E15" s="20">
        <f t="shared" si="4"/>
        <v>190000</v>
      </c>
      <c r="F15" s="20"/>
      <c r="G15" s="21"/>
      <c r="H15" s="21"/>
      <c r="I15" s="22">
        <f>E15</f>
        <v>190000</v>
      </c>
      <c r="J15" s="22"/>
      <c r="K15" s="1"/>
      <c r="L15" s="23" t="s">
        <v>43</v>
      </c>
      <c r="M15" s="29">
        <f>G43</f>
        <v>450000</v>
      </c>
      <c r="N15" s="2" t="s">
        <v>44</v>
      </c>
      <c r="O15" s="34">
        <f>+O13+O14</f>
        <v>1830000</v>
      </c>
      <c r="P15" s="1"/>
      <c r="Q15" s="30" t="s">
        <v>45</v>
      </c>
      <c r="R15" s="31">
        <f>SUM(R12:R14)</f>
        <v>1300000</v>
      </c>
      <c r="T15" s="1"/>
      <c r="U15" s="1"/>
      <c r="V15" s="1"/>
      <c r="W15" s="1"/>
      <c r="X15" s="1"/>
      <c r="Y15" s="1"/>
      <c r="Z15" s="1"/>
    </row>
    <row r="16" ht="12.0" customHeight="1">
      <c r="A16" s="1"/>
      <c r="B16" s="17" t="s">
        <v>46</v>
      </c>
      <c r="C16" s="18">
        <v>0.0</v>
      </c>
      <c r="D16" s="19">
        <v>5000000.0</v>
      </c>
      <c r="E16" s="20"/>
      <c r="F16" s="20">
        <f t="shared" ref="F16:F17" si="5">+D16-C16</f>
        <v>5000000</v>
      </c>
      <c r="G16" s="21"/>
      <c r="H16" s="21"/>
      <c r="I16" s="22"/>
      <c r="J16" s="22">
        <f>F16</f>
        <v>5000000</v>
      </c>
      <c r="K16" s="1"/>
      <c r="L16" s="23" t="s">
        <v>47</v>
      </c>
      <c r="M16" s="35">
        <f>G23+G26+G28</f>
        <v>1510000</v>
      </c>
      <c r="N16" s="1"/>
      <c r="O16" s="16"/>
      <c r="P16" s="1"/>
      <c r="Q16" s="23"/>
      <c r="R16" s="36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7" t="s">
        <v>48</v>
      </c>
      <c r="C17" s="18">
        <v>0.0</v>
      </c>
      <c r="D17" s="19">
        <v>100000.0</v>
      </c>
      <c r="E17" s="20"/>
      <c r="F17" s="20">
        <f t="shared" si="5"/>
        <v>100000</v>
      </c>
      <c r="G17" s="21"/>
      <c r="H17" s="21">
        <f>F17</f>
        <v>100000</v>
      </c>
      <c r="I17" s="22"/>
      <c r="J17" s="22"/>
      <c r="K17" s="1"/>
      <c r="L17" s="23" t="s">
        <v>49</v>
      </c>
      <c r="M17" s="29">
        <f>G27</f>
        <v>224000</v>
      </c>
      <c r="N17" s="1"/>
      <c r="O17" s="16"/>
      <c r="P17" s="1"/>
      <c r="Q17" s="23" t="s">
        <v>50</v>
      </c>
      <c r="R17" s="36">
        <f>-I36</f>
        <v>-170000</v>
      </c>
      <c r="T17" s="1"/>
      <c r="U17" s="1"/>
      <c r="V17" s="1"/>
      <c r="W17" s="1"/>
      <c r="X17" s="1"/>
      <c r="Y17" s="1"/>
      <c r="Z17" s="1"/>
    </row>
    <row r="18" ht="12.0" customHeight="1">
      <c r="A18" s="1"/>
      <c r="B18" s="17" t="s">
        <v>51</v>
      </c>
      <c r="C18" s="19">
        <v>400000.0</v>
      </c>
      <c r="D18" s="18">
        <v>0.0</v>
      </c>
      <c r="E18" s="20">
        <f t="shared" ref="E18:E19" si="6">+C18-D18</f>
        <v>400000</v>
      </c>
      <c r="F18" s="20"/>
      <c r="G18" s="21"/>
      <c r="H18" s="21"/>
      <c r="I18" s="22">
        <f>E18</f>
        <v>400000</v>
      </c>
      <c r="J18" s="22"/>
      <c r="K18" s="1"/>
      <c r="L18" s="14" t="s">
        <v>52</v>
      </c>
      <c r="M18" s="37">
        <f>+M12+M13+M14+M15+M16+M17</f>
        <v>4934000</v>
      </c>
      <c r="N18" s="2" t="s">
        <v>53</v>
      </c>
      <c r="O18" s="16"/>
      <c r="P18" s="1"/>
      <c r="Q18" s="23" t="s">
        <v>54</v>
      </c>
      <c r="R18" s="36">
        <f>-I18</f>
        <v>-400000</v>
      </c>
      <c r="T18" s="1"/>
      <c r="U18" s="1"/>
      <c r="V18" s="1"/>
      <c r="W18" s="1"/>
      <c r="X18" s="1"/>
      <c r="Y18" s="1"/>
      <c r="Z18" s="1"/>
    </row>
    <row r="19" ht="12.0" customHeight="1">
      <c r="A19" s="1"/>
      <c r="B19" s="17" t="s">
        <v>55</v>
      </c>
      <c r="C19" s="19">
        <v>5680000.0</v>
      </c>
      <c r="D19" s="19">
        <v>4000000.0</v>
      </c>
      <c r="E19" s="20">
        <f t="shared" si="6"/>
        <v>1680000</v>
      </c>
      <c r="F19" s="20"/>
      <c r="G19" s="21">
        <f>E19</f>
        <v>1680000</v>
      </c>
      <c r="H19" s="21"/>
      <c r="I19" s="22"/>
      <c r="J19" s="22"/>
      <c r="K19" s="1"/>
      <c r="L19" s="23"/>
      <c r="M19" s="29"/>
      <c r="N19" s="1" t="s">
        <v>56</v>
      </c>
      <c r="O19" s="16">
        <f>H39</f>
        <v>350000</v>
      </c>
      <c r="P19" s="1"/>
      <c r="Q19" s="23" t="s">
        <v>57</v>
      </c>
      <c r="R19" s="36">
        <f>J35-I40</f>
        <v>120000</v>
      </c>
      <c r="T19" s="1"/>
      <c r="U19" s="1"/>
      <c r="V19" s="1"/>
      <c r="W19" s="1"/>
      <c r="X19" s="1"/>
      <c r="Y19" s="1"/>
      <c r="Z19" s="1"/>
    </row>
    <row r="20" ht="12.0" customHeight="1">
      <c r="A20" s="1"/>
      <c r="B20" s="17" t="s">
        <v>58</v>
      </c>
      <c r="C20" s="18">
        <v>0.0</v>
      </c>
      <c r="D20" s="19">
        <v>300000.0</v>
      </c>
      <c r="E20" s="20"/>
      <c r="F20" s="20">
        <f>+D20-C20</f>
        <v>300000</v>
      </c>
      <c r="G20" s="25">
        <f>-F20</f>
        <v>-300000</v>
      </c>
      <c r="H20" s="21"/>
      <c r="I20" s="22"/>
      <c r="J20" s="22"/>
      <c r="K20" s="1"/>
      <c r="L20" s="14" t="s">
        <v>59</v>
      </c>
      <c r="M20" s="29"/>
      <c r="N20" s="1" t="s">
        <v>60</v>
      </c>
      <c r="O20" s="16">
        <f>H42</f>
        <v>1200000</v>
      </c>
      <c r="P20" s="1"/>
      <c r="Q20" s="30" t="s">
        <v>61</v>
      </c>
      <c r="R20" s="38">
        <f>+R15+R17+R18+R19</f>
        <v>850000</v>
      </c>
      <c r="T20" s="1"/>
      <c r="U20" s="1"/>
      <c r="V20" s="1"/>
      <c r="W20" s="1"/>
      <c r="X20" s="1"/>
      <c r="Y20" s="1"/>
      <c r="Z20" s="1"/>
    </row>
    <row r="21" ht="12.0" customHeight="1">
      <c r="A21" s="1"/>
      <c r="B21" s="17" t="s">
        <v>62</v>
      </c>
      <c r="C21" s="19">
        <v>3500000.0</v>
      </c>
      <c r="D21" s="18">
        <v>0.0</v>
      </c>
      <c r="E21" s="20">
        <f t="shared" ref="E21:E23" si="7">+C21-D21</f>
        <v>3500000</v>
      </c>
      <c r="F21" s="20"/>
      <c r="G21" s="21"/>
      <c r="H21" s="21"/>
      <c r="I21" s="22">
        <f>E21</f>
        <v>3500000</v>
      </c>
      <c r="J21" s="22"/>
      <c r="K21" s="1"/>
      <c r="L21" s="23" t="s">
        <v>63</v>
      </c>
      <c r="M21" s="39">
        <f>G14</f>
        <v>142000</v>
      </c>
      <c r="N21" s="2" t="s">
        <v>64</v>
      </c>
      <c r="O21" s="34">
        <f>+O18+O19+O20</f>
        <v>1550000</v>
      </c>
      <c r="P21" s="1"/>
      <c r="Q21" s="23"/>
      <c r="R21" s="36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0" t="s">
        <v>65</v>
      </c>
      <c r="C22" s="19">
        <v>200000.0</v>
      </c>
      <c r="D22" s="18">
        <v>0.0</v>
      </c>
      <c r="E22" s="20">
        <f t="shared" si="7"/>
        <v>200000</v>
      </c>
      <c r="F22" s="20"/>
      <c r="G22" s="21"/>
      <c r="H22" s="21"/>
      <c r="I22" s="22"/>
      <c r="J22" s="41">
        <f>-E22</f>
        <v>-200000</v>
      </c>
      <c r="K22" s="1"/>
      <c r="L22" s="23" t="s">
        <v>66</v>
      </c>
      <c r="M22" s="29">
        <f>G25+G20</f>
        <v>840000</v>
      </c>
      <c r="N22" s="2" t="s">
        <v>67</v>
      </c>
      <c r="O22" s="16"/>
      <c r="P22" s="1"/>
      <c r="Q22" s="30" t="s">
        <v>68</v>
      </c>
      <c r="R22" s="36"/>
      <c r="T22" s="1"/>
      <c r="U22" s="1"/>
      <c r="V22" s="1"/>
      <c r="W22" s="1"/>
      <c r="X22" s="1"/>
      <c r="Y22" s="1"/>
      <c r="Z22" s="1"/>
    </row>
    <row r="23" ht="12.0" customHeight="1">
      <c r="A23" s="1"/>
      <c r="B23" s="40" t="s">
        <v>69</v>
      </c>
      <c r="C23" s="19">
        <v>4750000.0</v>
      </c>
      <c r="D23" s="19">
        <v>3100000.0</v>
      </c>
      <c r="E23" s="20">
        <f t="shared" si="7"/>
        <v>1650000</v>
      </c>
      <c r="F23" s="20"/>
      <c r="G23" s="21">
        <f>E23</f>
        <v>1650000</v>
      </c>
      <c r="H23" s="21"/>
      <c r="I23" s="22"/>
      <c r="J23" s="22"/>
      <c r="K23" s="1"/>
      <c r="L23" s="42" t="s">
        <v>70</v>
      </c>
      <c r="M23" s="29">
        <f>G34</f>
        <v>300000</v>
      </c>
      <c r="N23" s="2" t="s">
        <v>71</v>
      </c>
      <c r="O23" s="34">
        <f>+O15+O21</f>
        <v>3380000</v>
      </c>
      <c r="P23" s="1"/>
      <c r="Q23" s="23" t="s">
        <v>72</v>
      </c>
      <c r="R23" s="36">
        <f>J31</f>
        <v>150000</v>
      </c>
      <c r="T23" s="1"/>
      <c r="U23" s="1"/>
      <c r="V23" s="1"/>
      <c r="W23" s="1"/>
      <c r="X23" s="1"/>
      <c r="Y23" s="1"/>
      <c r="Z23" s="1"/>
    </row>
    <row r="24" ht="12.0" customHeight="1">
      <c r="A24" s="1"/>
      <c r="B24" s="17" t="s">
        <v>40</v>
      </c>
      <c r="C24" s="19">
        <v>200000.0</v>
      </c>
      <c r="D24" s="19">
        <v>810000.0</v>
      </c>
      <c r="E24" s="20"/>
      <c r="F24" s="20">
        <f>+D24-C24</f>
        <v>610000</v>
      </c>
      <c r="G24" s="21"/>
      <c r="H24" s="21">
        <f>F24</f>
        <v>610000</v>
      </c>
      <c r="I24" s="22"/>
      <c r="J24" s="22"/>
      <c r="K24" s="1"/>
      <c r="L24" s="14" t="s">
        <v>73</v>
      </c>
      <c r="M24" s="37">
        <f>+M21+M22+M23</f>
        <v>1282000</v>
      </c>
      <c r="N24" s="1" t="s">
        <v>67</v>
      </c>
      <c r="O24" s="16" t="s">
        <v>67</v>
      </c>
      <c r="P24" s="1"/>
      <c r="Q24" s="23" t="s">
        <v>74</v>
      </c>
      <c r="R24" s="36">
        <f>-I9</f>
        <v>-40000</v>
      </c>
      <c r="T24" s="1"/>
      <c r="U24" s="1"/>
      <c r="V24" s="1"/>
      <c r="W24" s="1"/>
      <c r="X24" s="1"/>
      <c r="Y24" s="1"/>
      <c r="Z24" s="1"/>
    </row>
    <row r="25" ht="12.0" customHeight="1">
      <c r="A25" s="1"/>
      <c r="B25" s="17" t="s">
        <v>75</v>
      </c>
      <c r="C25" s="19">
        <v>1140000.0</v>
      </c>
      <c r="D25" s="18">
        <v>0.0</v>
      </c>
      <c r="E25" s="20">
        <f>+C25-D25</f>
        <v>1140000</v>
      </c>
      <c r="F25" s="20"/>
      <c r="G25" s="21">
        <f>E25</f>
        <v>1140000</v>
      </c>
      <c r="H25" s="21"/>
      <c r="I25" s="22"/>
      <c r="J25" s="22"/>
      <c r="K25" s="1"/>
      <c r="L25" s="23"/>
      <c r="M25" s="1"/>
      <c r="N25" s="2" t="s">
        <v>76</v>
      </c>
      <c r="O25" s="16"/>
      <c r="P25" s="1"/>
      <c r="Q25" s="23" t="s">
        <v>77</v>
      </c>
      <c r="R25" s="36">
        <f>J11-I15</f>
        <v>-70000</v>
      </c>
      <c r="T25" s="1"/>
      <c r="U25" s="1"/>
      <c r="V25" s="1"/>
      <c r="W25" s="1"/>
      <c r="X25" s="1"/>
      <c r="Y25" s="1"/>
      <c r="Z25" s="1"/>
    </row>
    <row r="26" ht="12.0" customHeight="1">
      <c r="A26" s="1"/>
      <c r="B26" s="17" t="s">
        <v>78</v>
      </c>
      <c r="C26" s="18">
        <v>0.0</v>
      </c>
      <c r="D26" s="19">
        <v>200000.0</v>
      </c>
      <c r="E26" s="20"/>
      <c r="F26" s="20">
        <f>+D26-C26</f>
        <v>200000</v>
      </c>
      <c r="G26" s="25">
        <f>-F26</f>
        <v>-200000</v>
      </c>
      <c r="H26" s="21"/>
      <c r="I26" s="22"/>
      <c r="J26" s="22"/>
      <c r="K26" s="1"/>
      <c r="L26" s="23"/>
      <c r="M26" s="1"/>
      <c r="N26" s="1" t="s">
        <v>79</v>
      </c>
      <c r="O26" s="16">
        <f>H8</f>
        <v>1500000</v>
      </c>
      <c r="P26" s="1"/>
      <c r="Q26" s="30" t="s">
        <v>80</v>
      </c>
      <c r="R26" s="38">
        <f>SUM(R20:R25)</f>
        <v>890000</v>
      </c>
      <c r="T26" s="1"/>
      <c r="U26" s="1"/>
      <c r="V26" s="1"/>
      <c r="W26" s="1"/>
      <c r="X26" s="1"/>
      <c r="Y26" s="1"/>
      <c r="Z26" s="1"/>
    </row>
    <row r="27" ht="12.0" customHeight="1">
      <c r="A27" s="1"/>
      <c r="B27" s="17" t="s">
        <v>81</v>
      </c>
      <c r="C27" s="19">
        <v>236000.0</v>
      </c>
      <c r="D27" s="19">
        <v>12000.0</v>
      </c>
      <c r="E27" s="20">
        <f t="shared" ref="E27:E28" si="8">+C27-D27</f>
        <v>224000</v>
      </c>
      <c r="F27" s="20"/>
      <c r="G27" s="32">
        <f t="shared" ref="G27:G28" si="9">E27</f>
        <v>224000</v>
      </c>
      <c r="H27" s="21"/>
      <c r="I27" s="22"/>
      <c r="J27" s="22"/>
      <c r="K27" s="1"/>
      <c r="L27" s="23" t="s">
        <v>67</v>
      </c>
      <c r="M27" s="29" t="s">
        <v>67</v>
      </c>
      <c r="N27" s="1" t="s">
        <v>82</v>
      </c>
      <c r="O27" s="16">
        <f>H17</f>
        <v>100000</v>
      </c>
      <c r="P27" s="1"/>
      <c r="Q27" s="23"/>
      <c r="R27" s="36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7" t="s">
        <v>83</v>
      </c>
      <c r="C28" s="19">
        <v>60000.0</v>
      </c>
      <c r="D28" s="18">
        <v>0.0</v>
      </c>
      <c r="E28" s="20">
        <f t="shared" si="8"/>
        <v>60000</v>
      </c>
      <c r="F28" s="20"/>
      <c r="G28" s="32">
        <f t="shared" si="9"/>
        <v>60000</v>
      </c>
      <c r="H28" s="21"/>
      <c r="I28" s="22"/>
      <c r="J28" s="22"/>
      <c r="K28" s="1"/>
      <c r="L28" s="42"/>
      <c r="M28" s="29" t="s">
        <v>67</v>
      </c>
      <c r="N28" s="1" t="s">
        <v>84</v>
      </c>
      <c r="O28" s="43">
        <f>R34+H29+H32</f>
        <v>168600</v>
      </c>
      <c r="P28" s="1"/>
      <c r="Q28" s="23" t="s">
        <v>85</v>
      </c>
      <c r="R28" s="36">
        <f>-I41</f>
        <v>-54000</v>
      </c>
      <c r="T28" s="1"/>
      <c r="U28" s="1"/>
      <c r="V28" s="1"/>
      <c r="W28" s="1"/>
      <c r="X28" s="1"/>
      <c r="Y28" s="1"/>
      <c r="Z28" s="1"/>
    </row>
    <row r="29" ht="12.0" customHeight="1">
      <c r="A29" s="1"/>
      <c r="B29" s="17" t="s">
        <v>86</v>
      </c>
      <c r="C29" s="19">
        <v>0.0</v>
      </c>
      <c r="D29" s="19">
        <v>25000.0</v>
      </c>
      <c r="E29" s="20"/>
      <c r="F29" s="20">
        <f>+D29-C29</f>
        <v>25000</v>
      </c>
      <c r="G29" s="21"/>
      <c r="H29" s="21">
        <f>F29</f>
        <v>25000</v>
      </c>
      <c r="I29" s="22"/>
      <c r="J29" s="22"/>
      <c r="K29" s="1"/>
      <c r="L29" s="23"/>
      <c r="M29" s="1"/>
      <c r="N29" s="1" t="s">
        <v>87</v>
      </c>
      <c r="O29" s="16">
        <f>H38</f>
        <v>315000</v>
      </c>
      <c r="P29" s="1"/>
      <c r="Q29" s="23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7" t="s">
        <v>88</v>
      </c>
      <c r="C30" s="19">
        <v>500000.0</v>
      </c>
      <c r="D30" s="18">
        <v>0.0</v>
      </c>
      <c r="E30" s="20">
        <f>+C30-D30</f>
        <v>500000</v>
      </c>
      <c r="F30" s="20"/>
      <c r="G30" s="21">
        <f>E30</f>
        <v>500000</v>
      </c>
      <c r="H30" s="21"/>
      <c r="I30" s="22"/>
      <c r="J30" s="22"/>
      <c r="K30" s="1"/>
      <c r="L30" s="23"/>
      <c r="M30" s="29"/>
      <c r="N30" s="1" t="s">
        <v>89</v>
      </c>
      <c r="O30" s="44">
        <f>R30-R34</f>
        <v>752400</v>
      </c>
      <c r="P30" s="1"/>
      <c r="Q30" s="30" t="s">
        <v>90</v>
      </c>
      <c r="R30" s="45">
        <f>SUM(R26:R28)</f>
        <v>836000</v>
      </c>
      <c r="T30" s="1"/>
      <c r="U30" s="1"/>
      <c r="V30" s="1"/>
      <c r="W30" s="1"/>
      <c r="X30" s="1"/>
      <c r="Y30" s="1"/>
      <c r="Z30" s="1"/>
    </row>
    <row r="31" ht="12.0" customHeight="1">
      <c r="A31" s="1"/>
      <c r="B31" s="40" t="s">
        <v>91</v>
      </c>
      <c r="C31" s="18">
        <v>0.0</v>
      </c>
      <c r="D31" s="19">
        <v>150000.0</v>
      </c>
      <c r="E31" s="20"/>
      <c r="F31" s="20">
        <f t="shared" ref="F31:F33" si="10">+D31-C31</f>
        <v>150000</v>
      </c>
      <c r="G31" s="21"/>
      <c r="H31" s="21"/>
      <c r="I31" s="22"/>
      <c r="J31" s="22">
        <f>F31</f>
        <v>150000</v>
      </c>
      <c r="K31" s="1"/>
      <c r="L31" s="23"/>
      <c r="M31" s="1"/>
      <c r="N31" s="2" t="s">
        <v>92</v>
      </c>
      <c r="O31" s="34">
        <f>SUM(O26:O30)</f>
        <v>2836000</v>
      </c>
      <c r="P31" s="1"/>
      <c r="Q31" s="46"/>
      <c r="R31" s="47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7" t="s">
        <v>93</v>
      </c>
      <c r="C32" s="18">
        <v>0.0</v>
      </c>
      <c r="D32" s="19">
        <f>60000</f>
        <v>60000</v>
      </c>
      <c r="E32" s="20"/>
      <c r="F32" s="20">
        <f t="shared" si="10"/>
        <v>60000</v>
      </c>
      <c r="G32" s="21"/>
      <c r="H32" s="21">
        <f t="shared" ref="H32:H33" si="11">F32</f>
        <v>60000</v>
      </c>
      <c r="I32" s="22"/>
      <c r="J32" s="22"/>
      <c r="K32" s="1"/>
      <c r="L32" s="23"/>
      <c r="M32" s="29"/>
      <c r="N32" s="1"/>
      <c r="O32" s="15"/>
      <c r="P32" s="1"/>
      <c r="R32" s="48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7" t="s">
        <v>94</v>
      </c>
      <c r="C33" s="18">
        <v>120000.0</v>
      </c>
      <c r="D33" s="19">
        <v>120000.0</v>
      </c>
      <c r="E33" s="20"/>
      <c r="F33" s="20">
        <f t="shared" si="10"/>
        <v>0</v>
      </c>
      <c r="G33" s="21"/>
      <c r="H33" s="49">
        <f t="shared" si="11"/>
        <v>0</v>
      </c>
      <c r="I33" s="22"/>
      <c r="J33" s="22"/>
      <c r="K33" s="1"/>
      <c r="L33" s="23"/>
      <c r="M33" s="29"/>
      <c r="N33" s="1"/>
      <c r="O33" s="15"/>
      <c r="P33" s="1"/>
      <c r="R33" s="48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7" t="s">
        <v>70</v>
      </c>
      <c r="C34" s="19">
        <v>300000.0</v>
      </c>
      <c r="D34" s="18">
        <v>0.0</v>
      </c>
      <c r="E34" s="20">
        <f>+C34-D34</f>
        <v>300000</v>
      </c>
      <c r="F34" s="50"/>
      <c r="G34" s="21">
        <f>E34</f>
        <v>300000</v>
      </c>
      <c r="H34" s="51"/>
      <c r="I34" s="50"/>
      <c r="J34" s="50"/>
      <c r="K34" s="1"/>
      <c r="L34" s="14" t="s">
        <v>95</v>
      </c>
      <c r="M34" s="37">
        <f>+M18+M24</f>
        <v>6216000</v>
      </c>
      <c r="N34" s="2" t="s">
        <v>96</v>
      </c>
      <c r="O34" s="34">
        <f>O23+O31</f>
        <v>6216000</v>
      </c>
      <c r="P34" s="1"/>
      <c r="Q34" s="1" t="s">
        <v>97</v>
      </c>
      <c r="R34" s="52">
        <f>+R30*0.1</f>
        <v>83600</v>
      </c>
      <c r="T34" s="1"/>
      <c r="U34" s="1"/>
      <c r="V34" s="1"/>
      <c r="W34" s="1"/>
      <c r="X34" s="1"/>
      <c r="Y34" s="1"/>
      <c r="Z34" s="1"/>
    </row>
    <row r="35" ht="12.0" customHeight="1">
      <c r="A35" s="1"/>
      <c r="B35" s="17" t="s">
        <v>98</v>
      </c>
      <c r="C35" s="18">
        <v>0.0</v>
      </c>
      <c r="D35" s="19">
        <v>300000.0</v>
      </c>
      <c r="E35" s="20"/>
      <c r="F35" s="20">
        <f>+D35-C35</f>
        <v>300000</v>
      </c>
      <c r="G35" s="21"/>
      <c r="H35" s="21"/>
      <c r="I35" s="22"/>
      <c r="J35" s="53">
        <f>F35</f>
        <v>300000</v>
      </c>
      <c r="K35" s="1"/>
      <c r="L35" s="46"/>
      <c r="M35" s="54"/>
      <c r="N35" s="54"/>
      <c r="O35" s="47"/>
      <c r="P35" s="1"/>
      <c r="R35" s="48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7" t="s">
        <v>99</v>
      </c>
      <c r="C36" s="19">
        <v>170000.0</v>
      </c>
      <c r="D36" s="18">
        <v>0.0</v>
      </c>
      <c r="E36" s="20">
        <f>+C36-D36</f>
        <v>170000</v>
      </c>
      <c r="F36" s="20"/>
      <c r="G36" s="21"/>
      <c r="H36" s="21"/>
      <c r="I36" s="22">
        <f>E36</f>
        <v>170000</v>
      </c>
      <c r="J36" s="22"/>
      <c r="K36" s="1"/>
      <c r="L36" s="1"/>
      <c r="M36" s="1"/>
      <c r="N36" s="1"/>
      <c r="O36" s="1"/>
      <c r="P36" s="1"/>
      <c r="R36" s="48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7" t="s">
        <v>100</v>
      </c>
      <c r="C37" s="19">
        <v>80000.0</v>
      </c>
      <c r="D37" s="19">
        <v>210000.0</v>
      </c>
      <c r="E37" s="20"/>
      <c r="F37" s="20">
        <f t="shared" ref="F37:F39" si="12">+D37-C37</f>
        <v>130000</v>
      </c>
      <c r="G37" s="25">
        <f>-F37</f>
        <v>-130000</v>
      </c>
      <c r="H37" s="21"/>
      <c r="I37" s="22"/>
      <c r="J37" s="22"/>
      <c r="K37" s="1"/>
      <c r="L37" s="1"/>
      <c r="M37" s="1"/>
      <c r="N37" s="1"/>
      <c r="O37" s="1"/>
      <c r="P37" s="1"/>
      <c r="R37" s="48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7" t="s">
        <v>101</v>
      </c>
      <c r="C38" s="18">
        <v>0.0</v>
      </c>
      <c r="D38" s="19">
        <f>340000-25000</f>
        <v>315000</v>
      </c>
      <c r="E38" s="20"/>
      <c r="F38" s="20">
        <f t="shared" si="12"/>
        <v>315000</v>
      </c>
      <c r="G38" s="21"/>
      <c r="H38" s="21">
        <f t="shared" ref="H38:H39" si="13">F38</f>
        <v>315000</v>
      </c>
      <c r="I38" s="22"/>
      <c r="J38" s="22"/>
      <c r="K38" s="1"/>
      <c r="L38" s="1"/>
      <c r="M38" s="29"/>
      <c r="N38" s="1"/>
      <c r="O38" s="29"/>
      <c r="P38" s="1"/>
      <c r="Q38" s="1"/>
      <c r="R38" s="29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7" t="s">
        <v>102</v>
      </c>
      <c r="C39" s="19">
        <v>50000.0</v>
      </c>
      <c r="D39" s="19">
        <v>400000.0</v>
      </c>
      <c r="E39" s="20"/>
      <c r="F39" s="20">
        <f t="shared" si="12"/>
        <v>350000</v>
      </c>
      <c r="G39" s="21"/>
      <c r="H39" s="21">
        <f t="shared" si="13"/>
        <v>350000</v>
      </c>
      <c r="I39" s="22"/>
      <c r="J39" s="22"/>
      <c r="K39" s="1"/>
      <c r="L39" s="55"/>
      <c r="M39" s="29"/>
      <c r="N39" s="1"/>
      <c r="O39" s="29">
        <f>M34-O34</f>
        <v>0</v>
      </c>
      <c r="P39" s="1"/>
      <c r="Q39" s="1"/>
      <c r="R39" s="29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7" t="s">
        <v>103</v>
      </c>
      <c r="C40" s="19">
        <v>180000.0</v>
      </c>
      <c r="D40" s="18">
        <v>0.0</v>
      </c>
      <c r="E40" s="20">
        <f t="shared" ref="E40:E41" si="14">+C40-D40</f>
        <v>180000</v>
      </c>
      <c r="F40" s="20"/>
      <c r="G40" s="21"/>
      <c r="H40" s="21"/>
      <c r="I40" s="53">
        <f t="shared" ref="I40:I41" si="15">E40</f>
        <v>180000</v>
      </c>
      <c r="J40" s="22"/>
      <c r="K40" s="1"/>
      <c r="L40" s="55"/>
      <c r="M40" s="29"/>
      <c r="N40" s="1"/>
      <c r="O40" s="29"/>
      <c r="P40" s="1"/>
      <c r="Q40" s="1"/>
      <c r="R40" s="29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7" t="s">
        <v>104</v>
      </c>
      <c r="C41" s="19">
        <v>54000.0</v>
      </c>
      <c r="D41" s="18">
        <v>0.0</v>
      </c>
      <c r="E41" s="20">
        <f t="shared" si="14"/>
        <v>54000</v>
      </c>
      <c r="F41" s="20"/>
      <c r="G41" s="21"/>
      <c r="H41" s="21"/>
      <c r="I41" s="22">
        <f t="shared" si="15"/>
        <v>54000</v>
      </c>
      <c r="J41" s="22"/>
      <c r="K41" s="1"/>
      <c r="L41" s="1"/>
      <c r="M41" s="56"/>
      <c r="N41" s="1"/>
      <c r="O41" s="29"/>
      <c r="P41" s="1"/>
      <c r="Q41" s="1"/>
      <c r="R41" s="29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7" t="s">
        <v>105</v>
      </c>
      <c r="C42" s="18">
        <v>0.0</v>
      </c>
      <c r="D42" s="18">
        <v>1200000.0</v>
      </c>
      <c r="E42" s="50"/>
      <c r="F42" s="20">
        <f>+D42-C42</f>
        <v>1200000</v>
      </c>
      <c r="G42" s="51"/>
      <c r="H42" s="21">
        <f>F42</f>
        <v>1200000</v>
      </c>
      <c r="I42" s="50"/>
      <c r="J42" s="50"/>
      <c r="K42" s="1"/>
      <c r="L42" s="1"/>
      <c r="M42" s="29"/>
      <c r="N42" s="1"/>
      <c r="O42" s="2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57" t="s">
        <v>43</v>
      </c>
      <c r="C43" s="19">
        <v>450000.0</v>
      </c>
      <c r="D43" s="18">
        <v>0.0</v>
      </c>
      <c r="E43" s="20">
        <f>+C43-D43</f>
        <v>450000</v>
      </c>
      <c r="F43" s="20"/>
      <c r="G43" s="32">
        <f>E43</f>
        <v>450000</v>
      </c>
      <c r="H43" s="21"/>
      <c r="I43" s="22"/>
      <c r="J43" s="22"/>
      <c r="K43" s="1"/>
      <c r="L43" s="1"/>
      <c r="M43" s="29"/>
      <c r="N43" s="1"/>
      <c r="O43" s="2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58" t="s">
        <v>106</v>
      </c>
      <c r="C44" s="59">
        <f t="shared" ref="C44:J44" si="16">SUM(C8:C43)</f>
        <v>23472000</v>
      </c>
      <c r="D44" s="59">
        <f t="shared" si="16"/>
        <v>23472000</v>
      </c>
      <c r="E44" s="60">
        <f t="shared" si="16"/>
        <v>11580000</v>
      </c>
      <c r="F44" s="60">
        <f t="shared" si="16"/>
        <v>11580000</v>
      </c>
      <c r="G44" s="61">
        <f t="shared" si="16"/>
        <v>6216000</v>
      </c>
      <c r="H44" s="61">
        <f t="shared" si="16"/>
        <v>5380000</v>
      </c>
      <c r="I44" s="62">
        <f t="shared" si="16"/>
        <v>4534000</v>
      </c>
      <c r="J44" s="62">
        <f t="shared" si="16"/>
        <v>5370000</v>
      </c>
      <c r="K44" s="1"/>
      <c r="L44" s="1"/>
      <c r="M44" s="29"/>
      <c r="N44" s="1"/>
      <c r="O44" s="2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7" t="s">
        <v>107</v>
      </c>
      <c r="C45" s="63"/>
      <c r="D45" s="63"/>
      <c r="E45" s="20"/>
      <c r="F45" s="20"/>
      <c r="G45" s="64"/>
      <c r="H45" s="65">
        <f>G44-H44</f>
        <v>836000</v>
      </c>
      <c r="I45" s="65">
        <f>J44-I44</f>
        <v>836000</v>
      </c>
      <c r="J45" s="22"/>
      <c r="K45" s="1"/>
      <c r="L45" s="1"/>
      <c r="M45" s="29"/>
      <c r="N45" s="1"/>
      <c r="O45" s="2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58" t="s">
        <v>108</v>
      </c>
      <c r="C46" s="59">
        <f t="shared" ref="C46:J46" si="17">+C44+C45</f>
        <v>23472000</v>
      </c>
      <c r="D46" s="59">
        <f t="shared" si="17"/>
        <v>23472000</v>
      </c>
      <c r="E46" s="59">
        <f t="shared" si="17"/>
        <v>11580000</v>
      </c>
      <c r="F46" s="59">
        <f t="shared" si="17"/>
        <v>11580000</v>
      </c>
      <c r="G46" s="59">
        <f t="shared" si="17"/>
        <v>6216000</v>
      </c>
      <c r="H46" s="59">
        <f t="shared" si="17"/>
        <v>6216000</v>
      </c>
      <c r="I46" s="59">
        <f t="shared" si="17"/>
        <v>5370000</v>
      </c>
      <c r="J46" s="59">
        <f t="shared" si="17"/>
        <v>5370000</v>
      </c>
      <c r="K46" s="1"/>
      <c r="L46" s="1"/>
      <c r="M46" s="29"/>
      <c r="N46" s="1"/>
      <c r="O46" s="2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29"/>
      <c r="F47" s="29"/>
      <c r="G47" s="29"/>
      <c r="H47" s="29"/>
      <c r="I47" s="29"/>
      <c r="J47" s="29"/>
      <c r="K47" s="1"/>
      <c r="L47" s="1"/>
      <c r="M47" s="29"/>
      <c r="N47" s="1"/>
      <c r="O47" s="2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 t="s">
        <v>67</v>
      </c>
      <c r="C48" s="1"/>
      <c r="D48" s="1"/>
      <c r="E48" s="29"/>
      <c r="F48" s="29"/>
      <c r="G48" s="29"/>
      <c r="H48" s="29"/>
      <c r="I48" s="29"/>
      <c r="J48" s="29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29"/>
      <c r="F49" s="29"/>
      <c r="G49" s="29"/>
      <c r="H49" s="29"/>
      <c r="I49" s="29"/>
      <c r="J49" s="29"/>
      <c r="K49" s="1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29"/>
      <c r="F50" s="29"/>
      <c r="G50" s="29"/>
      <c r="H50" s="29"/>
      <c r="I50" s="29"/>
      <c r="J50" s="29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29"/>
      <c r="F51" s="29"/>
      <c r="G51" s="29"/>
      <c r="H51" s="29"/>
      <c r="I51" s="29"/>
      <c r="J51" s="29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29"/>
      <c r="F52" s="29"/>
      <c r="G52" s="29"/>
      <c r="H52" s="29"/>
      <c r="I52" s="29"/>
      <c r="J52" s="29"/>
      <c r="K52" s="1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29"/>
      <c r="F53" s="29"/>
      <c r="G53" s="29"/>
      <c r="H53" s="29"/>
      <c r="I53" s="29"/>
      <c r="J53" s="29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29"/>
      <c r="F54" s="29"/>
      <c r="G54" s="29"/>
      <c r="H54" s="29"/>
      <c r="I54" s="29"/>
      <c r="J54" s="29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29"/>
      <c r="F55" s="29"/>
      <c r="G55" s="29"/>
      <c r="H55" s="29"/>
      <c r="I55" s="29"/>
      <c r="J55" s="29"/>
      <c r="K55" s="1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29"/>
      <c r="F56" s="29"/>
      <c r="G56" s="29"/>
      <c r="H56" s="29"/>
      <c r="I56" s="29"/>
      <c r="J56" s="29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6:B7"/>
    <mergeCell ref="C6:D6"/>
    <mergeCell ref="E6:F6"/>
    <mergeCell ref="G6:H6"/>
    <mergeCell ref="I6:J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34.5"/>
    <col customWidth="1" min="3" max="9" width="15.13"/>
    <col customWidth="1" min="10" max="10" width="2.38"/>
    <col customWidth="1" min="11" max="11" width="12.75"/>
    <col customWidth="1" min="12" max="12" width="75.63"/>
    <col customWidth="1" min="13" max="26" width="9.38"/>
  </cols>
  <sheetData>
    <row r="1" ht="14.25" customHeight="1">
      <c r="A1" s="66"/>
      <c r="B1" s="67" t="s">
        <v>109</v>
      </c>
      <c r="C1" s="68"/>
      <c r="D1" s="68"/>
      <c r="E1" s="68"/>
      <c r="F1" s="68"/>
      <c r="G1" s="68"/>
      <c r="H1" s="68"/>
      <c r="I1" s="69"/>
      <c r="J1" s="70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4.25" customHeight="1">
      <c r="A2" s="66"/>
      <c r="B2" s="71" t="s">
        <v>110</v>
      </c>
      <c r="I2" s="72"/>
      <c r="J2" s="70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4.25" customHeight="1">
      <c r="A3" s="66"/>
      <c r="B3" s="71" t="s">
        <v>111</v>
      </c>
      <c r="I3" s="72"/>
      <c r="J3" s="70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4.25" customHeight="1">
      <c r="A4" s="66"/>
      <c r="B4" s="71" t="s">
        <v>112</v>
      </c>
      <c r="I4" s="72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4.25" customHeight="1">
      <c r="A5" s="66"/>
      <c r="B5" s="73"/>
      <c r="C5" s="66"/>
      <c r="D5" s="66"/>
      <c r="E5" s="66"/>
      <c r="F5" s="66"/>
      <c r="G5" s="66"/>
      <c r="H5" s="66"/>
      <c r="I5" s="74"/>
      <c r="J5" s="70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4.25" customHeight="1">
      <c r="A6" s="66"/>
      <c r="B6" s="75"/>
      <c r="C6" s="76" t="s">
        <v>113</v>
      </c>
      <c r="D6" s="76" t="s">
        <v>113</v>
      </c>
      <c r="E6" s="76" t="s">
        <v>114</v>
      </c>
      <c r="F6" s="76" t="s">
        <v>114</v>
      </c>
      <c r="G6" s="76" t="s">
        <v>115</v>
      </c>
      <c r="H6" s="76" t="s">
        <v>7</v>
      </c>
      <c r="I6" s="77" t="s">
        <v>116</v>
      </c>
      <c r="J6" s="70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4.25" customHeight="1">
      <c r="A7" s="66"/>
      <c r="B7" s="78"/>
      <c r="C7" s="79" t="s">
        <v>117</v>
      </c>
      <c r="D7" s="79" t="s">
        <v>118</v>
      </c>
      <c r="E7" s="79" t="s">
        <v>119</v>
      </c>
      <c r="F7" s="79" t="s">
        <v>120</v>
      </c>
      <c r="G7" s="79" t="s">
        <v>121</v>
      </c>
      <c r="H7" s="79" t="s">
        <v>122</v>
      </c>
      <c r="I7" s="80" t="s">
        <v>123</v>
      </c>
      <c r="J7" s="70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9.5" customHeight="1">
      <c r="A8" s="66"/>
      <c r="B8" s="81" t="s">
        <v>124</v>
      </c>
      <c r="C8" s="82">
        <v>1380000.0</v>
      </c>
      <c r="D8" s="82">
        <f>'Lima 1'!H17</f>
        <v>100000</v>
      </c>
      <c r="E8" s="82">
        <f>'Lima 1'!H32</f>
        <v>60000</v>
      </c>
      <c r="F8" s="82">
        <v>0.0</v>
      </c>
      <c r="G8" s="82">
        <v>0.0</v>
      </c>
      <c r="H8" s="82">
        <f>120000+45000</f>
        <v>165000</v>
      </c>
      <c r="I8" s="83">
        <f t="shared" ref="I8:I14" si="1">SUM(C8:H8)</f>
        <v>1705000</v>
      </c>
      <c r="J8" s="70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9.5" customHeight="1">
      <c r="A9" s="66"/>
      <c r="B9" s="84" t="s">
        <v>90</v>
      </c>
      <c r="C9" s="85"/>
      <c r="D9" s="85"/>
      <c r="E9" s="85"/>
      <c r="F9" s="85"/>
      <c r="G9" s="85"/>
      <c r="H9" s="86">
        <f>'Lima 1'!R30</f>
        <v>836000</v>
      </c>
      <c r="I9" s="87">
        <f t="shared" si="1"/>
        <v>836000</v>
      </c>
      <c r="J9" s="88"/>
      <c r="K9" s="66"/>
      <c r="L9" s="89" t="s">
        <v>125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9.5" customHeight="1">
      <c r="A10" s="66"/>
      <c r="B10" s="90" t="s">
        <v>126</v>
      </c>
      <c r="C10" s="91"/>
      <c r="D10" s="91"/>
      <c r="E10" s="91"/>
      <c r="F10" s="92">
        <f>'Lima 1'!H29</f>
        <v>25000</v>
      </c>
      <c r="G10" s="91"/>
      <c r="H10" s="92">
        <f>-F10</f>
        <v>-25000</v>
      </c>
      <c r="I10" s="93">
        <f t="shared" si="1"/>
        <v>0</v>
      </c>
      <c r="J10" s="88"/>
      <c r="K10" s="66"/>
      <c r="L10" s="89" t="s">
        <v>127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9.5" customHeight="1">
      <c r="A11" s="66"/>
      <c r="B11" s="90" t="s">
        <v>128</v>
      </c>
      <c r="C11" s="91"/>
      <c r="D11" s="91"/>
      <c r="E11" s="91"/>
      <c r="F11" s="91"/>
      <c r="G11" s="91"/>
      <c r="H11" s="92">
        <f>-'Lima 1'!H13</f>
        <v>-20000</v>
      </c>
      <c r="I11" s="93">
        <f t="shared" si="1"/>
        <v>-20000</v>
      </c>
      <c r="J11" s="88"/>
      <c r="K11" s="66"/>
      <c r="L11" s="89" t="s">
        <v>129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9.5" customHeight="1">
      <c r="A12" s="66"/>
      <c r="B12" s="90" t="s">
        <v>130</v>
      </c>
      <c r="C12" s="92">
        <f>'Lima 1'!D33</f>
        <v>120000</v>
      </c>
      <c r="D12" s="91"/>
      <c r="E12" s="91"/>
      <c r="F12" s="91"/>
      <c r="G12" s="91"/>
      <c r="H12" s="94">
        <v>-120000.0</v>
      </c>
      <c r="I12" s="93">
        <f t="shared" si="1"/>
        <v>0</v>
      </c>
      <c r="J12" s="88"/>
      <c r="K12" s="66"/>
      <c r="L12" s="89" t="s">
        <v>131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9.5" customHeight="1">
      <c r="A13" s="66"/>
      <c r="B13" s="90" t="s">
        <v>132</v>
      </c>
      <c r="C13" s="91"/>
      <c r="D13" s="91"/>
      <c r="E13" s="91"/>
      <c r="F13" s="91"/>
      <c r="G13" s="92">
        <f>'Lima 1'!O29</f>
        <v>315000</v>
      </c>
      <c r="H13" s="91"/>
      <c r="I13" s="93">
        <f t="shared" si="1"/>
        <v>315000</v>
      </c>
      <c r="J13" s="88"/>
      <c r="K13" s="66"/>
      <c r="L13" s="89" t="s">
        <v>133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9.5" customHeight="1">
      <c r="A14" s="66"/>
      <c r="B14" s="73" t="s">
        <v>134</v>
      </c>
      <c r="C14" s="95"/>
      <c r="D14" s="95"/>
      <c r="E14" s="96">
        <f>'Lima 1'!R34</f>
        <v>83600</v>
      </c>
      <c r="F14" s="97"/>
      <c r="G14" s="95"/>
      <c r="H14" s="95">
        <f>-'Lima 1'!R34</f>
        <v>-83600</v>
      </c>
      <c r="I14" s="93">
        <f t="shared" si="1"/>
        <v>0</v>
      </c>
      <c r="J14" s="88"/>
      <c r="K14" s="66"/>
      <c r="L14" s="98" t="s">
        <v>135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9.5" customHeight="1">
      <c r="A15" s="66"/>
      <c r="B15" s="81" t="s">
        <v>136</v>
      </c>
      <c r="C15" s="99">
        <f t="shared" ref="C15:I15" si="2">SUM(C8:C14)</f>
        <v>1500000</v>
      </c>
      <c r="D15" s="99">
        <f t="shared" si="2"/>
        <v>100000</v>
      </c>
      <c r="E15" s="99">
        <f t="shared" si="2"/>
        <v>143600</v>
      </c>
      <c r="F15" s="99">
        <f t="shared" si="2"/>
        <v>25000</v>
      </c>
      <c r="G15" s="99">
        <f t="shared" si="2"/>
        <v>315000</v>
      </c>
      <c r="H15" s="99">
        <f t="shared" si="2"/>
        <v>752400</v>
      </c>
      <c r="I15" s="100">
        <f t="shared" si="2"/>
        <v>2836000</v>
      </c>
      <c r="J15" s="101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66"/>
      <c r="B16" s="66"/>
      <c r="C16" s="102"/>
      <c r="D16" s="102"/>
      <c r="E16" s="66"/>
      <c r="F16" s="102"/>
      <c r="G16" s="102"/>
      <c r="H16" s="102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4.2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4.2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4.2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4.2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4.2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4.2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4.2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4.2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4.2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4.2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4.2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4.2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4.2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4.2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4.2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4.2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4.2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4.2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4.2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4.2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4.2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4.2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4.2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4.2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4.2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4.2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4.2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4.2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4.2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4.2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4.2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4.2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4.2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4.2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4.2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4.2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4.2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4.2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4.2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4.2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4.2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4.2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4.2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4.2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4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4.2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4.2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4.2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4.2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4.2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4.2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4.2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4.2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4.2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4.2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4.2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4.2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4.2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4.2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4.2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4.2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4.2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4.2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4.2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4.2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4.2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4.2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4.2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4.2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4.2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4.2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4.2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4.2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4.2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4.2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4.2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4.2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4.2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4.2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4.2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4.2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4.2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4.2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4.2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4.2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4.2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4.2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4.2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4.2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4.2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4.2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4.2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4.2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4.2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4.2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4.2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4.2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4.2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4.2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4.2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4.2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4.2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4.2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4.2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4.2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4.2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4.2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4.2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4.2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4.2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4.2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4.2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4.2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4.2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4.2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4.2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4.2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4.2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4.2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4.2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4.2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4.2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4.2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4.2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4.2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4.2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4.2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4.2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4.2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4.2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4.2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4.2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4.2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4.2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4.2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4.2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4.2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4.2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4.2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4.2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4.2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4.2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4.2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4.2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4.2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4.2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4.2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4.2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4.2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4.2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4.2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4.2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4.2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4.2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4.2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4.2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4.2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4.2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4.2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4.2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4.2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4.2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4.2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4.2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4.2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4.2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4.2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4.2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4.2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4.2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4.2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4.2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4.2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4.2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4.2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4.2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4.2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4.2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4.2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4.2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4.2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4.2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4.2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4.2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4.2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4.2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4.2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4.2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4.2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4.2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4.2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4.2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4.2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4.2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4.2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4.2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4.2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4.2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4.2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4.2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4.2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4.2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4.2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4.2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4.2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4.2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4.2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4.2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4.2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4.2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4.2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4.2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4.2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4.2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4.2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4.2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4.2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4.2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4.2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4.2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4.2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4.2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4.2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4.2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4.2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4.2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4.2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4.2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4.2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4.2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4.2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4.2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4.2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4.2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4.2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4.2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4.2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4.2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4.2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4.2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4.2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4.2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4.2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4.2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4.2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4.2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4.2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4.2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4.2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4.2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4.2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4.2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4.2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4.2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4.2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4.2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4.2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4.2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4.2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4.2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4.2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4.2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4.2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4.2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4.2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4.2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4.2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4.2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4.2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4.2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4.2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4.2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4.2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4.2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4.2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4.2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4.2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4.2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4.2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4.2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4.2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4.2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4.2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4.2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4.2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4.2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4.2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4.2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4.2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4.2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4.2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4.2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4.2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4.2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4.2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4.2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4.2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4.2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4.2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4.2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4.2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4.2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4.2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4.2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4.2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4.2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4.2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4.2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4.2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4.2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4.2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4.2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4.2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4.2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4.2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4.2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4.2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4.2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4.2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4.2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4.2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4.2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4.2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4.2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4.2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4.2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4.2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4.2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4.2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4.2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4.2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4.2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4.2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4.2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4.2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4.2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4.2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4.2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4.2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4.2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4.2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4.2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4.2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4.2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4.2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4.2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4.2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4.2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4.2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4.2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4.2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4.2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4.2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4.2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4.2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4.2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4.2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4.2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4.2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4.2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4.2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4.2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4.2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4.2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4.2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4.2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4.2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4.2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4.2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4.2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4.2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4.2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4.2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4.2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4.2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4.2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4.2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4.2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4.2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4.2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4.2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4.2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4.2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4.2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4.2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4.2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4.2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4.2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4.2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4.2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4.2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4.2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4.2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4.2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4.2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4.2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4.2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4.2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4.2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4.2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4.2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4.2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4.2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4.2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4.2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4.2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4.2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4.2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4.2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4.2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4.2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4.2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4.2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4.2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4.2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4.2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4.2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4.2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4.2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4.2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4.2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4.2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4.2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4.2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4.2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4.2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4.2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4.2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4.2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4.2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4.2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4.2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4.2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4.2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4.2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4.2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4.2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4.2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4.2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4.2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4.2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4.2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4.2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4.2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4.2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4.2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4.2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4.2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4.2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4.2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4.2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4.2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4.2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4.2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4.2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4.2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4.2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4.2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4.2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4.2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4.2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4.2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4.2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4.2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4.2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4.2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4.2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4.2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4.2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4.2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4.2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4.2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4.2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4.2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4.2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4.2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4.2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4.2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4.2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4.2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4.2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4.2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4.2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4.2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4.2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4.2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4.2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4.2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4.2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4.2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4.2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4.2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4.2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4.2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4.2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4.2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4.2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4.2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4.2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4.2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4.2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4.2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4.2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4.2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4.2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4.2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4.2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4.2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4.2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4.2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4.2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4.2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4.2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4.2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4.2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4.2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4.2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4.2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4.2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4.2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4.2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4.2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4.2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4.2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4.2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4.2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4.2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4.2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4.2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4.2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4.2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4.2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4.2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4.2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4.2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4.2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4.2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4.2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4.2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4.2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4.2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4.2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4.2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4.2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4.2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4.2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4.2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4.2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4.2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4.2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4.2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4.2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4.2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4.2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4.2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4.2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4.2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4.2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4.2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4.2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4.2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4.2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4.2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4.2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4.2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4.2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4.2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4.2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4.2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4.2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4.2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4.2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4.2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4.2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4.2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4.2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4.2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4.2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4.2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4.2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4.2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4.2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4.2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4.2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4.2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4.2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4.2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4.2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4.2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4.2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4.2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4.2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4.2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4.2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4.2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4.2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4.2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4.2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4.2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4.2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4.2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4.2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4.2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4.2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4.2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4.2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4.2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4.2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4.2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4.2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4.2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4.2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4.2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4.2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4.2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4.2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4.2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4.2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4.2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4.2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4.2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4.2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4.2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4.2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4.2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4.2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4.2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4.2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4.2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4.2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4.2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4.2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4.2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4.2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4.2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4.2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4.2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4.2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4.2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4.2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4.2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4.2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4.2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4.2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4.2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4.2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4.2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4.2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4.2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4.2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4.2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4.2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4.2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4.2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4.2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4.2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4.2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4.2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4.2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4.2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4.2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4.2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4.2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4.2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4.2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4.2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4.2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4.2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4.2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4.2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4.2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4.2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4.2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4.2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4.2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4.2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4.2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4.2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4.2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4.2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4.2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4.2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4.2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4.2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4.2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4.2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4.2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4.2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4.2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4.2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4.2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4.2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4.2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4.2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4.2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4.2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4.2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4.2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4.2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4.2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4.2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4.2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4.2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4.2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4.2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4.2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4.2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4.2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4.2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4.2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4.2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4.2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4.2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4.2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4.2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4.2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4.2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4.2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4.2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4.2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4.2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4.2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4.2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4.2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4.2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4.2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4.2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4.2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4.2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4.2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4.2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4.2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4.2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4.2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4.2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4.2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4.2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4.2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4.2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4.2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4.2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4.2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4.2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4.2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4.2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4.2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4.2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4.2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4.2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4.2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4.2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4.2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4.2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4.2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4.2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4.2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4.2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4.2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4.2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4.2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4.2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4.2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4.2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4.2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4.2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4.2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4.2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4.2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4.2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4.2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4.2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4.2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4.2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4.2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4.2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4.2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4.2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4.2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4.2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4.2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4.2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4.2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4.2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4.2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4.2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4.2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4.2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4.2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4.2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4.2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4.2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4.2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4.2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4.2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4.2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4.2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4.2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4.2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4.2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4.2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4.2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4.2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4.2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4.2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4.2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4.2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4.2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4.2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4.2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4.2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4.2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4.2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4.2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4.2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4.2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4.2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4.2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4.2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4.2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4.2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4.2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4.2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4.2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4.2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4.2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4.2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4.2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4.2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4.2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4.2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4.2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4.2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4.2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4.2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4.2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4.2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4.2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4.2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4.2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4.2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4.2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4.2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4.2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4.2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4.2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4.2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4.2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4.2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4.2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4.2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4.2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4.2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4.2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4.2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4.2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4.2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4.2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4.2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4.2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4.2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4.2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4.2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4.2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4.2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4.2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4.2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4.2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4.2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4.2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4.2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4.2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4.2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4.2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4.2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4.2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4.2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4.2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4.2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4.2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4.2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4.2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4.2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4.2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4.2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4.2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4.2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4.2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4.2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4.2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4.2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4.2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4.2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4.2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4.2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4.2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4.2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4.2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4.2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4.2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4.2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4.2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4.2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4.2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4.2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4.2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4.2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4.2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4.2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4.2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4.2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4.2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4.2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4.2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4.2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4.2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4.2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4.2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4.2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4.2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4.2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4.2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4.2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4.2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4.2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4.2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4.2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4.2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4.2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4.2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4.2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4.2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4.2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4.2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4.2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4.2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4.2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4.2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4.2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4.2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4.2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4.2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4.2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4.2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4.2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4.2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4.2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4.2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4.2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4.2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4.2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4.2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4.2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4.2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4.2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4.2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4.2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4.2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4.2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4.2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4.2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4.2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4.2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4.2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4.2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4.2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4.2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4.2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4.2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4.2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4.2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4.2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4.2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4.2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4.2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4.2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4.2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4.2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4">
    <mergeCell ref="B1:I1"/>
    <mergeCell ref="B2:I2"/>
    <mergeCell ref="B3:I3"/>
    <mergeCell ref="B4:I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2015-04-16T20:58:28Z</dcterms:created>
  <dc:creator>DIS</dc:creator>
</cp:coreProperties>
</file>