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MV\PEMV\Contabilidad financiera\"/>
    </mc:Choice>
  </mc:AlternateContent>
  <xr:revisionPtr revIDLastSave="0" documentId="13_ncr:1_{6C200F47-A530-468E-8A59-7127A0349DDC}" xr6:coauthVersionLast="46" xr6:coauthVersionMax="46" xr10:uidLastSave="{00000000-0000-0000-0000-000000000000}"/>
  <bookViews>
    <workbookView xWindow="-120" yWindow="-120" windowWidth="20730" windowHeight="11160" tabRatio="818" xr2:uid="{52BB91EF-BABD-4A47-9575-CEBBBDD3A98D}"/>
  </bookViews>
  <sheets>
    <sheet name="ANÁLISIS HORIZONTAL Y VERTICAL" sheetId="9" r:id="rId1"/>
    <sheet name="Ratios" sheetId="6" r:id="rId2"/>
    <sheet name="YURA ER" sheetId="8" r:id="rId3"/>
    <sheet name="YURA ESF" sheetId="7" r:id="rId4"/>
    <sheet name="DEPRECIACIONES" sheetId="10" r:id="rId5"/>
    <sheet name="PACASMAYO ER" sheetId="3" r:id="rId6"/>
    <sheet name="PACASMAYO ESF" sheetId="2" r:id="rId7"/>
    <sheet name="UNACEM ER" sheetId="5" r:id="rId8"/>
    <sheet name="UNACEM ESF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1" i="6" l="1"/>
  <c r="M152" i="6"/>
  <c r="L152" i="6"/>
  <c r="M151" i="6"/>
  <c r="L151" i="6"/>
  <c r="N151" i="6" s="1"/>
  <c r="M150" i="6"/>
  <c r="L150" i="6"/>
  <c r="K152" i="6"/>
  <c r="O152" i="6" s="1"/>
  <c r="J152" i="6"/>
  <c r="N152" i="6" s="1"/>
  <c r="K151" i="6"/>
  <c r="J151" i="6"/>
  <c r="K150" i="6"/>
  <c r="O150" i="6" s="1"/>
  <c r="J150" i="6"/>
  <c r="N150" i="6" s="1"/>
  <c r="M158" i="6"/>
  <c r="L158" i="6"/>
  <c r="M157" i="6"/>
  <c r="L157" i="6"/>
  <c r="M156" i="6"/>
  <c r="L156" i="6"/>
  <c r="G155" i="6" l="1"/>
  <c r="E156" i="6"/>
  <c r="E158" i="6" s="1"/>
  <c r="F156" i="6"/>
  <c r="F158" i="6" s="1"/>
  <c r="G156" i="6"/>
  <c r="G158" i="6" s="1"/>
  <c r="D156" i="6"/>
  <c r="D158" i="6" s="1"/>
  <c r="E153" i="6"/>
  <c r="E155" i="6" s="1"/>
  <c r="F153" i="6"/>
  <c r="F155" i="6" s="1"/>
  <c r="G153" i="6"/>
  <c r="G154" i="6" s="1"/>
  <c r="K157" i="6" s="1"/>
  <c r="D153" i="6"/>
  <c r="D155" i="6" s="1"/>
  <c r="E150" i="6"/>
  <c r="E152" i="6" s="1"/>
  <c r="F150" i="6"/>
  <c r="F152" i="6" s="1"/>
  <c r="G150" i="6"/>
  <c r="G152" i="6" s="1"/>
  <c r="D150" i="6"/>
  <c r="D152" i="6" s="1"/>
  <c r="D29" i="10"/>
  <c r="E29" i="10"/>
  <c r="F29" i="10"/>
  <c r="G29" i="10"/>
  <c r="E16" i="10"/>
  <c r="F16" i="10"/>
  <c r="G16" i="10"/>
  <c r="D12" i="10"/>
  <c r="E12" i="10"/>
  <c r="F12" i="10"/>
  <c r="G12" i="10"/>
  <c r="F144" i="6"/>
  <c r="J144" i="6"/>
  <c r="G139" i="6"/>
  <c r="H139" i="6"/>
  <c r="H133" i="6"/>
  <c r="F134" i="6"/>
  <c r="F133" i="6" s="1"/>
  <c r="G134" i="6"/>
  <c r="G133" i="6" s="1"/>
  <c r="H134" i="6"/>
  <c r="I134" i="6"/>
  <c r="I133" i="6" s="1"/>
  <c r="J134" i="6"/>
  <c r="J133" i="6" s="1"/>
  <c r="F135" i="6"/>
  <c r="G135" i="6"/>
  <c r="H135" i="6"/>
  <c r="I135" i="6"/>
  <c r="J135" i="6"/>
  <c r="F136" i="6"/>
  <c r="G136" i="6"/>
  <c r="H136" i="6"/>
  <c r="I136" i="6"/>
  <c r="J136" i="6"/>
  <c r="E135" i="6"/>
  <c r="E134" i="6"/>
  <c r="E136" i="6"/>
  <c r="D127" i="6"/>
  <c r="E127" i="6"/>
  <c r="F127" i="6"/>
  <c r="G127" i="6"/>
  <c r="H127" i="6"/>
  <c r="D128" i="6"/>
  <c r="E128" i="6"/>
  <c r="F128" i="6"/>
  <c r="G128" i="6"/>
  <c r="H128" i="6"/>
  <c r="D129" i="6"/>
  <c r="E129" i="6"/>
  <c r="F129" i="6"/>
  <c r="G129" i="6"/>
  <c r="H129" i="6"/>
  <c r="C128" i="6"/>
  <c r="C129" i="6"/>
  <c r="C127" i="6"/>
  <c r="D120" i="6"/>
  <c r="E120" i="6"/>
  <c r="F120" i="6"/>
  <c r="G120" i="6"/>
  <c r="H120" i="6"/>
  <c r="D121" i="6"/>
  <c r="E121" i="6"/>
  <c r="F121" i="6"/>
  <c r="G121" i="6"/>
  <c r="H121" i="6"/>
  <c r="D122" i="6"/>
  <c r="E122" i="6"/>
  <c r="F122" i="6"/>
  <c r="G122" i="6"/>
  <c r="H122" i="6"/>
  <c r="C121" i="6"/>
  <c r="C122" i="6"/>
  <c r="C120" i="6"/>
  <c r="D114" i="6"/>
  <c r="E114" i="6"/>
  <c r="F114" i="6"/>
  <c r="G114" i="6"/>
  <c r="H114" i="6"/>
  <c r="D115" i="6"/>
  <c r="E115" i="6"/>
  <c r="F115" i="6"/>
  <c r="G115" i="6"/>
  <c r="H115" i="6"/>
  <c r="D116" i="6"/>
  <c r="E116" i="6"/>
  <c r="F116" i="6"/>
  <c r="G116" i="6"/>
  <c r="H116" i="6"/>
  <c r="C116" i="6"/>
  <c r="C115" i="6"/>
  <c r="C114" i="6"/>
  <c r="D108" i="6"/>
  <c r="E108" i="6"/>
  <c r="F108" i="6"/>
  <c r="G108" i="6"/>
  <c r="H108" i="6"/>
  <c r="D109" i="6"/>
  <c r="F139" i="6" s="1"/>
  <c r="E109" i="6"/>
  <c r="F109" i="6"/>
  <c r="G109" i="6"/>
  <c r="I139" i="6" s="1"/>
  <c r="H109" i="6"/>
  <c r="J139" i="6" s="1"/>
  <c r="D110" i="6"/>
  <c r="E110" i="6"/>
  <c r="G144" i="6" s="1"/>
  <c r="F110" i="6"/>
  <c r="H144" i="6" s="1"/>
  <c r="G110" i="6"/>
  <c r="I144" i="6" s="1"/>
  <c r="H110" i="6"/>
  <c r="C110" i="6"/>
  <c r="E144" i="6" s="1"/>
  <c r="C109" i="6"/>
  <c r="E139" i="6" s="1"/>
  <c r="C108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C104" i="6"/>
  <c r="C103" i="6"/>
  <c r="C102" i="6"/>
  <c r="H155" i="6"/>
  <c r="H152" i="6"/>
  <c r="H156" i="6"/>
  <c r="H153" i="6"/>
  <c r="H158" i="6"/>
  <c r="H150" i="6"/>
  <c r="F151" i="6" l="1"/>
  <c r="J156" i="6" s="1"/>
  <c r="F154" i="6"/>
  <c r="J157" i="6" s="1"/>
  <c r="F157" i="6"/>
  <c r="J158" i="6" s="1"/>
  <c r="E151" i="6"/>
  <c r="E154" i="6"/>
  <c r="E157" i="6"/>
  <c r="D151" i="6"/>
  <c r="D154" i="6"/>
  <c r="D157" i="6"/>
  <c r="G151" i="6"/>
  <c r="K156" i="6" s="1"/>
  <c r="G157" i="6"/>
  <c r="K158" i="6" s="1"/>
  <c r="D26" i="6"/>
  <c r="E26" i="6"/>
  <c r="F26" i="6"/>
  <c r="G26" i="6"/>
  <c r="H26" i="6"/>
  <c r="D25" i="6"/>
  <c r="E25" i="6"/>
  <c r="F25" i="6"/>
  <c r="G25" i="6"/>
  <c r="H25" i="6"/>
  <c r="D24" i="6"/>
  <c r="E24" i="6"/>
  <c r="F24" i="6"/>
  <c r="G24" i="6"/>
  <c r="H24" i="6"/>
  <c r="C24" i="6"/>
  <c r="E70" i="6"/>
  <c r="E71" i="6" s="1"/>
  <c r="F70" i="6"/>
  <c r="G70" i="6"/>
  <c r="H70" i="6"/>
  <c r="H71" i="6" s="1"/>
  <c r="I70" i="6"/>
  <c r="F71" i="6"/>
  <c r="G71" i="6"/>
  <c r="I71" i="6"/>
  <c r="E72" i="6"/>
  <c r="F72" i="6"/>
  <c r="F73" i="6" s="1"/>
  <c r="G72" i="6"/>
  <c r="G73" i="6" s="1"/>
  <c r="H72" i="6"/>
  <c r="H73" i="6" s="1"/>
  <c r="I72" i="6"/>
  <c r="E73" i="6"/>
  <c r="I73" i="6"/>
  <c r="E74" i="6"/>
  <c r="F74" i="6"/>
  <c r="G74" i="6"/>
  <c r="G75" i="6" s="1"/>
  <c r="H74" i="6"/>
  <c r="H75" i="6" s="1"/>
  <c r="I74" i="6"/>
  <c r="E75" i="6"/>
  <c r="F75" i="6"/>
  <c r="I75" i="6"/>
  <c r="E61" i="6"/>
  <c r="F61" i="6"/>
  <c r="F62" i="6" s="1"/>
  <c r="G61" i="6"/>
  <c r="H61" i="6"/>
  <c r="H62" i="6" s="1"/>
  <c r="I61" i="6"/>
  <c r="I62" i="6" s="1"/>
  <c r="I79" i="6" s="1"/>
  <c r="I80" i="6" s="1"/>
  <c r="E62" i="6"/>
  <c r="E79" i="6" s="1"/>
  <c r="E80" i="6" s="1"/>
  <c r="G62" i="6"/>
  <c r="E63" i="6"/>
  <c r="E64" i="6" s="1"/>
  <c r="F63" i="6"/>
  <c r="F64" i="6" s="1"/>
  <c r="G63" i="6"/>
  <c r="H63" i="6"/>
  <c r="H64" i="6" s="1"/>
  <c r="H81" i="6" s="1"/>
  <c r="I63" i="6"/>
  <c r="G64" i="6"/>
  <c r="I64" i="6"/>
  <c r="E65" i="6"/>
  <c r="F65" i="6"/>
  <c r="G65" i="6"/>
  <c r="H65" i="6"/>
  <c r="H66" i="6" s="1"/>
  <c r="I65" i="6"/>
  <c r="E66" i="6"/>
  <c r="F66" i="6"/>
  <c r="F83" i="6" s="1"/>
  <c r="G66" i="6"/>
  <c r="I66" i="6"/>
  <c r="E52" i="6"/>
  <c r="F52" i="6"/>
  <c r="G52" i="6"/>
  <c r="G53" i="6" s="1"/>
  <c r="H52" i="6"/>
  <c r="H53" i="6" s="1"/>
  <c r="I52" i="6"/>
  <c r="E53" i="6"/>
  <c r="F53" i="6"/>
  <c r="I53" i="6"/>
  <c r="E54" i="6"/>
  <c r="F54" i="6"/>
  <c r="F55" i="6" s="1"/>
  <c r="G54" i="6"/>
  <c r="H54" i="6"/>
  <c r="I54" i="6"/>
  <c r="E55" i="6"/>
  <c r="G55" i="6"/>
  <c r="H55" i="6"/>
  <c r="I55" i="6"/>
  <c r="E56" i="6"/>
  <c r="E57" i="6" s="1"/>
  <c r="E83" i="6" s="1"/>
  <c r="F56" i="6"/>
  <c r="G56" i="6"/>
  <c r="H56" i="6"/>
  <c r="H57" i="6" s="1"/>
  <c r="I56" i="6"/>
  <c r="I57" i="6" s="1"/>
  <c r="I83" i="6" s="1"/>
  <c r="I84" i="6" s="1"/>
  <c r="F57" i="6"/>
  <c r="G57" i="6"/>
  <c r="G81" i="6"/>
  <c r="D19" i="6"/>
  <c r="E19" i="6"/>
  <c r="F19" i="6"/>
  <c r="G19" i="6"/>
  <c r="H19" i="6"/>
  <c r="D20" i="6"/>
  <c r="E20" i="6"/>
  <c r="F20" i="6"/>
  <c r="G20" i="6"/>
  <c r="H20" i="6"/>
  <c r="C19" i="6"/>
  <c r="D13" i="6"/>
  <c r="E13" i="6"/>
  <c r="F13" i="6"/>
  <c r="G13" i="6"/>
  <c r="H13" i="6"/>
  <c r="D44" i="6"/>
  <c r="E44" i="6"/>
  <c r="F44" i="6"/>
  <c r="G44" i="6"/>
  <c r="H44" i="6"/>
  <c r="D45" i="6"/>
  <c r="E45" i="6"/>
  <c r="F45" i="6"/>
  <c r="G45" i="6"/>
  <c r="H45" i="6"/>
  <c r="D46" i="6"/>
  <c r="E46" i="6"/>
  <c r="F46" i="6"/>
  <c r="G46" i="6"/>
  <c r="H46" i="6"/>
  <c r="C46" i="6"/>
  <c r="C45" i="6"/>
  <c r="C44" i="6"/>
  <c r="D38" i="6"/>
  <c r="E38" i="6"/>
  <c r="F38" i="6"/>
  <c r="G38" i="6"/>
  <c r="H38" i="6"/>
  <c r="D39" i="6"/>
  <c r="E39" i="6"/>
  <c r="F39" i="6"/>
  <c r="G39" i="6"/>
  <c r="H39" i="6"/>
  <c r="D40" i="6"/>
  <c r="E40" i="6"/>
  <c r="F40" i="6"/>
  <c r="G40" i="6"/>
  <c r="H40" i="6"/>
  <c r="C40" i="6"/>
  <c r="C39" i="6"/>
  <c r="C38" i="6"/>
  <c r="D34" i="6"/>
  <c r="E34" i="6"/>
  <c r="F34" i="6"/>
  <c r="G34" i="6"/>
  <c r="H34" i="6"/>
  <c r="C34" i="6"/>
  <c r="D33" i="6"/>
  <c r="E33" i="6"/>
  <c r="F33" i="6"/>
  <c r="G33" i="6"/>
  <c r="H33" i="6"/>
  <c r="C33" i="6"/>
  <c r="D32" i="6"/>
  <c r="E32" i="6"/>
  <c r="F32" i="6"/>
  <c r="G32" i="6"/>
  <c r="H32" i="6"/>
  <c r="C32" i="6"/>
  <c r="D94" i="6"/>
  <c r="E94" i="6"/>
  <c r="F94" i="6"/>
  <c r="G94" i="6"/>
  <c r="H94" i="6"/>
  <c r="D95" i="6"/>
  <c r="F140" i="6" s="1"/>
  <c r="F138" i="6" s="1"/>
  <c r="F137" i="6" s="1"/>
  <c r="E95" i="6"/>
  <c r="G140" i="6" s="1"/>
  <c r="G138" i="6" s="1"/>
  <c r="G137" i="6" s="1"/>
  <c r="F95" i="6"/>
  <c r="H140" i="6" s="1"/>
  <c r="H138" i="6" s="1"/>
  <c r="H137" i="6" s="1"/>
  <c r="G95" i="6"/>
  <c r="I140" i="6" s="1"/>
  <c r="H95" i="6"/>
  <c r="J140" i="6" s="1"/>
  <c r="J138" i="6" s="1"/>
  <c r="J137" i="6" s="1"/>
  <c r="D96" i="6"/>
  <c r="F145" i="6" s="1"/>
  <c r="F143" i="6" s="1"/>
  <c r="F142" i="6" s="1"/>
  <c r="E96" i="6"/>
  <c r="G145" i="6" s="1"/>
  <c r="G143" i="6" s="1"/>
  <c r="G142" i="6" s="1"/>
  <c r="F96" i="6"/>
  <c r="H145" i="6" s="1"/>
  <c r="G96" i="6"/>
  <c r="I145" i="6" s="1"/>
  <c r="H96" i="6"/>
  <c r="J145" i="6" s="1"/>
  <c r="J143" i="6" s="1"/>
  <c r="J142" i="6" s="1"/>
  <c r="C96" i="6"/>
  <c r="E145" i="6" s="1"/>
  <c r="E143" i="6" s="1"/>
  <c r="E142" i="6" s="1"/>
  <c r="C95" i="6"/>
  <c r="E140" i="6" s="1"/>
  <c r="D88" i="6"/>
  <c r="E88" i="6"/>
  <c r="F88" i="6"/>
  <c r="G88" i="6"/>
  <c r="H88" i="6"/>
  <c r="D89" i="6"/>
  <c r="E89" i="6"/>
  <c r="F89" i="6"/>
  <c r="G89" i="6"/>
  <c r="H89" i="6"/>
  <c r="D90" i="6"/>
  <c r="E90" i="6"/>
  <c r="F90" i="6"/>
  <c r="G90" i="6"/>
  <c r="H90" i="6"/>
  <c r="C90" i="6"/>
  <c r="D74" i="6"/>
  <c r="D72" i="6"/>
  <c r="D70" i="6"/>
  <c r="D65" i="6"/>
  <c r="D66" i="6" s="1"/>
  <c r="D63" i="6"/>
  <c r="D64" i="6" s="1"/>
  <c r="D81" i="6" s="1"/>
  <c r="D82" i="6" s="1"/>
  <c r="D61" i="6"/>
  <c r="D62" i="6" s="1"/>
  <c r="D56" i="6"/>
  <c r="D54" i="6"/>
  <c r="D55" i="6" s="1"/>
  <c r="D52" i="6"/>
  <c r="D53" i="6" s="1"/>
  <c r="D18" i="6"/>
  <c r="E18" i="6"/>
  <c r="F18" i="6"/>
  <c r="G18" i="6"/>
  <c r="H18" i="6"/>
  <c r="C18" i="6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12" i="6"/>
  <c r="E12" i="6"/>
  <c r="F12" i="6"/>
  <c r="G12" i="6"/>
  <c r="H12" i="6"/>
  <c r="D14" i="6"/>
  <c r="E14" i="6"/>
  <c r="F14" i="6"/>
  <c r="G14" i="6"/>
  <c r="H14" i="6"/>
  <c r="C14" i="6"/>
  <c r="C12" i="6"/>
  <c r="H143" i="6"/>
  <c r="H142" i="6" s="1"/>
  <c r="I143" i="6"/>
  <c r="I142" i="6" s="1"/>
  <c r="F146" i="6"/>
  <c r="G146" i="6"/>
  <c r="H146" i="6"/>
  <c r="I146" i="6"/>
  <c r="J146" i="6"/>
  <c r="E146" i="6"/>
  <c r="I138" i="6"/>
  <c r="E138" i="6"/>
  <c r="F132" i="6"/>
  <c r="G132" i="6"/>
  <c r="H132" i="6"/>
  <c r="I132" i="6"/>
  <c r="J132" i="6"/>
  <c r="E133" i="6"/>
  <c r="E132" i="6" s="1"/>
  <c r="F141" i="6"/>
  <c r="G141" i="6"/>
  <c r="H141" i="6"/>
  <c r="I141" i="6"/>
  <c r="J141" i="6"/>
  <c r="E141" i="6"/>
  <c r="D75" i="6"/>
  <c r="D73" i="6"/>
  <c r="D71" i="6"/>
  <c r="C94" i="6"/>
  <c r="C89" i="6"/>
  <c r="C88" i="6"/>
  <c r="D57" i="6"/>
  <c r="D83" i="6" s="1"/>
  <c r="D84" i="6" s="1"/>
  <c r="C26" i="6"/>
  <c r="C25" i="6"/>
  <c r="C20" i="6"/>
  <c r="C13" i="6"/>
  <c r="C8" i="6"/>
  <c r="C7" i="6"/>
  <c r="C6" i="6"/>
  <c r="H157" i="6"/>
  <c r="H151" i="6"/>
  <c r="H154" i="6"/>
  <c r="H82" i="6" l="1"/>
  <c r="G82" i="6"/>
  <c r="I137" i="6"/>
  <c r="G83" i="6"/>
  <c r="G84" i="6" s="1"/>
  <c r="I81" i="6"/>
  <c r="E137" i="6"/>
  <c r="E84" i="6"/>
  <c r="H83" i="6"/>
  <c r="H84" i="6" s="1"/>
  <c r="G79" i="6"/>
  <c r="E81" i="6"/>
  <c r="F81" i="6"/>
  <c r="F82" i="6" s="1"/>
  <c r="H79" i="6"/>
  <c r="H80" i="6" s="1"/>
  <c r="F79" i="6"/>
  <c r="G80" i="6"/>
  <c r="F80" i="6"/>
  <c r="F84" i="6"/>
  <c r="E82" i="6"/>
  <c r="I82" i="6"/>
  <c r="D79" i="6"/>
  <c r="D80" i="6" s="1"/>
  <c r="M72" i="9"/>
  <c r="N72" i="9"/>
  <c r="O72" i="9"/>
  <c r="P72" i="9"/>
  <c r="Q72" i="9"/>
  <c r="M73" i="9"/>
  <c r="N73" i="9"/>
  <c r="O73" i="9"/>
  <c r="P73" i="9"/>
  <c r="Q73" i="9"/>
  <c r="M74" i="9"/>
  <c r="N74" i="9"/>
  <c r="O74" i="9"/>
  <c r="P74" i="9"/>
  <c r="Q74" i="9"/>
  <c r="M75" i="9"/>
  <c r="N75" i="9"/>
  <c r="O75" i="9"/>
  <c r="P75" i="9"/>
  <c r="Q75" i="9"/>
  <c r="M76" i="9"/>
  <c r="N76" i="9"/>
  <c r="O76" i="9"/>
  <c r="P76" i="9"/>
  <c r="Q76" i="9"/>
  <c r="M77" i="9"/>
  <c r="N77" i="9"/>
  <c r="O77" i="9"/>
  <c r="P77" i="9"/>
  <c r="Q77" i="9"/>
  <c r="M78" i="9"/>
  <c r="N78" i="9"/>
  <c r="O78" i="9"/>
  <c r="P78" i="9"/>
  <c r="Q78" i="9"/>
  <c r="M79" i="9"/>
  <c r="N79" i="9"/>
  <c r="O79" i="9"/>
  <c r="P79" i="9"/>
  <c r="Q79" i="9"/>
  <c r="M80" i="9"/>
  <c r="N80" i="9"/>
  <c r="O80" i="9"/>
  <c r="P80" i="9"/>
  <c r="Q80" i="9"/>
  <c r="M81" i="9"/>
  <c r="N81" i="9"/>
  <c r="O81" i="9"/>
  <c r="P81" i="9"/>
  <c r="Q81" i="9"/>
  <c r="M82" i="9"/>
  <c r="N82" i="9"/>
  <c r="O82" i="9"/>
  <c r="P82" i="9"/>
  <c r="Q82" i="9"/>
  <c r="M83" i="9"/>
  <c r="N83" i="9"/>
  <c r="O83" i="9"/>
  <c r="P83" i="9"/>
  <c r="Q83" i="9"/>
  <c r="M84" i="9"/>
  <c r="N84" i="9"/>
  <c r="O84" i="9"/>
  <c r="P84" i="9"/>
  <c r="Q84" i="9"/>
  <c r="M85" i="9"/>
  <c r="N85" i="9"/>
  <c r="O85" i="9"/>
  <c r="P85" i="9"/>
  <c r="Q85" i="9"/>
  <c r="M86" i="9"/>
  <c r="N86" i="9"/>
  <c r="O86" i="9"/>
  <c r="P86" i="9"/>
  <c r="Q86" i="9"/>
  <c r="M87" i="9"/>
  <c r="N87" i="9"/>
  <c r="O87" i="9"/>
  <c r="P87" i="9"/>
  <c r="Q87" i="9"/>
  <c r="M89" i="9"/>
  <c r="N89" i="9"/>
  <c r="O89" i="9"/>
  <c r="P89" i="9"/>
  <c r="Q89" i="9"/>
  <c r="M90" i="9"/>
  <c r="N90" i="9"/>
  <c r="O90" i="9"/>
  <c r="P90" i="9"/>
  <c r="Q90" i="9"/>
  <c r="N71" i="9"/>
  <c r="O71" i="9"/>
  <c r="P71" i="9"/>
  <c r="Q71" i="9"/>
  <c r="M71" i="9"/>
  <c r="M7" i="9"/>
  <c r="N7" i="9"/>
  <c r="O7" i="9"/>
  <c r="P7" i="9"/>
  <c r="Q7" i="9"/>
  <c r="M8" i="9"/>
  <c r="N8" i="9"/>
  <c r="O8" i="9"/>
  <c r="P8" i="9"/>
  <c r="Q8" i="9"/>
  <c r="M9" i="9"/>
  <c r="N9" i="9"/>
  <c r="O9" i="9"/>
  <c r="P9" i="9"/>
  <c r="Q9" i="9"/>
  <c r="M10" i="9"/>
  <c r="N10" i="9"/>
  <c r="O10" i="9"/>
  <c r="P10" i="9"/>
  <c r="Q10" i="9"/>
  <c r="M11" i="9"/>
  <c r="N11" i="9"/>
  <c r="O11" i="9"/>
  <c r="P11" i="9"/>
  <c r="Q11" i="9"/>
  <c r="M12" i="9"/>
  <c r="N12" i="9"/>
  <c r="O12" i="9"/>
  <c r="P12" i="9"/>
  <c r="Q12" i="9"/>
  <c r="M13" i="9"/>
  <c r="N13" i="9"/>
  <c r="O13" i="9"/>
  <c r="P13" i="9"/>
  <c r="Q13" i="9"/>
  <c r="M14" i="9"/>
  <c r="N14" i="9"/>
  <c r="O14" i="9"/>
  <c r="P14" i="9"/>
  <c r="Q14" i="9"/>
  <c r="M15" i="9"/>
  <c r="N15" i="9"/>
  <c r="O15" i="9"/>
  <c r="P15" i="9"/>
  <c r="Q15" i="9"/>
  <c r="M16" i="9"/>
  <c r="N16" i="9"/>
  <c r="O16" i="9"/>
  <c r="P16" i="9"/>
  <c r="Q16" i="9"/>
  <c r="M17" i="9"/>
  <c r="N17" i="9"/>
  <c r="O17" i="9"/>
  <c r="P17" i="9"/>
  <c r="Q17" i="9"/>
  <c r="M18" i="9"/>
  <c r="N18" i="9"/>
  <c r="O18" i="9"/>
  <c r="P18" i="9"/>
  <c r="Q18" i="9"/>
  <c r="M19" i="9"/>
  <c r="N19" i="9"/>
  <c r="O19" i="9"/>
  <c r="P19" i="9"/>
  <c r="Q19" i="9"/>
  <c r="M20" i="9"/>
  <c r="N20" i="9"/>
  <c r="O20" i="9"/>
  <c r="P20" i="9"/>
  <c r="Q20" i="9"/>
  <c r="M21" i="9"/>
  <c r="N21" i="9"/>
  <c r="O21" i="9"/>
  <c r="P21" i="9"/>
  <c r="Q21" i="9"/>
  <c r="M22" i="9"/>
  <c r="N22" i="9"/>
  <c r="O22" i="9"/>
  <c r="P22" i="9"/>
  <c r="Q22" i="9"/>
  <c r="M23" i="9"/>
  <c r="N23" i="9"/>
  <c r="O23" i="9"/>
  <c r="P23" i="9"/>
  <c r="Q23" i="9"/>
  <c r="M24" i="9"/>
  <c r="N24" i="9"/>
  <c r="O24" i="9"/>
  <c r="P24" i="9"/>
  <c r="Q24" i="9"/>
  <c r="M25" i="9"/>
  <c r="N25" i="9"/>
  <c r="O25" i="9"/>
  <c r="P25" i="9"/>
  <c r="Q25" i="9"/>
  <c r="M26" i="9"/>
  <c r="N26" i="9"/>
  <c r="O26" i="9"/>
  <c r="P26" i="9"/>
  <c r="Q26" i="9"/>
  <c r="M27" i="9"/>
  <c r="N27" i="9"/>
  <c r="O27" i="9"/>
  <c r="P27" i="9"/>
  <c r="Q27" i="9"/>
  <c r="M28" i="9"/>
  <c r="N28" i="9"/>
  <c r="O28" i="9"/>
  <c r="P28" i="9"/>
  <c r="Q28" i="9"/>
  <c r="M29" i="9"/>
  <c r="N29" i="9"/>
  <c r="O29" i="9"/>
  <c r="P29" i="9"/>
  <c r="Q29" i="9"/>
  <c r="M30" i="9"/>
  <c r="N30" i="9"/>
  <c r="O30" i="9"/>
  <c r="P30" i="9"/>
  <c r="Q30" i="9"/>
  <c r="M31" i="9"/>
  <c r="N31" i="9"/>
  <c r="O31" i="9"/>
  <c r="P31" i="9"/>
  <c r="Q31" i="9"/>
  <c r="M32" i="9"/>
  <c r="N32" i="9"/>
  <c r="O32" i="9"/>
  <c r="P32" i="9"/>
  <c r="Q32" i="9"/>
  <c r="M33" i="9"/>
  <c r="N33" i="9"/>
  <c r="O33" i="9"/>
  <c r="P33" i="9"/>
  <c r="Q33" i="9"/>
  <c r="M34" i="9"/>
  <c r="N34" i="9"/>
  <c r="O34" i="9"/>
  <c r="P34" i="9"/>
  <c r="Q34" i="9"/>
  <c r="M35" i="9"/>
  <c r="N35" i="9"/>
  <c r="O35" i="9"/>
  <c r="P35" i="9"/>
  <c r="Q35" i="9"/>
  <c r="M36" i="9"/>
  <c r="N36" i="9"/>
  <c r="O36" i="9"/>
  <c r="P36" i="9"/>
  <c r="Q36" i="9"/>
  <c r="M37" i="9"/>
  <c r="N37" i="9"/>
  <c r="O37" i="9"/>
  <c r="P37" i="9"/>
  <c r="Q37" i="9"/>
  <c r="M38" i="9"/>
  <c r="N38" i="9"/>
  <c r="O38" i="9"/>
  <c r="P38" i="9"/>
  <c r="Q38" i="9"/>
  <c r="M39" i="9"/>
  <c r="N39" i="9"/>
  <c r="O39" i="9"/>
  <c r="P39" i="9"/>
  <c r="Q39" i="9"/>
  <c r="M40" i="9"/>
  <c r="N40" i="9"/>
  <c r="O40" i="9"/>
  <c r="P40" i="9"/>
  <c r="Q40" i="9"/>
  <c r="M41" i="9"/>
  <c r="N41" i="9"/>
  <c r="O41" i="9"/>
  <c r="P41" i="9"/>
  <c r="Q41" i="9"/>
  <c r="M42" i="9"/>
  <c r="N42" i="9"/>
  <c r="O42" i="9"/>
  <c r="P42" i="9"/>
  <c r="Q42" i="9"/>
  <c r="M43" i="9"/>
  <c r="N43" i="9"/>
  <c r="O43" i="9"/>
  <c r="P43" i="9"/>
  <c r="Q43" i="9"/>
  <c r="M44" i="9"/>
  <c r="N44" i="9"/>
  <c r="O44" i="9"/>
  <c r="P44" i="9"/>
  <c r="Q44" i="9"/>
  <c r="M45" i="9"/>
  <c r="N45" i="9"/>
  <c r="O45" i="9"/>
  <c r="P45" i="9"/>
  <c r="Q45" i="9"/>
  <c r="M46" i="9"/>
  <c r="N46" i="9"/>
  <c r="O46" i="9"/>
  <c r="P46" i="9"/>
  <c r="Q46" i="9"/>
  <c r="M47" i="9"/>
  <c r="N47" i="9"/>
  <c r="O47" i="9"/>
  <c r="P47" i="9"/>
  <c r="Q47" i="9"/>
  <c r="M48" i="9"/>
  <c r="N48" i="9"/>
  <c r="O48" i="9"/>
  <c r="P48" i="9"/>
  <c r="Q48" i="9"/>
  <c r="M49" i="9"/>
  <c r="N49" i="9"/>
  <c r="O49" i="9"/>
  <c r="P49" i="9"/>
  <c r="Q49" i="9"/>
  <c r="M50" i="9"/>
  <c r="N50" i="9"/>
  <c r="O50" i="9"/>
  <c r="P50" i="9"/>
  <c r="Q50" i="9"/>
  <c r="M51" i="9"/>
  <c r="N51" i="9"/>
  <c r="O51" i="9"/>
  <c r="P51" i="9"/>
  <c r="Q51" i="9"/>
  <c r="M52" i="9"/>
  <c r="N52" i="9"/>
  <c r="O52" i="9"/>
  <c r="P52" i="9"/>
  <c r="Q52" i="9"/>
  <c r="M53" i="9"/>
  <c r="N53" i="9"/>
  <c r="O53" i="9"/>
  <c r="P53" i="9"/>
  <c r="Q53" i="9"/>
  <c r="M54" i="9"/>
  <c r="N54" i="9"/>
  <c r="O54" i="9"/>
  <c r="P54" i="9"/>
  <c r="Q54" i="9"/>
  <c r="M55" i="9"/>
  <c r="N55" i="9"/>
  <c r="O55" i="9"/>
  <c r="P55" i="9"/>
  <c r="Q55" i="9"/>
  <c r="M56" i="9"/>
  <c r="N56" i="9"/>
  <c r="O56" i="9"/>
  <c r="P56" i="9"/>
  <c r="Q56" i="9"/>
  <c r="M57" i="9"/>
  <c r="N57" i="9"/>
  <c r="O57" i="9"/>
  <c r="P57" i="9"/>
  <c r="Q57" i="9"/>
  <c r="M58" i="9"/>
  <c r="N58" i="9"/>
  <c r="O58" i="9"/>
  <c r="P58" i="9"/>
  <c r="Q58" i="9"/>
  <c r="M59" i="9"/>
  <c r="N59" i="9"/>
  <c r="O59" i="9"/>
  <c r="P59" i="9"/>
  <c r="Q59" i="9"/>
  <c r="M60" i="9"/>
  <c r="N60" i="9"/>
  <c r="O60" i="9"/>
  <c r="P60" i="9"/>
  <c r="Q60" i="9"/>
  <c r="M61" i="9"/>
  <c r="N61" i="9"/>
  <c r="O61" i="9"/>
  <c r="P61" i="9"/>
  <c r="Q61" i="9"/>
  <c r="M62" i="9"/>
  <c r="N62" i="9"/>
  <c r="O62" i="9"/>
  <c r="P62" i="9"/>
  <c r="Q62" i="9"/>
  <c r="M63" i="9"/>
  <c r="N63" i="9"/>
  <c r="O63" i="9"/>
  <c r="P63" i="9"/>
  <c r="Q63" i="9"/>
  <c r="M64" i="9"/>
  <c r="N64" i="9"/>
  <c r="O64" i="9"/>
  <c r="P64" i="9"/>
  <c r="Q64" i="9"/>
  <c r="M65" i="9"/>
  <c r="N65" i="9"/>
  <c r="O65" i="9"/>
  <c r="P65" i="9"/>
  <c r="Q65" i="9"/>
  <c r="M66" i="9"/>
  <c r="N66" i="9"/>
  <c r="O66" i="9"/>
  <c r="P66" i="9"/>
  <c r="Q66" i="9"/>
  <c r="N6" i="9"/>
  <c r="O6" i="9"/>
  <c r="P6" i="9"/>
  <c r="Q6" i="9"/>
  <c r="M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D65" i="9"/>
  <c r="E65" i="9"/>
  <c r="F65" i="9"/>
  <c r="G65" i="9"/>
  <c r="H65" i="9"/>
  <c r="I65" i="9"/>
  <c r="D66" i="9"/>
  <c r="E66" i="9"/>
  <c r="F66" i="9"/>
  <c r="G66" i="9"/>
  <c r="H66" i="9"/>
  <c r="I66" i="9"/>
  <c r="E36" i="9"/>
  <c r="F36" i="9"/>
  <c r="G36" i="9"/>
  <c r="H36" i="9"/>
  <c r="I36" i="9"/>
  <c r="D3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E6" i="9"/>
  <c r="F6" i="9"/>
  <c r="G6" i="9"/>
  <c r="H6" i="9"/>
  <c r="I6" i="9"/>
  <c r="D6" i="9"/>
  <c r="D72" i="9"/>
  <c r="E72" i="9"/>
  <c r="F72" i="9"/>
  <c r="G72" i="9"/>
  <c r="H72" i="9"/>
  <c r="I72" i="9"/>
  <c r="D73" i="9"/>
  <c r="E73" i="9"/>
  <c r="F73" i="9"/>
  <c r="G73" i="9"/>
  <c r="H73" i="9"/>
  <c r="I73" i="9"/>
  <c r="D74" i="9"/>
  <c r="E74" i="9"/>
  <c r="F74" i="9"/>
  <c r="G74" i="9"/>
  <c r="H74" i="9"/>
  <c r="I74" i="9"/>
  <c r="D75" i="9"/>
  <c r="E75" i="9"/>
  <c r="F75" i="9"/>
  <c r="G75" i="9"/>
  <c r="H75" i="9"/>
  <c r="I75" i="9"/>
  <c r="D76" i="9"/>
  <c r="E76" i="9"/>
  <c r="F76" i="9"/>
  <c r="G76" i="9"/>
  <c r="H76" i="9"/>
  <c r="I76" i="9"/>
  <c r="D77" i="9"/>
  <c r="E77" i="9"/>
  <c r="F77" i="9"/>
  <c r="G77" i="9"/>
  <c r="H77" i="9"/>
  <c r="I77" i="9"/>
  <c r="D78" i="9"/>
  <c r="E78" i="9"/>
  <c r="F78" i="9"/>
  <c r="G78" i="9"/>
  <c r="H78" i="9"/>
  <c r="I78" i="9"/>
  <c r="D79" i="9"/>
  <c r="E79" i="9"/>
  <c r="F79" i="9"/>
  <c r="G79" i="9"/>
  <c r="H79" i="9"/>
  <c r="I79" i="9"/>
  <c r="D80" i="9"/>
  <c r="E80" i="9"/>
  <c r="F80" i="9"/>
  <c r="G80" i="9"/>
  <c r="H80" i="9"/>
  <c r="I80" i="9"/>
  <c r="D81" i="9"/>
  <c r="E81" i="9"/>
  <c r="F81" i="9"/>
  <c r="G81" i="9"/>
  <c r="H81" i="9"/>
  <c r="I81" i="9"/>
  <c r="D82" i="9"/>
  <c r="E82" i="9"/>
  <c r="F82" i="9"/>
  <c r="G82" i="9"/>
  <c r="H82" i="9"/>
  <c r="I82" i="9"/>
  <c r="D83" i="9"/>
  <c r="E83" i="9"/>
  <c r="F83" i="9"/>
  <c r="G83" i="9"/>
  <c r="H83" i="9"/>
  <c r="I83" i="9"/>
  <c r="D84" i="9"/>
  <c r="E84" i="9"/>
  <c r="F84" i="9"/>
  <c r="G84" i="9"/>
  <c r="H84" i="9"/>
  <c r="I84" i="9"/>
  <c r="D85" i="9"/>
  <c r="E85" i="9"/>
  <c r="F85" i="9"/>
  <c r="G85" i="9"/>
  <c r="H85" i="9"/>
  <c r="I85" i="9"/>
  <c r="D86" i="9"/>
  <c r="E86" i="9"/>
  <c r="F86" i="9"/>
  <c r="G86" i="9"/>
  <c r="H86" i="9"/>
  <c r="I86" i="9"/>
  <c r="D87" i="9"/>
  <c r="E87" i="9"/>
  <c r="F87" i="9"/>
  <c r="G87" i="9"/>
  <c r="H87" i="9"/>
  <c r="I87" i="9"/>
  <c r="D89" i="9"/>
  <c r="E89" i="9"/>
  <c r="F89" i="9"/>
  <c r="G89" i="9"/>
  <c r="H89" i="9"/>
  <c r="I89" i="9"/>
  <c r="D90" i="9"/>
  <c r="E90" i="9"/>
  <c r="F90" i="9"/>
  <c r="G90" i="9"/>
  <c r="H90" i="9"/>
  <c r="I90" i="9"/>
  <c r="E71" i="9"/>
  <c r="F71" i="9"/>
  <c r="G71" i="9"/>
  <c r="H71" i="9"/>
  <c r="I71" i="9"/>
  <c r="D71" i="9"/>
</calcChain>
</file>

<file path=xl/sharedStrings.xml><?xml version="1.0" encoding="utf-8"?>
<sst xmlns="http://schemas.openxmlformats.org/spreadsheetml/2006/main" count="696" uniqueCount="202">
  <si>
    <t>ESTADO DE SITUACION FINANCIERA EN MILES DE SOLES</t>
  </si>
  <si>
    <t>Cuenta</t>
  </si>
  <si>
    <t>NOTA *2019</t>
  </si>
  <si>
    <t>Activos</t>
  </si>
  <si>
    <t>Activos Corrientes</t>
  </si>
  <si>
    <t>Efectivo y Equivalentes al Efectivo</t>
  </si>
  <si>
    <t>Otros Activos Financieros</t>
  </si>
  <si>
    <t>Cuentas por Cobrar Comerciales y Otras Cuentas por Cobrar</t>
  </si>
  <si>
    <t>Cuentas por Cobrar Comerciales</t>
  </si>
  <si>
    <t>Cuentas por Cobrar a Entidades Relacionadas</t>
  </si>
  <si>
    <t>Otras Cuentas por Cobrar</t>
  </si>
  <si>
    <t>Anticipos</t>
  </si>
  <si>
    <t>Inventarios</t>
  </si>
  <si>
    <t>Activos por Impuestos a las Ganancias</t>
  </si>
  <si>
    <t>Otros Activos no Financieros</t>
  </si>
  <si>
    <t>Total Activos Corrientes Distintos de los Activos no Corrientes o Grupos de Activos para su Disposición Clasificados como Mantenidos para la Venta o para Distribuir a los Propietarios</t>
  </si>
  <si>
    <t>Activos no Corrientes o Grupos de Activos para su Disposición Clasificados como Mantenidos para la Venta o como Mantenidos para Distribuir a los Propietarios</t>
  </si>
  <si>
    <t>Total Activos Corrientes</t>
  </si>
  <si>
    <t>Activos No Corrientes</t>
  </si>
  <si>
    <t>Inversiones Contabilizadas Aplicando el Método de la Participación</t>
  </si>
  <si>
    <t>Propiedades de Inversión</t>
  </si>
  <si>
    <t>Propiedades, Planta y Equipo</t>
  </si>
  <si>
    <t>Activos Intangibles Distintos de la Plusvalía</t>
  </si>
  <si>
    <t>Activos por Impuestos Diferidos</t>
  </si>
  <si>
    <t>Plusvalía</t>
  </si>
  <si>
    <t>Total Activos No Corrientes</t>
  </si>
  <si>
    <t>TOTAL ACTIVOS</t>
  </si>
  <si>
    <t>Pasivos y Patrimonio</t>
  </si>
  <si>
    <t>Pasivos Corrientes</t>
  </si>
  <si>
    <t>Otros Pasivos Financieros</t>
  </si>
  <si>
    <t>Cuentas por Pagar Comerciales y Otras Cuentas por Pagar</t>
  </si>
  <si>
    <t>Cuentas por Pagar Comerciales</t>
  </si>
  <si>
    <t>Cuentas por Pagar a Entidades Relacionadas</t>
  </si>
  <si>
    <t>Otras Cuentas por Pagar</t>
  </si>
  <si>
    <t>Ingresos Diferidos</t>
  </si>
  <si>
    <t>Provisión por Beneficios a los Empleados</t>
  </si>
  <si>
    <t>Otras Provisiones</t>
  </si>
  <si>
    <t>Pasivos por Impuestos a las Ganancias</t>
  </si>
  <si>
    <t>Otros Pasivos no Financieros</t>
  </si>
  <si>
    <t>Total Pasivos Corrientes Distintos de Pasivos Incluidos en Grupos de Activos para su Disposición Clasificados como Mantenidos para la Venta</t>
  </si>
  <si>
    <t>Pasivos incluidos en Grupos de Activos para su Disposición Clasificados como Mantenidos para la Venta</t>
  </si>
  <si>
    <t>Total Pasivos Corrientes</t>
  </si>
  <si>
    <t>Pasivos No Corrientes</t>
  </si>
  <si>
    <t>15 y 30</t>
  </si>
  <si>
    <t>Pasivos por Impuestos Diferidos</t>
  </si>
  <si>
    <t>Total Pasivos No Corrientes</t>
  </si>
  <si>
    <t>Total Pasivos</t>
  </si>
  <si>
    <t>Patrimonio</t>
  </si>
  <si>
    <t>Capital Emitido</t>
  </si>
  <si>
    <t>Primas de Emisión</t>
  </si>
  <si>
    <t>Acciones de Inversión</t>
  </si>
  <si>
    <t>Acciones Propias en Cartera</t>
  </si>
  <si>
    <t>Otras Reservas de Capital</t>
  </si>
  <si>
    <t>Resultados Acumulados</t>
  </si>
  <si>
    <t>Otras Reservas de Patrimonio</t>
  </si>
  <si>
    <t>Patrimonio Atribuible a los Propietarios de la Controladora</t>
  </si>
  <si>
    <t>Participaciones no Controladoras</t>
  </si>
  <si>
    <t>Total Patrimonio</t>
  </si>
  <si>
    <t>TOTAL PASIVOS Y PATRIMONIO</t>
  </si>
  <si>
    <t>ESTADO DE RESULTADOS EN MILES DE SOLES</t>
  </si>
  <si>
    <t>Ingresos de Actividades Ordinarias</t>
  </si>
  <si>
    <t>Costo de Ventas</t>
  </si>
  <si>
    <t>Ganancia (Pérdida) Bruta</t>
  </si>
  <si>
    <t>Gastos de Ventas y Distribución</t>
  </si>
  <si>
    <t>Gastos de Administración</t>
  </si>
  <si>
    <t>Otros Ingresos Operativos</t>
  </si>
  <si>
    <t>Otros Gastos Operativos</t>
  </si>
  <si>
    <t>Otras Ganancias (Pérdidas)</t>
  </si>
  <si>
    <t>Ganancia (Pérdida) Operativa</t>
  </si>
  <si>
    <t>Ingresos Financieros</t>
  </si>
  <si>
    <t>Gastos Financieros</t>
  </si>
  <si>
    <t>Participación en la Ganancia (Pérdida) neta de Asociadas y Negocios Conjuntos Contabilizados por el Método de la Participación</t>
  </si>
  <si>
    <t>Diferencias de Cambio Neto</t>
  </si>
  <si>
    <t>Ganancias (Pérdidas) por Reclasificación de Activos Financieros a Valor Razonable con cambios en Resultados antes medidos al Costo Amortizado</t>
  </si>
  <si>
    <t>Ganancia (Pérdida) antes de Impuestos</t>
  </si>
  <si>
    <t>Ingreso (Gasto) por Impuesto</t>
  </si>
  <si>
    <t>Ganancia (Pérdida) Neta de Operaciones Continuadas</t>
  </si>
  <si>
    <t>Ganancia (Pérdida) procedente de Operaciones Discontinuadas, neta de Impuesto</t>
  </si>
  <si>
    <t>Ganancia (Pérdida) Neta del Ejercicio</t>
  </si>
  <si>
    <t>Ganancia (Pérdida) Neta atribuible a:</t>
  </si>
  <si>
    <t>Propietarios de la Controladora</t>
  </si>
  <si>
    <t>Ganancias (Pérdida) por Acción:</t>
  </si>
  <si>
    <t>Ganancias (Pérdida) Básica por Acción:</t>
  </si>
  <si>
    <t>Básica por Acción Ordinaria en Operaciones Continuadas</t>
  </si>
  <si>
    <t>Básica por Acción Ordinaria en Operaciones Discontinuadas</t>
  </si>
  <si>
    <t>Total de Ganancias (Pérdida) Básica por Acción Ordinaria</t>
  </si>
  <si>
    <t>Básica por Acción de Inversión en Operaciones Continuadas</t>
  </si>
  <si>
    <t>Básica por Acción de Inversión en Operaciones Discontinuadas</t>
  </si>
  <si>
    <t>Total de Ganancias (Pérdida) Básica por Acción Inversión</t>
  </si>
  <si>
    <t>Ganancias (Pérdida) Diluida por Acción:</t>
  </si>
  <si>
    <t>Diluida por Acción Ordinaria en Operaciones Continuadas</t>
  </si>
  <si>
    <t>Diluida por Acción Ordinaria en Operaciones Discontinuadas</t>
  </si>
  <si>
    <t>Total ganancias (Pérdida) Diluida por Acción Ordinaria</t>
  </si>
  <si>
    <t>Diluida por Acción de Inversión en Operaciones Continuadas</t>
  </si>
  <si>
    <t>Diluida por Acción de Inversión en Operaciones Discontinuadas</t>
  </si>
  <si>
    <t>Total de Ganancias (Pérdida) Diluida por Acción Inversión</t>
  </si>
  <si>
    <t>Empresa: CEMENTOS PACASMAYO S.A.A.</t>
  </si>
  <si>
    <t>Empresa: UNION ANDINA DE CEMENTOS S.A.A. - UNACEM S.A.A.</t>
  </si>
  <si>
    <t>20(a)</t>
  </si>
  <si>
    <t>12(a)y14</t>
  </si>
  <si>
    <t>33.3(e)</t>
  </si>
  <si>
    <t>12(b)</t>
  </si>
  <si>
    <t>34.1y12(b)</t>
  </si>
  <si>
    <t>1.1(a)</t>
  </si>
  <si>
    <t>11(b)</t>
  </si>
  <si>
    <t>34.1(ii)</t>
  </si>
  <si>
    <t>20(b)</t>
  </si>
  <si>
    <t>RAZONES DE LIQUIDEZ</t>
  </si>
  <si>
    <t>YURA S.A.</t>
  </si>
  <si>
    <t>CEMENTOS PACASMAYO S.A.A.</t>
  </si>
  <si>
    <t>UNACEM S.A.A.</t>
  </si>
  <si>
    <t>RAZÓN CORRIENTE</t>
  </si>
  <si>
    <t>RAZÓN DE ACIDEZ</t>
  </si>
  <si>
    <t>=</t>
  </si>
  <si>
    <t>ACTIVO CORRIENTE</t>
  </si>
  <si>
    <t>PASIVO CORRIENTE</t>
  </si>
  <si>
    <t>ACTIVO CTE. - EXISTENCIAS - ANTICIPADOS</t>
  </si>
  <si>
    <t>RAZÓN DE EFECTIVO</t>
  </si>
  <si>
    <t>EFECTIVO Y EQUIVALENTES DE EFECTIVO + VALORES NEGOCIABLE</t>
  </si>
  <si>
    <t>CAPITAL DE TRABAJO</t>
  </si>
  <si>
    <t>ACTIVO CORRIENTE - PASIVO CORRIENTE</t>
  </si>
  <si>
    <t>RAZONES DE ENDEUDAMIENTO</t>
  </si>
  <si>
    <t>RAZÓN DE ENDEUDAMIENTO DEL ACTIVO</t>
  </si>
  <si>
    <t>RAZONES DE GESTIÓN</t>
  </si>
  <si>
    <t>PMC</t>
  </si>
  <si>
    <t>ROTACIÓN DEL INVENTARIO Y PERIODO MEDIO DE INVENTARIO</t>
  </si>
  <si>
    <t>ROTACIÓN DE LAS CUENTAS POR PAGAR Y PERIODO MEDIO DE PAGO</t>
  </si>
  <si>
    <t>PMP</t>
  </si>
  <si>
    <t>Rotación CxP</t>
  </si>
  <si>
    <t>Rotación CxC</t>
  </si>
  <si>
    <t>Rotación Inv.</t>
  </si>
  <si>
    <t>PMI</t>
  </si>
  <si>
    <t>CO</t>
  </si>
  <si>
    <t>CCE</t>
  </si>
  <si>
    <t>RAZONES DE RENTABILIDAD</t>
  </si>
  <si>
    <t>RENTABILIDAD BRUTA SOBRE VENTAS (MARGEN BRUTO)</t>
  </si>
  <si>
    <t>RENTBILIDAD NETA SOBRE VENTAS (MARGEN NETO)</t>
  </si>
  <si>
    <t>RENTABILIDAD NETA SOBRE PATRIMONIO (ROE)</t>
  </si>
  <si>
    <t>RENTABILIDAD NETA SOBRE LA INVERSIÓN</t>
  </si>
  <si>
    <t>RENTABILIDAD OPERATIVA SOBRE LA INVERSIÓN</t>
  </si>
  <si>
    <t>FÓRMULA DUPONT</t>
  </si>
  <si>
    <t>ROE</t>
  </si>
  <si>
    <t>Margen neto</t>
  </si>
  <si>
    <t>ROA</t>
  </si>
  <si>
    <t>Activos / Patrimonio</t>
  </si>
  <si>
    <t>EBIT</t>
  </si>
  <si>
    <t xml:space="preserve">EBITDA  </t>
  </si>
  <si>
    <t>NOPAT</t>
  </si>
  <si>
    <t>2.3 y 3</t>
  </si>
  <si>
    <t>2.3 y 4</t>
  </si>
  <si>
    <t>2.3 y 29</t>
  </si>
  <si>
    <t>2.3 y 5</t>
  </si>
  <si>
    <t>2.3 y 6</t>
  </si>
  <si>
    <t>2.3 y 11</t>
  </si>
  <si>
    <t>2.3 y 7</t>
  </si>
  <si>
    <t>2.3 y 8</t>
  </si>
  <si>
    <t>2.3 y 9</t>
  </si>
  <si>
    <t>2.3 y 16</t>
  </si>
  <si>
    <t>2.3 y 10</t>
  </si>
  <si>
    <t>2.3 y 12</t>
  </si>
  <si>
    <t>2.3 y 13</t>
  </si>
  <si>
    <t>2.3 y 14</t>
  </si>
  <si>
    <t>2.3 y 15</t>
  </si>
  <si>
    <t>2.3 y 28</t>
  </si>
  <si>
    <t>Empresa: YURA S.A.</t>
  </si>
  <si>
    <t>2.3 y 18</t>
  </si>
  <si>
    <t>2.3 y 19</t>
  </si>
  <si>
    <t>2.3 y 20</t>
  </si>
  <si>
    <t>2.3 y 21</t>
  </si>
  <si>
    <t>2.3 y 24</t>
  </si>
  <si>
    <t>2.3 y 25</t>
  </si>
  <si>
    <t>2.3 y 26</t>
  </si>
  <si>
    <t>ANÁLISIS VERTICAL DEL ESTADO DE SITUACION FINANCIERA</t>
  </si>
  <si>
    <t>ANÁLISIS VERTICAL DEL ESTADO DE RESULTADOS</t>
  </si>
  <si>
    <t>ANÁLISIS HORIZONTAL DEL ESTADO DE SITUACIÓN FINANCIERA</t>
  </si>
  <si>
    <t>ANÁLISIS HORIZONTAL DEL ESTADO DE RESULTADOS</t>
  </si>
  <si>
    <t xml:space="preserve">RAZÓN DE ENDEUDAMIENTO PATRIMONIAL </t>
  </si>
  <si>
    <t>RAZON DE ENDEUDAMIENTO DEL ACTIVO FIJO</t>
  </si>
  <si>
    <t>ROTACION DE ACTIVO FIJO</t>
  </si>
  <si>
    <t>ROTACION DE ACTIVO TOTAL</t>
  </si>
  <si>
    <t>ROTACIÓN DE LAS CUENTAS POR COBRAR Y 
PERIODO MEDIO DE COBRO</t>
  </si>
  <si>
    <t xml:space="preserve">RAZÓN DE PRUEBA ÁCIDA </t>
  </si>
  <si>
    <t>YURA</t>
  </si>
  <si>
    <t>PACASMAYO</t>
  </si>
  <si>
    <t>UNACEM</t>
  </si>
  <si>
    <t>CAPITAL DE TRABAJO (Miles de soles)</t>
  </si>
  <si>
    <t>CICLO OPERATIVO Y CICLO DE CONVERSIÓN DE EFECTIVO (Días)</t>
  </si>
  <si>
    <t>Rotación del AT</t>
  </si>
  <si>
    <t>Depreciaciones</t>
  </si>
  <si>
    <t>TOTAL</t>
  </si>
  <si>
    <t>EBITDA / EBIT / NOPAT (Miles de soles)</t>
  </si>
  <si>
    <t>2020E</t>
  </si>
  <si>
    <t>MARKET CAP</t>
  </si>
  <si>
    <t>EV/EBITDA</t>
  </si>
  <si>
    <t>P/E</t>
  </si>
  <si>
    <t>YURA NO COTIZA, TIENE INSCRITOS VALORES DE DEUDA</t>
  </si>
  <si>
    <t>SU HOLDING SI</t>
  </si>
  <si>
    <t>DEUDA FINANCIERA NETA</t>
  </si>
  <si>
    <t>EV</t>
  </si>
  <si>
    <t>Miles de soles</t>
  </si>
  <si>
    <t>Shares (miles)</t>
  </si>
  <si>
    <t>P (soles)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</si>
</sst>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7AB6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6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4" fillId="2" borderId="0" xfId="0" applyNumberFormat="1" applyFont="1" applyFill="1"/>
    <xf numFmtId="0" fontId="7" fillId="5" borderId="0" xfId="0" applyFont="1" applyFill="1"/>
    <xf numFmtId="0" fontId="3" fillId="4" borderId="0" xfId="0" applyFont="1" applyFill="1" applyAlignment="1">
      <alignment horizontal="center"/>
    </xf>
    <xf numFmtId="3" fontId="6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3" fontId="7" fillId="2" borderId="0" xfId="0" applyNumberFormat="1" applyFont="1" applyFill="1"/>
    <xf numFmtId="0" fontId="3" fillId="2" borderId="0" xfId="0" applyFont="1" applyFill="1"/>
    <xf numFmtId="0" fontId="5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2" borderId="0" xfId="0" applyFont="1" applyFill="1" applyBorder="1"/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3" fontId="7" fillId="5" borderId="0" xfId="0" applyNumberFormat="1" applyFont="1" applyFill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0" xfId="0" applyFill="1" applyBorder="1"/>
    <xf numFmtId="0" fontId="8" fillId="2" borderId="0" xfId="0" applyFont="1" applyFill="1"/>
    <xf numFmtId="0" fontId="0" fillId="2" borderId="6" xfId="0" applyFill="1" applyBorder="1"/>
    <xf numFmtId="0" fontId="5" fillId="3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0" fontId="3" fillId="4" borderId="0" xfId="0" applyFont="1" applyFill="1" applyAlignment="1"/>
    <xf numFmtId="0" fontId="6" fillId="4" borderId="0" xfId="0" applyFont="1" applyFill="1" applyAlignment="1"/>
    <xf numFmtId="9" fontId="7" fillId="2" borderId="0" xfId="1" applyFont="1" applyFill="1" applyAlignment="1">
      <alignment horizontal="right"/>
    </xf>
    <xf numFmtId="9" fontId="4" fillId="2" borderId="0" xfId="1" applyFont="1" applyFill="1" applyAlignment="1">
      <alignment horizontal="right"/>
    </xf>
    <xf numFmtId="9" fontId="7" fillId="2" borderId="0" xfId="1" applyNumberFormat="1" applyFont="1" applyFill="1" applyAlignment="1">
      <alignment horizontal="right"/>
    </xf>
    <xf numFmtId="9" fontId="4" fillId="2" borderId="0" xfId="1" applyNumberFormat="1" applyFont="1" applyFill="1" applyAlignment="1">
      <alignment horizontal="right"/>
    </xf>
    <xf numFmtId="0" fontId="6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9" fontId="4" fillId="2" borderId="0" xfId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9" fontId="7" fillId="2" borderId="0" xfId="1" applyFont="1" applyFill="1" applyBorder="1" applyAlignment="1">
      <alignment horizontal="right"/>
    </xf>
    <xf numFmtId="9" fontId="3" fillId="4" borderId="0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9" fontId="3" fillId="4" borderId="7" xfId="1" applyFont="1" applyFill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9" fontId="7" fillId="2" borderId="4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9" fontId="6" fillId="4" borderId="1" xfId="1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9" fontId="4" fillId="2" borderId="4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9" fontId="6" fillId="4" borderId="8" xfId="1" applyFont="1" applyFill="1" applyBorder="1" applyAlignment="1">
      <alignment horizontal="right"/>
    </xf>
    <xf numFmtId="0" fontId="3" fillId="2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9" fontId="3" fillId="2" borderId="10" xfId="1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9" fontId="6" fillId="4" borderId="9" xfId="1" applyFont="1" applyFill="1" applyBorder="1" applyAlignment="1">
      <alignment horizontal="right"/>
    </xf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9" fontId="3" fillId="4" borderId="8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9" fontId="6" fillId="2" borderId="10" xfId="1" applyFont="1" applyFill="1" applyBorder="1" applyAlignment="1">
      <alignment horizontal="right"/>
    </xf>
    <xf numFmtId="9" fontId="6" fillId="4" borderId="7" xfId="1" applyFont="1" applyFill="1" applyBorder="1" applyAlignment="1">
      <alignment horizontal="right"/>
    </xf>
    <xf numFmtId="9" fontId="3" fillId="4" borderId="9" xfId="1" applyFont="1" applyFill="1" applyBorder="1" applyAlignment="1">
      <alignment horizontal="righ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9" fontId="3" fillId="4" borderId="0" xfId="1" applyNumberFormat="1" applyFont="1" applyFill="1" applyBorder="1" applyAlignment="1">
      <alignment horizontal="right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9" fontId="7" fillId="2" borderId="1" xfId="1" applyNumberFormat="1" applyFont="1" applyFill="1" applyBorder="1" applyAlignment="1">
      <alignment horizontal="right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 vertical="center"/>
    </xf>
    <xf numFmtId="9" fontId="3" fillId="4" borderId="4" xfId="1" applyNumberFormat="1" applyFont="1" applyFill="1" applyBorder="1" applyAlignment="1">
      <alignment horizontal="right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9" fontId="7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9" fontId="4" fillId="2" borderId="0" xfId="1" applyNumberFormat="1" applyFont="1" applyFill="1" applyBorder="1" applyAlignment="1">
      <alignment horizontal="right"/>
    </xf>
    <xf numFmtId="9" fontId="4" fillId="2" borderId="1" xfId="1" applyNumberFormat="1" applyFont="1" applyFill="1" applyBorder="1" applyAlignment="1">
      <alignment horizontal="right"/>
    </xf>
    <xf numFmtId="9" fontId="6" fillId="4" borderId="4" xfId="1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3" fillId="2" borderId="9" xfId="0" applyFont="1" applyFill="1" applyBorder="1" applyAlignment="1">
      <alignment horizontal="center" vertical="center"/>
    </xf>
    <xf numFmtId="9" fontId="3" fillId="4" borderId="9" xfId="1" applyNumberFormat="1" applyFont="1" applyFill="1" applyBorder="1" applyAlignment="1">
      <alignment horizontal="right"/>
    </xf>
    <xf numFmtId="9" fontId="7" fillId="2" borderId="1" xfId="1" applyFont="1" applyFill="1" applyBorder="1" applyAlignment="1">
      <alignment horizontal="right"/>
    </xf>
    <xf numFmtId="9" fontId="3" fillId="4" borderId="4" xfId="1" applyFont="1" applyFill="1" applyBorder="1" applyAlignment="1">
      <alignment horizontal="right"/>
    </xf>
    <xf numFmtId="9" fontId="4" fillId="2" borderId="1" xfId="1" applyFont="1" applyFill="1" applyBorder="1" applyAlignment="1">
      <alignment horizontal="right"/>
    </xf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 applyAlignment="1">
      <alignment horizontal="right"/>
    </xf>
    <xf numFmtId="0" fontId="0" fillId="2" borderId="14" xfId="0" applyFill="1" applyBorder="1"/>
    <xf numFmtId="2" fontId="0" fillId="2" borderId="11" xfId="0" applyNumberFormat="1" applyFill="1" applyBorder="1"/>
    <xf numFmtId="0" fontId="0" fillId="2" borderId="2" xfId="0" applyFill="1" applyBorder="1"/>
    <xf numFmtId="0" fontId="0" fillId="2" borderId="18" xfId="0" applyFill="1" applyBorder="1"/>
    <xf numFmtId="0" fontId="0" fillId="2" borderId="13" xfId="0" applyFill="1" applyBorder="1"/>
    <xf numFmtId="0" fontId="9" fillId="2" borderId="11" xfId="0" applyFont="1" applyFill="1" applyBorder="1"/>
    <xf numFmtId="0" fontId="11" fillId="2" borderId="11" xfId="0" applyFont="1" applyFill="1" applyBorder="1"/>
    <xf numFmtId="0" fontId="11" fillId="2" borderId="11" xfId="0" applyFont="1" applyFill="1" applyBorder="1" applyAlignment="1">
      <alignment horizontal="center"/>
    </xf>
    <xf numFmtId="2" fontId="0" fillId="2" borderId="0" xfId="0" applyNumberFormat="1" applyFill="1" applyBorder="1"/>
    <xf numFmtId="164" fontId="0" fillId="2" borderId="0" xfId="1" applyNumberFormat="1" applyFont="1" applyFill="1" applyBorder="1"/>
    <xf numFmtId="1" fontId="0" fillId="2" borderId="18" xfId="0" applyNumberFormat="1" applyFill="1" applyBorder="1"/>
    <xf numFmtId="1" fontId="0" fillId="2" borderId="13" xfId="0" applyNumberFormat="1" applyFill="1" applyBorder="1"/>
    <xf numFmtId="0" fontId="4" fillId="6" borderId="0" xfId="0" applyFont="1" applyFill="1" applyAlignment="1">
      <alignment horizontal="left"/>
    </xf>
    <xf numFmtId="0" fontId="4" fillId="6" borderId="0" xfId="0" applyFont="1" applyFill="1"/>
    <xf numFmtId="2" fontId="0" fillId="2" borderId="13" xfId="0" applyNumberFormat="1" applyFont="1" applyFill="1" applyBorder="1" applyAlignment="1">
      <alignment horizontal="right"/>
    </xf>
    <xf numFmtId="9" fontId="0" fillId="2" borderId="11" xfId="1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3" fontId="0" fillId="2" borderId="0" xfId="0" applyNumberFormat="1" applyFill="1" applyBorder="1"/>
    <xf numFmtId="0" fontId="2" fillId="2" borderId="20" xfId="0" applyFont="1" applyFill="1" applyBorder="1"/>
    <xf numFmtId="1" fontId="0" fillId="2" borderId="19" xfId="0" applyNumberFormat="1" applyFill="1" applyBorder="1"/>
    <xf numFmtId="1" fontId="0" fillId="2" borderId="20" xfId="0" applyNumberFormat="1" applyFill="1" applyBorder="1"/>
    <xf numFmtId="1" fontId="0" fillId="2" borderId="21" xfId="0" applyNumberFormat="1" applyFill="1" applyBorder="1"/>
    <xf numFmtId="1" fontId="0" fillId="2" borderId="24" xfId="0" applyNumberFormat="1" applyFill="1" applyBorder="1"/>
    <xf numFmtId="0" fontId="0" fillId="2" borderId="22" xfId="0" applyFill="1" applyBorder="1"/>
    <xf numFmtId="0" fontId="0" fillId="2" borderId="25" xfId="0" applyFill="1" applyBorder="1"/>
    <xf numFmtId="0" fontId="0" fillId="2" borderId="26" xfId="0" applyFill="1" applyBorder="1"/>
    <xf numFmtId="44" fontId="0" fillId="2" borderId="0" xfId="0" applyNumberFormat="1" applyFill="1"/>
    <xf numFmtId="164" fontId="0" fillId="2" borderId="13" xfId="1" applyNumberFormat="1" applyFont="1" applyFill="1" applyBorder="1" applyAlignment="1">
      <alignment horizontal="right"/>
    </xf>
    <xf numFmtId="164" fontId="0" fillId="2" borderId="22" xfId="1" applyNumberFormat="1" applyFont="1" applyFill="1" applyBorder="1"/>
    <xf numFmtId="2" fontId="0" fillId="2" borderId="22" xfId="0" applyNumberFormat="1" applyFill="1" applyBorder="1"/>
    <xf numFmtId="164" fontId="2" fillId="2" borderId="0" xfId="1" applyNumberFormat="1" applyFont="1" applyFill="1" applyBorder="1"/>
    <xf numFmtId="164" fontId="2" fillId="2" borderId="22" xfId="1" applyNumberFormat="1" applyFon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3" fontId="0" fillId="2" borderId="21" xfId="0" applyNumberFormat="1" applyFill="1" applyBorder="1"/>
    <xf numFmtId="3" fontId="0" fillId="2" borderId="19" xfId="0" applyNumberFormat="1" applyFill="1" applyBorder="1"/>
    <xf numFmtId="0" fontId="2" fillId="2" borderId="22" xfId="0" applyFont="1" applyFill="1" applyBorder="1" applyAlignment="1">
      <alignment horizontal="right"/>
    </xf>
    <xf numFmtId="3" fontId="0" fillId="2" borderId="23" xfId="0" applyNumberFormat="1" applyFill="1" applyBorder="1"/>
    <xf numFmtId="0" fontId="0" fillId="2" borderId="0" xfId="0" applyFont="1" applyFill="1" applyBorder="1" applyAlignment="1">
      <alignment horizontal="left" indent="1"/>
    </xf>
    <xf numFmtId="0" fontId="0" fillId="2" borderId="0" xfId="0" applyFill="1" applyBorder="1" applyAlignment="1">
      <alignment horizontal="left" indent="2"/>
    </xf>
    <xf numFmtId="0" fontId="0" fillId="2" borderId="27" xfId="0" applyFill="1" applyBorder="1" applyAlignment="1">
      <alignment horizontal="left" indent="1"/>
    </xf>
    <xf numFmtId="0" fontId="0" fillId="2" borderId="27" xfId="0" applyFill="1" applyBorder="1"/>
    <xf numFmtId="0" fontId="2" fillId="2" borderId="27" xfId="0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 wrapText="1"/>
    </xf>
    <xf numFmtId="0" fontId="2" fillId="2" borderId="27" xfId="0" applyFont="1" applyFill="1" applyBorder="1" applyAlignment="1">
      <alignment horizontal="right" vertical="center" wrapText="1"/>
    </xf>
    <xf numFmtId="0" fontId="2" fillId="2" borderId="19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10" fillId="2" borderId="12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/>
    </xf>
    <xf numFmtId="0" fontId="2" fillId="0" borderId="0" xfId="0" applyFont="1"/>
    <xf numFmtId="3" fontId="0" fillId="2" borderId="4" xfId="0" applyNumberFormat="1" applyFill="1" applyBorder="1"/>
    <xf numFmtId="0" fontId="2" fillId="2" borderId="2" xfId="0" applyFont="1" applyFill="1" applyBorder="1" applyAlignment="1">
      <alignment horizontal="center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/>
    <xf numFmtId="0" fontId="0" fillId="2" borderId="0" xfId="0" applyFill="1" applyAlignment="1">
      <alignment horizontal="right"/>
    </xf>
    <xf numFmtId="0" fontId="2" fillId="2" borderId="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3" fontId="0" fillId="2" borderId="5" xfId="0" applyNumberFormat="1" applyFill="1" applyBorder="1"/>
    <xf numFmtId="3" fontId="0" fillId="2" borderId="2" xfId="0" applyNumberForma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9" xfId="0" applyFill="1" applyBorder="1" applyAlignment="1">
      <alignment horizontal="right"/>
    </xf>
    <xf numFmtId="0" fontId="0" fillId="7" borderId="0" xfId="0" applyFill="1"/>
    <xf numFmtId="0" fontId="2" fillId="7" borderId="2" xfId="0" applyFont="1" applyFill="1" applyBorder="1" applyAlignment="1">
      <alignment horizontal="right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7" borderId="14" xfId="0" applyFill="1" applyBorder="1"/>
    <xf numFmtId="0" fontId="0" fillId="7" borderId="6" xfId="0" applyFill="1" applyBorder="1"/>
    <xf numFmtId="0" fontId="0" fillId="7" borderId="0" xfId="0" applyFill="1" applyBorder="1"/>
    <xf numFmtId="0" fontId="2" fillId="7" borderId="0" xfId="0" applyFont="1" applyFill="1" applyBorder="1" applyAlignment="1">
      <alignment horizontal="right"/>
    </xf>
    <xf numFmtId="4" fontId="0" fillId="2" borderId="0" xfId="0" applyNumberFormat="1" applyFill="1" applyBorder="1"/>
    <xf numFmtId="4" fontId="0" fillId="2" borderId="2" xfId="0" applyNumberFormat="1" applyFill="1" applyBorder="1"/>
    <xf numFmtId="4" fontId="0" fillId="2" borderId="0" xfId="0" applyNumberFormat="1" applyFill="1"/>
    <xf numFmtId="0" fontId="0" fillId="7" borderId="3" xfId="0" applyFill="1" applyBorder="1"/>
    <xf numFmtId="0" fontId="0" fillId="7" borderId="5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RAZÓN CORRIENTE YURA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Ratios!$C$6:$H$6</c:f>
              <c:numCache>
                <c:formatCode>0.00</c:formatCode>
                <c:ptCount val="6"/>
                <c:pt idx="0">
                  <c:v>0.9344108262591595</c:v>
                </c:pt>
                <c:pt idx="1">
                  <c:v>2.0756685351059625</c:v>
                </c:pt>
                <c:pt idx="2">
                  <c:v>1.1738483027716882</c:v>
                </c:pt>
                <c:pt idx="3">
                  <c:v>1.4287429236265565</c:v>
                </c:pt>
                <c:pt idx="4">
                  <c:v>1.3725830178427068</c:v>
                </c:pt>
                <c:pt idx="5">
                  <c:v>1.4960735536555245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4B62-BF26-B503EE95BB7D}"/>
            </c:ext>
          </c:extLst>
        </c:ser>
        <c:ser>
          <c:idx val="1"/>
          <c:order val="1"/>
          <c:tx>
            <c:v>RAZÓN CORRIENTE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Ratios!$C$7:$H$7</c:f>
              <c:numCache>
                <c:formatCode>0.00</c:formatCode>
                <c:ptCount val="6"/>
                <c:pt idx="0">
                  <c:v>5.1711315993303852</c:v>
                </c:pt>
                <c:pt idx="1">
                  <c:v>3.087640692321675</c:v>
                </c:pt>
                <c:pt idx="2">
                  <c:v>4.986033921572969</c:v>
                </c:pt>
                <c:pt idx="3">
                  <c:v>2.6992795157096796</c:v>
                </c:pt>
                <c:pt idx="4">
                  <c:v>2.3653070577451878</c:v>
                </c:pt>
                <c:pt idx="5">
                  <c:v>2.121862559402965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E-4B62-BF26-B503EE95BB7D}"/>
            </c:ext>
          </c:extLst>
        </c:ser>
        <c:ser>
          <c:idx val="2"/>
          <c:order val="2"/>
          <c:tx>
            <c:v>RAZÓN CORRIENTE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Ratios!$C$8:$H$8</c:f>
              <c:numCache>
                <c:formatCode>0.00</c:formatCode>
                <c:ptCount val="6"/>
                <c:pt idx="0">
                  <c:v>0.98839194335418434</c:v>
                </c:pt>
                <c:pt idx="1">
                  <c:v>1.0126185279964053</c:v>
                </c:pt>
                <c:pt idx="2">
                  <c:v>0.81628775732700576</c:v>
                </c:pt>
                <c:pt idx="3">
                  <c:v>0.89463115458962539</c:v>
                </c:pt>
                <c:pt idx="4">
                  <c:v>1.0036913553488034</c:v>
                </c:pt>
                <c:pt idx="5">
                  <c:v>0.93872894490437109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E-4B62-BF26-B503EE95BB7D}"/>
            </c:ext>
          </c:extLst>
        </c:ser>
        <c:ser>
          <c:idx val="3"/>
          <c:order val="3"/>
          <c:tx>
            <c:v>RAZÓN ÁCIDA YURA</c:v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28575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Ratios!$C$12:$H$12</c:f>
              <c:numCache>
                <c:formatCode>0.00</c:formatCode>
                <c:ptCount val="6"/>
                <c:pt idx="0">
                  <c:v>0.4301560683781398</c:v>
                </c:pt>
                <c:pt idx="1">
                  <c:v>1.3673664992162975</c:v>
                </c:pt>
                <c:pt idx="2">
                  <c:v>0.68369859486038997</c:v>
                </c:pt>
                <c:pt idx="3">
                  <c:v>0.82692742528953</c:v>
                </c:pt>
                <c:pt idx="4">
                  <c:v>0.64876395410991883</c:v>
                </c:pt>
                <c:pt idx="5">
                  <c:v>0.83124730407653169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E-4B62-BF26-B503EE95BB7D}"/>
            </c:ext>
          </c:extLst>
        </c:ser>
        <c:ser>
          <c:idx val="4"/>
          <c:order val="4"/>
          <c:tx>
            <c:v>RAZÓN ÁCIDA PACASMAYO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Ratios!$C$13:$H$13</c:f>
              <c:numCache>
                <c:formatCode>0.00</c:formatCode>
                <c:ptCount val="6"/>
                <c:pt idx="0">
                  <c:v>3.5517127651600329</c:v>
                </c:pt>
                <c:pt idx="1">
                  <c:v>1.5770411747655333</c:v>
                </c:pt>
                <c:pt idx="2">
                  <c:v>3.0677877908907734</c:v>
                </c:pt>
                <c:pt idx="3">
                  <c:v>0.87967863571397209</c:v>
                </c:pt>
                <c:pt idx="4">
                  <c:v>0.74300717995722576</c:v>
                </c:pt>
                <c:pt idx="5">
                  <c:v>0.65024555115743632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E-4B62-BF26-B503EE95BB7D}"/>
            </c:ext>
          </c:extLst>
        </c:ser>
        <c:ser>
          <c:idx val="5"/>
          <c:order val="5"/>
          <c:tx>
            <c:v>RAZÓN ÁCIDA UNACEM</c:v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Ratios!$C$14:$H$14</c:f>
              <c:numCache>
                <c:formatCode>0.00</c:formatCode>
                <c:ptCount val="6"/>
                <c:pt idx="0">
                  <c:v>0.49084841574726995</c:v>
                </c:pt>
                <c:pt idx="1">
                  <c:v>0.495232906741851</c:v>
                </c:pt>
                <c:pt idx="2">
                  <c:v>0.35538039046825043</c:v>
                </c:pt>
                <c:pt idx="3">
                  <c:v>0.4260884809310399</c:v>
                </c:pt>
                <c:pt idx="4">
                  <c:v>0.50954167273878592</c:v>
                </c:pt>
                <c:pt idx="5">
                  <c:v>0.41191095356199786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DE-4B62-BF26-B503EE95BB7D}"/>
            </c:ext>
          </c:extLst>
        </c:ser>
        <c:ser>
          <c:idx val="6"/>
          <c:order val="6"/>
          <c:tx>
            <c:v>RAZÓN DE EFECTIVO YURA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8575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Ratios!$C$18:$H$18</c:f>
              <c:numCache>
                <c:formatCode>0.00</c:formatCode>
                <c:ptCount val="6"/>
                <c:pt idx="0">
                  <c:v>0.23624276308982392</c:v>
                </c:pt>
                <c:pt idx="1">
                  <c:v>1.0252640925333345</c:v>
                </c:pt>
                <c:pt idx="2">
                  <c:v>0.45266923398751069</c:v>
                </c:pt>
                <c:pt idx="3">
                  <c:v>0.38481904628780744</c:v>
                </c:pt>
                <c:pt idx="4">
                  <c:v>0.18791166556962807</c:v>
                </c:pt>
                <c:pt idx="5">
                  <c:v>0.33119471510367116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E-4B62-BF26-B503EE95BB7D}"/>
            </c:ext>
          </c:extLst>
        </c:ser>
        <c:ser>
          <c:idx val="7"/>
          <c:order val="7"/>
          <c:tx>
            <c:v>RAZÓN DE EFECTIVO PACASMAYO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Ratios!$C$19:$H$19</c:f>
              <c:numCache>
                <c:formatCode>0.00</c:formatCode>
                <c:ptCount val="6"/>
                <c:pt idx="0">
                  <c:v>2.9008270244609351</c:v>
                </c:pt>
                <c:pt idx="1">
                  <c:v>0.77626788898878396</c:v>
                </c:pt>
                <c:pt idx="2">
                  <c:v>0.44403051170205698</c:v>
                </c:pt>
                <c:pt idx="3">
                  <c:v>0.24007687767376745</c:v>
                </c:pt>
                <c:pt idx="4">
                  <c:v>0.18739306446684997</c:v>
                </c:pt>
                <c:pt idx="5">
                  <c:v>0.19356576574532999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DE-4B62-BF26-B503EE95BB7D}"/>
            </c:ext>
          </c:extLst>
        </c:ser>
        <c:ser>
          <c:idx val="8"/>
          <c:order val="8"/>
          <c:tx>
            <c:v>RAZÓN DE EFECTIVO UNACEM</c:v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Ratios!$C$20:$H$20</c:f>
              <c:numCache>
                <c:formatCode>0.00</c:formatCode>
                <c:ptCount val="6"/>
                <c:pt idx="0">
                  <c:v>9.4413166775403179E-2</c:v>
                </c:pt>
                <c:pt idx="1">
                  <c:v>0.17456398774834631</c:v>
                </c:pt>
                <c:pt idx="2">
                  <c:v>9.5521914595377053E-2</c:v>
                </c:pt>
                <c:pt idx="3">
                  <c:v>0.10425591113525272</c:v>
                </c:pt>
                <c:pt idx="4">
                  <c:v>8.2415611104247874E-2</c:v>
                </c:pt>
                <c:pt idx="5">
                  <c:v>8.3098914421558381E-2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DE-4B62-BF26-B503EE9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8592"/>
        <c:axId val="785264432"/>
      </c:lineChart>
      <c:catAx>
        <c:axId val="78526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4432"/>
        <c:crosses val="autoZero"/>
        <c:auto val="1"/>
        <c:lblAlgn val="ctr"/>
        <c:lblOffset val="100"/>
        <c:noMultiLvlLbl val="0"/>
      </c:catAx>
      <c:valAx>
        <c:axId val="785264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bg1"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8592"/>
        <c:crosses val="max"/>
        <c:crossBetween val="midCat"/>
        <c:majorUnit val="0.5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87428713531812E-2"/>
          <c:y val="3.3651995488657327E-2"/>
          <c:w val="0.8757216820856657"/>
          <c:h val="0.71969845147178568"/>
        </c:manualLayout>
      </c:layout>
      <c:lineChart>
        <c:grouping val="standard"/>
        <c:varyColors val="0"/>
        <c:ser>
          <c:idx val="0"/>
          <c:order val="0"/>
          <c:tx>
            <c:v>PMC YURA</c:v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chemeClr val="accent1">
                    <a:lumMod val="75000"/>
                  </a:schemeClr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Ratios!$D$53:$I$53</c:f>
              <c:numCache>
                <c:formatCode>0</c:formatCode>
                <c:ptCount val="6"/>
                <c:pt idx="0">
                  <c:v>49.006156839312411</c:v>
                </c:pt>
                <c:pt idx="1">
                  <c:v>44.994171354358187</c:v>
                </c:pt>
                <c:pt idx="2">
                  <c:v>39.281403676473339</c:v>
                </c:pt>
                <c:pt idx="3">
                  <c:v>55.596299666475055</c:v>
                </c:pt>
                <c:pt idx="4">
                  <c:v>53.352329766834174</c:v>
                </c:pt>
                <c:pt idx="5">
                  <c:v>53.559905014519018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B-426E-A51E-B08DF511C90B}"/>
            </c:ext>
          </c:extLst>
        </c:ser>
        <c:ser>
          <c:idx val="1"/>
          <c:order val="1"/>
          <c:tx>
            <c:v>PMC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Ratios!$D$55:$I$55</c:f>
              <c:numCache>
                <c:formatCode>0</c:formatCode>
                <c:ptCount val="6"/>
                <c:pt idx="0">
                  <c:v>32.113435041152314</c:v>
                </c:pt>
                <c:pt idx="1">
                  <c:v>32.430896455364071</c:v>
                </c:pt>
                <c:pt idx="2">
                  <c:v>23.548048693363565</c:v>
                </c:pt>
                <c:pt idx="3">
                  <c:v>29.376562038768082</c:v>
                </c:pt>
                <c:pt idx="4">
                  <c:v>29.35136752989467</c:v>
                </c:pt>
                <c:pt idx="5">
                  <c:v>31.155861882773113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B-426E-A51E-B08DF511C90B}"/>
            </c:ext>
          </c:extLst>
        </c:ser>
        <c:ser>
          <c:idx val="2"/>
          <c:order val="2"/>
          <c:tx>
            <c:v>PMC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Ratios!$D$57:$I$57</c:f>
              <c:numCache>
                <c:formatCode>0</c:formatCode>
                <c:ptCount val="6"/>
                <c:pt idx="0">
                  <c:v>65.88121146975864</c:v>
                </c:pt>
                <c:pt idx="1">
                  <c:v>38.287729300028261</c:v>
                </c:pt>
                <c:pt idx="2">
                  <c:v>42.154430038502504</c:v>
                </c:pt>
                <c:pt idx="3">
                  <c:v>47.855891971726976</c:v>
                </c:pt>
                <c:pt idx="4">
                  <c:v>49.01890413233815</c:v>
                </c:pt>
                <c:pt idx="5">
                  <c:v>41.678250861040162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B-426E-A51E-B08DF511C90B}"/>
            </c:ext>
          </c:extLst>
        </c:ser>
        <c:ser>
          <c:idx val="3"/>
          <c:order val="3"/>
          <c:tx>
            <c:v>PMI YURA</c:v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38100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Ratios!$D$62:$I$62</c:f>
              <c:numCache>
                <c:formatCode>0</c:formatCode>
                <c:ptCount val="6"/>
                <c:pt idx="0">
                  <c:v>240.93440669851131</c:v>
                </c:pt>
                <c:pt idx="1">
                  <c:v>173.55168067661475</c:v>
                </c:pt>
                <c:pt idx="2">
                  <c:v>151.16676138141514</c:v>
                </c:pt>
                <c:pt idx="3">
                  <c:v>118.50024622621781</c:v>
                </c:pt>
                <c:pt idx="4">
                  <c:v>122.77114483519401</c:v>
                </c:pt>
                <c:pt idx="5">
                  <c:v>103.83331197096085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B-426E-A51E-B08DF511C90B}"/>
            </c:ext>
          </c:extLst>
        </c:ser>
        <c:ser>
          <c:idx val="4"/>
          <c:order val="4"/>
          <c:tx>
            <c:v>PMI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Ratios!$D$64:$I$64</c:f>
              <c:numCache>
                <c:formatCode>0</c:formatCode>
                <c:ptCount val="6"/>
                <c:pt idx="0">
                  <c:v>161.10684556195696</c:v>
                </c:pt>
                <c:pt idx="1">
                  <c:v>159.09589123788911</c:v>
                </c:pt>
                <c:pt idx="2">
                  <c:v>169.37884403893938</c:v>
                </c:pt>
                <c:pt idx="3">
                  <c:v>183.21318060019973</c:v>
                </c:pt>
                <c:pt idx="4">
                  <c:v>192.06320977234535</c:v>
                </c:pt>
                <c:pt idx="5">
                  <c:v>206.27092335444897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B-426E-A51E-B08DF511C90B}"/>
            </c:ext>
          </c:extLst>
        </c:ser>
        <c:ser>
          <c:idx val="5"/>
          <c:order val="5"/>
          <c:tx>
            <c:v>PMI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Ratios!$D$66:$I$66</c:f>
              <c:numCache>
                <c:formatCode>0</c:formatCode>
                <c:ptCount val="6"/>
                <c:pt idx="0">
                  <c:v>121.30992313067784</c:v>
                </c:pt>
                <c:pt idx="1">
                  <c:v>114.87291143337367</c:v>
                </c:pt>
                <c:pt idx="2">
                  <c:v>119.5213681207625</c:v>
                </c:pt>
                <c:pt idx="3">
                  <c:v>106.34064170783839</c:v>
                </c:pt>
                <c:pt idx="4">
                  <c:v>83.940485973658028</c:v>
                </c:pt>
                <c:pt idx="5">
                  <c:v>93.463226789281563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B-426E-A51E-B08DF511C90B}"/>
            </c:ext>
          </c:extLst>
        </c:ser>
        <c:ser>
          <c:idx val="6"/>
          <c:order val="6"/>
          <c:tx>
            <c:v>PMP YURA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Ratios!$D$71:$I$71</c:f>
              <c:numCache>
                <c:formatCode>0</c:formatCode>
                <c:ptCount val="6"/>
                <c:pt idx="0">
                  <c:v>178.79769738673434</c:v>
                </c:pt>
                <c:pt idx="1">
                  <c:v>125.31894364646762</c:v>
                </c:pt>
                <c:pt idx="2">
                  <c:v>223.46451167962434</c:v>
                </c:pt>
                <c:pt idx="3">
                  <c:v>122.37496992442317</c:v>
                </c:pt>
                <c:pt idx="4">
                  <c:v>119.38432879506506</c:v>
                </c:pt>
                <c:pt idx="5">
                  <c:v>110.80843078847661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B-426E-A51E-B08DF511C90B}"/>
            </c:ext>
          </c:extLst>
        </c:ser>
        <c:ser>
          <c:idx val="7"/>
          <c:order val="7"/>
          <c:tx>
            <c:v>PMP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Ratios!$D$73:$I$73</c:f>
              <c:numCache>
                <c:formatCode>0</c:formatCode>
                <c:ptCount val="6"/>
                <c:pt idx="0">
                  <c:v>68.390494760739514</c:v>
                </c:pt>
                <c:pt idx="1">
                  <c:v>88.35550343007688</c:v>
                </c:pt>
                <c:pt idx="2">
                  <c:v>69.784367235550491</c:v>
                </c:pt>
                <c:pt idx="3">
                  <c:v>87.424347436953923</c:v>
                </c:pt>
                <c:pt idx="4">
                  <c:v>69.885682850920489</c:v>
                </c:pt>
                <c:pt idx="5">
                  <c:v>94.311188046888631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3B-426E-A51E-B08DF511C90B}"/>
            </c:ext>
          </c:extLst>
        </c:ser>
        <c:ser>
          <c:idx val="8"/>
          <c:order val="8"/>
          <c:tx>
            <c:v>PMP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Ratios!$D$75:$I$75</c:f>
              <c:numCache>
                <c:formatCode>0</c:formatCode>
                <c:ptCount val="6"/>
                <c:pt idx="0">
                  <c:v>104.99615653389237</c:v>
                </c:pt>
                <c:pt idx="1">
                  <c:v>94.551833966538808</c:v>
                </c:pt>
                <c:pt idx="2">
                  <c:v>99.392380460999391</c:v>
                </c:pt>
                <c:pt idx="3">
                  <c:v>101.3293081250436</c:v>
                </c:pt>
                <c:pt idx="4">
                  <c:v>102.46670482488257</c:v>
                </c:pt>
                <c:pt idx="5">
                  <c:v>84.724582018325677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3B-426E-A51E-B08DF511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8592"/>
        <c:axId val="785264432"/>
      </c:lineChart>
      <c:catAx>
        <c:axId val="78526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4432"/>
        <c:crosses val="autoZero"/>
        <c:auto val="1"/>
        <c:lblAlgn val="ctr"/>
        <c:lblOffset val="100"/>
        <c:noMultiLvlLbl val="0"/>
      </c:catAx>
      <c:valAx>
        <c:axId val="785264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bg1">
                  <a:alpha val="54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8592"/>
        <c:crosses val="max"/>
        <c:crossBetween val="midCat"/>
        <c:majorUnit val="25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167583973829267E-2"/>
          <c:y val="0.82490194550125817"/>
          <c:w val="0.80997792391278611"/>
          <c:h val="0.15642100711933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 Patrimonial Yura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Ratios!$C$32:$H$32</c:f>
              <c:numCache>
                <c:formatCode>0%</c:formatCode>
                <c:ptCount val="6"/>
                <c:pt idx="0">
                  <c:v>1.4594479764351047</c:v>
                </c:pt>
                <c:pt idx="1">
                  <c:v>1.0948695688303509</c:v>
                </c:pt>
                <c:pt idx="2">
                  <c:v>1.3295535667396803</c:v>
                </c:pt>
                <c:pt idx="3">
                  <c:v>1.3030587979664248</c:v>
                </c:pt>
                <c:pt idx="4">
                  <c:v>1.0697505475438747</c:v>
                </c:pt>
                <c:pt idx="5">
                  <c:v>1.0349481282015225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6CA-B692-544485CF7840}"/>
            </c:ext>
          </c:extLst>
        </c:ser>
        <c:ser>
          <c:idx val="1"/>
          <c:order val="1"/>
          <c:tx>
            <c:v>RE Patrimonial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Ratios!$C$33:$H$33</c:f>
              <c:numCache>
                <c:formatCode>0%</c:formatCode>
                <c:ptCount val="6"/>
                <c:pt idx="0">
                  <c:v>0.56513617474410638</c:v>
                </c:pt>
                <c:pt idx="1">
                  <c:v>0.66841174624926813</c:v>
                </c:pt>
                <c:pt idx="2">
                  <c:v>0.67705776026512743</c:v>
                </c:pt>
                <c:pt idx="3">
                  <c:v>0.86772420402626127</c:v>
                </c:pt>
                <c:pt idx="4">
                  <c:v>0.9737474360308207</c:v>
                </c:pt>
                <c:pt idx="5">
                  <c:v>1.0620799338234208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6CA-B692-544485CF7840}"/>
            </c:ext>
          </c:extLst>
        </c:ser>
        <c:ser>
          <c:idx val="2"/>
          <c:order val="2"/>
          <c:tx>
            <c:v>RE Patrimonial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Ratios!$C$34:$H$34</c:f>
              <c:numCache>
                <c:formatCode>0%</c:formatCode>
                <c:ptCount val="6"/>
                <c:pt idx="0">
                  <c:v>1.6065988091349181</c:v>
                </c:pt>
                <c:pt idx="1">
                  <c:v>1.6296347767741659</c:v>
                </c:pt>
                <c:pt idx="2">
                  <c:v>1.5801686643451895</c:v>
                </c:pt>
                <c:pt idx="3">
                  <c:v>1.4576960557184504</c:v>
                </c:pt>
                <c:pt idx="4">
                  <c:v>1.4328043427261554</c:v>
                </c:pt>
                <c:pt idx="5">
                  <c:v>1.2439122896437427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A-46CA-B692-544485CF7840}"/>
            </c:ext>
          </c:extLst>
        </c:ser>
        <c:ser>
          <c:idx val="6"/>
          <c:order val="6"/>
          <c:tx>
            <c:v>RE del Activo Fijo Yura</c:v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75000"/>
                  </a:schemeClr>
                </a:solidFill>
                <a:prstDash val="sysDash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Ratios!$C$44:$H$44</c:f>
              <c:numCache>
                <c:formatCode>0%</c:formatCode>
                <c:ptCount val="6"/>
                <c:pt idx="0">
                  <c:v>0.47141485432155233</c:v>
                </c:pt>
                <c:pt idx="1">
                  <c:v>0.5389476767327811</c:v>
                </c:pt>
                <c:pt idx="2">
                  <c:v>0.48609665677927294</c:v>
                </c:pt>
                <c:pt idx="3">
                  <c:v>0.53149589858204938</c:v>
                </c:pt>
                <c:pt idx="4">
                  <c:v>0.47324369152930695</c:v>
                </c:pt>
                <c:pt idx="5">
                  <c:v>0.47509681088492661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0A-46CA-B692-544485CF7840}"/>
            </c:ext>
          </c:extLst>
        </c:ser>
        <c:ser>
          <c:idx val="7"/>
          <c:order val="7"/>
          <c:tx>
            <c:v>RE del Activo Fijo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Ratios!$C$45:$H$45</c:f>
              <c:numCache>
                <c:formatCode>0%</c:formatCode>
                <c:ptCount val="6"/>
                <c:pt idx="0">
                  <c:v>0.43974048120582954</c:v>
                </c:pt>
                <c:pt idx="1">
                  <c:v>0.41794677368512134</c:v>
                </c:pt>
                <c:pt idx="2">
                  <c:v>0.47933745639257386</c:v>
                </c:pt>
                <c:pt idx="3">
                  <c:v>0.4876262849661176</c:v>
                </c:pt>
                <c:pt idx="4">
                  <c:v>0.51281570503970086</c:v>
                </c:pt>
                <c:pt idx="5">
                  <c:v>0.53005503776976115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A-46CA-B692-544485CF7840}"/>
            </c:ext>
          </c:extLst>
        </c:ser>
        <c:ser>
          <c:idx val="8"/>
          <c:order val="8"/>
          <c:tx>
            <c:v>RE del Activo Fijo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Ratios!$C$46:$H$46</c:f>
              <c:numCache>
                <c:formatCode>0%</c:formatCode>
                <c:ptCount val="6"/>
                <c:pt idx="0">
                  <c:v>0.55260869594784667</c:v>
                </c:pt>
                <c:pt idx="1">
                  <c:v>0.55754670997602762</c:v>
                </c:pt>
                <c:pt idx="2">
                  <c:v>0.51715853458591021</c:v>
                </c:pt>
                <c:pt idx="3">
                  <c:v>0.5135559887361052</c:v>
                </c:pt>
                <c:pt idx="4">
                  <c:v>0.52798023386790127</c:v>
                </c:pt>
                <c:pt idx="5">
                  <c:v>0.47467792156520539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0A-46CA-B692-544485CF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8592"/>
        <c:axId val="785264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RE del Activo Yura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28575">
                      <a:solidFill>
                        <a:schemeClr val="accent1">
                          <a:lumMod val="75000"/>
                        </a:schemeClr>
                      </a:solidFill>
                      <a:prstDash val="sysDash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Ratios!$C$5:$H$5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Ratios!$C$38:$H$38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0.59340469504483295</c:v>
                      </c:pt>
                      <c:pt idx="1">
                        <c:v>0.52264331160324229</c:v>
                      </c:pt>
                      <c:pt idx="2">
                        <c:v>0.57073320215617662</c:v>
                      </c:pt>
                      <c:pt idx="3">
                        <c:v>0.56579484601826546</c:v>
                      </c:pt>
                      <c:pt idx="4">
                        <c:v>0.51684998890968914</c:v>
                      </c:pt>
                      <c:pt idx="5">
                        <c:v>0.50858698256658008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0A-46CA-B692-544485CF78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RE del Activo Pacasmayo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Ratios!$C$5:$H$5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Ratios!$C$39:$H$39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0.36107795849553087</c:v>
                      </c:pt>
                      <c:pt idx="1">
                        <c:v>0.40062757155235496</c:v>
                      </c:pt>
                      <c:pt idx="2">
                        <c:v>0.40371761564019765</c:v>
                      </c:pt>
                      <c:pt idx="3">
                        <c:v>0.46458904486845776</c:v>
                      </c:pt>
                      <c:pt idx="4">
                        <c:v>0.49334956350292397</c:v>
                      </c:pt>
                      <c:pt idx="5">
                        <c:v>0.5150527466964665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0A-46CA-B692-544485CF78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 del Activo Unacem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Ratios!$C$5:$H$5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Ratios!$C$40:$H$40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0.61635829936871589</c:v>
                      </c:pt>
                      <c:pt idx="1">
                        <c:v>0.61971905420770135</c:v>
                      </c:pt>
                      <c:pt idx="2">
                        <c:v>0.61242843779215261</c:v>
                      </c:pt>
                      <c:pt idx="3">
                        <c:v>0.59311486150891302</c:v>
                      </c:pt>
                      <c:pt idx="4">
                        <c:v>0.58895173671080403</c:v>
                      </c:pt>
                      <c:pt idx="5">
                        <c:v>0.55434978246909727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0A-46CA-B692-544485CF7840}"/>
                  </c:ext>
                </c:extLst>
              </c15:ser>
            </c15:filteredLineSeries>
          </c:ext>
        </c:extLst>
      </c:lineChart>
      <c:catAx>
        <c:axId val="78526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4432"/>
        <c:crosses val="autoZero"/>
        <c:auto val="1"/>
        <c:lblAlgn val="ctr"/>
        <c:lblOffset val="100"/>
        <c:noMultiLvlLbl val="0"/>
      </c:catAx>
      <c:valAx>
        <c:axId val="785264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bg1">
                  <a:alpha val="54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8592"/>
        <c:crosses val="max"/>
        <c:crossBetween val="midCat"/>
        <c:majorUnit val="0.25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Margen neto Yura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Ratios!$C$108:$H$108</c:f>
              <c:numCache>
                <c:formatCode>0.0%</c:formatCode>
                <c:ptCount val="6"/>
                <c:pt idx="0">
                  <c:v>0.20720955890600368</c:v>
                </c:pt>
                <c:pt idx="1">
                  <c:v>0.17948142874404641</c:v>
                </c:pt>
                <c:pt idx="2">
                  <c:v>0.14395226484349039</c:v>
                </c:pt>
                <c:pt idx="3">
                  <c:v>0.1129215967806023</c:v>
                </c:pt>
                <c:pt idx="4">
                  <c:v>0.11996342325722151</c:v>
                </c:pt>
                <c:pt idx="5">
                  <c:v>8.1861036329521131E-2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DDC-98ED-5CBD64551155}"/>
            </c:ext>
          </c:extLst>
        </c:ser>
        <c:ser>
          <c:idx val="3"/>
          <c:order val="1"/>
          <c:tx>
            <c:v>Rentabilidad sobre Patrimonio Yura</c:v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Ratios!$C$114:$H$114</c:f>
              <c:numCache>
                <c:formatCode>0.0%</c:formatCode>
                <c:ptCount val="6"/>
                <c:pt idx="0">
                  <c:v>0.15236156298875889</c:v>
                </c:pt>
                <c:pt idx="1">
                  <c:v>0.12900007091451926</c:v>
                </c:pt>
                <c:pt idx="2">
                  <c:v>0.13061810838877116</c:v>
                </c:pt>
                <c:pt idx="3">
                  <c:v>0.10346124829781865</c:v>
                </c:pt>
                <c:pt idx="4">
                  <c:v>9.3811758682481441E-2</c:v>
                </c:pt>
                <c:pt idx="5">
                  <c:v>6.2033129447670816E-2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EAD-4DDC-98ED-5CBD64551155}"/>
            </c:ext>
          </c:extLst>
        </c:ser>
        <c:ser>
          <c:idx val="6"/>
          <c:order val="2"/>
          <c:tx>
            <c:v>Rentabilidad sobre Invesión Yura</c:v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8100">
                <a:solidFill>
                  <a:schemeClr val="accent1">
                    <a:lumMod val="75000"/>
                  </a:schemeClr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Ratios!$C$120:$H$120</c:f>
              <c:numCache>
                <c:formatCode>0.0%</c:formatCode>
                <c:ptCount val="6"/>
                <c:pt idx="0">
                  <c:v>6.1949496166860317E-2</c:v>
                </c:pt>
                <c:pt idx="1">
                  <c:v>6.1579046654701819E-2</c:v>
                </c:pt>
                <c:pt idx="2">
                  <c:v>5.6070017128465231E-2</c:v>
                </c:pt>
                <c:pt idx="3">
                  <c:v>4.4923407248296819E-2</c:v>
                </c:pt>
                <c:pt idx="4">
                  <c:v>4.5325152247842476E-2</c:v>
                </c:pt>
                <c:pt idx="5">
                  <c:v>3.0483887322717854E-2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D-4DDC-98ED-5CBD64551155}"/>
            </c:ext>
          </c:extLst>
        </c:ser>
        <c:ser>
          <c:idx val="1"/>
          <c:order val="3"/>
          <c:tx>
            <c:v>Margen neto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Ratios!$C$109:$H$109</c:f>
              <c:numCache>
                <c:formatCode>0.0%</c:formatCode>
                <c:ptCount val="6"/>
                <c:pt idx="0">
                  <c:v>0.15193319700397317</c:v>
                </c:pt>
                <c:pt idx="1">
                  <c:v>0.17194510221240197</c:v>
                </c:pt>
                <c:pt idx="2">
                  <c:v>9.1031141723426398E-2</c:v>
                </c:pt>
                <c:pt idx="3">
                  <c:v>6.6114828298730693E-2</c:v>
                </c:pt>
                <c:pt idx="4">
                  <c:v>5.9501129908609632E-2</c:v>
                </c:pt>
                <c:pt idx="5">
                  <c:v>9.4813603207005673E-2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DDC-98ED-5CBD64551155}"/>
            </c:ext>
          </c:extLst>
        </c:ser>
        <c:ser>
          <c:idx val="4"/>
          <c:order val="4"/>
          <c:tx>
            <c:v>Rentabilidad sobre Patrimonio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Ratios!$C$115:$H$115</c:f>
              <c:numCache>
                <c:formatCode>0.0%</c:formatCode>
                <c:ptCount val="6"/>
                <c:pt idx="0">
                  <c:v>9.1172244933439894E-2</c:v>
                </c:pt>
                <c:pt idx="1">
                  <c:v>0.10344728155633991</c:v>
                </c:pt>
                <c:pt idx="2">
                  <c:v>5.7016336629413002E-2</c:v>
                </c:pt>
                <c:pt idx="3">
                  <c:v>5.351468234057296E-2</c:v>
                </c:pt>
                <c:pt idx="4">
                  <c:v>5.1776157997689067E-2</c:v>
                </c:pt>
                <c:pt idx="5">
                  <c:v>9.2882852401890481E-2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EAD-4DDC-98ED-5CBD64551155}"/>
            </c:ext>
          </c:extLst>
        </c:ser>
        <c:ser>
          <c:idx val="7"/>
          <c:order val="5"/>
          <c:tx>
            <c:v>Rentabilidad sobre Inversión Pacasmayo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Ratios!$C$121:$H$121</c:f>
              <c:numCache>
                <c:formatCode>0.0%</c:formatCode>
                <c:ptCount val="6"/>
                <c:pt idx="0">
                  <c:v>5.8251956861418916E-2</c:v>
                </c:pt>
                <c:pt idx="1">
                  <c:v>6.200344836273073E-2</c:v>
                </c:pt>
                <c:pt idx="2">
                  <c:v>3.3997837152847522E-2</c:v>
                </c:pt>
                <c:pt idx="3">
                  <c:v>2.8652347185527244E-2</c:v>
                </c:pt>
                <c:pt idx="4">
                  <c:v>2.6232413049670743E-2</c:v>
                </c:pt>
                <c:pt idx="5">
                  <c:v>4.5043284151294292E-2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D-4DDC-98ED-5CBD64551155}"/>
            </c:ext>
          </c:extLst>
        </c:ser>
        <c:ser>
          <c:idx val="2"/>
          <c:order val="6"/>
          <c:tx>
            <c:v>Margen neto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Ratios!$C$110:$H$110</c:f>
              <c:numCache>
                <c:formatCode>0.0%</c:formatCode>
                <c:ptCount val="6"/>
                <c:pt idx="0">
                  <c:v>9.2982897554897165E-2</c:v>
                </c:pt>
                <c:pt idx="1">
                  <c:v>1.613649674198397E-3</c:v>
                </c:pt>
                <c:pt idx="2">
                  <c:v>2.8195933855838053E-2</c:v>
                </c:pt>
                <c:pt idx="3">
                  <c:v>6.0928543798572279E-2</c:v>
                </c:pt>
                <c:pt idx="4">
                  <c:v>4.6949208663035709E-2</c:v>
                </c:pt>
                <c:pt idx="5">
                  <c:v>8.6075722752996783E-2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D-4DDC-98ED-5CBD64551155}"/>
            </c:ext>
          </c:extLst>
        </c:ser>
        <c:ser>
          <c:idx val="5"/>
          <c:order val="7"/>
          <c:tx>
            <c:v>Rentabilidad sobre Patrimonio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Ratios!$C$5:$H$5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Ratios!$C$116:$H$116</c:f>
              <c:numCache>
                <c:formatCode>0.0%</c:formatCode>
                <c:ptCount val="6"/>
                <c:pt idx="0">
                  <c:v>7.3242222283281783E-2</c:v>
                </c:pt>
                <c:pt idx="1">
                  <c:v>1.4409295678015877E-3</c:v>
                </c:pt>
                <c:pt idx="2">
                  <c:v>2.4100508789330819E-2</c:v>
                </c:pt>
                <c:pt idx="3">
                  <c:v>4.9940947108930427E-2</c:v>
                </c:pt>
                <c:pt idx="4">
                  <c:v>4.2763387485133447E-2</c:v>
                </c:pt>
                <c:pt idx="5">
                  <c:v>7.6057236513870016E-2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EAD-4DDC-98ED-5CBD64551155}"/>
            </c:ext>
          </c:extLst>
        </c:ser>
        <c:ser>
          <c:idx val="8"/>
          <c:order val="8"/>
          <c:tx>
            <c:v>Rentabilidad sobre Inversión Unacem</c:v>
          </c:tx>
          <c:spPr>
            <a:ln w="38100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Ratios!$C$122:$H$122</c:f>
              <c:numCache>
                <c:formatCode>0.0%</c:formatCode>
                <c:ptCount val="6"/>
                <c:pt idx="0">
                  <c:v>2.809877071477276E-2</c:v>
                </c:pt>
                <c:pt idx="1">
                  <c:v>5.4795805886367595E-4</c:v>
                </c:pt>
                <c:pt idx="2">
                  <c:v>9.3406718414849009E-3</c:v>
                </c:pt>
                <c:pt idx="3">
                  <c:v>2.0320229180793209E-2</c:v>
                </c:pt>
                <c:pt idx="4">
                  <c:v>1.7577816158127039E-2</c:v>
                </c:pt>
                <c:pt idx="5">
                  <c:v>3.3894923997205492E-2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D-4DDC-98ED-5CBD6455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8592"/>
        <c:axId val="785264432"/>
        <c:extLst/>
      </c:lineChart>
      <c:catAx>
        <c:axId val="78526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4432"/>
        <c:crosses val="autoZero"/>
        <c:auto val="1"/>
        <c:lblAlgn val="ctr"/>
        <c:lblOffset val="100"/>
        <c:noMultiLvlLbl val="0"/>
      </c:catAx>
      <c:valAx>
        <c:axId val="785264432"/>
        <c:scaling>
          <c:orientation val="minMax"/>
          <c:max val="0.21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4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5268592"/>
        <c:crosses val="autoZero"/>
        <c:crossBetween val="midCat"/>
        <c:majorUnit val="2.0000000000000004E-2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chart" Target="../charts/chart4.xml"/><Relationship Id="rId3" Type="http://schemas.openxmlformats.org/officeDocument/2006/relationships/image" Target="../media/image3.png"/><Relationship Id="rId21" Type="http://schemas.openxmlformats.org/officeDocument/2006/relationships/chart" Target="../charts/chart2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emf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1.xml"/><Relationship Id="rId29" Type="http://schemas.openxmlformats.org/officeDocument/2006/relationships/image" Target="../media/image25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emf"/><Relationship Id="rId28" Type="http://schemas.openxmlformats.org/officeDocument/2006/relationships/image" Target="../media/image24.emf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0.emf"/><Relationship Id="rId27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517071</xdr:colOff>
      <xdr:row>143</xdr:row>
      <xdr:rowOff>163285</xdr:rowOff>
    </xdr:from>
    <xdr:to>
      <xdr:col>27</xdr:col>
      <xdr:colOff>462642</xdr:colOff>
      <xdr:row>158</xdr:row>
      <xdr:rowOff>186417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42FD41EF-210D-4DFB-B4F9-933254B13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3"/>
        <a:stretch/>
      </xdr:blipFill>
      <xdr:spPr bwMode="auto">
        <a:xfrm>
          <a:off x="14995071" y="27608892"/>
          <a:ext cx="7565571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85724</xdr:colOff>
      <xdr:row>29</xdr:row>
      <xdr:rowOff>114860</xdr:rowOff>
    </xdr:from>
    <xdr:to>
      <xdr:col>14</xdr:col>
      <xdr:colOff>19727</xdr:colOff>
      <xdr:row>31</xdr:row>
      <xdr:rowOff>76292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DEB598-2985-4C0A-BA94-1AD7F68F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599" y="5639360"/>
          <a:ext cx="3801493" cy="342432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142874</xdr:colOff>
      <xdr:row>35</xdr:row>
      <xdr:rowOff>72369</xdr:rowOff>
    </xdr:from>
    <xdr:to>
      <xdr:col>13</xdr:col>
      <xdr:colOff>724511</xdr:colOff>
      <xdr:row>37</xdr:row>
      <xdr:rowOff>123937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79ED75-5647-4061-9744-4D1870F3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49" y="6739869"/>
          <a:ext cx="3687127" cy="432568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41</xdr:row>
      <xdr:rowOff>161580</xdr:rowOff>
    </xdr:from>
    <xdr:to>
      <xdr:col>14</xdr:col>
      <xdr:colOff>172178</xdr:colOff>
      <xdr:row>43</xdr:row>
      <xdr:rowOff>104860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6E249A-12CD-4DAF-B0B2-6E51601A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72450" y="7972080"/>
          <a:ext cx="4011093" cy="324280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752475</xdr:colOff>
      <xdr:row>77</xdr:row>
      <xdr:rowOff>57150</xdr:rowOff>
    </xdr:from>
    <xdr:to>
      <xdr:col>14</xdr:col>
      <xdr:colOff>705043</xdr:colOff>
      <xdr:row>83</xdr:row>
      <xdr:rowOff>162098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08F5AC-0063-4553-A59C-AD18BB03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96350" y="14725650"/>
          <a:ext cx="3820058" cy="1247949"/>
        </a:xfrm>
        <a:prstGeom prst="rect">
          <a:avLst/>
        </a:prstGeom>
      </xdr:spPr>
    </xdr:pic>
    <xdr:clientData/>
  </xdr:twoCellAnchor>
  <xdr:twoCellAnchor editAs="oneCell">
    <xdr:from>
      <xdr:col>9</xdr:col>
      <xdr:colOff>525945</xdr:colOff>
      <xdr:row>59</xdr:row>
      <xdr:rowOff>28575</xdr:rowOff>
    </xdr:from>
    <xdr:to>
      <xdr:col>16</xdr:col>
      <xdr:colOff>181818</xdr:colOff>
      <xdr:row>61</xdr:row>
      <xdr:rowOff>66772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7939F4-69BF-4CF5-A23E-2E835AFA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69820" y="11268075"/>
          <a:ext cx="5047363" cy="419197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62</xdr:row>
      <xdr:rowOff>102826</xdr:rowOff>
    </xdr:from>
    <xdr:to>
      <xdr:col>15</xdr:col>
      <xdr:colOff>257900</xdr:colOff>
      <xdr:row>64</xdr:row>
      <xdr:rowOff>133452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6FB82E-135A-4F52-975E-F14781EF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43950" y="11913826"/>
          <a:ext cx="4287315" cy="411625"/>
        </a:xfrm>
        <a:prstGeom prst="rect">
          <a:avLst/>
        </a:prstGeom>
      </xdr:spPr>
    </xdr:pic>
    <xdr:clientData/>
  </xdr:twoCellAnchor>
  <xdr:twoCellAnchor editAs="oneCell">
    <xdr:from>
      <xdr:col>9</xdr:col>
      <xdr:colOff>647699</xdr:colOff>
      <xdr:row>72</xdr:row>
      <xdr:rowOff>75767</xdr:rowOff>
    </xdr:from>
    <xdr:to>
      <xdr:col>16</xdr:col>
      <xdr:colOff>410496</xdr:colOff>
      <xdr:row>74</xdr:row>
      <xdr:rowOff>85820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E85C5B0-21ED-4F04-AA1D-7424EB31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91574" y="13791767"/>
          <a:ext cx="5154287" cy="391053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68</xdr:row>
      <xdr:rowOff>144124</xdr:rowOff>
    </xdr:from>
    <xdr:to>
      <xdr:col>16</xdr:col>
      <xdr:colOff>677193</xdr:colOff>
      <xdr:row>71</xdr:row>
      <xdr:rowOff>181116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426A97E-6C83-4792-B24D-1193B5400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82050" y="13098124"/>
          <a:ext cx="5430508" cy="608492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54</xdr:row>
      <xdr:rowOff>90227</xdr:rowOff>
    </xdr:from>
    <xdr:to>
      <xdr:col>16</xdr:col>
      <xdr:colOff>248576</xdr:colOff>
      <xdr:row>56</xdr:row>
      <xdr:rowOff>85820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763595-A79F-4EBD-A2A7-034D13B1D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34425" y="10377227"/>
          <a:ext cx="5049516" cy="376592"/>
        </a:xfrm>
        <a:prstGeom prst="rect">
          <a:avLst/>
        </a:prstGeom>
      </xdr:spPr>
    </xdr:pic>
    <xdr:clientData/>
  </xdr:twoCellAnchor>
  <xdr:twoCellAnchor editAs="oneCell">
    <xdr:from>
      <xdr:col>9</xdr:col>
      <xdr:colOff>609599</xdr:colOff>
      <xdr:row>50</xdr:row>
      <xdr:rowOff>155380</xdr:rowOff>
    </xdr:from>
    <xdr:to>
      <xdr:col>16</xdr:col>
      <xdr:colOff>191374</xdr:colOff>
      <xdr:row>53</xdr:row>
      <xdr:rowOff>57267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8879B0E-4DC7-4536-8B43-F5E25C6E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53474" y="9680380"/>
          <a:ext cx="4973265" cy="473386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86</xdr:row>
      <xdr:rowOff>97806</xdr:rowOff>
    </xdr:from>
    <xdr:to>
      <xdr:col>16</xdr:col>
      <xdr:colOff>565264</xdr:colOff>
      <xdr:row>89</xdr:row>
      <xdr:rowOff>123938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8B327C1-5063-462F-8D5C-F8B4E2B9A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62900" y="16480806"/>
          <a:ext cx="6602073" cy="597632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352424</xdr:colOff>
      <xdr:row>93</xdr:row>
      <xdr:rowOff>32702</xdr:rowOff>
    </xdr:from>
    <xdr:to>
      <xdr:col>17</xdr:col>
      <xdr:colOff>675</xdr:colOff>
      <xdr:row>96</xdr:row>
      <xdr:rowOff>76307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F90A296-D902-4A2F-87C7-076EF4D5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96299" y="17749202"/>
          <a:ext cx="5801741" cy="615106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99</xdr:row>
      <xdr:rowOff>50412</xdr:rowOff>
    </xdr:from>
    <xdr:to>
      <xdr:col>15</xdr:col>
      <xdr:colOff>555513</xdr:colOff>
      <xdr:row>102</xdr:row>
      <xdr:rowOff>95356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07F8D8B-861D-43AB-84A7-7D3FA42EC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67650" y="18909912"/>
          <a:ext cx="5925572" cy="616444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105</xdr:row>
      <xdr:rowOff>95722</xdr:rowOff>
    </xdr:from>
    <xdr:to>
      <xdr:col>14</xdr:col>
      <xdr:colOff>250603</xdr:colOff>
      <xdr:row>108</xdr:row>
      <xdr:rowOff>152526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33BB7DD-BD5A-4BD0-9A41-2B420C717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34350" y="20098222"/>
          <a:ext cx="4591962" cy="628303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110</xdr:row>
      <xdr:rowOff>53535</xdr:rowOff>
    </xdr:from>
    <xdr:to>
      <xdr:col>18</xdr:col>
      <xdr:colOff>631965</xdr:colOff>
      <xdr:row>115</xdr:row>
      <xdr:rowOff>140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4582CFE-AB9C-4C2B-A01D-8A359BD95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43849" y="21008535"/>
          <a:ext cx="8211825" cy="89910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117</xdr:row>
      <xdr:rowOff>96419</xdr:rowOff>
    </xdr:from>
    <xdr:to>
      <xdr:col>19</xdr:col>
      <xdr:colOff>31862</xdr:colOff>
      <xdr:row>121</xdr:row>
      <xdr:rowOff>100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367BE61-601A-4885-9FBD-5B71391A5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001000" y="22384919"/>
          <a:ext cx="8316571" cy="66568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123</xdr:row>
      <xdr:rowOff>133350</xdr:rowOff>
    </xdr:from>
    <xdr:to>
      <xdr:col>20</xdr:col>
      <xdr:colOff>648626</xdr:colOff>
      <xdr:row>126</xdr:row>
      <xdr:rowOff>162009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C80F34D-6D6A-4F8F-B2A8-8C14EAACD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62925" y="23564850"/>
          <a:ext cx="9069066" cy="600159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128</xdr:row>
      <xdr:rowOff>174625</xdr:rowOff>
    </xdr:from>
    <xdr:to>
      <xdr:col>18</xdr:col>
      <xdr:colOff>307068</xdr:colOff>
      <xdr:row>141</xdr:row>
      <xdr:rowOff>41275</xdr:rowOff>
    </xdr:to>
    <xdr:pic>
      <xdr:nvPicPr>
        <xdr:cNvPr id="19" name="Imagen 18" descr="Image result for formula dupont">
          <a:extLst>
            <a:ext uri="{FF2B5EF4-FFF2-40B4-BE49-F238E27FC236}">
              <a16:creationId xmlns:a16="http://schemas.microsoft.com/office/drawing/2014/main" id="{045E1E37-1545-48FC-A874-BA4B9DD68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6533" y="24759708"/>
          <a:ext cx="6118225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146274</xdr:colOff>
      <xdr:row>20</xdr:row>
      <xdr:rowOff>170543</xdr:rowOff>
    </xdr:from>
    <xdr:to>
      <xdr:col>24</xdr:col>
      <xdr:colOff>14740</xdr:colOff>
      <xdr:row>42</xdr:row>
      <xdr:rowOff>64407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623530B-A5F9-4727-BED1-5EA3FD742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515938</xdr:colOff>
      <xdr:row>53</xdr:row>
      <xdr:rowOff>97518</xdr:rowOff>
    </xdr:from>
    <xdr:to>
      <xdr:col>24</xdr:col>
      <xdr:colOff>246062</xdr:colOff>
      <xdr:row>74</xdr:row>
      <xdr:rowOff>176892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647E5B-99D9-49C0-B353-223BB1BAC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24</xdr:col>
      <xdr:colOff>244928</xdr:colOff>
      <xdr:row>19</xdr:row>
      <xdr:rowOff>108857</xdr:rowOff>
    </xdr:from>
    <xdr:to>
      <xdr:col>33</xdr:col>
      <xdr:colOff>136071</xdr:colOff>
      <xdr:row>24</xdr:row>
      <xdr:rowOff>118382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8BC370B-4ABE-4413-AB8C-803CE2673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3999" y="3728357"/>
          <a:ext cx="6749143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449037</xdr:colOff>
      <xdr:row>59</xdr:row>
      <xdr:rowOff>54428</xdr:rowOff>
    </xdr:from>
    <xdr:to>
      <xdr:col>33</xdr:col>
      <xdr:colOff>217715</xdr:colOff>
      <xdr:row>67</xdr:row>
      <xdr:rowOff>68035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08AC74E-8490-433F-9F69-109390EBC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1037" y="11498035"/>
          <a:ext cx="6626678" cy="1537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68036</xdr:colOff>
      <xdr:row>36</xdr:row>
      <xdr:rowOff>167820</xdr:rowOff>
    </xdr:from>
    <xdr:to>
      <xdr:col>34</xdr:col>
      <xdr:colOff>571500</xdr:colOff>
      <xdr:row>57</xdr:row>
      <xdr:rowOff>63952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5FC8088-57DD-4CBE-A500-4D77A3F17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28</xdr:col>
      <xdr:colOff>680357</xdr:colOff>
      <xdr:row>128</xdr:row>
      <xdr:rowOff>105456</xdr:rowOff>
    </xdr:from>
    <xdr:to>
      <xdr:col>38</xdr:col>
      <xdr:colOff>577623</xdr:colOff>
      <xdr:row>144</xdr:row>
      <xdr:rowOff>114981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F47D8786-1B22-4739-8958-61113757CA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"/>
        <a:stretch/>
      </xdr:blipFill>
      <xdr:spPr bwMode="auto">
        <a:xfrm>
          <a:off x="23540357" y="24693563"/>
          <a:ext cx="7517266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574335</xdr:colOff>
      <xdr:row>129</xdr:row>
      <xdr:rowOff>24379</xdr:rowOff>
    </xdr:from>
    <xdr:to>
      <xdr:col>27</xdr:col>
      <xdr:colOff>449035</xdr:colOff>
      <xdr:row>144</xdr:row>
      <xdr:rowOff>187098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C9288F0-C0C0-4D7F-AD62-142705206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15</xdr:col>
      <xdr:colOff>136071</xdr:colOff>
      <xdr:row>17</xdr:row>
      <xdr:rowOff>68037</xdr:rowOff>
    </xdr:from>
    <xdr:to>
      <xdr:col>24</xdr:col>
      <xdr:colOff>13608</xdr:colOff>
      <xdr:row>22</xdr:row>
      <xdr:rowOff>77562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C5BB4BB4-C6E1-4CF2-A686-0FD377A00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42" y="3306537"/>
          <a:ext cx="6735537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612322</xdr:colOff>
      <xdr:row>49</xdr:row>
      <xdr:rowOff>0</xdr:rowOff>
    </xdr:from>
    <xdr:to>
      <xdr:col>24</xdr:col>
      <xdr:colOff>68036</xdr:colOff>
      <xdr:row>55</xdr:row>
      <xdr:rowOff>186418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B8D3F59-C734-4913-9024-3E9546179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6322" y="9334500"/>
          <a:ext cx="6313714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162</xdr:row>
      <xdr:rowOff>0</xdr:rowOff>
    </xdr:from>
    <xdr:to>
      <xdr:col>23</xdr:col>
      <xdr:colOff>95250</xdr:colOff>
      <xdr:row>174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D7028F6-9474-4728-8EE2-3493F87DC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31242000"/>
          <a:ext cx="619125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628B-C450-4AFB-932C-ED1A678E649E}">
  <dimension ref="B2:Q90"/>
  <sheetViews>
    <sheetView tabSelected="1" zoomScale="60" zoomScaleNormal="60" workbookViewId="0">
      <selection activeCell="N6" sqref="N6"/>
    </sheetView>
  </sheetViews>
  <sheetFormatPr baseColWidth="10" defaultColWidth="11.42578125" defaultRowHeight="15" x14ac:dyDescent="0.25"/>
  <cols>
    <col min="1" max="1" width="11.42578125" style="41"/>
    <col min="2" max="2" width="52.140625" style="41" customWidth="1"/>
    <col min="3" max="3" width="16.85546875" style="41" customWidth="1"/>
    <col min="4" max="9" width="15.7109375" style="41" customWidth="1"/>
    <col min="10" max="10" width="11.42578125" style="41"/>
    <col min="11" max="11" width="52.140625" style="41" customWidth="1"/>
    <col min="12" max="12" width="16.85546875" style="41" customWidth="1"/>
    <col min="13" max="17" width="15.7109375" style="41" customWidth="1"/>
    <col min="18" max="16384" width="11.42578125" style="41"/>
  </cols>
  <sheetData>
    <row r="2" spans="2:17" ht="15.75" x14ac:dyDescent="0.25">
      <c r="B2" s="183" t="s">
        <v>172</v>
      </c>
      <c r="C2" s="183"/>
      <c r="D2" s="183"/>
      <c r="E2" s="183"/>
      <c r="F2" s="183"/>
      <c r="G2" s="183"/>
      <c r="H2" s="183"/>
      <c r="I2" s="183"/>
      <c r="K2" s="185" t="s">
        <v>174</v>
      </c>
      <c r="L2" s="185"/>
      <c r="M2" s="185"/>
      <c r="N2" s="185"/>
      <c r="O2" s="185"/>
      <c r="P2" s="185"/>
      <c r="Q2" s="185"/>
    </row>
    <row r="3" spans="2:17" ht="15.75" x14ac:dyDescent="0.25">
      <c r="B3" s="3" t="s">
        <v>1</v>
      </c>
      <c r="C3" s="3"/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  <c r="K3" s="3" t="s">
        <v>1</v>
      </c>
      <c r="L3" s="3"/>
      <c r="M3" s="4">
        <v>2015</v>
      </c>
      <c r="N3" s="4">
        <v>2016</v>
      </c>
      <c r="O3" s="4">
        <v>2017</v>
      </c>
      <c r="P3" s="4">
        <v>2018</v>
      </c>
      <c r="Q3" s="4">
        <v>2019</v>
      </c>
    </row>
    <row r="4" spans="2:17" ht="15.75" x14ac:dyDescent="0.25">
      <c r="B4" s="58" t="s">
        <v>3</v>
      </c>
      <c r="C4" s="9"/>
      <c r="D4" s="15"/>
      <c r="E4" s="15"/>
      <c r="F4" s="15"/>
      <c r="G4" s="15"/>
      <c r="H4" s="15"/>
      <c r="I4" s="15"/>
      <c r="K4" s="60" t="s">
        <v>3</v>
      </c>
      <c r="L4" s="61"/>
      <c r="M4" s="62"/>
      <c r="N4" s="62"/>
      <c r="O4" s="62"/>
      <c r="P4" s="62"/>
      <c r="Q4" s="62"/>
    </row>
    <row r="5" spans="2:17" ht="15.75" x14ac:dyDescent="0.25">
      <c r="B5" s="75" t="s">
        <v>4</v>
      </c>
      <c r="C5" s="76"/>
      <c r="D5" s="81"/>
      <c r="E5" s="81"/>
      <c r="F5" s="81"/>
      <c r="G5" s="81"/>
      <c r="H5" s="81"/>
      <c r="I5" s="81"/>
      <c r="K5" s="75" t="s">
        <v>4</v>
      </c>
      <c r="L5" s="76"/>
      <c r="M5" s="81"/>
      <c r="N5" s="81"/>
      <c r="O5" s="81"/>
      <c r="P5" s="81"/>
      <c r="Q5" s="81"/>
    </row>
    <row r="6" spans="2:17" ht="15.75" x14ac:dyDescent="0.25">
      <c r="B6" s="64" t="s">
        <v>5</v>
      </c>
      <c r="C6" s="61"/>
      <c r="D6" s="65">
        <f>'YURA ESF'!D6/'YURA ESF'!D$33</f>
        <v>5.1508430549760495E-2</v>
      </c>
      <c r="E6" s="65">
        <f>'YURA ESF'!E6/'YURA ESF'!E$33</f>
        <v>0.12000035790153384</v>
      </c>
      <c r="F6" s="65">
        <f>'YURA ESF'!F6/'YURA ESF'!F$33</f>
        <v>3.4740082048504518E-2</v>
      </c>
      <c r="G6" s="65">
        <f>'YURA ESF'!G6/'YURA ESF'!G$33</f>
        <v>3.2284647300351438E-2</v>
      </c>
      <c r="H6" s="65">
        <f>'YURA ESF'!H6/'YURA ESF'!H$33</f>
        <v>2.3382827911082916E-2</v>
      </c>
      <c r="I6" s="65">
        <f>'YURA ESF'!I6/'YURA ESF'!I$33</f>
        <v>3.8273278987403715E-2</v>
      </c>
      <c r="K6" s="64" t="s">
        <v>5</v>
      </c>
      <c r="L6" s="61"/>
      <c r="M6" s="65">
        <f>IFERROR('YURA ESF'!E6/'YURA ESF'!D6-1,"")</f>
        <v>2.1750703319510261</v>
      </c>
      <c r="N6" s="65">
        <f>IFERROR('YURA ESF'!F6/'YURA ESF'!E6-1,"")</f>
        <v>-0.7031638152686801</v>
      </c>
      <c r="O6" s="65">
        <f>IFERROR('YURA ESF'!G6/'YURA ESF'!F6-1,"")</f>
        <v>-7.7408712980716943E-2</v>
      </c>
      <c r="P6" s="65">
        <f>IFERROR('YURA ESF'!H6/'YURA ESF'!G6-1,"")</f>
        <v>-0.22790554153885245</v>
      </c>
      <c r="Q6" s="65">
        <f>IFERROR('YURA ESF'!I6/'YURA ESF'!H6-1,"")</f>
        <v>0.64378658579589532</v>
      </c>
    </row>
    <row r="7" spans="2:17" ht="15.75" x14ac:dyDescent="0.25">
      <c r="B7" s="66" t="s">
        <v>6</v>
      </c>
      <c r="C7" s="63"/>
      <c r="D7" s="67">
        <f>'YURA ESF'!D7/'YURA ESF'!D$33</f>
        <v>0</v>
      </c>
      <c r="E7" s="67">
        <f>'YURA ESF'!E7/'YURA ESF'!E$33</f>
        <v>2.0855220627654901E-2</v>
      </c>
      <c r="F7" s="67">
        <f>'YURA ESF'!F7/'YURA ESF'!F$33</f>
        <v>5.4483703378672303E-2</v>
      </c>
      <c r="G7" s="67">
        <f>'YURA ESF'!G7/'YURA ESF'!G$33</f>
        <v>2.2566964360926686E-2</v>
      </c>
      <c r="H7" s="67">
        <f>'YURA ESF'!H7/'YURA ESF'!H$33</f>
        <v>0</v>
      </c>
      <c r="I7" s="67">
        <f>'YURA ESF'!I7/'YURA ESF'!I$33</f>
        <v>7.7316438117907164E-5</v>
      </c>
      <c r="K7" s="66" t="s">
        <v>6</v>
      </c>
      <c r="L7" s="63"/>
      <c r="M7" s="67" t="str">
        <f>IFERROR('YURA ESF'!E7/'YURA ESF'!D7-1,"")</f>
        <v/>
      </c>
      <c r="N7" s="67">
        <f>IFERROR('YURA ESF'!F7/'YURA ESF'!E7-1,"")</f>
        <v>1.6786771540936716</v>
      </c>
      <c r="O7" s="67">
        <f>IFERROR('YURA ESF'!G7/'YURA ESF'!F7-1,"")</f>
        <v>-0.58880231065125876</v>
      </c>
      <c r="P7" s="67">
        <f>IFERROR('YURA ESF'!H7/'YURA ESF'!G7-1,"")</f>
        <v>-1</v>
      </c>
      <c r="Q7" s="67" t="str">
        <f>IFERROR('YURA ESF'!I7/'YURA ESF'!H7-1,"")</f>
        <v/>
      </c>
    </row>
    <row r="8" spans="2:17" ht="15.75" x14ac:dyDescent="0.25">
      <c r="B8" s="64" t="s">
        <v>7</v>
      </c>
      <c r="C8" s="61"/>
      <c r="D8" s="65">
        <f>'YURA ESF'!D8/'YURA ESF'!D$33</f>
        <v>4.0698287672555303E-2</v>
      </c>
      <c r="E8" s="65">
        <f>'YURA ESF'!E8/'YURA ESF'!E$33</f>
        <v>4.288122664785695E-2</v>
      </c>
      <c r="F8" s="65">
        <f>'YURA ESF'!F8/'YURA ESF'!F$33</f>
        <v>4.2500758833042045E-2</v>
      </c>
      <c r="G8" s="65">
        <f>'YURA ESF'!G8/'YURA ESF'!G$33</f>
        <v>6.1438282121335668E-2</v>
      </c>
      <c r="H8" s="65">
        <f>'YURA ESF'!H8/'YURA ESF'!H$33</f>
        <v>5.5993976325828108E-2</v>
      </c>
      <c r="I8" s="65">
        <f>'YURA ESF'!I8/'YURA ESF'!I$33</f>
        <v>5.5402633219986064E-2</v>
      </c>
      <c r="K8" s="64" t="s">
        <v>7</v>
      </c>
      <c r="L8" s="61"/>
      <c r="M8" s="65">
        <f>IFERROR('YURA ESF'!E8/'YURA ESF'!D8-1,"")</f>
        <v>0.43595287913668357</v>
      </c>
      <c r="N8" s="65">
        <f>IFERROR('YURA ESF'!F8/'YURA ESF'!E8-1,"")</f>
        <v>1.6244074964093302E-2</v>
      </c>
      <c r="O8" s="65">
        <f>IFERROR('YURA ESF'!G8/'YURA ESF'!F8-1,"")</f>
        <v>0.43511439932653939</v>
      </c>
      <c r="P8" s="65">
        <f>IFERROR('YURA ESF'!H8/'YURA ESF'!G8-1,"")</f>
        <v>-2.8435374798508217E-2</v>
      </c>
      <c r="Q8" s="65">
        <f>IFERROR('YURA ESF'!I8/'YURA ESF'!H8-1,"")</f>
        <v>-6.3443834412819644E-3</v>
      </c>
    </row>
    <row r="9" spans="2:17" ht="15.75" x14ac:dyDescent="0.25">
      <c r="B9" s="66" t="s">
        <v>8</v>
      </c>
      <c r="C9" s="63"/>
      <c r="D9" s="67">
        <f>'YURA ESF'!D9/'YURA ESF'!D$33</f>
        <v>2.6890001766124112E-2</v>
      </c>
      <c r="E9" s="67">
        <f>'YURA ESF'!E9/'YURA ESF'!E$33</f>
        <v>2.4033982750637325E-2</v>
      </c>
      <c r="F9" s="67">
        <f>'YURA ESF'!F9/'YURA ESF'!F$33</f>
        <v>2.7686825276710451E-2</v>
      </c>
      <c r="G9" s="67">
        <f>'YURA ESF'!G9/'YURA ESF'!G$33</f>
        <v>3.8561468827512595E-2</v>
      </c>
      <c r="H9" s="67">
        <f>'YURA ESF'!H9/'YURA ESF'!H$33</f>
        <v>3.4398791087402916E-2</v>
      </c>
      <c r="I9" s="67">
        <f>'YURA ESF'!I9/'YURA ESF'!I$33</f>
        <v>4.0470434262485339E-2</v>
      </c>
      <c r="K9" s="66" t="s">
        <v>8</v>
      </c>
      <c r="L9" s="63"/>
      <c r="M9" s="67">
        <f>IFERROR('YURA ESF'!E9/'YURA ESF'!D9-1,"")</f>
        <v>0.21810307688819353</v>
      </c>
      <c r="N9" s="67">
        <f>IFERROR('YURA ESF'!F9/'YURA ESF'!E9-1,"")</f>
        <v>0.18117965327674579</v>
      </c>
      <c r="O9" s="67">
        <f>IFERROR('YURA ESF'!G9/'YURA ESF'!F9-1,"")</f>
        <v>0.38268913566498219</v>
      </c>
      <c r="P9" s="67">
        <f>IFERROR('YURA ESF'!H9/'YURA ESF'!G9-1,"")</f>
        <v>-4.9046984047382947E-2</v>
      </c>
      <c r="Q9" s="67">
        <f>IFERROR('YURA ESF'!I9/'YURA ESF'!H9-1,"")</f>
        <v>0.18152109209890255</v>
      </c>
    </row>
    <row r="10" spans="2:17" ht="15.75" x14ac:dyDescent="0.25">
      <c r="B10" s="64" t="s">
        <v>9</v>
      </c>
      <c r="C10" s="61"/>
      <c r="D10" s="67">
        <f>'YURA ESF'!D10/'YURA ESF'!D$33</f>
        <v>3.2483270089560174E-3</v>
      </c>
      <c r="E10" s="67">
        <f>'YURA ESF'!E10/'YURA ESF'!E$33</f>
        <v>3.9017232213225802E-3</v>
      </c>
      <c r="F10" s="67">
        <f>'YURA ESF'!F10/'YURA ESF'!F$33</f>
        <v>5.1314130118450671E-3</v>
      </c>
      <c r="G10" s="67">
        <f>'YURA ESF'!G10/'YURA ESF'!G$33</f>
        <v>3.2637420931753099E-3</v>
      </c>
      <c r="H10" s="67">
        <f>'YURA ESF'!H10/'YURA ESF'!H$33</f>
        <v>4.231496427875462E-3</v>
      </c>
      <c r="I10" s="67">
        <f>'YURA ESF'!I10/'YURA ESF'!I$33</f>
        <v>3.2668589861748628E-3</v>
      </c>
      <c r="K10" s="64" t="s">
        <v>9</v>
      </c>
      <c r="L10" s="61"/>
      <c r="M10" s="65">
        <f>IFERROR('YURA ESF'!E10/'YURA ESF'!D10-1,"")</f>
        <v>0.63698930113245322</v>
      </c>
      <c r="N10" s="65">
        <f>IFERROR('YURA ESF'!F10/'YURA ESF'!E10-1,"")</f>
        <v>0.34849411404983943</v>
      </c>
      <c r="O10" s="65">
        <f>IFERROR('YURA ESF'!G10/'YURA ESF'!F10-1,"")</f>
        <v>-0.36857321013547983</v>
      </c>
      <c r="P10" s="65">
        <f>IFERROR('YURA ESF'!H10/'YURA ESF'!G10-1,"")</f>
        <v>0.38212586408115623</v>
      </c>
      <c r="Q10" s="65">
        <f>IFERROR('YURA ESF'!I10/'YURA ESF'!H10-1,"")</f>
        <v>-0.22467604170049693</v>
      </c>
    </row>
    <row r="11" spans="2:17" ht="15.75" x14ac:dyDescent="0.25">
      <c r="B11" s="66" t="s">
        <v>10</v>
      </c>
      <c r="C11" s="63"/>
      <c r="D11" s="65">
        <f>'YURA ESF'!D11/'YURA ESF'!D$33</f>
        <v>1.0559958897475174E-2</v>
      </c>
      <c r="E11" s="65">
        <f>'YURA ESF'!E11/'YURA ESF'!E$33</f>
        <v>1.4945520675897047E-2</v>
      </c>
      <c r="F11" s="65">
        <f>'YURA ESF'!F11/'YURA ESF'!F$33</f>
        <v>9.6825205444865236E-3</v>
      </c>
      <c r="G11" s="65">
        <f>'YURA ESF'!G11/'YURA ESF'!G$33</f>
        <v>1.9613071200647769E-2</v>
      </c>
      <c r="H11" s="65">
        <f>'YURA ESF'!H11/'YURA ESF'!H$33</f>
        <v>1.736368881054973E-2</v>
      </c>
      <c r="I11" s="65">
        <f>'YURA ESF'!I11/'YURA ESF'!I$33</f>
        <v>1.1665339971325865E-2</v>
      </c>
      <c r="K11" s="66" t="s">
        <v>10</v>
      </c>
      <c r="L11" s="63"/>
      <c r="M11" s="67">
        <f>IFERROR('YURA ESF'!E11/'YURA ESF'!D11-1,"")</f>
        <v>0.92884774533767001</v>
      </c>
      <c r="N11" s="67">
        <f>IFERROR('YURA ESF'!F11/'YURA ESF'!E11-1,"")</f>
        <v>-0.33572804102932519</v>
      </c>
      <c r="O11" s="67">
        <f>IFERROR('YURA ESF'!G11/'YURA ESF'!F11-1,"")</f>
        <v>1.0109502208069214</v>
      </c>
      <c r="P11" s="67">
        <f>IFERROR('YURA ESF'!H11/'YURA ESF'!G11-1,"")</f>
        <v>-5.6230719242289617E-2</v>
      </c>
      <c r="Q11" s="67">
        <f>IFERROR('YURA ESF'!I11/'YURA ESF'!H11-1,"")</f>
        <v>-0.32531321973264526</v>
      </c>
    </row>
    <row r="12" spans="2:17" ht="15.75" x14ac:dyDescent="0.25">
      <c r="B12" s="64" t="s">
        <v>11</v>
      </c>
      <c r="C12" s="61"/>
      <c r="D12" s="65">
        <f>'YURA ESF'!D12/'YURA ESF'!D$33</f>
        <v>0</v>
      </c>
      <c r="E12" s="65">
        <f>'YURA ESF'!E12/'YURA ESF'!E$33</f>
        <v>0</v>
      </c>
      <c r="F12" s="65">
        <f>'YURA ESF'!F12/'YURA ESF'!F$33</f>
        <v>0</v>
      </c>
      <c r="G12" s="65">
        <f>'YURA ESF'!G12/'YURA ESF'!G$33</f>
        <v>0</v>
      </c>
      <c r="H12" s="65">
        <f>'YURA ESF'!H12/'YURA ESF'!H$33</f>
        <v>0</v>
      </c>
      <c r="I12" s="65">
        <f>'YURA ESF'!I12/'YURA ESF'!I$33</f>
        <v>0</v>
      </c>
      <c r="K12" s="64" t="s">
        <v>11</v>
      </c>
      <c r="L12" s="61"/>
      <c r="M12" s="65" t="str">
        <f>IFERROR('YURA ESF'!E12/'YURA ESF'!D12-1,"")</f>
        <v/>
      </c>
      <c r="N12" s="65" t="str">
        <f>IFERROR('YURA ESF'!F12/'YURA ESF'!E12-1,"")</f>
        <v/>
      </c>
      <c r="O12" s="65" t="str">
        <f>IFERROR('YURA ESF'!G12/'YURA ESF'!F12-1,"")</f>
        <v/>
      </c>
      <c r="P12" s="65" t="str">
        <f>IFERROR('YURA ESF'!H12/'YURA ESF'!G12-1,"")</f>
        <v/>
      </c>
      <c r="Q12" s="65" t="str">
        <f>IFERROR('YURA ESF'!I12/'YURA ESF'!H12-1,"")</f>
        <v/>
      </c>
    </row>
    <row r="13" spans="2:17" ht="15.75" x14ac:dyDescent="0.25">
      <c r="B13" s="66" t="s">
        <v>12</v>
      </c>
      <c r="C13" s="63"/>
      <c r="D13" s="67">
        <f>'YURA ESF'!D13/'YURA ESF'!D$33</f>
        <v>0.1099435632905514</v>
      </c>
      <c r="E13" s="67">
        <f>'YURA ESF'!E13/'YURA ESF'!E$33</f>
        <v>9.7309848033517485E-2</v>
      </c>
      <c r="F13" s="67">
        <f>'YURA ESF'!F13/'YURA ESF'!F$33</f>
        <v>9.6611408689369169E-2</v>
      </c>
      <c r="G13" s="67">
        <f>'YURA ESF'!G13/'YURA ESF'!G$33</f>
        <v>8.5782006698889982E-2</v>
      </c>
      <c r="H13" s="67">
        <f>'YURA ESF'!H13/'YURA ESF'!H$33</f>
        <v>9.0068578524485673E-2</v>
      </c>
      <c r="I13" s="67">
        <f>'YURA ESF'!I13/'YURA ESF'!I$33</f>
        <v>7.6983361639360273E-2</v>
      </c>
      <c r="K13" s="66" t="s">
        <v>12</v>
      </c>
      <c r="L13" s="63"/>
      <c r="M13" s="67">
        <f>IFERROR('YURA ESF'!E13/'YURA ESF'!D13-1,"")</f>
        <v>0.20624662639288371</v>
      </c>
      <c r="N13" s="67">
        <f>IFERROR('YURA ESF'!F13/'YURA ESF'!E13-1,"")</f>
        <v>1.7982149643851031E-2</v>
      </c>
      <c r="O13" s="67">
        <f>IFERROR('YURA ESF'!G13/'YURA ESF'!F13-1,"")</f>
        <v>-0.11852108329444355</v>
      </c>
      <c r="P13" s="67">
        <f>IFERROR('YURA ESF'!H13/'YURA ESF'!G13-1,"")</f>
        <v>0.11930013321036981</v>
      </c>
      <c r="Q13" s="67">
        <f>IFERROR('YURA ESF'!I13/'YURA ESF'!H13-1,"")</f>
        <v>-0.14163824868972141</v>
      </c>
    </row>
    <row r="14" spans="2:17" ht="15.75" x14ac:dyDescent="0.25">
      <c r="B14" s="66" t="s">
        <v>13</v>
      </c>
      <c r="C14" s="63"/>
      <c r="D14" s="67">
        <f>'YURA ESF'!D14/'YURA ESF'!D$33</f>
        <v>0</v>
      </c>
      <c r="E14" s="67">
        <f>'YURA ESF'!E14/'YURA ESF'!E$33</f>
        <v>0</v>
      </c>
      <c r="F14" s="67">
        <f>'YURA ESF'!F14/'YURA ESF'!F$33</f>
        <v>2.0332507767585185E-3</v>
      </c>
      <c r="G14" s="67">
        <f>'YURA ESF'!G14/'YURA ESF'!G$33</f>
        <v>0</v>
      </c>
      <c r="H14" s="67">
        <f>'YURA ESF'!H14/'YURA ESF'!H$33</f>
        <v>0</v>
      </c>
      <c r="I14" s="67">
        <f>'YURA ESF'!I14/'YURA ESF'!I$33</f>
        <v>0</v>
      </c>
      <c r="K14" s="66" t="s">
        <v>13</v>
      </c>
      <c r="L14" s="63"/>
      <c r="M14" s="67" t="str">
        <f>IFERROR('YURA ESF'!E14/'YURA ESF'!D14-1,"")</f>
        <v/>
      </c>
      <c r="N14" s="67" t="str">
        <f>IFERROR('YURA ESF'!F14/'YURA ESF'!E14-1,"")</f>
        <v/>
      </c>
      <c r="O14" s="67">
        <f>IFERROR('YURA ESF'!G14/'YURA ESF'!F14-1,"")</f>
        <v>-1</v>
      </c>
      <c r="P14" s="67" t="str">
        <f>IFERROR('YURA ESF'!H14/'YURA ESF'!G14-1,"")</f>
        <v/>
      </c>
      <c r="Q14" s="67" t="str">
        <f>IFERROR('YURA ESF'!I14/'YURA ESF'!H14-1,"")</f>
        <v/>
      </c>
    </row>
    <row r="15" spans="2:17" ht="15.75" x14ac:dyDescent="0.25">
      <c r="B15" s="64" t="s">
        <v>14</v>
      </c>
      <c r="C15" s="61"/>
      <c r="D15" s="65">
        <f>'YURA ESF'!D15/'YURA ESF'!D$33</f>
        <v>1.5809757744271325E-3</v>
      </c>
      <c r="E15" s="65">
        <f>'YURA ESF'!E15/'YURA ESF'!E$33</f>
        <v>2.3594658617858838E-3</v>
      </c>
      <c r="F15" s="65">
        <f>'YURA ESF'!F15/'YURA ESF'!F$33</f>
        <v>1.0032449111645394E-3</v>
      </c>
      <c r="G15" s="65">
        <f>'YURA ESF'!G15/'YURA ESF'!G$33</f>
        <v>1.5792773033678894E-3</v>
      </c>
      <c r="H15" s="65">
        <f>'YURA ESF'!H15/'YURA ESF'!H$33</f>
        <v>1.3522758224901611E-3</v>
      </c>
      <c r="I15" s="65">
        <f>'YURA ESF'!I15/'YURA ESF'!I$33</f>
        <v>2.5008104541677048E-3</v>
      </c>
      <c r="K15" s="64" t="s">
        <v>14</v>
      </c>
      <c r="L15" s="61"/>
      <c r="M15" s="65">
        <f>IFERROR('YURA ESF'!E15/'YURA ESF'!D15-1,"")</f>
        <v>1.0339375241033553</v>
      </c>
      <c r="N15" s="65">
        <f>IFERROR('YURA ESF'!F15/'YURA ESF'!E15-1,"")</f>
        <v>-0.56402477562887121</v>
      </c>
      <c r="O15" s="65">
        <f>IFERROR('YURA ESF'!G15/'YURA ESF'!F15-1,"")</f>
        <v>0.56277181791823727</v>
      </c>
      <c r="P15" s="65">
        <f>IFERROR('YURA ESF'!H15/'YURA ESF'!G15-1,"")</f>
        <v>-8.7198515769944307E-2</v>
      </c>
      <c r="Q15" s="65">
        <f>IFERROR('YURA ESF'!I15/'YURA ESF'!H15-1,"")</f>
        <v>0.85721544715447151</v>
      </c>
    </row>
    <row r="16" spans="2:17" ht="15.75" x14ac:dyDescent="0.25">
      <c r="B16" s="64" t="s">
        <v>15</v>
      </c>
      <c r="C16" s="61"/>
      <c r="D16" s="67">
        <f>'YURA ESF'!D16/'YURA ESF'!D$33</f>
        <v>0.20373125728729433</v>
      </c>
      <c r="E16" s="67">
        <f>'YURA ESF'!E16/'YURA ESF'!E$33</f>
        <v>0.28340611907234903</v>
      </c>
      <c r="F16" s="67">
        <f>'YURA ESF'!F16/'YURA ESF'!F$33</f>
        <v>0.23137244863751108</v>
      </c>
      <c r="G16" s="67">
        <f>'YURA ESF'!G16/'YURA ESF'!G$33</f>
        <v>0.20365117778487166</v>
      </c>
      <c r="H16" s="67">
        <f>'YURA ESF'!H16/'YURA ESF'!H$33</f>
        <v>0.17079765858388687</v>
      </c>
      <c r="I16" s="67">
        <f>'YURA ESF'!I16/'YURA ESF'!I$33</f>
        <v>0.17323740073903568</v>
      </c>
      <c r="K16" s="64" t="s">
        <v>15</v>
      </c>
      <c r="L16" s="61"/>
      <c r="M16" s="65">
        <f>IFERROR('YURA ESF'!E16/'YURA ESF'!D16-1,"")</f>
        <v>0.89583564021607387</v>
      </c>
      <c r="N16" s="65">
        <f>IFERROR('YURA ESF'!F16/'YURA ESF'!E16-1,"")</f>
        <v>-0.16291229665363816</v>
      </c>
      <c r="O16" s="65">
        <f>IFERROR('YURA ESF'!G16/'YURA ESF'!F16-1,"")</f>
        <v>-0.12618514060137853</v>
      </c>
      <c r="P16" s="65">
        <f>IFERROR('YURA ESF'!H16/'YURA ESF'!G16-1,"")</f>
        <v>-0.10594459119605437</v>
      </c>
      <c r="Q16" s="65">
        <f>IFERROR('YURA ESF'!I16/'YURA ESF'!H16-1,"")</f>
        <v>1.8606728192914535E-2</v>
      </c>
    </row>
    <row r="17" spans="2:17" ht="15.75" x14ac:dyDescent="0.25">
      <c r="B17" s="66" t="s">
        <v>16</v>
      </c>
      <c r="C17" s="63"/>
      <c r="D17" s="67">
        <f>'YURA ESF'!D17/'YURA ESF'!D$33</f>
        <v>0</v>
      </c>
      <c r="E17" s="67">
        <f>'YURA ESF'!E17/'YURA ESF'!E$33</f>
        <v>1.7589369131440083E-3</v>
      </c>
      <c r="F17" s="67">
        <f>'YURA ESF'!F17/'YURA ESF'!F$33</f>
        <v>0</v>
      </c>
      <c r="G17" s="67">
        <f>'YURA ESF'!G17/'YURA ESF'!G$33</f>
        <v>0</v>
      </c>
      <c r="H17" s="67">
        <f>'YURA ESF'!H17/'YURA ESF'!H$33</f>
        <v>0</v>
      </c>
      <c r="I17" s="67">
        <f>'YURA ESF'!I17/'YURA ESF'!I$33</f>
        <v>0</v>
      </c>
      <c r="K17" s="66" t="s">
        <v>16</v>
      </c>
      <c r="L17" s="63"/>
      <c r="M17" s="67" t="str">
        <f>IFERROR('YURA ESF'!E17/'YURA ESF'!D17-1,"")</f>
        <v/>
      </c>
      <c r="N17" s="67">
        <f>IFERROR('YURA ESF'!F17/'YURA ESF'!E17-1,"")</f>
        <v>-1</v>
      </c>
      <c r="O17" s="67" t="str">
        <f>IFERROR('YURA ESF'!G17/'YURA ESF'!F17-1,"")</f>
        <v/>
      </c>
      <c r="P17" s="67" t="str">
        <f>IFERROR('YURA ESF'!H17/'YURA ESF'!G17-1,"")</f>
        <v/>
      </c>
      <c r="Q17" s="67" t="str">
        <f>IFERROR('YURA ESF'!I17/'YURA ESF'!H17-1,"")</f>
        <v/>
      </c>
    </row>
    <row r="18" spans="2:17" ht="15.75" x14ac:dyDescent="0.25">
      <c r="B18" s="69" t="s">
        <v>17</v>
      </c>
      <c r="C18" s="70"/>
      <c r="D18" s="80">
        <f>'YURA ESF'!D18/'YURA ESF'!D$33</f>
        <v>0.20373125728729433</v>
      </c>
      <c r="E18" s="80">
        <f>'YURA ESF'!E18/'YURA ESF'!E$33</f>
        <v>0.28516505598549308</v>
      </c>
      <c r="F18" s="80">
        <f>'YURA ESF'!F18/'YURA ESF'!F$33</f>
        <v>0.23137244863751108</v>
      </c>
      <c r="G18" s="80">
        <f>'YURA ESF'!G18/'YURA ESF'!G$33</f>
        <v>0.20365117778487166</v>
      </c>
      <c r="H18" s="80">
        <f>'YURA ESF'!H18/'YURA ESF'!H$33</f>
        <v>0.17079765858388687</v>
      </c>
      <c r="I18" s="80">
        <f>'YURA ESF'!I18/'YURA ESF'!I$33</f>
        <v>0.17323740073903568</v>
      </c>
      <c r="K18" s="69" t="s">
        <v>17</v>
      </c>
      <c r="L18" s="70"/>
      <c r="M18" s="71">
        <f>IFERROR('YURA ESF'!E18/'YURA ESF'!D18-1,"")</f>
        <v>0.90760198915640422</v>
      </c>
      <c r="N18" s="71">
        <f>IFERROR('YURA ESF'!F18/'YURA ESF'!E18-1,"")</f>
        <v>-0.16807556764371967</v>
      </c>
      <c r="O18" s="71">
        <f>IFERROR('YURA ESF'!G18/'YURA ESF'!F18-1,"")</f>
        <v>-0.12618514060137853</v>
      </c>
      <c r="P18" s="71">
        <f>IFERROR('YURA ESF'!H18/'YURA ESF'!G18-1,"")</f>
        <v>-0.10594459119605437</v>
      </c>
      <c r="Q18" s="71">
        <f>IFERROR('YURA ESF'!I18/'YURA ESF'!H18-1,"")</f>
        <v>1.8606728192914535E-2</v>
      </c>
    </row>
    <row r="19" spans="2:17" ht="15.75" x14ac:dyDescent="0.25">
      <c r="B19" s="75" t="s">
        <v>18</v>
      </c>
      <c r="C19" s="76"/>
      <c r="D19" s="84"/>
      <c r="E19" s="84"/>
      <c r="F19" s="84"/>
      <c r="G19" s="84"/>
      <c r="H19" s="84"/>
      <c r="I19" s="84"/>
      <c r="K19" s="75" t="s">
        <v>18</v>
      </c>
      <c r="L19" s="76"/>
      <c r="M19" s="77" t="str">
        <f>IFERROR('YURA ESF'!E19/'YURA ESF'!D19-1,"")</f>
        <v/>
      </c>
      <c r="N19" s="77" t="str">
        <f>IFERROR('YURA ESF'!F19/'YURA ESF'!E19-1,"")</f>
        <v/>
      </c>
      <c r="O19" s="77" t="str">
        <f>IFERROR('YURA ESF'!G19/'YURA ESF'!F19-1,"")</f>
        <v/>
      </c>
      <c r="P19" s="77" t="str">
        <f>IFERROR('YURA ESF'!H19/'YURA ESF'!G19-1,"")</f>
        <v/>
      </c>
      <c r="Q19" s="77" t="str">
        <f>IFERROR('YURA ESF'!I19/'YURA ESF'!H19-1,"")</f>
        <v/>
      </c>
    </row>
    <row r="20" spans="2:17" ht="15.75" x14ac:dyDescent="0.25">
      <c r="B20" s="64" t="s">
        <v>6</v>
      </c>
      <c r="C20" s="61"/>
      <c r="D20" s="67">
        <f>'YURA ESF'!D20/'YURA ESF'!D$33</f>
        <v>0</v>
      </c>
      <c r="E20" s="67">
        <f>'YURA ESF'!E20/'YURA ESF'!E$33</f>
        <v>0</v>
      </c>
      <c r="F20" s="67">
        <f>'YURA ESF'!F20/'YURA ESF'!F$33</f>
        <v>3.7901074350512362E-2</v>
      </c>
      <c r="G20" s="67">
        <f>'YURA ESF'!G20/'YURA ESF'!G$33</f>
        <v>1.2814853762291224E-2</v>
      </c>
      <c r="H20" s="67">
        <f>'YURA ESF'!H20/'YURA ESF'!H$33</f>
        <v>0</v>
      </c>
      <c r="I20" s="67">
        <f>'YURA ESF'!I20/'YURA ESF'!I$33</f>
        <v>1.3147899777643398E-3</v>
      </c>
      <c r="K20" s="64" t="s">
        <v>6</v>
      </c>
      <c r="L20" s="61"/>
      <c r="M20" s="65" t="str">
        <f>IFERROR('YURA ESF'!E20/'YURA ESF'!D20-1,"")</f>
        <v/>
      </c>
      <c r="N20" s="65" t="str">
        <f>IFERROR('YURA ESF'!F20/'YURA ESF'!E20-1,"")</f>
        <v/>
      </c>
      <c r="O20" s="65">
        <f>IFERROR('YURA ESF'!G20/'YURA ESF'!F20-1,"")</f>
        <v>-0.66433483246097413</v>
      </c>
      <c r="P20" s="65">
        <f>IFERROR('YURA ESF'!H20/'YURA ESF'!G20-1,"")</f>
        <v>-1</v>
      </c>
      <c r="Q20" s="65" t="str">
        <f>IFERROR('YURA ESF'!I20/'YURA ESF'!H20-1,"")</f>
        <v/>
      </c>
    </row>
    <row r="21" spans="2:17" ht="15.75" x14ac:dyDescent="0.25">
      <c r="B21" s="66" t="s">
        <v>19</v>
      </c>
      <c r="C21" s="63"/>
      <c r="D21" s="65">
        <f>'YURA ESF'!D21/'YURA ESF'!D$33</f>
        <v>0</v>
      </c>
      <c r="E21" s="65">
        <f>'YURA ESF'!E21/'YURA ESF'!E$33</f>
        <v>0</v>
      </c>
      <c r="F21" s="65">
        <f>'YURA ESF'!F21/'YURA ESF'!F$33</f>
        <v>0</v>
      </c>
      <c r="G21" s="65">
        <f>'YURA ESF'!G21/'YURA ESF'!G$33</f>
        <v>0</v>
      </c>
      <c r="H21" s="65">
        <f>'YURA ESF'!H21/'YURA ESF'!H$33</f>
        <v>2.8188904137111974E-3</v>
      </c>
      <c r="I21" s="65">
        <f>'YURA ESF'!I21/'YURA ESF'!I$33</f>
        <v>2.3219563220967234E-3</v>
      </c>
      <c r="K21" s="66" t="s">
        <v>19</v>
      </c>
      <c r="L21" s="63"/>
      <c r="M21" s="67" t="str">
        <f>IFERROR('YURA ESF'!E21/'YURA ESF'!D21-1,"")</f>
        <v/>
      </c>
      <c r="N21" s="67" t="str">
        <f>IFERROR('YURA ESF'!F21/'YURA ESF'!E21-1,"")</f>
        <v/>
      </c>
      <c r="O21" s="67" t="str">
        <f>IFERROR('YURA ESF'!G21/'YURA ESF'!F21-1,"")</f>
        <v/>
      </c>
      <c r="P21" s="67" t="str">
        <f>IFERROR('YURA ESF'!H21/'YURA ESF'!G21-1,"")</f>
        <v/>
      </c>
      <c r="Q21" s="67">
        <f>IFERROR('YURA ESF'!I21/'YURA ESF'!H21-1,"")</f>
        <v>-0.17277691107644311</v>
      </c>
    </row>
    <row r="22" spans="2:17" ht="15.75" x14ac:dyDescent="0.25">
      <c r="B22" s="64" t="s">
        <v>7</v>
      </c>
      <c r="C22" s="61"/>
      <c r="D22" s="67">
        <f>'YURA ESF'!D22/'YURA ESF'!D$33</f>
        <v>4.4182368878494929E-2</v>
      </c>
      <c r="E22" s="67">
        <f>'YURA ESF'!E22/'YURA ESF'!E$33</f>
        <v>3.9017977841421289E-2</v>
      </c>
      <c r="F22" s="67">
        <f>'YURA ESF'!F22/'YURA ESF'!F$33</f>
        <v>3.6549355271886207E-2</v>
      </c>
      <c r="G22" s="67">
        <f>'YURA ESF'!G22/'YURA ESF'!G$33</f>
        <v>2.9300575000509088E-2</v>
      </c>
      <c r="H22" s="67">
        <f>'YURA ESF'!H22/'YURA ESF'!H$33</f>
        <v>2.8932243560267388E-2</v>
      </c>
      <c r="I22" s="67">
        <f>'YURA ESF'!I22/'YURA ESF'!I$33</f>
        <v>3.050646645951335E-2</v>
      </c>
      <c r="K22" s="64" t="s">
        <v>7</v>
      </c>
      <c r="L22" s="61"/>
      <c r="M22" s="65">
        <f>IFERROR('YURA ESF'!E22/'YURA ESF'!D22-1,"")</f>
        <v>0.20355207595425817</v>
      </c>
      <c r="N22" s="65">
        <f>IFERROR('YURA ESF'!F22/'YURA ESF'!E22-1,"")</f>
        <v>-3.9530661774541787E-2</v>
      </c>
      <c r="O22" s="65">
        <f>IFERROR('YURA ESF'!G22/'YURA ESF'!F22-1,"")</f>
        <v>-0.20413287598188634</v>
      </c>
      <c r="P22" s="65">
        <f>IFERROR('YURA ESF'!H22/'YURA ESF'!G22-1,"")</f>
        <v>5.2629210561841555E-2</v>
      </c>
      <c r="Q22" s="65">
        <f>IFERROR('YURA ESF'!I22/'YURA ESF'!H22-1,"")</f>
        <v>5.8903998974012994E-2</v>
      </c>
    </row>
    <row r="23" spans="2:17" ht="15.75" x14ac:dyDescent="0.25">
      <c r="B23" s="66" t="s">
        <v>8</v>
      </c>
      <c r="C23" s="63"/>
      <c r="D23" s="65">
        <f>'YURA ESF'!D23/'YURA ESF'!D$33</f>
        <v>3.576960230096096E-5</v>
      </c>
      <c r="E23" s="65">
        <f>'YURA ESF'!E23/'YURA ESF'!E$33</f>
        <v>2.9974253458409979E-5</v>
      </c>
      <c r="F23" s="65">
        <f>'YURA ESF'!F23/'YURA ESF'!F$33</f>
        <v>2.9204345920823354E-3</v>
      </c>
      <c r="G23" s="65">
        <f>'YURA ESF'!G23/'YURA ESF'!G$33</f>
        <v>0</v>
      </c>
      <c r="H23" s="65">
        <f>'YURA ESF'!H23/'YURA ESF'!H$33</f>
        <v>0</v>
      </c>
      <c r="I23" s="65">
        <f>'YURA ESF'!I23/'YURA ESF'!I$33</f>
        <v>0</v>
      </c>
      <c r="K23" s="66" t="s">
        <v>8</v>
      </c>
      <c r="L23" s="63"/>
      <c r="M23" s="67">
        <f>IFERROR('YURA ESF'!E23/'YURA ESF'!D23-1,"")</f>
        <v>0.14204545454545459</v>
      </c>
      <c r="N23" s="67">
        <f>IFERROR('YURA ESF'!F23/'YURA ESF'!E23-1,"")</f>
        <v>98.900497512437809</v>
      </c>
      <c r="O23" s="67">
        <f>IFERROR('YURA ESF'!G23/'YURA ESF'!F23-1,"")</f>
        <v>-1</v>
      </c>
      <c r="P23" s="67" t="str">
        <f>IFERROR('YURA ESF'!H23/'YURA ESF'!G23-1,"")</f>
        <v/>
      </c>
      <c r="Q23" s="67" t="str">
        <f>IFERROR('YURA ESF'!I23/'YURA ESF'!H23-1,"")</f>
        <v/>
      </c>
    </row>
    <row r="24" spans="2:17" ht="15.75" x14ac:dyDescent="0.25">
      <c r="B24" s="64" t="s">
        <v>9</v>
      </c>
      <c r="C24" s="61"/>
      <c r="D24" s="65">
        <f>'YURA ESF'!D24/'YURA ESF'!D$33</f>
        <v>1.9925294372648938E-3</v>
      </c>
      <c r="E24" s="65">
        <f>'YURA ESF'!E24/'YURA ESF'!E$33</f>
        <v>2.8827477293757375E-3</v>
      </c>
      <c r="F24" s="65">
        <f>'YURA ESF'!F24/'YURA ESF'!F$33</f>
        <v>3.3628920679803873E-2</v>
      </c>
      <c r="G24" s="65">
        <f>'YURA ESF'!G24/'YURA ESF'!G$33</f>
        <v>2.1824205926040305E-3</v>
      </c>
      <c r="H24" s="65">
        <f>'YURA ESF'!H24/'YURA ESF'!H$33</f>
        <v>2.0761006961746813E-3</v>
      </c>
      <c r="I24" s="65">
        <f>'YURA ESF'!I24/'YURA ESF'!I$33</f>
        <v>3.1675107842746848E-3</v>
      </c>
      <c r="K24" s="64" t="s">
        <v>9</v>
      </c>
      <c r="L24" s="61"/>
      <c r="M24" s="65">
        <f>IFERROR('YURA ESF'!E24/'YURA ESF'!D24-1,"")</f>
        <v>0.97174622603019167</v>
      </c>
      <c r="N24" s="65">
        <f>IFERROR('YURA ESF'!F24/'YURA ESF'!E24-1,"")</f>
        <v>10.961202214060318</v>
      </c>
      <c r="O24" s="65">
        <f>IFERROR('YURA ESF'!G24/'YURA ESF'!F24-1,"")</f>
        <v>-0.93557273961820242</v>
      </c>
      <c r="P24" s="65">
        <f>IFERROR('YURA ESF'!H24/'YURA ESF'!G24-1,"")</f>
        <v>1.409679801302266E-2</v>
      </c>
      <c r="Q24" s="65">
        <f>IFERROR('YURA ESF'!I24/'YURA ESF'!H24-1,"")</f>
        <v>0.53220361421857421</v>
      </c>
    </row>
    <row r="25" spans="2:17" ht="15.75" x14ac:dyDescent="0.25">
      <c r="B25" s="66" t="s">
        <v>10</v>
      </c>
      <c r="C25" s="63"/>
      <c r="D25" s="67">
        <f>'YURA ESF'!D25/'YURA ESF'!D$33</f>
        <v>4.2154069838929074E-2</v>
      </c>
      <c r="E25" s="67">
        <f>'YURA ESF'!E25/'YURA ESF'!E$33</f>
        <v>3.6105255858587142E-2</v>
      </c>
      <c r="F25" s="67">
        <f>'YURA ESF'!F25/'YURA ESF'!F$33</f>
        <v>0</v>
      </c>
      <c r="G25" s="67">
        <f>'YURA ESF'!G25/'YURA ESF'!G$33</f>
        <v>2.7118154407905059E-2</v>
      </c>
      <c r="H25" s="67">
        <f>'YURA ESF'!H25/'YURA ESF'!H$33</f>
        <v>2.6856142864092707E-2</v>
      </c>
      <c r="I25" s="67">
        <f>'YURA ESF'!I25/'YURA ESF'!I$33</f>
        <v>2.7338955675238665E-2</v>
      </c>
      <c r="K25" s="66" t="s">
        <v>10</v>
      </c>
      <c r="L25" s="63"/>
      <c r="M25" s="67">
        <f>IFERROR('YURA ESF'!E25/'YURA ESF'!D25-1,"")</f>
        <v>0.16729343245875405</v>
      </c>
      <c r="N25" s="67">
        <f>IFERROR('YURA ESF'!F25/'YURA ESF'!E25-1,"")</f>
        <v>-1</v>
      </c>
      <c r="O25" s="67" t="str">
        <f>IFERROR('YURA ESF'!G25/'YURA ESF'!F25-1,"")</f>
        <v/>
      </c>
      <c r="P25" s="67">
        <f>IFERROR('YURA ESF'!H25/'YURA ESF'!G25-1,"")</f>
        <v>5.5730230246453294E-2</v>
      </c>
      <c r="Q25" s="67">
        <f>IFERROR('YURA ESF'!I25/'YURA ESF'!H25-1,"")</f>
        <v>2.2315808864918019E-2</v>
      </c>
    </row>
    <row r="26" spans="2:17" ht="15.75" x14ac:dyDescent="0.25">
      <c r="B26" s="66" t="s">
        <v>20</v>
      </c>
      <c r="C26" s="63"/>
      <c r="D26" s="67">
        <f>'YURA ESF'!D26/'YURA ESF'!D$33</f>
        <v>0</v>
      </c>
      <c r="E26" s="67">
        <f>'YURA ESF'!E26/'YURA ESF'!E$33</f>
        <v>3.4000645714017289E-4</v>
      </c>
      <c r="F26" s="67">
        <f>'YURA ESF'!F26/'YURA ESF'!F$33</f>
        <v>3.3881695347186295E-3</v>
      </c>
      <c r="G26" s="67">
        <f>'YURA ESF'!G26/'YURA ESF'!G$33</f>
        <v>1.4529351190984583E-2</v>
      </c>
      <c r="H26" s="67">
        <f>'YURA ESF'!H26/'YURA ESF'!H$33</f>
        <v>1.4577093601948816E-2</v>
      </c>
      <c r="I26" s="67">
        <f>'YURA ESF'!I26/'YURA ESF'!I$33</f>
        <v>1.2480515231269888E-2</v>
      </c>
      <c r="K26" s="66" t="s">
        <v>20</v>
      </c>
      <c r="L26" s="63"/>
      <c r="M26" s="67" t="str">
        <f>IFERROR('YURA ESF'!E26/'YURA ESF'!D26-1,"")</f>
        <v/>
      </c>
      <c r="N26" s="67">
        <f>IFERROR('YURA ESF'!F26/'YURA ESF'!E26-1,"")</f>
        <v>9.2175438596491226</v>
      </c>
      <c r="O26" s="67">
        <f>IFERROR('YURA ESF'!G26/'YURA ESF'!F26-1,"")</f>
        <v>3.2572115384615383</v>
      </c>
      <c r="P26" s="67">
        <f>IFERROR('YURA ESF'!H26/'YURA ESF'!G26-1,"")</f>
        <v>6.9532951520529185E-2</v>
      </c>
      <c r="Q26" s="67">
        <f>IFERROR('YURA ESF'!I26/'YURA ESF'!H26-1,"")</f>
        <v>-0.14017836940945771</v>
      </c>
    </row>
    <row r="27" spans="2:17" ht="15.75" x14ac:dyDescent="0.25">
      <c r="B27" s="64" t="s">
        <v>21</v>
      </c>
      <c r="C27" s="61"/>
      <c r="D27" s="65">
        <f>'YURA ESF'!D27/'YURA ESF'!D$33</f>
        <v>0.552384480951569</v>
      </c>
      <c r="E27" s="65">
        <f>'YURA ESF'!E27/'YURA ESF'!E$33</f>
        <v>0.49391738886970965</v>
      </c>
      <c r="F27" s="65">
        <f>'YURA ESF'!F27/'YURA ESF'!F$33</f>
        <v>0.51545176054356157</v>
      </c>
      <c r="G27" s="65">
        <f>'YURA ESF'!G27/'YURA ESF'!G$33</f>
        <v>0.56808128209188902</v>
      </c>
      <c r="H27" s="65">
        <f>'YURA ESF'!H27/'YURA ESF'!H$33</f>
        <v>0.5867880728173045</v>
      </c>
      <c r="I27" s="65">
        <f>'YURA ESF'!I27/'YURA ESF'!I$33</f>
        <v>0.5904033742262027</v>
      </c>
      <c r="K27" s="64" t="s">
        <v>21</v>
      </c>
      <c r="L27" s="61"/>
      <c r="M27" s="65">
        <f>IFERROR('YURA ESF'!E27/'YURA ESF'!D27-1,"")</f>
        <v>0.21860224338938927</v>
      </c>
      <c r="N27" s="65">
        <f>IFERROR('YURA ESF'!F27/'YURA ESF'!E27-1,"")</f>
        <v>7.0045521119752596E-2</v>
      </c>
      <c r="O27" s="65">
        <f>IFERROR('YURA ESF'!G27/'YURA ESF'!F27-1,"")</f>
        <v>9.4124126784733697E-2</v>
      </c>
      <c r="P27" s="65">
        <f>IFERROR('YURA ESF'!H27/'YURA ESF'!G27-1,"")</f>
        <v>0.10113418625102177</v>
      </c>
      <c r="Q27" s="65">
        <f>IFERROR('YURA ESF'!I27/'YURA ESF'!H27-1,"")</f>
        <v>1.0448881514156794E-2</v>
      </c>
    </row>
    <row r="28" spans="2:17" ht="15.75" x14ac:dyDescent="0.25">
      <c r="B28" s="66" t="s">
        <v>22</v>
      </c>
      <c r="C28" s="63"/>
      <c r="D28" s="67">
        <f>'YURA ESF'!D28/'YURA ESF'!D$33</f>
        <v>0.12913354845226355</v>
      </c>
      <c r="E28" s="67">
        <f>'YURA ESF'!E28/'YURA ESF'!E$33</f>
        <v>0.1318255737049743</v>
      </c>
      <c r="F28" s="67">
        <f>'YURA ESF'!F28/'YURA ESF'!F$33</f>
        <v>0.12866492361710949</v>
      </c>
      <c r="G28" s="67">
        <f>'YURA ESF'!G28/'YURA ESF'!G$33</f>
        <v>0.12727495408302517</v>
      </c>
      <c r="H28" s="67">
        <f>'YURA ESF'!H28/'YURA ESF'!H$33</f>
        <v>0.12766624403466334</v>
      </c>
      <c r="I28" s="67">
        <f>'YURA ESF'!I28/'YURA ESF'!I$33</f>
        <v>0.12262003924390819</v>
      </c>
      <c r="K28" s="66" t="s">
        <v>22</v>
      </c>
      <c r="L28" s="63"/>
      <c r="M28" s="67">
        <f>IFERROR('YURA ESF'!E28/'YURA ESF'!D28-1,"")</f>
        <v>0.3912645226681104</v>
      </c>
      <c r="N28" s="67">
        <f>IFERROR('YURA ESF'!F28/'YURA ESF'!E28-1,"")</f>
        <v>7.5792712587241517E-4</v>
      </c>
      <c r="O28" s="67">
        <f>IFERROR('YURA ESF'!G28/'YURA ESF'!F28-1,"")</f>
        <v>-1.7965093934392828E-2</v>
      </c>
      <c r="P28" s="67">
        <f>IFERROR('YURA ESF'!H28/'YURA ESF'!G28-1,"")</f>
        <v>6.9307420746874682E-2</v>
      </c>
      <c r="Q28" s="67">
        <f>IFERROR('YURA ESF'!I28/'YURA ESF'!H28-1,"")</f>
        <v>-3.5433524331551114E-2</v>
      </c>
    </row>
    <row r="29" spans="2:17" ht="15.75" x14ac:dyDescent="0.25">
      <c r="B29" s="64" t="s">
        <v>23</v>
      </c>
      <c r="C29" s="61"/>
      <c r="D29" s="65">
        <f>'YURA ESF'!D29/'YURA ESF'!D$33</f>
        <v>9.126126259786085E-3</v>
      </c>
      <c r="E29" s="65">
        <f>'YURA ESF'!E29/'YURA ESF'!E$33</f>
        <v>3.5658922820771114E-3</v>
      </c>
      <c r="F29" s="65">
        <f>'YURA ESF'!F29/'YURA ESF'!F$33</f>
        <v>3.2985785133678967E-3</v>
      </c>
      <c r="G29" s="65">
        <f>'YURA ESF'!G29/'YURA ESF'!G$33</f>
        <v>3.5885340951759231E-3</v>
      </c>
      <c r="H29" s="65">
        <f>'YURA ESF'!H29/'YURA ESF'!H$33</f>
        <v>1.7875052462530004E-3</v>
      </c>
      <c r="I29" s="65">
        <f>'YURA ESF'!I29/'YURA ESF'!I$33</f>
        <v>1.6552559919897434E-3</v>
      </c>
      <c r="K29" s="64" t="s">
        <v>23</v>
      </c>
      <c r="L29" s="61"/>
      <c r="M29" s="65">
        <f>IFERROR('YURA ESF'!E29/'YURA ESF'!D29-1,"")</f>
        <v>-0.46748619276679138</v>
      </c>
      <c r="N29" s="65">
        <f>IFERROR('YURA ESF'!F29/'YURA ESF'!E29-1,"")</f>
        <v>-5.1522248243559665E-2</v>
      </c>
      <c r="O29" s="65">
        <f>IFERROR('YURA ESF'!G29/'YURA ESF'!F29-1,"")</f>
        <v>8.0026455026455112E-2</v>
      </c>
      <c r="P29" s="65">
        <f>IFERROR('YURA ESF'!H29/'YURA ESF'!G29-1,"")</f>
        <v>-0.46899367217799548</v>
      </c>
      <c r="Q29" s="65">
        <f>IFERROR('YURA ESF'!I29/'YURA ESF'!H29-1,"")</f>
        <v>-7.0039209656338919E-2</v>
      </c>
    </row>
    <row r="30" spans="2:17" ht="15.75" x14ac:dyDescent="0.25">
      <c r="B30" s="64" t="s">
        <v>24</v>
      </c>
      <c r="C30" s="61"/>
      <c r="D30" s="67">
        <f>'YURA ESF'!D30/'YURA ESF'!D$33</f>
        <v>5.7831927174715608E-2</v>
      </c>
      <c r="E30" s="67">
        <f>'YURA ESF'!E30/'YURA ESF'!E$33</f>
        <v>4.2714355057707896E-2</v>
      </c>
      <c r="F30" s="67">
        <f>'YURA ESF'!F30/'YURA ESF'!F$33</f>
        <v>4.2113888513572964E-2</v>
      </c>
      <c r="G30" s="67">
        <f>'YURA ESF'!G30/'YURA ESF'!G$33</f>
        <v>4.0359325141699119E-2</v>
      </c>
      <c r="H30" s="67">
        <f>'YURA ESF'!H30/'YURA ESF'!H$33</f>
        <v>6.6280754998679331E-2</v>
      </c>
      <c r="I30" s="67">
        <f>'YURA ESF'!I30/'YURA ESF'!I$33</f>
        <v>6.5216620817334647E-2</v>
      </c>
      <c r="K30" s="64" t="s">
        <v>24</v>
      </c>
      <c r="L30" s="61"/>
      <c r="M30" s="65">
        <f>IFERROR('YURA ESF'!E30/'YURA ESF'!D30-1,"")</f>
        <v>6.5962643425698797E-3</v>
      </c>
      <c r="N30" s="65">
        <f>IFERROR('YURA ESF'!F30/'YURA ESF'!E30-1,"")</f>
        <v>1.0927549994414143E-2</v>
      </c>
      <c r="O30" s="65">
        <f>IFERROR('YURA ESF'!G30/'YURA ESF'!F30-1,"")</f>
        <v>-4.8600990461455607E-2</v>
      </c>
      <c r="P30" s="65">
        <f>IFERROR('YURA ESF'!H30/'YURA ESF'!G30-1,"")</f>
        <v>0.75070510982289673</v>
      </c>
      <c r="Q30" s="65">
        <f>IFERROR('YURA ESF'!I30/'YURA ESF'!H30-1,"")</f>
        <v>-1.1861911673232473E-2</v>
      </c>
    </row>
    <row r="31" spans="2:17" ht="15.75" x14ac:dyDescent="0.25">
      <c r="B31" s="66" t="s">
        <v>14</v>
      </c>
      <c r="C31" s="63"/>
      <c r="D31" s="65">
        <f>'YURA ESF'!D31/'YURA ESF'!D$33</f>
        <v>3.610290995876537E-3</v>
      </c>
      <c r="E31" s="65">
        <f>'YURA ESF'!E31/'YURA ESF'!E$33</f>
        <v>3.4537498014764931E-3</v>
      </c>
      <c r="F31" s="65">
        <f>'YURA ESF'!F31/'YURA ESF'!F$33</f>
        <v>1.2598010177598202E-3</v>
      </c>
      <c r="G31" s="65">
        <f>'YURA ESF'!G31/'YURA ESF'!G$33</f>
        <v>3.9994684955420577E-4</v>
      </c>
      <c r="H31" s="65">
        <f>'YURA ESF'!H31/'YURA ESF'!H$33</f>
        <v>3.5153674328555198E-4</v>
      </c>
      <c r="I31" s="65">
        <f>'YURA ESF'!I31/'YURA ESF'!I$33</f>
        <v>2.4358099088473404E-4</v>
      </c>
      <c r="K31" s="66" t="s">
        <v>14</v>
      </c>
      <c r="L31" s="63"/>
      <c r="M31" s="67">
        <f>IFERROR('YURA ESF'!E31/'YURA ESF'!D31-1,"")</f>
        <v>0.30376041432109879</v>
      </c>
      <c r="N31" s="67">
        <f>IFERROR('YURA ESF'!F31/'YURA ESF'!E31-1,"")</f>
        <v>-0.62599309153713301</v>
      </c>
      <c r="O31" s="67">
        <f>IFERROR('YURA ESF'!G31/'YURA ESF'!F31-1,"")</f>
        <v>-0.6848302932348187</v>
      </c>
      <c r="P31" s="67">
        <f>IFERROR('YURA ESF'!H31/'YURA ESF'!G31-1,"")</f>
        <v>-6.3003663003663002E-2</v>
      </c>
      <c r="Q31" s="67">
        <f>IFERROR('YURA ESF'!I31/'YURA ESF'!H31-1,"")</f>
        <v>-0.30414386239249414</v>
      </c>
    </row>
    <row r="32" spans="2:17" ht="15.75" x14ac:dyDescent="0.25">
      <c r="B32" s="78" t="s">
        <v>25</v>
      </c>
      <c r="C32" s="79"/>
      <c r="D32" s="80">
        <f>'YURA ESF'!D32/'YURA ESF'!D$33</f>
        <v>0.79626874271270565</v>
      </c>
      <c r="E32" s="80">
        <f>'YURA ESF'!E32/'YURA ESF'!E$33</f>
        <v>0.71483494401450698</v>
      </c>
      <c r="F32" s="80">
        <f>'YURA ESF'!F32/'YURA ESF'!F$33</f>
        <v>0.76862755136248895</v>
      </c>
      <c r="G32" s="80">
        <f>'YURA ESF'!G32/'YURA ESF'!G$33</f>
        <v>0.79634882221512837</v>
      </c>
      <c r="H32" s="80">
        <f>'YURA ESF'!H32/'YURA ESF'!H$33</f>
        <v>0.82920234141611315</v>
      </c>
      <c r="I32" s="80">
        <f>'YURA ESF'!I32/'YURA ESF'!I$33</f>
        <v>0.82676259926096429</v>
      </c>
      <c r="K32" s="78" t="s">
        <v>25</v>
      </c>
      <c r="L32" s="79"/>
      <c r="M32" s="80">
        <f>IFERROR('YURA ESF'!E32/'YURA ESF'!D32-1,"")</f>
        <v>0.2234753738185129</v>
      </c>
      <c r="N32" s="80">
        <f>IFERROR('YURA ESF'!F32/'YURA ESF'!E32-1,"")</f>
        <v>0.10250029832014462</v>
      </c>
      <c r="O32" s="80">
        <f>IFERROR('YURA ESF'!G32/'YURA ESF'!F32-1,"")</f>
        <v>2.8564513919427048E-2</v>
      </c>
      <c r="P32" s="80">
        <f>IFERROR('YURA ESF'!H32/'YURA ESF'!G32-1,"")</f>
        <v>0.11000932152986409</v>
      </c>
      <c r="Q32" s="80">
        <f>IFERROR('YURA ESF'!I32/'YURA ESF'!H32-1,"")</f>
        <v>1.3066409978998994E-3</v>
      </c>
    </row>
    <row r="33" spans="2:17" ht="16.5" thickBot="1" x14ac:dyDescent="0.3">
      <c r="B33" s="99" t="s">
        <v>26</v>
      </c>
      <c r="C33" s="100"/>
      <c r="D33" s="101">
        <f>'YURA ESF'!D33/'YURA ESF'!D$33</f>
        <v>1</v>
      </c>
      <c r="E33" s="101">
        <f>'YURA ESF'!E33/'YURA ESF'!E$33</f>
        <v>1</v>
      </c>
      <c r="F33" s="101">
        <f>'YURA ESF'!F33/'YURA ESF'!F$33</f>
        <v>1</v>
      </c>
      <c r="G33" s="101">
        <f>'YURA ESF'!G33/'YURA ESF'!G$33</f>
        <v>1</v>
      </c>
      <c r="H33" s="101">
        <f>'YURA ESF'!H33/'YURA ESF'!H$33</f>
        <v>1</v>
      </c>
      <c r="I33" s="101">
        <f>'YURA ESF'!I33/'YURA ESF'!I$33</f>
        <v>1</v>
      </c>
      <c r="K33" s="72" t="s">
        <v>26</v>
      </c>
      <c r="L33" s="73"/>
      <c r="M33" s="74">
        <f>IFERROR('YURA ESF'!E33/'YURA ESF'!D33-1,"")</f>
        <v>0.36285334930500279</v>
      </c>
      <c r="N33" s="74">
        <f>IFERROR('YURA ESF'!F33/'YURA ESF'!E33-1,"")</f>
        <v>2.5341516354236093E-2</v>
      </c>
      <c r="O33" s="74">
        <f>IFERROR('YURA ESF'!G33/'YURA ESF'!F33-1,"")</f>
        <v>-7.2402925728607403E-3</v>
      </c>
      <c r="P33" s="74">
        <f>IFERROR('YURA ESF'!H33/'YURA ESF'!G33-1,"")</f>
        <v>6.6030052855979404E-2</v>
      </c>
      <c r="Q33" s="74">
        <f>IFERROR('YURA ESF'!I33/'YURA ESF'!H33-1,"")</f>
        <v>4.2614553841053837E-3</v>
      </c>
    </row>
    <row r="34" spans="2:17" ht="15.75" x14ac:dyDescent="0.25">
      <c r="B34" s="59" t="s">
        <v>27</v>
      </c>
      <c r="C34" s="12"/>
      <c r="D34" s="13"/>
      <c r="E34" s="13"/>
      <c r="F34" s="13"/>
      <c r="G34" s="13"/>
      <c r="H34" s="13"/>
      <c r="I34" s="13"/>
      <c r="K34" s="59" t="s">
        <v>27</v>
      </c>
      <c r="L34" s="12"/>
      <c r="M34" s="52" t="str">
        <f>IFERROR('YURA ESF'!E34/'YURA ESF'!D34-1,"")</f>
        <v/>
      </c>
      <c r="N34" s="52" t="str">
        <f>IFERROR('YURA ESF'!F34/'YURA ESF'!E34-1,"")</f>
        <v/>
      </c>
      <c r="O34" s="52" t="str">
        <f>IFERROR('YURA ESF'!G34/'YURA ESF'!F34-1,"")</f>
        <v/>
      </c>
      <c r="P34" s="52" t="str">
        <f>IFERROR('YURA ESF'!H34/'YURA ESF'!G34-1,"")</f>
        <v/>
      </c>
      <c r="Q34" s="52" t="str">
        <f>IFERROR('YURA ESF'!I34/'YURA ESF'!H34-1,"")</f>
        <v/>
      </c>
    </row>
    <row r="35" spans="2:17" ht="15.75" x14ac:dyDescent="0.25">
      <c r="B35" s="82" t="s">
        <v>28</v>
      </c>
      <c r="C35" s="83"/>
      <c r="D35" s="102"/>
      <c r="E35" s="102"/>
      <c r="F35" s="102"/>
      <c r="G35" s="102"/>
      <c r="H35" s="102"/>
      <c r="I35" s="102"/>
      <c r="K35" s="82" t="s">
        <v>28</v>
      </c>
      <c r="L35" s="83"/>
      <c r="M35" s="84" t="str">
        <f>IFERROR('YURA ESF'!E35/'YURA ESF'!D35-1,"")</f>
        <v/>
      </c>
      <c r="N35" s="84" t="str">
        <f>IFERROR('YURA ESF'!F35/'YURA ESF'!E35-1,"")</f>
        <v/>
      </c>
      <c r="O35" s="84" t="str">
        <f>IFERROR('YURA ESF'!G35/'YURA ESF'!F35-1,"")</f>
        <v/>
      </c>
      <c r="P35" s="84" t="str">
        <f>IFERROR('YURA ESF'!H35/'YURA ESF'!G35-1,"")</f>
        <v/>
      </c>
      <c r="Q35" s="84" t="str">
        <f>IFERROR('YURA ESF'!I35/'YURA ESF'!H35-1,"")</f>
        <v/>
      </c>
    </row>
    <row r="36" spans="2:17" ht="15.75" x14ac:dyDescent="0.25">
      <c r="B36" s="66" t="s">
        <v>29</v>
      </c>
      <c r="C36" s="63"/>
      <c r="D36" s="67">
        <f>'YURA ESF'!D36/'YURA ESF'!D$66</f>
        <v>0.10509210774210685</v>
      </c>
      <c r="E36" s="67">
        <f>'YURA ESF'!E36/'YURA ESF'!E$66</f>
        <v>4.5803343545954181E-2</v>
      </c>
      <c r="F36" s="67">
        <f>'YURA ESF'!F36/'YURA ESF'!F$66</f>
        <v>4.1582450864197026E-2</v>
      </c>
      <c r="G36" s="67">
        <f>'YURA ESF'!G36/'YURA ESF'!G$66</f>
        <v>5.395180450011991E-2</v>
      </c>
      <c r="H36" s="67">
        <f>'YURA ESF'!H36/'YURA ESF'!H$66</f>
        <v>3.6851302706118305E-2</v>
      </c>
      <c r="I36" s="67">
        <f>'YURA ESF'!I36/'YURA ESF'!I$66</f>
        <v>3.3019045433465372E-2</v>
      </c>
      <c r="K36" s="66" t="s">
        <v>29</v>
      </c>
      <c r="L36" s="63"/>
      <c r="M36" s="67">
        <f>IFERROR('YURA ESF'!E36/'YURA ESF'!D36-1,"")</f>
        <v>-0.40601400521763009</v>
      </c>
      <c r="N36" s="67">
        <f>IFERROR('YURA ESF'!F36/'YURA ESF'!E36-1,"")</f>
        <v>-6.9146269200966337E-2</v>
      </c>
      <c r="O36" s="67">
        <f>IFERROR('YURA ESF'!G36/'YURA ESF'!F36-1,"")</f>
        <v>0.28807168739594546</v>
      </c>
      <c r="P36" s="67">
        <f>IFERROR('YURA ESF'!H36/'YURA ESF'!G36-1,"")</f>
        <v>-0.27185760447497764</v>
      </c>
      <c r="Q36" s="67">
        <f>IFERROR('YURA ESF'!I36/'YURA ESF'!H36-1,"")</f>
        <v>-0.10017415430742893</v>
      </c>
    </row>
    <row r="37" spans="2:17" ht="15.75" x14ac:dyDescent="0.25">
      <c r="B37" s="64" t="s">
        <v>30</v>
      </c>
      <c r="C37" s="61"/>
      <c r="D37" s="65">
        <f>'YURA ESF'!D37/'YURA ESF'!D$66</f>
        <v>8.1589243430231689E-2</v>
      </c>
      <c r="E37" s="65">
        <f>'YURA ESF'!E37/'YURA ESF'!E$66</f>
        <v>7.0265913383355041E-2</v>
      </c>
      <c r="F37" s="65">
        <f>'YURA ESF'!F37/'YURA ESF'!F$66</f>
        <v>0.14281725075116108</v>
      </c>
      <c r="G37" s="65">
        <f>'YURA ESF'!G37/'YURA ESF'!G$66</f>
        <v>8.8586908670159142E-2</v>
      </c>
      <c r="H37" s="65">
        <f>'YURA ESF'!H37/'YURA ESF'!H$66</f>
        <v>8.7583909127064735E-2</v>
      </c>
      <c r="I37" s="65">
        <f>'YURA ESF'!I37/'YURA ESF'!I$66</f>
        <v>8.2154805025048475E-2</v>
      </c>
      <c r="K37" s="64" t="s">
        <v>30</v>
      </c>
      <c r="L37" s="61"/>
      <c r="M37" s="65">
        <f>IFERROR('YURA ESF'!E37/'YURA ESF'!D37-1,"")</f>
        <v>0.17371030016191313</v>
      </c>
      <c r="N37" s="65">
        <f>IFERROR('YURA ESF'!F37/'YURA ESF'!E37-1,"")</f>
        <v>1.0840326325485052</v>
      </c>
      <c r="O37" s="65">
        <f>IFERROR('YURA ESF'!G37/'YURA ESF'!F37-1,"")</f>
        <v>-0.38420944899370346</v>
      </c>
      <c r="P37" s="65">
        <f>IFERROR('YURA ESF'!H37/'YURA ESF'!G37-1,"")</f>
        <v>5.3960237214025097E-2</v>
      </c>
      <c r="Q37" s="65">
        <f>IFERROR('YURA ESF'!I37/'YURA ESF'!H37-1,"")</f>
        <v>-5.799016185089001E-2</v>
      </c>
    </row>
    <row r="38" spans="2:17" ht="15.75" x14ac:dyDescent="0.25">
      <c r="B38" s="66" t="s">
        <v>31</v>
      </c>
      <c r="C38" s="63"/>
      <c r="D38" s="67">
        <f>'YURA ESF'!D38/'YURA ESF'!D$66</f>
        <v>4.6155997332725796E-2</v>
      </c>
      <c r="E38" s="67">
        <f>'YURA ESF'!E38/'YURA ESF'!E$66</f>
        <v>3.0966982837875825E-2</v>
      </c>
      <c r="F38" s="67">
        <f>'YURA ESF'!F38/'YURA ESF'!F$66</f>
        <v>2.9863770743557481E-2</v>
      </c>
      <c r="G38" s="67">
        <f>'YURA ESF'!G38/'YURA ESF'!G$66</f>
        <v>4.082622280086734E-2</v>
      </c>
      <c r="H38" s="67">
        <f>'YURA ESF'!H38/'YURA ESF'!H$66</f>
        <v>3.7477417406043628E-2</v>
      </c>
      <c r="I38" s="67">
        <f>'YURA ESF'!I38/'YURA ESF'!I$66</f>
        <v>3.3095267125556833E-2</v>
      </c>
      <c r="K38" s="66" t="s">
        <v>31</v>
      </c>
      <c r="L38" s="63"/>
      <c r="M38" s="67">
        <f>IFERROR('YURA ESF'!E38/'YURA ESF'!D38-1,"")</f>
        <v>-8.563439818586116E-2</v>
      </c>
      <c r="N38" s="67">
        <f>IFERROR('YURA ESF'!F38/'YURA ESF'!E38-1,"")</f>
        <v>-1.1186716556629395E-2</v>
      </c>
      <c r="O38" s="67">
        <f>IFERROR('YURA ESF'!G38/'YURA ESF'!F38-1,"")</f>
        <v>0.3571839052470609</v>
      </c>
      <c r="P38" s="67">
        <f>IFERROR('YURA ESF'!H38/'YURA ESF'!G38-1,"")</f>
        <v>-2.1411962278775398E-2</v>
      </c>
      <c r="Q38" s="67">
        <f>IFERROR('YURA ESF'!I38/'YURA ESF'!H38-1,"")</f>
        <v>-0.11316458202699586</v>
      </c>
    </row>
    <row r="39" spans="2:17" ht="15.75" x14ac:dyDescent="0.25">
      <c r="B39" s="64" t="s">
        <v>32</v>
      </c>
      <c r="C39" s="61"/>
      <c r="D39" s="67">
        <f>'YURA ESF'!D39/'YURA ESF'!D$66</f>
        <v>1.5515064998041818E-2</v>
      </c>
      <c r="E39" s="67">
        <f>'YURA ESF'!E39/'YURA ESF'!E$66</f>
        <v>1.3185987260196652E-2</v>
      </c>
      <c r="F39" s="67">
        <f>'YURA ESF'!F39/'YURA ESF'!F$66</f>
        <v>8.7575514250280956E-2</v>
      </c>
      <c r="G39" s="67">
        <f>'YURA ESF'!G39/'YURA ESF'!G$66</f>
        <v>8.2687912390250855E-3</v>
      </c>
      <c r="H39" s="67">
        <f>'YURA ESF'!H39/'YURA ESF'!H$66</f>
        <v>5.9709024324748486E-3</v>
      </c>
      <c r="I39" s="67">
        <f>'YURA ESF'!I39/'YURA ESF'!I$66</f>
        <v>8.398070455391083E-3</v>
      </c>
      <c r="K39" s="64" t="s">
        <v>32</v>
      </c>
      <c r="L39" s="61"/>
      <c r="M39" s="65">
        <f>IFERROR('YURA ESF'!E39/'YURA ESF'!D39-1,"")</f>
        <v>0.15826565365470269</v>
      </c>
      <c r="N39" s="65">
        <f>IFERROR('YURA ESF'!F39/'YURA ESF'!E39-1,"")</f>
        <v>5.8098663228608265</v>
      </c>
      <c r="O39" s="65">
        <f>IFERROR('YURA ESF'!G39/'YURA ESF'!F39-1,"")</f>
        <v>-0.90626463525214984</v>
      </c>
      <c r="P39" s="65">
        <f>IFERROR('YURA ESF'!H39/'YURA ESF'!G39-1,"")</f>
        <v>-0.23021863151553812</v>
      </c>
      <c r="Q39" s="65">
        <f>IFERROR('YURA ESF'!I39/'YURA ESF'!H39-1,"")</f>
        <v>0.41249309519425514</v>
      </c>
    </row>
    <row r="40" spans="2:17" ht="15.75" x14ac:dyDescent="0.25">
      <c r="B40" s="66" t="s">
        <v>33</v>
      </c>
      <c r="C40" s="63"/>
      <c r="D40" s="65">
        <f>'YURA ESF'!D40/'YURA ESF'!D$66</f>
        <v>1.9918181099464086E-2</v>
      </c>
      <c r="E40" s="65">
        <f>'YURA ESF'!E40/'YURA ESF'!E$66</f>
        <v>2.6112943285282568E-2</v>
      </c>
      <c r="F40" s="65">
        <f>'YURA ESF'!F40/'YURA ESF'!F$66</f>
        <v>2.5377965757322648E-2</v>
      </c>
      <c r="G40" s="65">
        <f>'YURA ESF'!G40/'YURA ESF'!G$66</f>
        <v>3.949189463026672E-2</v>
      </c>
      <c r="H40" s="65">
        <f>'YURA ESF'!H40/'YURA ESF'!H$66</f>
        <v>4.4135589288546252E-2</v>
      </c>
      <c r="I40" s="65">
        <f>'YURA ESF'!I40/'YURA ESF'!I$66</f>
        <v>4.0661467444100555E-2</v>
      </c>
      <c r="K40" s="66" t="s">
        <v>33</v>
      </c>
      <c r="L40" s="63"/>
      <c r="M40" s="67">
        <f>IFERROR('YURA ESF'!E40/'YURA ESF'!D40-1,"")</f>
        <v>0.78671496352226922</v>
      </c>
      <c r="N40" s="67">
        <f>IFERROR('YURA ESF'!F40/'YURA ESF'!E40-1,"")</f>
        <v>-3.5178490865584999E-3</v>
      </c>
      <c r="O40" s="67">
        <f>IFERROR('YURA ESF'!G40/'YURA ESF'!F40-1,"")</f>
        <v>0.54488197098990776</v>
      </c>
      <c r="P40" s="67">
        <f>IFERROR('YURA ESF'!H40/'YURA ESF'!G40-1,"")</f>
        <v>0.19138028252611594</v>
      </c>
      <c r="Q40" s="67">
        <f>IFERROR('YURA ESF'!I40/'YURA ESF'!H40-1,"")</f>
        <v>-7.478873327147384E-2</v>
      </c>
    </row>
    <row r="41" spans="2:17" ht="15.75" x14ac:dyDescent="0.25">
      <c r="B41" s="66" t="s">
        <v>35</v>
      </c>
      <c r="C41" s="63"/>
      <c r="D41" s="67">
        <f>'YURA ESF'!D41/'YURA ESF'!D$66</f>
        <v>2.7163151456422362E-2</v>
      </c>
      <c r="E41" s="67">
        <f>'YURA ESF'!E41/'YURA ESF'!E$66</f>
        <v>1.9076300878871955E-2</v>
      </c>
      <c r="F41" s="67">
        <f>'YURA ESF'!F41/'YURA ESF'!F$66</f>
        <v>9.801781319661201E-3</v>
      </c>
      <c r="G41" s="67">
        <f>'YURA ESF'!G41/'YURA ESF'!G$66</f>
        <v>0</v>
      </c>
      <c r="H41" s="67">
        <f>'YURA ESF'!H41/'YURA ESF'!H$66</f>
        <v>0</v>
      </c>
      <c r="I41" s="67">
        <f>'YURA ESF'!I41/'YURA ESF'!I$66</f>
        <v>0</v>
      </c>
      <c r="K41" s="66" t="s">
        <v>35</v>
      </c>
      <c r="L41" s="63"/>
      <c r="M41" s="67">
        <f>IFERROR('YURA ESF'!E41/'YURA ESF'!D41-1,"")</f>
        <v>-4.2887177990767134E-2</v>
      </c>
      <c r="N41" s="67">
        <f>IFERROR('YURA ESF'!F41/'YURA ESF'!E41-1,"")</f>
        <v>-0.47315921545328754</v>
      </c>
      <c r="O41" s="67">
        <f>IFERROR('YURA ESF'!G41/'YURA ESF'!F41-1,"")</f>
        <v>-1</v>
      </c>
      <c r="P41" s="67" t="str">
        <f>IFERROR('YURA ESF'!H41/'YURA ESF'!G41-1,"")</f>
        <v/>
      </c>
      <c r="Q41" s="67" t="str">
        <f>IFERROR('YURA ESF'!I41/'YURA ESF'!H41-1,"")</f>
        <v/>
      </c>
    </row>
    <row r="42" spans="2:17" ht="15.75" x14ac:dyDescent="0.25">
      <c r="B42" s="66" t="s">
        <v>37</v>
      </c>
      <c r="C42" s="63"/>
      <c r="D42" s="67">
        <f>'YURA ESF'!D42/'YURA ESF'!D$66</f>
        <v>4.1872790693562425E-3</v>
      </c>
      <c r="E42" s="67">
        <f>'YURA ESF'!E42/'YURA ESF'!E$66</f>
        <v>2.2391214710349543E-3</v>
      </c>
      <c r="F42" s="67">
        <f>'YURA ESF'!F42/'YURA ESF'!F$66</f>
        <v>2.9044361954125614E-3</v>
      </c>
      <c r="G42" s="67">
        <f>'YURA ESF'!G42/'YURA ESF'!G$66</f>
        <v>0</v>
      </c>
      <c r="H42" s="67">
        <f>'YURA ESF'!H42/'YURA ESF'!H$66</f>
        <v>0</v>
      </c>
      <c r="I42" s="67">
        <f>'YURA ESF'!I42/'YURA ESF'!I$66</f>
        <v>0</v>
      </c>
      <c r="K42" s="66" t="s">
        <v>37</v>
      </c>
      <c r="L42" s="63"/>
      <c r="M42" s="67">
        <f>IFERROR('YURA ESF'!E42/'YURA ESF'!D42-1,"")</f>
        <v>-0.27122263747997866</v>
      </c>
      <c r="N42" s="67">
        <f>IFERROR('YURA ESF'!F42/'YURA ESF'!E42-1,"")</f>
        <v>0.33000333000333004</v>
      </c>
      <c r="O42" s="67">
        <f>IFERROR('YURA ESF'!G42/'YURA ESF'!F42-1,"")</f>
        <v>-1</v>
      </c>
      <c r="P42" s="67" t="str">
        <f>IFERROR('YURA ESF'!H42/'YURA ESF'!G42-1,"")</f>
        <v/>
      </c>
      <c r="Q42" s="67" t="str">
        <f>IFERROR('YURA ESF'!I42/'YURA ESF'!H42-1,"")</f>
        <v/>
      </c>
    </row>
    <row r="43" spans="2:17" ht="15.75" x14ac:dyDescent="0.25">
      <c r="B43" s="64" t="s">
        <v>38</v>
      </c>
      <c r="C43" s="61"/>
      <c r="D43" s="65">
        <f>'YURA ESF'!D43/'YURA ESF'!D$66</f>
        <v>0</v>
      </c>
      <c r="E43" s="65">
        <f>'YURA ESF'!E43/'YURA ESF'!E$66</f>
        <v>0</v>
      </c>
      <c r="F43" s="65">
        <f>'YURA ESF'!F43/'YURA ESF'!F$66</f>
        <v>0</v>
      </c>
      <c r="G43" s="65">
        <f>'YURA ESF'!G43/'YURA ESF'!G$66</f>
        <v>0</v>
      </c>
      <c r="H43" s="65">
        <f>'YURA ESF'!H43/'YURA ESF'!H$66</f>
        <v>0</v>
      </c>
      <c r="I43" s="65">
        <f>'YURA ESF'!I43/'YURA ESF'!I$66</f>
        <v>6.208578402494598E-4</v>
      </c>
      <c r="K43" s="64" t="s">
        <v>38</v>
      </c>
      <c r="L43" s="61"/>
      <c r="M43" s="65" t="str">
        <f>IFERROR('YURA ESF'!E43/'YURA ESF'!D43-1,"")</f>
        <v/>
      </c>
      <c r="N43" s="65" t="str">
        <f>IFERROR('YURA ESF'!F43/'YURA ESF'!E43-1,"")</f>
        <v/>
      </c>
      <c r="O43" s="65" t="str">
        <f>IFERROR('YURA ESF'!G43/'YURA ESF'!F43-1,"")</f>
        <v/>
      </c>
      <c r="P43" s="65" t="str">
        <f>IFERROR('YURA ESF'!H43/'YURA ESF'!G43-1,"")</f>
        <v/>
      </c>
      <c r="Q43" s="65" t="str">
        <f>IFERROR('YURA ESF'!I43/'YURA ESF'!H43-1,"")</f>
        <v/>
      </c>
    </row>
    <row r="44" spans="2:17" ht="15.75" x14ac:dyDescent="0.25">
      <c r="B44" s="66" t="s">
        <v>39</v>
      </c>
      <c r="C44" s="63"/>
      <c r="D44" s="67">
        <f>'YURA ESF'!D44/'YURA ESF'!D$66</f>
        <v>0.21803178169811716</v>
      </c>
      <c r="E44" s="67">
        <f>'YURA ESF'!E44/'YURA ESF'!E$66</f>
        <v>0.13738467927921613</v>
      </c>
      <c r="F44" s="67">
        <f>'YURA ESF'!F44/'YURA ESF'!F$66</f>
        <v>0.19710591913043188</v>
      </c>
      <c r="G44" s="67">
        <f>'YURA ESF'!G44/'YURA ESF'!G$66</f>
        <v>0.14253871317027905</v>
      </c>
      <c r="H44" s="67">
        <f>'YURA ESF'!H44/'YURA ESF'!H$66</f>
        <v>0.12443521183318304</v>
      </c>
      <c r="I44" s="67">
        <f>'YURA ESF'!I44/'YURA ESF'!I$66</f>
        <v>0.1157947082987633</v>
      </c>
      <c r="K44" s="66" t="s">
        <v>39</v>
      </c>
      <c r="L44" s="63"/>
      <c r="M44" s="67">
        <f>IFERROR('YURA ESF'!E44/'YURA ESF'!D44-1,"")</f>
        <v>-0.14124826738279961</v>
      </c>
      <c r="N44" s="67">
        <f>IFERROR('YURA ESF'!F44/'YURA ESF'!E44-1,"")</f>
        <v>0.47105836738061013</v>
      </c>
      <c r="O44" s="67">
        <f>IFERROR('YURA ESF'!G44/'YURA ESF'!F44-1,"")</f>
        <v>-0.28207792131129639</v>
      </c>
      <c r="P44" s="67">
        <f>IFERROR('YURA ESF'!H44/'YURA ESF'!G44-1,"")</f>
        <v>-6.9363876680959891E-2</v>
      </c>
      <c r="Q44" s="67">
        <f>IFERROR('YURA ESF'!I44/'YURA ESF'!H44-1,"")</f>
        <v>-6.5472219890708505E-2</v>
      </c>
    </row>
    <row r="45" spans="2:17" ht="15.75" x14ac:dyDescent="0.25">
      <c r="B45" s="78" t="s">
        <v>41</v>
      </c>
      <c r="C45" s="85"/>
      <c r="D45" s="80">
        <f>'YURA ESF'!D45/'YURA ESF'!D$66</f>
        <v>0.21803178169811716</v>
      </c>
      <c r="E45" s="80">
        <f>'YURA ESF'!E45/'YURA ESF'!E$66</f>
        <v>0.13738467927921613</v>
      </c>
      <c r="F45" s="80">
        <f>'YURA ESF'!F45/'YURA ESF'!F$66</f>
        <v>0.19710591913043188</v>
      </c>
      <c r="G45" s="80">
        <f>'YURA ESF'!G45/'YURA ESF'!G$66</f>
        <v>0.14253871317027905</v>
      </c>
      <c r="H45" s="80">
        <f>'YURA ESF'!H45/'YURA ESF'!H$66</f>
        <v>0.12443521183318304</v>
      </c>
      <c r="I45" s="80">
        <f>'YURA ESF'!I45/'YURA ESF'!I$66</f>
        <v>0.1157947082987633</v>
      </c>
      <c r="K45" s="78" t="s">
        <v>41</v>
      </c>
      <c r="L45" s="85"/>
      <c r="M45" s="80">
        <f>IFERROR('YURA ESF'!E45/'YURA ESF'!D45-1,"")</f>
        <v>-0.14124826738279961</v>
      </c>
      <c r="N45" s="80">
        <f>IFERROR('YURA ESF'!F45/'YURA ESF'!E45-1,"")</f>
        <v>0.47105836738061013</v>
      </c>
      <c r="O45" s="80">
        <f>IFERROR('YURA ESF'!G45/'YURA ESF'!F45-1,"")</f>
        <v>-0.28207792131129639</v>
      </c>
      <c r="P45" s="80">
        <f>IFERROR('YURA ESF'!H45/'YURA ESF'!G45-1,"")</f>
        <v>-6.9363876680959891E-2</v>
      </c>
      <c r="Q45" s="80">
        <f>IFERROR('YURA ESF'!I45/'YURA ESF'!H45-1,"")</f>
        <v>-6.5472219890708505E-2</v>
      </c>
    </row>
    <row r="46" spans="2:17" ht="15.75" x14ac:dyDescent="0.25">
      <c r="B46" s="82" t="s">
        <v>42</v>
      </c>
      <c r="C46" s="86"/>
      <c r="D46" s="87"/>
      <c r="E46" s="87"/>
      <c r="F46" s="87"/>
      <c r="G46" s="87"/>
      <c r="H46" s="87"/>
      <c r="I46" s="87"/>
      <c r="K46" s="82" t="s">
        <v>42</v>
      </c>
      <c r="L46" s="86"/>
      <c r="M46" s="87" t="str">
        <f>IFERROR('YURA ESF'!E46/'YURA ESF'!D46-1,"")</f>
        <v/>
      </c>
      <c r="N46" s="87" t="str">
        <f>IFERROR('YURA ESF'!F46/'YURA ESF'!E46-1,"")</f>
        <v/>
      </c>
      <c r="O46" s="87" t="str">
        <f>IFERROR('YURA ESF'!G46/'YURA ESF'!F46-1,"")</f>
        <v/>
      </c>
      <c r="P46" s="87" t="str">
        <f>IFERROR('YURA ESF'!H46/'YURA ESF'!G46-1,"")</f>
        <v/>
      </c>
      <c r="Q46" s="87" t="str">
        <f>IFERROR('YURA ESF'!I46/'YURA ESF'!H46-1,"")</f>
        <v/>
      </c>
    </row>
    <row r="47" spans="2:17" ht="15.75" x14ac:dyDescent="0.25">
      <c r="B47" s="66" t="s">
        <v>29</v>
      </c>
      <c r="C47" s="63"/>
      <c r="D47" s="67">
        <f>'YURA ESF'!D47/'YURA ESF'!D$66</f>
        <v>0.3119129644281467</v>
      </c>
      <c r="E47" s="67">
        <f>'YURA ESF'!E47/'YURA ESF'!E$66</f>
        <v>0.32249105432572467</v>
      </c>
      <c r="F47" s="67">
        <f>'YURA ESF'!F47/'YURA ESF'!F$66</f>
        <v>0.31260678020777261</v>
      </c>
      <c r="G47" s="67">
        <f>'YURA ESF'!G47/'YURA ESF'!G$66</f>
        <v>0.36943573945557712</v>
      </c>
      <c r="H47" s="67">
        <f>'YURA ESF'!H47/'YURA ESF'!H$66</f>
        <v>0.3420618798118138</v>
      </c>
      <c r="I47" s="67">
        <f>'YURA ESF'!I47/'YURA ESF'!I$66</f>
        <v>0.33622784182726251</v>
      </c>
      <c r="K47" s="66" t="s">
        <v>29</v>
      </c>
      <c r="L47" s="63"/>
      <c r="M47" s="67">
        <f>IFERROR('YURA ESF'!E47/'YURA ESF'!D47-1,"")</f>
        <v>0.40907260560489478</v>
      </c>
      <c r="N47" s="67">
        <f>IFERROR('YURA ESF'!F47/'YURA ESF'!E47-1,"")</f>
        <v>-6.0849572679609887E-3</v>
      </c>
      <c r="O47" s="67">
        <f>IFERROR('YURA ESF'!G47/'YURA ESF'!F47-1,"")</f>
        <v>0.17323404300854151</v>
      </c>
      <c r="P47" s="67">
        <f>IFERROR('YURA ESF'!H47/'YURA ESF'!G47-1,"")</f>
        <v>-1.2958940157843823E-2</v>
      </c>
      <c r="Q47" s="67">
        <f>IFERROR('YURA ESF'!I47/'YURA ESF'!H47-1,"")</f>
        <v>-1.2866730546331806E-2</v>
      </c>
    </row>
    <row r="48" spans="2:17" ht="15.75" x14ac:dyDescent="0.25">
      <c r="B48" s="64" t="s">
        <v>30</v>
      </c>
      <c r="C48" s="61"/>
      <c r="D48" s="65">
        <f>'YURA ESF'!D48/'YURA ESF'!D$66</f>
        <v>0</v>
      </c>
      <c r="E48" s="65">
        <f>'YURA ESF'!E48/'YURA ESF'!E$66</f>
        <v>0</v>
      </c>
      <c r="F48" s="65">
        <f>'YURA ESF'!F48/'YURA ESF'!F$66</f>
        <v>0</v>
      </c>
      <c r="G48" s="65">
        <f>'YURA ESF'!G48/'YURA ESF'!G$66</f>
        <v>1.6107602989610025E-2</v>
      </c>
      <c r="H48" s="65">
        <f>'YURA ESF'!H48/'YURA ESF'!H$66</f>
        <v>1.7190668967001447E-2</v>
      </c>
      <c r="I48" s="65">
        <f>'YURA ESF'!I48/'YURA ESF'!I$66</f>
        <v>1.9840492767081424E-2</v>
      </c>
      <c r="K48" s="64" t="s">
        <v>30</v>
      </c>
      <c r="L48" s="61"/>
      <c r="M48" s="65" t="str">
        <f>IFERROR('YURA ESF'!E48/'YURA ESF'!D48-1,"")</f>
        <v/>
      </c>
      <c r="N48" s="65" t="str">
        <f>IFERROR('YURA ESF'!F48/'YURA ESF'!E48-1,"")</f>
        <v/>
      </c>
      <c r="O48" s="65" t="str">
        <f>IFERROR('YURA ESF'!G48/'YURA ESF'!F48-1,"")</f>
        <v/>
      </c>
      <c r="P48" s="65">
        <f>IFERROR('YURA ESF'!H48/'YURA ESF'!G48-1,"")</f>
        <v>0.13770930158528039</v>
      </c>
      <c r="Q48" s="65">
        <f>IFERROR('YURA ESF'!I48/'YURA ESF'!H48-1,"")</f>
        <v>0.15906147573746909</v>
      </c>
    </row>
    <row r="49" spans="2:17" ht="15.75" x14ac:dyDescent="0.25">
      <c r="B49" s="66" t="s">
        <v>33</v>
      </c>
      <c r="C49" s="63"/>
      <c r="D49" s="67">
        <f>'YURA ESF'!D49/'YURA ESF'!D$66</f>
        <v>0</v>
      </c>
      <c r="E49" s="67">
        <f>'YURA ESF'!E49/'YURA ESF'!E$66</f>
        <v>0</v>
      </c>
      <c r="F49" s="67">
        <f>'YURA ESF'!F49/'YURA ESF'!F$66</f>
        <v>0</v>
      </c>
      <c r="G49" s="67">
        <f>'YURA ESF'!G49/'YURA ESF'!G$66</f>
        <v>1.6107602989610025E-2</v>
      </c>
      <c r="H49" s="67">
        <f>'YURA ESF'!H49/'YURA ESF'!H$66</f>
        <v>1.7190668967001447E-2</v>
      </c>
      <c r="I49" s="67">
        <f>'YURA ESF'!I49/'YURA ESF'!I$66</f>
        <v>1.9840492767081424E-2</v>
      </c>
      <c r="K49" s="66" t="s">
        <v>33</v>
      </c>
      <c r="L49" s="63"/>
      <c r="M49" s="67" t="str">
        <f>IFERROR('YURA ESF'!E49/'YURA ESF'!D49-1,"")</f>
        <v/>
      </c>
      <c r="N49" s="67" t="str">
        <f>IFERROR('YURA ESF'!F49/'YURA ESF'!E49-1,"")</f>
        <v/>
      </c>
      <c r="O49" s="67" t="str">
        <f>IFERROR('YURA ESF'!G49/'YURA ESF'!F49-1,"")</f>
        <v/>
      </c>
      <c r="P49" s="67">
        <f>IFERROR('YURA ESF'!H49/'YURA ESF'!G49-1,"")</f>
        <v>0.13770930158528039</v>
      </c>
      <c r="Q49" s="67">
        <f>IFERROR('YURA ESF'!I49/'YURA ESF'!H49-1,"")</f>
        <v>0.15906147573746909</v>
      </c>
    </row>
    <row r="50" spans="2:17" ht="15.75" x14ac:dyDescent="0.25">
      <c r="B50" s="66" t="s">
        <v>35</v>
      </c>
      <c r="C50" s="63"/>
      <c r="D50" s="67">
        <f>'YURA ESF'!D50/'YURA ESF'!D$66</f>
        <v>5.0120122860454449E-3</v>
      </c>
      <c r="E50" s="67">
        <f>'YURA ESF'!E50/'YURA ESF'!E$66</f>
        <v>8.8734229031630293E-3</v>
      </c>
      <c r="F50" s="67">
        <f>'YURA ESF'!F50/'YURA ESF'!F$66</f>
        <v>9.6857202238204779E-3</v>
      </c>
      <c r="G50" s="67">
        <f>'YURA ESF'!G50/'YURA ESF'!G$66</f>
        <v>0</v>
      </c>
      <c r="H50" s="67">
        <f>'YURA ESF'!H50/'YURA ESF'!H$66</f>
        <v>0</v>
      </c>
      <c r="I50" s="67">
        <f>'YURA ESF'!I50/'YURA ESF'!I$66</f>
        <v>0</v>
      </c>
      <c r="K50" s="66" t="s">
        <v>35</v>
      </c>
      <c r="L50" s="63"/>
      <c r="M50" s="67">
        <f>IFERROR('YURA ESF'!E50/'YURA ESF'!D50-1,"")</f>
        <v>1.4128380844248003</v>
      </c>
      <c r="N50" s="67">
        <f>IFERROR('YURA ESF'!F50/'YURA ESF'!E50-1,"")</f>
        <v>0.11920407374418107</v>
      </c>
      <c r="O50" s="67">
        <f>IFERROR('YURA ESF'!G50/'YURA ESF'!F50-1,"")</f>
        <v>-1</v>
      </c>
      <c r="P50" s="67" t="str">
        <f>IFERROR('YURA ESF'!H50/'YURA ESF'!G50-1,"")</f>
        <v/>
      </c>
      <c r="Q50" s="67" t="str">
        <f>IFERROR('YURA ESF'!I50/'YURA ESF'!H50-1,"")</f>
        <v/>
      </c>
    </row>
    <row r="51" spans="2:17" ht="15.75" x14ac:dyDescent="0.25">
      <c r="B51" s="64" t="s">
        <v>36</v>
      </c>
      <c r="C51" s="61"/>
      <c r="D51" s="65">
        <f>'YURA ESF'!D51/'YURA ESF'!D$66</f>
        <v>1.5432144556344136E-2</v>
      </c>
      <c r="E51" s="65">
        <f>'YURA ESF'!E51/'YURA ESF'!E$66</f>
        <v>1.8585081023687861E-2</v>
      </c>
      <c r="F51" s="65">
        <f>'YURA ESF'!F51/'YURA ESF'!F$66</f>
        <v>1.5983416352892053E-2</v>
      </c>
      <c r="G51" s="65">
        <f>'YURA ESF'!G51/'YURA ESF'!G$66</f>
        <v>4.3257255043175945E-3</v>
      </c>
      <c r="H51" s="65">
        <f>'YURA ESF'!H51/'YURA ESF'!H$66</f>
        <v>3.7888459782574936E-3</v>
      </c>
      <c r="I51" s="65">
        <f>'YURA ESF'!I51/'YURA ESF'!I$66</f>
        <v>8.3791860864348509E-3</v>
      </c>
      <c r="K51" s="64" t="s">
        <v>36</v>
      </c>
      <c r="L51" s="61"/>
      <c r="M51" s="65">
        <f>IFERROR('YURA ESF'!E51/'YURA ESF'!D51-1,"")</f>
        <v>0.64129747668966974</v>
      </c>
      <c r="N51" s="65">
        <f>IFERROR('YURA ESF'!F51/'YURA ESF'!E51-1,"")</f>
        <v>-0.11819268697794216</v>
      </c>
      <c r="O51" s="65">
        <f>IFERROR('YURA ESF'!G51/'YURA ESF'!F51-1,"")</f>
        <v>-0.73132114616413557</v>
      </c>
      <c r="P51" s="65">
        <f>IFERROR('YURA ESF'!H51/'YURA ESF'!G51-1,"")</f>
        <v>-6.6278321536221041E-2</v>
      </c>
      <c r="Q51" s="65">
        <f>IFERROR('YURA ESF'!I51/'YURA ESF'!H51-1,"")</f>
        <v>1.2209648168298877</v>
      </c>
    </row>
    <row r="52" spans="2:17" ht="15.75" x14ac:dyDescent="0.25">
      <c r="B52" s="66" t="s">
        <v>44</v>
      </c>
      <c r="C52" s="63"/>
      <c r="D52" s="67">
        <f>'YURA ESF'!D52/'YURA ESF'!D$66</f>
        <v>4.3015792076179497E-2</v>
      </c>
      <c r="E52" s="67">
        <f>'YURA ESF'!E52/'YURA ESF'!E$66</f>
        <v>3.530907407145057E-2</v>
      </c>
      <c r="F52" s="67">
        <f>'YURA ESF'!F52/'YURA ESF'!F$66</f>
        <v>3.5351366241259605E-2</v>
      </c>
      <c r="G52" s="67">
        <f>'YURA ESF'!G52/'YURA ESF'!G$66</f>
        <v>3.3387064898481623E-2</v>
      </c>
      <c r="H52" s="67">
        <f>'YURA ESF'!H52/'YURA ESF'!H$66</f>
        <v>2.9373382319433386E-2</v>
      </c>
      <c r="I52" s="67">
        <f>'YURA ESF'!I52/'YURA ESF'!I$66</f>
        <v>2.7606757921958568E-2</v>
      </c>
      <c r="K52" s="66" t="s">
        <v>44</v>
      </c>
      <c r="L52" s="63"/>
      <c r="M52" s="67">
        <f>IFERROR('YURA ESF'!E52/'YURA ESF'!D52-1,"")</f>
        <v>0.11868426771995799</v>
      </c>
      <c r="N52" s="67">
        <f>IFERROR('YURA ESF'!F52/'YURA ESF'!E52-1,"")</f>
        <v>2.6569640247662285E-2</v>
      </c>
      <c r="O52" s="67">
        <f>IFERROR('YURA ESF'!G52/'YURA ESF'!F52-1,"")</f>
        <v>-6.2403060909633212E-2</v>
      </c>
      <c r="P52" s="67">
        <f>IFERROR('YURA ESF'!H52/'YURA ESF'!G52-1,"")</f>
        <v>-6.2124556268840725E-2</v>
      </c>
      <c r="Q52" s="67">
        <f>IFERROR('YURA ESF'!I52/'YURA ESF'!H52-1,"")</f>
        <v>-5.6138561516616114E-2</v>
      </c>
    </row>
    <row r="53" spans="2:17" ht="15.75" x14ac:dyDescent="0.25">
      <c r="B53" s="66" t="s">
        <v>38</v>
      </c>
      <c r="C53" s="63"/>
      <c r="D53" s="65">
        <f>'YURA ESF'!D53/'YURA ESF'!D$66</f>
        <v>0</v>
      </c>
      <c r="E53" s="65">
        <f>'YURA ESF'!E53/'YURA ESF'!E$66</f>
        <v>0</v>
      </c>
      <c r="F53" s="65">
        <f>'YURA ESF'!F53/'YURA ESF'!F$66</f>
        <v>0</v>
      </c>
      <c r="G53" s="65">
        <f>'YURA ESF'!G53/'YURA ESF'!G$66</f>
        <v>0</v>
      </c>
      <c r="H53" s="65">
        <f>'YURA ESF'!H53/'YURA ESF'!H$66</f>
        <v>0</v>
      </c>
      <c r="I53" s="65">
        <f>'YURA ESF'!I53/'YURA ESF'!I$66</f>
        <v>7.3799566507942174E-4</v>
      </c>
      <c r="K53" s="66" t="s">
        <v>38</v>
      </c>
      <c r="L53" s="63"/>
      <c r="M53" s="67" t="str">
        <f>IFERROR('YURA ESF'!E53/'YURA ESF'!D53-1,"")</f>
        <v/>
      </c>
      <c r="N53" s="67" t="str">
        <f>IFERROR('YURA ESF'!F53/'YURA ESF'!E53-1,"")</f>
        <v/>
      </c>
      <c r="O53" s="67" t="str">
        <f>IFERROR('YURA ESF'!G53/'YURA ESF'!F53-1,"")</f>
        <v/>
      </c>
      <c r="P53" s="67" t="str">
        <f>IFERROR('YURA ESF'!H53/'YURA ESF'!G53-1,"")</f>
        <v/>
      </c>
      <c r="Q53" s="67" t="str">
        <f>IFERROR('YURA ESF'!I53/'YURA ESF'!H53-1,"")</f>
        <v/>
      </c>
    </row>
    <row r="54" spans="2:17" ht="15.75" x14ac:dyDescent="0.25">
      <c r="B54" s="69" t="s">
        <v>45</v>
      </c>
      <c r="C54" s="88"/>
      <c r="D54" s="80">
        <f>'YURA ESF'!D54/'YURA ESF'!D$66</f>
        <v>0.3753729133467158</v>
      </c>
      <c r="E54" s="80">
        <f>'YURA ESF'!E54/'YURA ESF'!E$66</f>
        <v>0.38525863232402613</v>
      </c>
      <c r="F54" s="80">
        <f>'YURA ESF'!F54/'YURA ESF'!F$66</f>
        <v>0.37362728302574477</v>
      </c>
      <c r="G54" s="80">
        <f>'YURA ESF'!G54/'YURA ESF'!G$66</f>
        <v>0.42325613284798635</v>
      </c>
      <c r="H54" s="80">
        <f>'YURA ESF'!H54/'YURA ESF'!H$66</f>
        <v>0.39241477707650613</v>
      </c>
      <c r="I54" s="80">
        <f>'YURA ESF'!I54/'YURA ESF'!I$66</f>
        <v>0.39279227426781677</v>
      </c>
      <c r="K54" s="69" t="s">
        <v>45</v>
      </c>
      <c r="L54" s="88"/>
      <c r="M54" s="71">
        <f>IFERROR('YURA ESF'!E54/'YURA ESF'!D54-1,"")</f>
        <v>0.39874508453543278</v>
      </c>
      <c r="N54" s="71">
        <f>IFERROR('YURA ESF'!F54/'YURA ESF'!E54-1,"")</f>
        <v>-5.6145851477674702E-3</v>
      </c>
      <c r="O54" s="71">
        <f>IFERROR('YURA ESF'!G54/'YURA ESF'!F54-1,"")</f>
        <v>0.12462781414160284</v>
      </c>
      <c r="P54" s="71">
        <f>IFERROR('YURA ESF'!H54/'YURA ESF'!G54-1,"")</f>
        <v>-1.1648235942801732E-2</v>
      </c>
      <c r="Q54" s="71">
        <f>IFERROR('YURA ESF'!I54/'YURA ESF'!H54-1,"")</f>
        <v>5.2275399988932492E-3</v>
      </c>
    </row>
    <row r="55" spans="2:17" ht="16.5" thickBot="1" x14ac:dyDescent="0.3">
      <c r="B55" s="89" t="s">
        <v>46</v>
      </c>
      <c r="C55" s="90"/>
      <c r="D55" s="101">
        <f>'YURA ESF'!D55/'YURA ESF'!D$66</f>
        <v>0.59340469504483295</v>
      </c>
      <c r="E55" s="101">
        <f>'YURA ESF'!E55/'YURA ESF'!E$66</f>
        <v>0.52264331160324229</v>
      </c>
      <c r="F55" s="101">
        <f>'YURA ESF'!F55/'YURA ESF'!F$66</f>
        <v>0.57073320215617662</v>
      </c>
      <c r="G55" s="101">
        <f>'YURA ESF'!G55/'YURA ESF'!G$66</f>
        <v>0.56579484601826546</v>
      </c>
      <c r="H55" s="101">
        <f>'YURA ESF'!H55/'YURA ESF'!H$66</f>
        <v>0.51684998890968914</v>
      </c>
      <c r="I55" s="101">
        <f>'YURA ESF'!I55/'YURA ESF'!I$66</f>
        <v>0.50858698256658008</v>
      </c>
      <c r="K55" s="89" t="s">
        <v>46</v>
      </c>
      <c r="L55" s="90"/>
      <c r="M55" s="91">
        <f>IFERROR('YURA ESF'!E55/'YURA ESF'!D55-1,"")</f>
        <v>0.20033797113203211</v>
      </c>
      <c r="N55" s="91">
        <f>IFERROR('YURA ESF'!F55/'YURA ESF'!E55-1,"")</f>
        <v>0.11968609171979039</v>
      </c>
      <c r="O55" s="91">
        <f>IFERROR('YURA ESF'!G55/'YURA ESF'!F55-1,"")</f>
        <v>-1.5830297458019338E-2</v>
      </c>
      <c r="P55" s="91">
        <f>IFERROR('YURA ESF'!H55/'YURA ESF'!G55-1,"")</f>
        <v>-2.6188335094481929E-2</v>
      </c>
      <c r="Q55" s="91">
        <f>IFERROR('YURA ESF'!I55/'YURA ESF'!H55-1,"")</f>
        <v>-1.1793916491753875E-2</v>
      </c>
    </row>
    <row r="56" spans="2:17" ht="15.75" x14ac:dyDescent="0.25">
      <c r="B56" s="92" t="s">
        <v>47</v>
      </c>
      <c r="C56" s="93"/>
      <c r="D56" s="103"/>
      <c r="E56" s="103"/>
      <c r="F56" s="103"/>
      <c r="G56" s="103"/>
      <c r="H56" s="103"/>
      <c r="I56" s="103"/>
      <c r="K56" s="92" t="s">
        <v>47</v>
      </c>
      <c r="L56" s="93"/>
      <c r="M56" s="94" t="str">
        <f>IFERROR('YURA ESF'!E56/'YURA ESF'!D56-1,"")</f>
        <v/>
      </c>
      <c r="N56" s="94" t="str">
        <f>IFERROR('YURA ESF'!F56/'YURA ESF'!E56-1,"")</f>
        <v/>
      </c>
      <c r="O56" s="94" t="str">
        <f>IFERROR('YURA ESF'!G56/'YURA ESF'!F56-1,"")</f>
        <v/>
      </c>
      <c r="P56" s="94" t="str">
        <f>IFERROR('YURA ESF'!H56/'YURA ESF'!G56-1,"")</f>
        <v/>
      </c>
      <c r="Q56" s="94" t="str">
        <f>IFERROR('YURA ESF'!I56/'YURA ESF'!H56-1,"")</f>
        <v/>
      </c>
    </row>
    <row r="57" spans="2:17" ht="15.75" x14ac:dyDescent="0.25">
      <c r="B57" s="66" t="s">
        <v>48</v>
      </c>
      <c r="C57" s="63"/>
      <c r="D57" s="65">
        <f>'YURA ESF'!D57/'YURA ESF'!D$66</f>
        <v>5.3187975966891982E-2</v>
      </c>
      <c r="E57" s="65">
        <f>'YURA ESF'!E57/'YURA ESF'!E$66</f>
        <v>3.9026925379767083E-2</v>
      </c>
      <c r="F57" s="65">
        <f>'YURA ESF'!F57/'YURA ESF'!F$66</f>
        <v>3.8062367276937625E-2</v>
      </c>
      <c r="G57" s="65">
        <f>'YURA ESF'!G57/'YURA ESF'!G$66</f>
        <v>4.4414024392655807E-2</v>
      </c>
      <c r="H57" s="65">
        <f>'YURA ESF'!H57/'YURA ESF'!H$66</f>
        <v>4.1663013414741074E-2</v>
      </c>
      <c r="I57" s="65">
        <f>'YURA ESF'!I57/'YURA ESF'!I$66</f>
        <v>4.1486221731776005E-2</v>
      </c>
      <c r="K57" s="66" t="s">
        <v>48</v>
      </c>
      <c r="L57" s="63"/>
      <c r="M57" s="67">
        <f>IFERROR('YURA ESF'!E57/'YURA ESF'!D57-1,"")</f>
        <v>0</v>
      </c>
      <c r="N57" s="67">
        <f>IFERROR('YURA ESF'!F57/'YURA ESF'!E57-1,"")</f>
        <v>0</v>
      </c>
      <c r="O57" s="67">
        <f>IFERROR('YURA ESF'!G57/'YURA ESF'!F57-1,"")</f>
        <v>0.15842647255497599</v>
      </c>
      <c r="P57" s="67">
        <f>IFERROR('YURA ESF'!H57/'YURA ESF'!G57-1,"")</f>
        <v>0</v>
      </c>
      <c r="Q57" s="67">
        <f>IFERROR('YURA ESF'!I57/'YURA ESF'!H57-1,"")</f>
        <v>0</v>
      </c>
    </row>
    <row r="58" spans="2:17" ht="15.75" x14ac:dyDescent="0.25">
      <c r="B58" s="64" t="s">
        <v>49</v>
      </c>
      <c r="C58" s="61"/>
      <c r="D58" s="67">
        <f>'YURA ESF'!D58/'YURA ESF'!D$66</f>
        <v>0</v>
      </c>
      <c r="E58" s="67">
        <f>'YURA ESF'!E58/'YURA ESF'!E$66</f>
        <v>0</v>
      </c>
      <c r="F58" s="67">
        <f>'YURA ESF'!F58/'YURA ESF'!F$66</f>
        <v>0</v>
      </c>
      <c r="G58" s="67">
        <f>'YURA ESF'!G58/'YURA ESF'!G$66</f>
        <v>7.3250338746191531E-7</v>
      </c>
      <c r="H58" s="67">
        <f>'YURA ESF'!H58/'YURA ESF'!H$66</f>
        <v>6.8713202362304924E-7</v>
      </c>
      <c r="I58" s="67">
        <f>'YURA ESF'!I58/'YURA ESF'!I$66</f>
        <v>6.8421626653015186E-7</v>
      </c>
      <c r="K58" s="64" t="s">
        <v>49</v>
      </c>
      <c r="L58" s="61"/>
      <c r="M58" s="65" t="str">
        <f>IFERROR('YURA ESF'!E58/'YURA ESF'!D58-1,"")</f>
        <v/>
      </c>
      <c r="N58" s="65" t="str">
        <f>IFERROR('YURA ESF'!F58/'YURA ESF'!E58-1,"")</f>
        <v/>
      </c>
      <c r="O58" s="65" t="str">
        <f>IFERROR('YURA ESF'!G58/'YURA ESF'!F58-1,"")</f>
        <v/>
      </c>
      <c r="P58" s="65">
        <f>IFERROR('YURA ESF'!H58/'YURA ESF'!G58-1,"")</f>
        <v>0</v>
      </c>
      <c r="Q58" s="65">
        <f>IFERROR('YURA ESF'!I58/'YURA ESF'!H58-1,"")</f>
        <v>0</v>
      </c>
    </row>
    <row r="59" spans="2:17" ht="15.75" x14ac:dyDescent="0.25">
      <c r="B59" s="66" t="s">
        <v>50</v>
      </c>
      <c r="C59" s="63"/>
      <c r="D59" s="65">
        <f>'YURA ESF'!D59/'YURA ESF'!D$66</f>
        <v>5.6499712725381523E-5</v>
      </c>
      <c r="E59" s="65">
        <f>'YURA ESF'!E59/'YURA ESF'!E$66</f>
        <v>4.1456927668845642E-5</v>
      </c>
      <c r="F59" s="65">
        <f>'YURA ESF'!F59/'YURA ESF'!F$66</f>
        <v>4.0432311583610023E-5</v>
      </c>
      <c r="G59" s="65">
        <f>'YURA ESF'!G59/'YURA ESF'!G$66</f>
        <v>4.0727188342882494E-5</v>
      </c>
      <c r="H59" s="65">
        <f>'YURA ESF'!H59/'YURA ESF'!H$66</f>
        <v>3.8204540513441536E-5</v>
      </c>
      <c r="I59" s="65">
        <f>'YURA ESF'!I59/'YURA ESF'!I$66</f>
        <v>3.8042424419076441E-5</v>
      </c>
      <c r="K59" s="66" t="s">
        <v>50</v>
      </c>
      <c r="L59" s="63"/>
      <c r="M59" s="67">
        <f>IFERROR('YURA ESF'!E59/'YURA ESF'!D59-1,"")</f>
        <v>0</v>
      </c>
      <c r="N59" s="67">
        <f>IFERROR('YURA ESF'!F59/'YURA ESF'!E59-1,"")</f>
        <v>0</v>
      </c>
      <c r="O59" s="67">
        <f>IFERROR('YURA ESF'!G59/'YURA ESF'!F59-1,"")</f>
        <v>0</v>
      </c>
      <c r="P59" s="67">
        <f>IFERROR('YURA ESF'!H59/'YURA ESF'!G59-1,"")</f>
        <v>0</v>
      </c>
      <c r="Q59" s="67">
        <f>IFERROR('YURA ESF'!I59/'YURA ESF'!H59-1,"")</f>
        <v>0</v>
      </c>
    </row>
    <row r="60" spans="2:17" ht="15.75" x14ac:dyDescent="0.25">
      <c r="B60" s="66" t="s">
        <v>52</v>
      </c>
      <c r="C60" s="63"/>
      <c r="D60" s="65">
        <f>'YURA ESF'!D60/'YURA ESF'!D$66</f>
        <v>1.4099523634256629E-2</v>
      </c>
      <c r="E60" s="65">
        <f>'YURA ESF'!E60/'YURA ESF'!E$66</f>
        <v>1.0986980586078674E-2</v>
      </c>
      <c r="F60" s="65">
        <f>'YURA ESF'!F60/'YURA ESF'!F$66</f>
        <v>1.1252981337579404E-2</v>
      </c>
      <c r="G60" s="65">
        <f>'YURA ESF'!G60/'YURA ESF'!G$66</f>
        <v>8.882775578395662E-3</v>
      </c>
      <c r="H60" s="65">
        <f>'YURA ESF'!H60/'YURA ESF'!H$66</f>
        <v>8.3325751976672698E-3</v>
      </c>
      <c r="I60" s="65">
        <f>'YURA ESF'!I60/'YURA ESF'!I$66</f>
        <v>8.2972169777045385E-3</v>
      </c>
      <c r="K60" s="66" t="s">
        <v>52</v>
      </c>
      <c r="L60" s="63"/>
      <c r="M60" s="67">
        <f>IFERROR('YURA ESF'!E60/'YURA ESF'!D60-1,"")</f>
        <v>6.1996396396396314E-2</v>
      </c>
      <c r="N60" s="67">
        <f>IFERROR('YURA ESF'!F60/'YURA ESF'!E60-1,"")</f>
        <v>5.0165589880015293E-2</v>
      </c>
      <c r="O60" s="67">
        <f>IFERROR('YURA ESF'!G60/'YURA ESF'!F60-1,"")</f>
        <v>-0.21634441399989657</v>
      </c>
      <c r="P60" s="67">
        <f>IFERROR('YURA ESF'!H60/'YURA ESF'!G60-1,"")</f>
        <v>0</v>
      </c>
      <c r="Q60" s="67">
        <f>IFERROR('YURA ESF'!I60/'YURA ESF'!H60-1,"")</f>
        <v>0</v>
      </c>
    </row>
    <row r="61" spans="2:17" ht="15.75" x14ac:dyDescent="0.25">
      <c r="B61" s="64" t="s">
        <v>53</v>
      </c>
      <c r="C61" s="61"/>
      <c r="D61" s="67">
        <f>'YURA ESF'!D61/'YURA ESF'!D$66</f>
        <v>0.21335714179741033</v>
      </c>
      <c r="E61" s="67">
        <f>'YURA ESF'!E61/'YURA ESF'!E$66</f>
        <v>0.2083535709252724</v>
      </c>
      <c r="F61" s="67">
        <f>'YURA ESF'!F61/'YURA ESF'!F$66</f>
        <v>0.23957119061086096</v>
      </c>
      <c r="G61" s="67">
        <f>'YURA ESF'!G61/'YURA ESF'!G$66</f>
        <v>0.26212091667817916</v>
      </c>
      <c r="H61" s="67">
        <f>'YURA ESF'!H61/'YURA ESF'!H$66</f>
        <v>0.33122498324084992</v>
      </c>
      <c r="I61" s="67">
        <f>'YURA ESF'!I61/'YURA ESF'!I$66</f>
        <v>0.34708101709021705</v>
      </c>
      <c r="K61" s="64" t="s">
        <v>53</v>
      </c>
      <c r="L61" s="61"/>
      <c r="M61" s="65">
        <f>IFERROR('YURA ESF'!E61/'YURA ESF'!D61-1,"")</f>
        <v>0.3308922287906817</v>
      </c>
      <c r="N61" s="65">
        <f>IFERROR('YURA ESF'!F61/'YURA ESF'!E61-1,"")</f>
        <v>0.17896845619138135</v>
      </c>
      <c r="O61" s="65">
        <f>IFERROR('YURA ESF'!G61/'YURA ESF'!F61-1,"")</f>
        <v>8.6203578520619883E-2</v>
      </c>
      <c r="P61" s="65">
        <f>IFERROR('YURA ESF'!H61/'YURA ESF'!G61-1,"")</f>
        <v>0.34707214848092427</v>
      </c>
      <c r="Q61" s="65">
        <f>IFERROR('YURA ESF'!I61/'YURA ESF'!H61-1,"")</f>
        <v>5.2336342351814169E-2</v>
      </c>
    </row>
    <row r="62" spans="2:17" ht="15.75" x14ac:dyDescent="0.25">
      <c r="B62" s="66" t="s">
        <v>54</v>
      </c>
      <c r="C62" s="63"/>
      <c r="D62" s="65">
        <f>'YURA ESF'!D62/'YURA ESF'!D$66</f>
        <v>0</v>
      </c>
      <c r="E62" s="65">
        <f>'YURA ESF'!E62/'YURA ESF'!E$66</f>
        <v>9.3934240066927591E-2</v>
      </c>
      <c r="F62" s="65">
        <f>'YURA ESF'!F62/'YURA ESF'!F$66</f>
        <v>9.007039149094731E-2</v>
      </c>
      <c r="G62" s="65">
        <f>'YURA ESF'!G62/'YURA ESF'!G$66</f>
        <v>2.1182825959978651E-2</v>
      </c>
      <c r="H62" s="65">
        <f>'YURA ESF'!H62/'YURA ESF'!H$66</f>
        <v>2.6817938323579264E-2</v>
      </c>
      <c r="I62" s="65">
        <f>'YURA ESF'!I62/'YURA ESF'!I$66</f>
        <v>2.1591812722892002E-2</v>
      </c>
      <c r="K62" s="66" t="s">
        <v>54</v>
      </c>
      <c r="L62" s="63"/>
      <c r="M62" s="67" t="str">
        <f>IFERROR('YURA ESF'!E62/'YURA ESF'!D62-1,"")</f>
        <v/>
      </c>
      <c r="N62" s="67">
        <f>IFERROR('YURA ESF'!F62/'YURA ESF'!E62-1,"")</f>
        <v>-1.6834418161612907E-2</v>
      </c>
      <c r="O62" s="67">
        <f>IFERROR('YURA ESF'!G62/'YURA ESF'!F62-1,"")</f>
        <v>-0.76652198625536094</v>
      </c>
      <c r="P62" s="67">
        <f>IFERROR('YURA ESF'!H62/'YURA ESF'!G62-1,"")</f>
        <v>0.34961823614031196</v>
      </c>
      <c r="Q62" s="67">
        <f>IFERROR('YURA ESF'!I62/'YURA ESF'!H62-1,"")</f>
        <v>-0.1914432419136638</v>
      </c>
    </row>
    <row r="63" spans="2:17" ht="15.75" x14ac:dyDescent="0.25">
      <c r="B63" s="64" t="s">
        <v>55</v>
      </c>
      <c r="C63" s="61"/>
      <c r="D63" s="67">
        <f>'YURA ESF'!D63/'YURA ESF'!D$66</f>
        <v>0.2807011411112843</v>
      </c>
      <c r="E63" s="67">
        <f>'YURA ESF'!E63/'YURA ESF'!E$66</f>
        <v>0.35234317388571457</v>
      </c>
      <c r="F63" s="67">
        <f>'YURA ESF'!F63/'YURA ESF'!F$66</f>
        <v>0.37899736302790893</v>
      </c>
      <c r="G63" s="67">
        <f>'YURA ESF'!G63/'YURA ESF'!G$66</f>
        <v>0.33664200230093966</v>
      </c>
      <c r="H63" s="67">
        <f>'YURA ESF'!H63/'YURA ESF'!H$66</f>
        <v>0.40807740184937463</v>
      </c>
      <c r="I63" s="67">
        <f>'YURA ESF'!I63/'YURA ESF'!I$66</f>
        <v>0.41849499516327521</v>
      </c>
      <c r="K63" s="64" t="s">
        <v>55</v>
      </c>
      <c r="L63" s="61"/>
      <c r="M63" s="65">
        <f>IFERROR('YURA ESF'!E63/'YURA ESF'!D63-1,"")</f>
        <v>0.71068800338267368</v>
      </c>
      <c r="N63" s="65">
        <f>IFERROR('YURA ESF'!F63/'YURA ESF'!E63-1,"")</f>
        <v>0.10290693761911562</v>
      </c>
      <c r="O63" s="65">
        <f>IFERROR('YURA ESF'!G63/'YURA ESF'!F63-1,"")</f>
        <v>-0.11818749069407963</v>
      </c>
      <c r="P63" s="65">
        <f>IFERROR('YURA ESF'!H63/'YURA ESF'!G63-1,"")</f>
        <v>0.29224152449620022</v>
      </c>
      <c r="Q63" s="65">
        <f>IFERROR('YURA ESF'!I63/'YURA ESF'!H63-1,"")</f>
        <v>2.9898717765223903E-2</v>
      </c>
    </row>
    <row r="64" spans="2:17" ht="15.75" x14ac:dyDescent="0.25">
      <c r="B64" s="66" t="s">
        <v>56</v>
      </c>
      <c r="C64" s="63"/>
      <c r="D64" s="65">
        <f>'YURA ESF'!D64/'YURA ESF'!D$66</f>
        <v>0.12589416384388274</v>
      </c>
      <c r="E64" s="65">
        <f>'YURA ESF'!E64/'YURA ESF'!E$66</f>
        <v>0.12501351451104312</v>
      </c>
      <c r="F64" s="65">
        <f>'YURA ESF'!F64/'YURA ESF'!F$66</f>
        <v>5.0269434815914449E-2</v>
      </c>
      <c r="G64" s="65">
        <f>'YURA ESF'!G64/'YURA ESF'!G$66</f>
        <v>9.7563151680794949E-2</v>
      </c>
      <c r="H64" s="65">
        <f>'YURA ESF'!H64/'YURA ESF'!H$66</f>
        <v>7.5072609240936242E-2</v>
      </c>
      <c r="I64" s="65">
        <f>'YURA ESF'!I64/'YURA ESF'!I$66</f>
        <v>7.2918022270144725E-2</v>
      </c>
      <c r="K64" s="66" t="s">
        <v>56</v>
      </c>
      <c r="L64" s="63"/>
      <c r="M64" s="67">
        <f>IFERROR('YURA ESF'!E64/'YURA ESF'!D64-1,"")</f>
        <v>0.35331997733462273</v>
      </c>
      <c r="N64" s="67">
        <f>IFERROR('YURA ESF'!F64/'YURA ESF'!E64-1,"")</f>
        <v>-0.58769786833033133</v>
      </c>
      <c r="O64" s="67">
        <f>IFERROR('YURA ESF'!G64/'YURA ESF'!F64-1,"")</f>
        <v>0.92675263354328385</v>
      </c>
      <c r="P64" s="67">
        <f>IFERROR('YURA ESF'!H64/'YURA ESF'!G64-1,"")</f>
        <v>-0.17971430587860782</v>
      </c>
      <c r="Q64" s="67">
        <f>IFERROR('YURA ESF'!I64/'YURA ESF'!H64-1,"")</f>
        <v>-2.4560889661800367E-2</v>
      </c>
    </row>
    <row r="65" spans="2:17" ht="16.5" thickBot="1" x14ac:dyDescent="0.3">
      <c r="B65" s="72" t="s">
        <v>57</v>
      </c>
      <c r="C65" s="95"/>
      <c r="D65" s="104">
        <f>'YURA ESF'!D65/'YURA ESF'!D$66</f>
        <v>0.40659530495516705</v>
      </c>
      <c r="E65" s="104">
        <f>'YURA ESF'!E65/'YURA ESF'!E$66</f>
        <v>0.47735668839675771</v>
      </c>
      <c r="F65" s="104">
        <f>'YURA ESF'!F65/'YURA ESF'!F$66</f>
        <v>0.42926679784382338</v>
      </c>
      <c r="G65" s="104">
        <f>'YURA ESF'!G65/'YURA ESF'!G$66</f>
        <v>0.43420515398173459</v>
      </c>
      <c r="H65" s="104">
        <f>'YURA ESF'!H65/'YURA ESF'!H$66</f>
        <v>0.48315001109031086</v>
      </c>
      <c r="I65" s="104">
        <f>'YURA ESF'!I65/'YURA ESF'!I$66</f>
        <v>0.49141301743341992</v>
      </c>
      <c r="K65" s="72" t="s">
        <v>57</v>
      </c>
      <c r="L65" s="95"/>
      <c r="M65" s="74">
        <f>IFERROR('YURA ESF'!E65/'YURA ESF'!D65-1,"")</f>
        <v>0.60003608911913053</v>
      </c>
      <c r="N65" s="74">
        <f>IFERROR('YURA ESF'!F65/'YURA ESF'!E65-1,"")</f>
        <v>-7.7953488197730958E-2</v>
      </c>
      <c r="O65" s="74">
        <f>IFERROR('YURA ESF'!G65/'YURA ESF'!F65-1,"")</f>
        <v>4.1805790605131676E-3</v>
      </c>
      <c r="P65" s="74">
        <f>IFERROR('YURA ESF'!H65/'YURA ESF'!G65-1,"")</f>
        <v>0.18619603460910894</v>
      </c>
      <c r="Q65" s="74">
        <f>IFERROR('YURA ESF'!I65/'YURA ESF'!H65-1,"")</f>
        <v>2.1436698239326368E-2</v>
      </c>
    </row>
    <row r="66" spans="2:17" ht="16.5" thickBot="1" x14ac:dyDescent="0.3">
      <c r="B66" s="96" t="s">
        <v>58</v>
      </c>
      <c r="C66" s="97"/>
      <c r="D66" s="105">
        <f>'YURA ESF'!D66/'YURA ESF'!D$66</f>
        <v>1</v>
      </c>
      <c r="E66" s="105">
        <f>'YURA ESF'!E66/'YURA ESF'!E$66</f>
        <v>1</v>
      </c>
      <c r="F66" s="105">
        <f>'YURA ESF'!F66/'YURA ESF'!F$66</f>
        <v>1</v>
      </c>
      <c r="G66" s="105">
        <f>'YURA ESF'!G66/'YURA ESF'!G$66</f>
        <v>1</v>
      </c>
      <c r="H66" s="105">
        <f>'YURA ESF'!H66/'YURA ESF'!H$66</f>
        <v>1</v>
      </c>
      <c r="I66" s="105">
        <f>'YURA ESF'!I66/'YURA ESF'!I$66</f>
        <v>1</v>
      </c>
      <c r="K66" s="96" t="s">
        <v>58</v>
      </c>
      <c r="L66" s="97"/>
      <c r="M66" s="98">
        <f>IFERROR('YURA ESF'!E66/'YURA ESF'!D66-1,"")</f>
        <v>0.36285334930500279</v>
      </c>
      <c r="N66" s="98">
        <f>IFERROR('YURA ESF'!F66/'YURA ESF'!E66-1,"")</f>
        <v>2.5341516354236093E-2</v>
      </c>
      <c r="O66" s="98">
        <f>IFERROR('YURA ESF'!G66/'YURA ESF'!F66-1,"")</f>
        <v>-7.2402925728607403E-3</v>
      </c>
      <c r="P66" s="98">
        <f>IFERROR('YURA ESF'!H66/'YURA ESF'!G66-1,"")</f>
        <v>6.6030052855979404E-2</v>
      </c>
      <c r="Q66" s="98">
        <f>IFERROR('YURA ESF'!I66/'YURA ESF'!H66-1,"")</f>
        <v>4.2614553841053837E-3</v>
      </c>
    </row>
    <row r="69" spans="2:17" ht="15.75" x14ac:dyDescent="0.25">
      <c r="B69" s="184" t="s">
        <v>173</v>
      </c>
      <c r="C69" s="184"/>
      <c r="D69" s="184"/>
      <c r="E69" s="184"/>
      <c r="F69" s="184"/>
      <c r="G69" s="184"/>
      <c r="H69" s="184"/>
      <c r="I69" s="184"/>
      <c r="K69" s="185" t="s">
        <v>175</v>
      </c>
      <c r="L69" s="185"/>
      <c r="M69" s="185"/>
      <c r="N69" s="185"/>
      <c r="O69" s="185"/>
      <c r="P69" s="185"/>
      <c r="Q69" s="185"/>
    </row>
    <row r="70" spans="2:17" ht="15.75" x14ac:dyDescent="0.25">
      <c r="B70" s="47" t="s">
        <v>1</v>
      </c>
      <c r="C70" s="3"/>
      <c r="D70" s="4">
        <v>2014</v>
      </c>
      <c r="E70" s="4">
        <v>2015</v>
      </c>
      <c r="F70" s="4">
        <v>2016</v>
      </c>
      <c r="G70" s="4">
        <v>2017</v>
      </c>
      <c r="H70" s="4">
        <v>2018</v>
      </c>
      <c r="I70" s="4">
        <v>2019</v>
      </c>
      <c r="K70" s="47" t="s">
        <v>1</v>
      </c>
      <c r="L70" s="3"/>
      <c r="M70" s="4">
        <v>2015</v>
      </c>
      <c r="N70" s="4">
        <v>2016</v>
      </c>
      <c r="O70" s="4">
        <v>2017</v>
      </c>
      <c r="P70" s="4">
        <v>2018</v>
      </c>
      <c r="Q70" s="4">
        <v>2019</v>
      </c>
    </row>
    <row r="71" spans="2:17" ht="15.75" x14ac:dyDescent="0.25">
      <c r="B71" s="106" t="s">
        <v>60</v>
      </c>
      <c r="C71" s="107"/>
      <c r="D71" s="108">
        <f>'YURA ER'!D4/'YURA ER'!D$4</f>
        <v>1</v>
      </c>
      <c r="E71" s="108">
        <f>'YURA ER'!E4/'YURA ER'!E$4</f>
        <v>1</v>
      </c>
      <c r="F71" s="108">
        <f>'YURA ER'!F4/'YURA ER'!F$4</f>
        <v>1</v>
      </c>
      <c r="G71" s="108">
        <f>'YURA ER'!G4/'YURA ER'!G$4</f>
        <v>1</v>
      </c>
      <c r="H71" s="108">
        <f>'YURA ER'!H4/'YURA ER'!H$4</f>
        <v>1</v>
      </c>
      <c r="I71" s="108">
        <f>'YURA ER'!I4/'YURA ER'!I$4</f>
        <v>1</v>
      </c>
      <c r="K71" s="106" t="s">
        <v>60</v>
      </c>
      <c r="L71" s="107"/>
      <c r="M71" s="68">
        <f>IFERROR('YURA ER'!E4/'YURA ER'!D4-1,"")</f>
        <v>0.563992177000463</v>
      </c>
      <c r="N71" s="68">
        <f>IFERROR('YURA ER'!F4/'YURA ER'!E4-1,"")</f>
        <v>0.16403834301297082</v>
      </c>
      <c r="O71" s="68">
        <f>IFERROR('YURA ER'!G4/'YURA ER'!F4-1,"")</f>
        <v>1.3975900915197625E-2</v>
      </c>
      <c r="P71" s="68">
        <f>IFERROR('YURA ER'!H4/'YURA ER'!G4-1,"")</f>
        <v>1.242810359195734E-2</v>
      </c>
      <c r="Q71" s="68">
        <f>IFERROR('YURA ER'!I4/'YURA ER'!H4-1,"")</f>
        <v>-1.0195366945914719E-2</v>
      </c>
    </row>
    <row r="72" spans="2:17" ht="15.75" x14ac:dyDescent="0.25">
      <c r="B72" s="109" t="s">
        <v>61</v>
      </c>
      <c r="C72" s="110"/>
      <c r="D72" s="111">
        <f>'YURA ER'!D5/'YURA ER'!D$4</f>
        <v>-0.54947190674397217</v>
      </c>
      <c r="E72" s="111">
        <f>'YURA ER'!E5/'YURA ER'!E$4</f>
        <v>-0.58832462731005175</v>
      </c>
      <c r="F72" s="111">
        <f>'YURA ER'!F5/'YURA ER'!F$4</f>
        <v>-0.59069381018703493</v>
      </c>
      <c r="G72" s="111">
        <f>'YURA ER'!G5/'YURA ER'!G$4</f>
        <v>-0.65506405910576138</v>
      </c>
      <c r="H72" s="111">
        <f>'YURA ER'!H5/'YURA ER'!H$4</f>
        <v>-0.69901916423452182</v>
      </c>
      <c r="I72" s="111">
        <f>'YURA ER'!I5/'YURA ER'!I$4</f>
        <v>-0.71675306053303289</v>
      </c>
      <c r="K72" s="109" t="s">
        <v>61</v>
      </c>
      <c r="L72" s="110"/>
      <c r="M72" s="128">
        <f>IFERROR('YURA ER'!E5/'YURA ER'!D5-1,"")</f>
        <v>0.67458081724708308</v>
      </c>
      <c r="N72" s="128">
        <f>IFERROR('YURA ER'!F5/'YURA ER'!E5-1,"")</f>
        <v>0.16872592463440905</v>
      </c>
      <c r="O72" s="128">
        <f>IFERROR('YURA ER'!G5/'YURA ER'!F5-1,"")</f>
        <v>0.12447287923774741</v>
      </c>
      <c r="P72" s="128">
        <f>IFERROR('YURA ER'!H5/'YURA ER'!G5-1,"")</f>
        <v>8.0362503457285905E-2</v>
      </c>
      <c r="Q72" s="128">
        <f>IFERROR('YURA ER'!I5/'YURA ER'!H5-1,"")</f>
        <v>1.4915665220977203E-2</v>
      </c>
    </row>
    <row r="73" spans="2:17" ht="15.75" x14ac:dyDescent="0.25">
      <c r="B73" s="112" t="s">
        <v>62</v>
      </c>
      <c r="C73" s="113"/>
      <c r="D73" s="114">
        <f>'YURA ER'!D6/'YURA ER'!D$4</f>
        <v>0.45052809325602783</v>
      </c>
      <c r="E73" s="114">
        <f>'YURA ER'!E6/'YURA ER'!E$4</f>
        <v>0.41167537268994819</v>
      </c>
      <c r="F73" s="114">
        <f>'YURA ER'!F6/'YURA ER'!F$4</f>
        <v>0.40930618981296513</v>
      </c>
      <c r="G73" s="114">
        <f>'YURA ER'!G6/'YURA ER'!G$4</f>
        <v>0.34493594089423868</v>
      </c>
      <c r="H73" s="114">
        <f>'YURA ER'!H6/'YURA ER'!H$4</f>
        <v>0.30098083576547818</v>
      </c>
      <c r="I73" s="114">
        <f>'YURA ER'!I6/'YURA ER'!I$4</f>
        <v>0.28324693946696711</v>
      </c>
      <c r="K73" s="112" t="s">
        <v>62</v>
      </c>
      <c r="L73" s="113"/>
      <c r="M73" s="129">
        <f>IFERROR('YURA ER'!E6/'YURA ER'!D6-1,"")</f>
        <v>0.42911634588108893</v>
      </c>
      <c r="N73" s="129">
        <f>IFERROR('YURA ER'!F6/'YURA ER'!E6-1,"")</f>
        <v>0.15733932749402424</v>
      </c>
      <c r="O73" s="129">
        <f>IFERROR('YURA ER'!G6/'YURA ER'!F6-1,"")</f>
        <v>-0.14548878045042402</v>
      </c>
      <c r="P73" s="129">
        <f>IFERROR('YURA ER'!H6/'YURA ER'!G6-1,"")</f>
        <v>-0.11658536949909626</v>
      </c>
      <c r="Q73" s="129">
        <f>IFERROR('YURA ER'!I6/'YURA ER'!H6-1,"")</f>
        <v>-6.8515002725131557E-2</v>
      </c>
    </row>
    <row r="74" spans="2:17" ht="15.75" x14ac:dyDescent="0.25">
      <c r="B74" s="115" t="s">
        <v>63</v>
      </c>
      <c r="C74" s="116"/>
      <c r="D74" s="117">
        <f>'YURA ER'!D7/'YURA ER'!D$4</f>
        <v>-3.7622183383671633E-2</v>
      </c>
      <c r="E74" s="117">
        <f>'YURA ER'!E7/'YURA ER'!E$4</f>
        <v>-8.1484118353235921E-2</v>
      </c>
      <c r="F74" s="117">
        <f>'YURA ER'!F7/'YURA ER'!F$4</f>
        <v>-8.5135412660420975E-2</v>
      </c>
      <c r="G74" s="117">
        <f>'YURA ER'!G7/'YURA ER'!G$4</f>
        <v>-5.4608679897434724E-2</v>
      </c>
      <c r="H74" s="117">
        <f>'YURA ER'!H7/'YURA ER'!H$4</f>
        <v>-4.6438205091645549E-2</v>
      </c>
      <c r="I74" s="117">
        <f>'YURA ER'!I7/'YURA ER'!I$4</f>
        <v>-5.208399938557829E-2</v>
      </c>
      <c r="K74" s="115" t="s">
        <v>63</v>
      </c>
      <c r="L74" s="116"/>
      <c r="M74" s="67">
        <f>IFERROR('YURA ER'!E7/'YURA ER'!D7-1,"")</f>
        <v>2.3873771321191097</v>
      </c>
      <c r="N74" s="67">
        <f>IFERROR('YURA ER'!F7/'YURA ER'!E7-1,"")</f>
        <v>0.21619877207674798</v>
      </c>
      <c r="O74" s="67">
        <f>IFERROR('YURA ER'!G7/'YURA ER'!F7-1,"")</f>
        <v>-0.34960219647196078</v>
      </c>
      <c r="P74" s="67">
        <f>IFERROR('YURA ER'!H7/'YURA ER'!G7-1,"")</f>
        <v>-0.13904998246702449</v>
      </c>
      <c r="Q74" s="67">
        <f>IFERROR('YURA ER'!I7/'YURA ER'!H7-1,"")</f>
        <v>0.11014161288301283</v>
      </c>
    </row>
    <row r="75" spans="2:17" ht="15.75" x14ac:dyDescent="0.25">
      <c r="B75" s="118" t="s">
        <v>64</v>
      </c>
      <c r="C75" s="119"/>
      <c r="D75" s="120">
        <f>'YURA ER'!D8/'YURA ER'!D$4</f>
        <v>-7.6414961588582825E-2</v>
      </c>
      <c r="E75" s="120">
        <f>'YURA ER'!E8/'YURA ER'!E$4</f>
        <v>-7.1503703645750483E-2</v>
      </c>
      <c r="F75" s="120">
        <f>'YURA ER'!F8/'YURA ER'!F$4</f>
        <v>-7.2992147447266911E-2</v>
      </c>
      <c r="G75" s="120">
        <f>'YURA ER'!G8/'YURA ER'!G$4</f>
        <v>-8.216232578504673E-2</v>
      </c>
      <c r="H75" s="120">
        <f>'YURA ER'!H8/'YURA ER'!H$4</f>
        <v>-7.4280686490465889E-2</v>
      </c>
      <c r="I75" s="120">
        <f>'YURA ER'!I8/'YURA ER'!I$4</f>
        <v>-7.0580959247524486E-2</v>
      </c>
      <c r="K75" s="118" t="s">
        <v>64</v>
      </c>
      <c r="L75" s="119"/>
      <c r="M75" s="65">
        <f>IFERROR('YURA ER'!E8/'YURA ER'!D8-1,"")</f>
        <v>0.46347300062272034</v>
      </c>
      <c r="N75" s="65">
        <f>IFERROR('YURA ER'!F8/'YURA ER'!E8-1,"")</f>
        <v>0.18826933480842989</v>
      </c>
      <c r="O75" s="65">
        <f>IFERROR('YURA ER'!G8/'YURA ER'!F8-1,"")</f>
        <v>0.14136412234437112</v>
      </c>
      <c r="P75" s="65">
        <f>IFERROR('YURA ER'!H8/'YURA ER'!G8-1,"")</f>
        <v>-8.469175089079628E-2</v>
      </c>
      <c r="Q75" s="65">
        <f>IFERROR('YURA ER'!I8/'YURA ER'!H8-1,"")</f>
        <v>-5.9494953946498619E-2</v>
      </c>
    </row>
    <row r="76" spans="2:17" ht="15.75" x14ac:dyDescent="0.25">
      <c r="B76" s="115" t="s">
        <v>65</v>
      </c>
      <c r="C76" s="116"/>
      <c r="D76" s="120">
        <f>'YURA ER'!D9/'YURA ER'!D$4</f>
        <v>9.7338834177290046E-3</v>
      </c>
      <c r="E76" s="120">
        <f>'YURA ER'!E9/'YURA ER'!E$4</f>
        <v>7.2012677847582435E-3</v>
      </c>
      <c r="F76" s="120">
        <f>'YURA ER'!F9/'YURA ER'!F$4</f>
        <v>5.4067980777488603E-3</v>
      </c>
      <c r="G76" s="120">
        <f>'YURA ER'!G9/'YURA ER'!G$4</f>
        <v>1.1299782474123922E-2</v>
      </c>
      <c r="H76" s="120">
        <f>'YURA ER'!H9/'YURA ER'!H$4</f>
        <v>4.5944259022699697E-2</v>
      </c>
      <c r="I76" s="120">
        <f>'YURA ER'!I9/'YURA ER'!I$4</f>
        <v>2.6958120104745673E-2</v>
      </c>
      <c r="K76" s="115" t="s">
        <v>65</v>
      </c>
      <c r="L76" s="116"/>
      <c r="M76" s="67">
        <f>IFERROR('YURA ER'!E9/'YURA ER'!D9-1,"")</f>
        <v>0.15706404078497105</v>
      </c>
      <c r="N76" s="67">
        <f>IFERROR('YURA ER'!F9/'YURA ER'!E9-1,"")</f>
        <v>-0.1260260743602124</v>
      </c>
      <c r="O76" s="67">
        <f>IFERROR('YURA ER'!G9/'YURA ER'!F9-1,"")</f>
        <v>1.1191298342541436</v>
      </c>
      <c r="P76" s="67">
        <f>IFERROR('YURA ER'!H9/'YURA ER'!G9-1,"")</f>
        <v>3.1164738471565911</v>
      </c>
      <c r="Q76" s="67">
        <f>IFERROR('YURA ER'!I9/'YURA ER'!H9-1,"")</f>
        <v>-0.41922510568899729</v>
      </c>
    </row>
    <row r="77" spans="2:17" ht="15.75" x14ac:dyDescent="0.25">
      <c r="B77" s="118" t="s">
        <v>66</v>
      </c>
      <c r="C77" s="119"/>
      <c r="D77" s="117">
        <f>'YURA ER'!D10/'YURA ER'!D$4</f>
        <v>0</v>
      </c>
      <c r="E77" s="117">
        <f>'YURA ER'!E10/'YURA ER'!E$4</f>
        <v>-4.0996111628343644E-3</v>
      </c>
      <c r="F77" s="117">
        <f>'YURA ER'!F10/'YURA ER'!F$4</f>
        <v>-8.5900131062577722E-3</v>
      </c>
      <c r="G77" s="117">
        <f>'YURA ER'!G10/'YURA ER'!G$4</f>
        <v>-7.7185413282593253E-4</v>
      </c>
      <c r="H77" s="117">
        <f>'YURA ER'!H10/'YURA ER'!H$4</f>
        <v>-2.7334349838940117E-3</v>
      </c>
      <c r="I77" s="117">
        <f>'YURA ER'!I10/'YURA ER'!I$4</f>
        <v>-2.7604879801915142E-3</v>
      </c>
      <c r="K77" s="118" t="s">
        <v>66</v>
      </c>
      <c r="L77" s="119"/>
      <c r="M77" s="65" t="str">
        <f>IFERROR('YURA ER'!E10/'YURA ER'!D10-1,"")</f>
        <v/>
      </c>
      <c r="N77" s="65">
        <f>IFERROR('YURA ER'!F10/'YURA ER'!E10-1,"")</f>
        <v>1.4390373197625106</v>
      </c>
      <c r="O77" s="65">
        <f>IFERROR('YURA ER'!G10/'YURA ER'!F10-1,"")</f>
        <v>-0.9088893718756792</v>
      </c>
      <c r="P77" s="65">
        <f>IFERROR('YURA ER'!H10/'YURA ER'!G10-1,"")</f>
        <v>2.5854007633587788</v>
      </c>
      <c r="Q77" s="65">
        <f>IFERROR('YURA ER'!I10/'YURA ER'!H10-1,"")</f>
        <v>-3.9920159680639777E-4</v>
      </c>
    </row>
    <row r="78" spans="2:17" ht="15.75" x14ac:dyDescent="0.25">
      <c r="B78" s="109" t="s">
        <v>67</v>
      </c>
      <c r="C78" s="110"/>
      <c r="D78" s="121">
        <f>'YURA ER'!D11/'YURA ER'!D$4</f>
        <v>0</v>
      </c>
      <c r="E78" s="121">
        <f>'YURA ER'!E11/'YURA ER'!E$4</f>
        <v>0</v>
      </c>
      <c r="F78" s="121">
        <f>'YURA ER'!F11/'YURA ER'!F$4</f>
        <v>0</v>
      </c>
      <c r="G78" s="121">
        <f>'YURA ER'!G11/'YURA ER'!G$4</f>
        <v>0</v>
      </c>
      <c r="H78" s="121">
        <f>'YURA ER'!H11/'YURA ER'!H$4</f>
        <v>0</v>
      </c>
      <c r="I78" s="121">
        <f>'YURA ER'!I11/'YURA ER'!I$4</f>
        <v>-1.3034412760568824E-3</v>
      </c>
      <c r="K78" s="109" t="s">
        <v>67</v>
      </c>
      <c r="L78" s="110"/>
      <c r="M78" s="128" t="str">
        <f>IFERROR('YURA ER'!E11/'YURA ER'!D11-1,"")</f>
        <v/>
      </c>
      <c r="N78" s="128" t="str">
        <f>IFERROR('YURA ER'!F11/'YURA ER'!E11-1,"")</f>
        <v/>
      </c>
      <c r="O78" s="128" t="str">
        <f>IFERROR('YURA ER'!G11/'YURA ER'!F11-1,"")</f>
        <v/>
      </c>
      <c r="P78" s="128" t="str">
        <f>IFERROR('YURA ER'!H11/'YURA ER'!G11-1,"")</f>
        <v/>
      </c>
      <c r="Q78" s="128" t="str">
        <f>IFERROR('YURA ER'!I11/'YURA ER'!H11-1,"")</f>
        <v/>
      </c>
    </row>
    <row r="79" spans="2:17" ht="15.75" x14ac:dyDescent="0.25">
      <c r="B79" s="112" t="s">
        <v>68</v>
      </c>
      <c r="C79" s="113"/>
      <c r="D79" s="122">
        <f>'YURA ER'!D12/'YURA ER'!D$4</f>
        <v>0.34622483170150242</v>
      </c>
      <c r="E79" s="122">
        <f>'YURA ER'!E12/'YURA ER'!E$4</f>
        <v>0.26178920731288569</v>
      </c>
      <c r="F79" s="122">
        <f>'YURA ER'!F12/'YURA ER'!F$4</f>
        <v>0.24799541467676831</v>
      </c>
      <c r="G79" s="122">
        <f>'YURA ER'!G12/'YURA ER'!G$4</f>
        <v>0.2186928635530552</v>
      </c>
      <c r="H79" s="122">
        <f>'YURA ER'!H12/'YURA ER'!H$4</f>
        <v>0.22347276822217244</v>
      </c>
      <c r="I79" s="122">
        <f>'YURA ER'!I12/'YURA ER'!I$4</f>
        <v>0.18347617168236161</v>
      </c>
      <c r="K79" s="112" t="s">
        <v>68</v>
      </c>
      <c r="L79" s="113"/>
      <c r="M79" s="129">
        <f>IFERROR('YURA ER'!E12/'YURA ER'!D12-1,"")</f>
        <v>0.18257338807373857</v>
      </c>
      <c r="N79" s="129">
        <f>IFERROR('YURA ER'!F12/'YURA ER'!E12-1,"")</f>
        <v>0.10270463224306825</v>
      </c>
      <c r="O79" s="129">
        <f>IFERROR('YURA ER'!G12/'YURA ER'!F12-1,"")</f>
        <v>-0.1058330911724451</v>
      </c>
      <c r="P79" s="129">
        <f>IFERROR('YURA ER'!H12/'YURA ER'!G12-1,"")</f>
        <v>3.455644258245516E-2</v>
      </c>
      <c r="Q79" s="129">
        <f>IFERROR('YURA ER'!I12/'YURA ER'!H12-1,"")</f>
        <v>-0.18734812196142192</v>
      </c>
    </row>
    <row r="80" spans="2:17" ht="15.75" x14ac:dyDescent="0.25">
      <c r="B80" s="118" t="s">
        <v>69</v>
      </c>
      <c r="C80" s="119"/>
      <c r="D80" s="120">
        <f>'YURA ER'!D13/'YURA ER'!D$4</f>
        <v>2.0468414673358499E-3</v>
      </c>
      <c r="E80" s="120">
        <f>'YURA ER'!E13/'YURA ER'!E$4</f>
        <v>3.3872211399457383E-3</v>
      </c>
      <c r="F80" s="120">
        <f>'YURA ER'!F13/'YURA ER'!F$4</f>
        <v>1.2367677205193215E-2</v>
      </c>
      <c r="G80" s="120">
        <f>'YURA ER'!G13/'YURA ER'!G$4</f>
        <v>1.2895782384270674E-2</v>
      </c>
      <c r="H80" s="120">
        <f>'YURA ER'!H13/'YURA ER'!H$4</f>
        <v>4.8710793485440594E-3</v>
      </c>
      <c r="I80" s="120">
        <f>'YURA ER'!I13/'YURA ER'!I$4</f>
        <v>3.8996669922513778E-3</v>
      </c>
      <c r="K80" s="118" t="s">
        <v>69</v>
      </c>
      <c r="L80" s="119"/>
      <c r="M80" s="65">
        <f>IFERROR('YURA ER'!E13/'YURA ER'!D13-1,"")</f>
        <v>1.5881766854865491</v>
      </c>
      <c r="N80" s="65">
        <f>IFERROR('YURA ER'!F13/'YURA ER'!E13-1,"")</f>
        <v>3.2502245605030158</v>
      </c>
      <c r="O80" s="65">
        <f>IFERROR('YURA ER'!G13/'YURA ER'!F13-1,"")</f>
        <v>5.7273111527081699E-2</v>
      </c>
      <c r="P80" s="65">
        <f>IFERROR('YURA ER'!H13/'YURA ER'!G13-1,"")</f>
        <v>-0.61757902852737079</v>
      </c>
      <c r="Q80" s="65">
        <f>IFERROR('YURA ER'!I13/'YURA ER'!H13-1,"")</f>
        <v>-0.20758661887694141</v>
      </c>
    </row>
    <row r="81" spans="2:17" ht="15.75" x14ac:dyDescent="0.25">
      <c r="B81" s="118" t="s">
        <v>70</v>
      </c>
      <c r="C81" s="119"/>
      <c r="D81" s="117">
        <f>'YURA ER'!D14/'YURA ER'!D$4</f>
        <v>-4.7218749638862662E-2</v>
      </c>
      <c r="E81" s="117">
        <f>'YURA ER'!E14/'YURA ER'!E$4</f>
        <v>-7.7927818678266578E-2</v>
      </c>
      <c r="F81" s="117">
        <f>'YURA ER'!F14/'YURA ER'!F$4</f>
        <v>-7.3901744140457262E-2</v>
      </c>
      <c r="G81" s="117">
        <f>'YURA ER'!G14/'YURA ER'!G$4</f>
        <v>-7.1132471306801337E-2</v>
      </c>
      <c r="H81" s="117">
        <f>'YURA ER'!H14/'YURA ER'!H$4</f>
        <v>-6.7241773142719133E-2</v>
      </c>
      <c r="I81" s="117">
        <f>'YURA ER'!I14/'YURA ER'!I$4</f>
        <v>-6.6758462446412647E-2</v>
      </c>
      <c r="K81" s="118" t="s">
        <v>70</v>
      </c>
      <c r="L81" s="119"/>
      <c r="M81" s="65">
        <f>IFERROR('YURA ER'!E14/'YURA ER'!D14-1,"")</f>
        <v>1.5811462547328716</v>
      </c>
      <c r="N81" s="65">
        <f>IFERROR('YURA ER'!F14/'YURA ER'!E14-1,"")</f>
        <v>0.10389929108868912</v>
      </c>
      <c r="O81" s="65">
        <f>IFERROR('YURA ER'!G14/'YURA ER'!F14-1,"")</f>
        <v>-2.4020170071292535E-2</v>
      </c>
      <c r="P81" s="65">
        <f>IFERROR('YURA ER'!H14/'YURA ER'!G14-1,"")</f>
        <v>-4.2948183658361061E-2</v>
      </c>
      <c r="Q81" s="65">
        <f>IFERROR('YURA ER'!I14/'YURA ER'!H14-1,"")</f>
        <v>-1.7309741598013684E-2</v>
      </c>
    </row>
    <row r="82" spans="2:17" ht="15.75" x14ac:dyDescent="0.25">
      <c r="B82" s="115" t="s">
        <v>72</v>
      </c>
      <c r="C82" s="116"/>
      <c r="D82" s="120">
        <f>'YURA ER'!D15/'YURA ER'!D$4</f>
        <v>-4.5382642430867263E-3</v>
      </c>
      <c r="E82" s="120">
        <f>'YURA ER'!E15/'YURA ER'!E$4</f>
        <v>7.7358862888174326E-3</v>
      </c>
      <c r="F82" s="120">
        <f>'YURA ER'!F15/'YURA ER'!F$4</f>
        <v>2.3856376325094935E-3</v>
      </c>
      <c r="G82" s="120">
        <f>'YURA ER'!G15/'YURA ER'!G$4</f>
        <v>6.7191080665753647E-3</v>
      </c>
      <c r="H82" s="120">
        <f>'YURA ER'!H15/'YURA ER'!H$4</f>
        <v>-3.3354090222632187E-4</v>
      </c>
      <c r="I82" s="120">
        <f>'YURA ER'!I15/'YURA ER'!I$4</f>
        <v>-6.8350740723591806E-5</v>
      </c>
      <c r="K82" s="115" t="s">
        <v>72</v>
      </c>
      <c r="L82" s="116"/>
      <c r="M82" s="67">
        <f>IFERROR('YURA ER'!E15/'YURA ER'!D15-1,"")</f>
        <v>-3.6659676452965848</v>
      </c>
      <c r="N82" s="67">
        <f>IFERROR('YURA ER'!F15/'YURA ER'!E15-1,"")</f>
        <v>-0.64102708169457245</v>
      </c>
      <c r="O82" s="67">
        <f>IFERROR('YURA ER'!G15/'YURA ER'!F15-1,"")</f>
        <v>1.8558459852872122</v>
      </c>
      <c r="P82" s="67">
        <f>IFERROR('YURA ER'!H15/'YURA ER'!G15-1,"")</f>
        <v>-1.0502575907048119</v>
      </c>
      <c r="Q82" s="67">
        <f>IFERROR('YURA ER'!I15/'YURA ER'!H15-1,"")</f>
        <v>-0.79716466739367497</v>
      </c>
    </row>
    <row r="83" spans="2:17" ht="15.75" x14ac:dyDescent="0.25">
      <c r="B83" s="123" t="s">
        <v>73</v>
      </c>
      <c r="C83" s="124"/>
      <c r="D83" s="121">
        <f>'YURA ER'!D16/'YURA ER'!D$4</f>
        <v>0</v>
      </c>
      <c r="E83" s="121">
        <f>'YURA ER'!E16/'YURA ER'!E$4</f>
        <v>4.0082479030349817E-2</v>
      </c>
      <c r="F83" s="121">
        <f>'YURA ER'!F16/'YURA ER'!F$4</f>
        <v>0</v>
      </c>
      <c r="G83" s="121">
        <f>'YURA ER'!G16/'YURA ER'!G$4</f>
        <v>0</v>
      </c>
      <c r="H83" s="121">
        <f>'YURA ER'!H16/'YURA ER'!H$4</f>
        <v>0</v>
      </c>
      <c r="I83" s="121">
        <f>'YURA ER'!I16/'YURA ER'!I$4</f>
        <v>0</v>
      </c>
      <c r="K83" s="123" t="s">
        <v>73</v>
      </c>
      <c r="L83" s="124"/>
      <c r="M83" s="130" t="str">
        <f>IFERROR('YURA ER'!E16/'YURA ER'!D16-1,"")</f>
        <v/>
      </c>
      <c r="N83" s="130">
        <f>IFERROR('YURA ER'!F16/'YURA ER'!E16-1,"")</f>
        <v>-1</v>
      </c>
      <c r="O83" s="130" t="str">
        <f>IFERROR('YURA ER'!G16/'YURA ER'!F16-1,"")</f>
        <v/>
      </c>
      <c r="P83" s="130" t="str">
        <f>IFERROR('YURA ER'!H16/'YURA ER'!G16-1,"")</f>
        <v/>
      </c>
      <c r="Q83" s="130" t="str">
        <f>IFERROR('YURA ER'!I16/'YURA ER'!H16-1,"")</f>
        <v/>
      </c>
    </row>
    <row r="84" spans="2:17" ht="15.75" x14ac:dyDescent="0.25">
      <c r="B84" s="112" t="s">
        <v>74</v>
      </c>
      <c r="C84" s="113"/>
      <c r="D84" s="114">
        <f>'YURA ER'!D17/'YURA ER'!D$4</f>
        <v>0.29651465928688886</v>
      </c>
      <c r="E84" s="114">
        <f>'YURA ER'!E17/'YURA ER'!E$4</f>
        <v>0.23506697509373209</v>
      </c>
      <c r="F84" s="114">
        <f>'YURA ER'!F17/'YURA ER'!F$4</f>
        <v>0.18884698537401376</v>
      </c>
      <c r="G84" s="114">
        <f>'YURA ER'!G17/'YURA ER'!G$4</f>
        <v>0.16717528269709991</v>
      </c>
      <c r="H84" s="114">
        <f>'YURA ER'!H17/'YURA ER'!H$4</f>
        <v>0.16076853352577103</v>
      </c>
      <c r="I84" s="114">
        <f>'YURA ER'!I17/'YURA ER'!I$4</f>
        <v>0.12054902548747674</v>
      </c>
      <c r="K84" s="112" t="s">
        <v>74</v>
      </c>
      <c r="L84" s="113"/>
      <c r="M84" s="129">
        <f>IFERROR('YURA ER'!E17/'YURA ER'!D17-1,"")</f>
        <v>0.23988106018748834</v>
      </c>
      <c r="N84" s="129">
        <f>IFERROR('YURA ER'!F17/'YURA ER'!E17-1,"")</f>
        <v>-6.4840427498983E-2</v>
      </c>
      <c r="O84" s="129">
        <f>IFERROR('YURA ER'!G17/'YURA ER'!F17-1,"")</f>
        <v>-0.10238594729047579</v>
      </c>
      <c r="P84" s="129">
        <f>IFERROR('YURA ER'!H17/'YURA ER'!G17-1,"")</f>
        <v>-2.637172859059278E-2</v>
      </c>
      <c r="Q84" s="129">
        <f>IFERROR('YURA ER'!I17/'YURA ER'!H17-1,"")</f>
        <v>-0.25781506293000667</v>
      </c>
    </row>
    <row r="85" spans="2:17" ht="15.75" x14ac:dyDescent="0.25">
      <c r="B85" s="115" t="s">
        <v>75</v>
      </c>
      <c r="C85" s="116"/>
      <c r="D85" s="117">
        <f>'YURA ER'!D18/'YURA ER'!D$4</f>
        <v>-8.9305100380885183E-2</v>
      </c>
      <c r="E85" s="117">
        <f>'YURA ER'!E18/'YURA ER'!E$4</f>
        <v>-5.5585546349685704E-2</v>
      </c>
      <c r="F85" s="117">
        <f>'YURA ER'!F18/'YURA ER'!F$4</f>
        <v>-4.4894720530523388E-2</v>
      </c>
      <c r="G85" s="117">
        <f>'YURA ER'!G18/'YURA ER'!G$4</f>
        <v>-5.425368591649761E-2</v>
      </c>
      <c r="H85" s="117">
        <f>'YURA ER'!H18/'YURA ER'!H$4</f>
        <v>-4.0805110268549528E-2</v>
      </c>
      <c r="I85" s="117">
        <f>'YURA ER'!I18/'YURA ER'!I$4</f>
        <v>-3.868798915795562E-2</v>
      </c>
      <c r="K85" s="115" t="s">
        <v>75</v>
      </c>
      <c r="L85" s="116"/>
      <c r="M85" s="67">
        <f>IFERROR('YURA ER'!E18/'YURA ER'!D18-1,"")</f>
        <v>-2.6535334774533403E-2</v>
      </c>
      <c r="N85" s="67">
        <f>IFERROR('YURA ER'!F18/'YURA ER'!E18-1,"")</f>
        <v>-5.9842359601520068E-2</v>
      </c>
      <c r="O85" s="67">
        <f>IFERROR('YURA ER'!G18/'YURA ER'!F18-1,"")</f>
        <v>0.22535410411451107</v>
      </c>
      <c r="P85" s="67">
        <f>IFERROR('YURA ER'!H18/'YURA ER'!G18-1,"")</f>
        <v>-0.23853578410078191</v>
      </c>
      <c r="Q85" s="67">
        <f>IFERROR('YURA ER'!I18/'YURA ER'!H18-1,"")</f>
        <v>-6.1550118108481544E-2</v>
      </c>
    </row>
    <row r="86" spans="2:17" ht="16.5" thickBot="1" x14ac:dyDescent="0.3">
      <c r="B86" s="49" t="s">
        <v>76</v>
      </c>
      <c r="C86" s="34"/>
      <c r="D86" s="55">
        <f>'YURA ER'!D19/'YURA ER'!D$4</f>
        <v>0.20720955890600368</v>
      </c>
      <c r="E86" s="55">
        <f>'YURA ER'!E19/'YURA ER'!E$4</f>
        <v>0.17948142874404641</v>
      </c>
      <c r="F86" s="55">
        <f>'YURA ER'!F19/'YURA ER'!F$4</f>
        <v>0.14395226484349039</v>
      </c>
      <c r="G86" s="55">
        <f>'YURA ER'!G19/'YURA ER'!G$4</f>
        <v>0.1129215967806023</v>
      </c>
      <c r="H86" s="55">
        <f>'YURA ER'!H19/'YURA ER'!H$4</f>
        <v>0.11996342325722151</v>
      </c>
      <c r="I86" s="55">
        <f>'YURA ER'!I19/'YURA ER'!I$4</f>
        <v>8.1861036329521131E-2</v>
      </c>
      <c r="K86" s="131" t="s">
        <v>76</v>
      </c>
      <c r="L86" s="132"/>
      <c r="M86" s="133">
        <f>IFERROR('YURA ER'!E19/'YURA ER'!D19-1,"")</f>
        <v>0.3547036727195183</v>
      </c>
      <c r="N86" s="133">
        <f>IFERROR('YURA ER'!F19/'YURA ER'!E19-1,"")</f>
        <v>-6.6388333244537856E-2</v>
      </c>
      <c r="O86" s="133">
        <f>IFERROR('YURA ER'!G19/'YURA ER'!F19-1,"")</f>
        <v>-0.20459898319153347</v>
      </c>
      <c r="P86" s="133">
        <f>IFERROR('YURA ER'!H19/'YURA ER'!G19-1,"")</f>
        <v>7.5563440222017109E-2</v>
      </c>
      <c r="Q86" s="133">
        <f>IFERROR('YURA ER'!I19/'YURA ER'!H19-1,"")</f>
        <v>-0.32457385071585798</v>
      </c>
    </row>
    <row r="87" spans="2:17" ht="16.5" thickBot="1" x14ac:dyDescent="0.3">
      <c r="B87" s="125" t="s">
        <v>78</v>
      </c>
      <c r="C87" s="126"/>
      <c r="D87" s="127">
        <f>'YURA ER'!D20/'YURA ER'!D$4</f>
        <v>0.20720955890600368</v>
      </c>
      <c r="E87" s="127">
        <f>'YURA ER'!E20/'YURA ER'!E$4</f>
        <v>0.17948142874404641</v>
      </c>
      <c r="F87" s="127">
        <f>'YURA ER'!F20/'YURA ER'!F$4</f>
        <v>0.14395226484349039</v>
      </c>
      <c r="G87" s="127">
        <f>'YURA ER'!G20/'YURA ER'!G$4</f>
        <v>0.1129215967806023</v>
      </c>
      <c r="H87" s="127">
        <f>'YURA ER'!H20/'YURA ER'!H$4</f>
        <v>0.11996342325722151</v>
      </c>
      <c r="I87" s="127">
        <f>'YURA ER'!I20/'YURA ER'!I$4</f>
        <v>8.1861036329521131E-2</v>
      </c>
      <c r="K87" s="125" t="s">
        <v>78</v>
      </c>
      <c r="L87" s="126"/>
      <c r="M87" s="105">
        <f>IFERROR('YURA ER'!E20/'YURA ER'!D20-1,"")</f>
        <v>0.3547036727195183</v>
      </c>
      <c r="N87" s="105">
        <f>IFERROR('YURA ER'!F20/'YURA ER'!E20-1,"")</f>
        <v>-6.6388333244537856E-2</v>
      </c>
      <c r="O87" s="105">
        <f>IFERROR('YURA ER'!G20/'YURA ER'!F20-1,"")</f>
        <v>-0.20459898319153347</v>
      </c>
      <c r="P87" s="105">
        <f>IFERROR('YURA ER'!H20/'YURA ER'!G20-1,"")</f>
        <v>7.5563440222017109E-2</v>
      </c>
      <c r="Q87" s="105">
        <f>IFERROR('YURA ER'!I20/'YURA ER'!H20-1,"")</f>
        <v>-0.32457385071585798</v>
      </c>
    </row>
    <row r="88" spans="2:17" ht="15.75" x14ac:dyDescent="0.25">
      <c r="B88" s="56" t="s">
        <v>79</v>
      </c>
      <c r="C88" s="57"/>
      <c r="D88" s="57"/>
      <c r="E88" s="57"/>
      <c r="F88" s="57"/>
      <c r="G88" s="57"/>
      <c r="H88" s="57"/>
      <c r="I88" s="57"/>
      <c r="K88" s="56" t="s">
        <v>79</v>
      </c>
      <c r="L88" s="57"/>
      <c r="M88" s="57"/>
      <c r="N88" s="57"/>
      <c r="O88" s="57"/>
      <c r="P88" s="57"/>
      <c r="Q88" s="57"/>
    </row>
    <row r="89" spans="2:17" ht="15.75" x14ac:dyDescent="0.25">
      <c r="B89" s="49" t="s">
        <v>80</v>
      </c>
      <c r="C89" s="34"/>
      <c r="D89" s="55">
        <f>'YURA ER'!D22/'YURA ER'!D$4</f>
        <v>0.20730201006494015</v>
      </c>
      <c r="E89" s="55">
        <f>'YURA ER'!E22/'YURA ER'!E$4</f>
        <v>0.14978011097463126</v>
      </c>
      <c r="F89" s="55">
        <f>'YURA ER'!F22/'YURA ER'!F$4</f>
        <v>0.14461056491331573</v>
      </c>
      <c r="G89" s="55">
        <f>'YURA ER'!G22/'YURA ER'!G$4</f>
        <v>0.10998516316650211</v>
      </c>
      <c r="H89" s="55">
        <f>'YURA ER'!H22/'YURA ER'!H$4</f>
        <v>0.11725799552465947</v>
      </c>
      <c r="I89" s="55">
        <f>'YURA ER'!I22/'YURA ER'!I$4</f>
        <v>8.3516888145115237E-2</v>
      </c>
      <c r="K89" s="49" t="s">
        <v>80</v>
      </c>
      <c r="L89" s="34"/>
      <c r="M89" s="53">
        <f>IFERROR('YURA ER'!E22/'YURA ER'!D22-1,"")</f>
        <v>0.13001760938642604</v>
      </c>
      <c r="N89" s="53">
        <f>IFERROR('YURA ER'!F22/'YURA ER'!E22-1,"")</f>
        <v>0.12386244921648282</v>
      </c>
      <c r="O89" s="53">
        <f>IFERROR('YURA ER'!G22/'YURA ER'!F22-1,"")</f>
        <v>-0.2288094235997965</v>
      </c>
      <c r="P89" s="53">
        <f>IFERROR('YURA ER'!H22/'YURA ER'!G22-1,"")</f>
        <v>7.9375495950366526E-2</v>
      </c>
      <c r="Q89" s="53">
        <f>IFERROR('YURA ER'!I22/'YURA ER'!H22-1,"")</f>
        <v>-0.29501265602898474</v>
      </c>
    </row>
    <row r="90" spans="2:17" ht="15.75" x14ac:dyDescent="0.25">
      <c r="B90" s="48" t="s">
        <v>56</v>
      </c>
      <c r="C90" s="35"/>
      <c r="D90" s="54">
        <f>'YURA ER'!D23/'YURA ER'!D$4</f>
        <v>-9.2451158936458178E-5</v>
      </c>
      <c r="E90" s="54">
        <f>'YURA ER'!E23/'YURA ER'!E$4</f>
        <v>2.9701317769415127E-2</v>
      </c>
      <c r="F90" s="54">
        <f>'YURA ER'!F23/'YURA ER'!F$4</f>
        <v>-6.5830006982536186E-4</v>
      </c>
      <c r="G90" s="54">
        <f>'YURA ER'!G23/'YURA ER'!G$4</f>
        <v>2.9364336141001843E-3</v>
      </c>
      <c r="H90" s="54">
        <f>'YURA ER'!H23/'YURA ER'!H$4</f>
        <v>2.7054277325620304E-3</v>
      </c>
      <c r="I90" s="54">
        <f>'YURA ER'!I23/'YURA ER'!I$4</f>
        <v>-1.6558518155941112E-3</v>
      </c>
      <c r="K90" s="48" t="s">
        <v>56</v>
      </c>
      <c r="L90" s="35"/>
      <c r="M90" s="52">
        <f>IFERROR('YURA ER'!E23/'YURA ER'!D23-1,"")</f>
        <v>-503.45588235294116</v>
      </c>
      <c r="N90" s="52">
        <f>IFERROR('YURA ER'!F23/'YURA ER'!E23-1,"")</f>
        <v>-1.0257997482951386</v>
      </c>
      <c r="O90" s="52">
        <f>IFERROR('YURA ER'!G23/'YURA ER'!F23-1,"")</f>
        <v>-5.5229722064662505</v>
      </c>
      <c r="P90" s="52">
        <f>IFERROR('YURA ER'!H23/'YURA ER'!G23-1,"")</f>
        <v>-6.7218459994983659E-2</v>
      </c>
      <c r="Q90" s="52">
        <f>IFERROR('YURA ER'!I23/'YURA ER'!H23-1,"")</f>
        <v>-1.6058080129066954</v>
      </c>
    </row>
  </sheetData>
  <mergeCells count="4">
    <mergeCell ref="B2:I2"/>
    <mergeCell ref="B69:I69"/>
    <mergeCell ref="K2:Q2"/>
    <mergeCell ref="K69:Q69"/>
  </mergeCells>
  <conditionalFormatting sqref="D6:I33">
    <cfRule type="colorScale" priority="98">
      <colorScale>
        <cfvo type="min"/>
        <cfvo type="max"/>
        <color rgb="FFFCFCFF"/>
        <color rgb="FF63BE7B"/>
      </colorScale>
    </cfRule>
  </conditionalFormatting>
  <conditionalFormatting sqref="D6:D3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E6:E3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F6:F33">
    <cfRule type="colorScale" priority="104">
      <colorScale>
        <cfvo type="min"/>
        <cfvo type="max"/>
        <color rgb="FFFCFCFF"/>
        <color rgb="FF63BE7B"/>
      </colorScale>
    </cfRule>
  </conditionalFormatting>
  <conditionalFormatting sqref="G6:G3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H6:H3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I6:I3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D36:D66">
    <cfRule type="colorScale" priority="177">
      <colorScale>
        <cfvo type="min"/>
        <cfvo type="max"/>
        <color rgb="FFFCFCFF"/>
        <color rgb="FF63BE7B"/>
      </colorScale>
    </cfRule>
  </conditionalFormatting>
  <conditionalFormatting sqref="E36:E6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F36:F66">
    <cfRule type="colorScale" priority="181">
      <colorScale>
        <cfvo type="min"/>
        <cfvo type="max"/>
        <color rgb="FFFCFCFF"/>
        <color rgb="FF63BE7B"/>
      </colorScale>
    </cfRule>
  </conditionalFormatting>
  <conditionalFormatting sqref="G36:G66">
    <cfRule type="colorScale" priority="183">
      <colorScale>
        <cfvo type="min"/>
        <cfvo type="max"/>
        <color rgb="FFFCFCFF"/>
        <color rgb="FF63BE7B"/>
      </colorScale>
    </cfRule>
  </conditionalFormatting>
  <conditionalFormatting sqref="H36:H66">
    <cfRule type="colorScale" priority="185">
      <colorScale>
        <cfvo type="min"/>
        <cfvo type="max"/>
        <color rgb="FFFCFCFF"/>
        <color rgb="FF63BE7B"/>
      </colorScale>
    </cfRule>
  </conditionalFormatting>
  <conditionalFormatting sqref="I36:I66">
    <cfRule type="colorScale" priority="187">
      <colorScale>
        <cfvo type="min"/>
        <cfvo type="max"/>
        <color rgb="FFFCFCFF"/>
        <color rgb="FF63BE7B"/>
      </colorScale>
    </cfRule>
  </conditionalFormatting>
  <conditionalFormatting sqref="D71:D87 D89:D9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1:D87 D89:D9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87 E89:E9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1:E87 E89:E9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87 F89:F9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1:F87 F89:F9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1:G87 G89:G9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1:G87 G89:G9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H87 H89:H9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H87 H89:H9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1:I87 I89:I9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1:I87 I89:I9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Q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Q3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Q4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Q5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7:Q6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1:Q8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Q9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9:Q8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1:Q7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1:M8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8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1:O8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1:P8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1:Q8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AB3F-DCA9-4BC1-A1E0-F6D7BA1E1FFB}">
  <dimension ref="B2:O165"/>
  <sheetViews>
    <sheetView topLeftCell="A143" zoomScale="70" zoomScaleNormal="70" workbookViewId="0">
      <selection activeCell="F172" sqref="F172"/>
    </sheetView>
  </sheetViews>
  <sheetFormatPr baseColWidth="10" defaultColWidth="11.42578125" defaultRowHeight="15" x14ac:dyDescent="0.25"/>
  <cols>
    <col min="1" max="1" width="11.42578125" style="41"/>
    <col min="2" max="2" width="15.7109375" style="41" customWidth="1"/>
    <col min="3" max="3" width="8.42578125" style="41" customWidth="1"/>
    <col min="4" max="8" width="13.7109375" style="41" customWidth="1"/>
    <col min="9" max="9" width="18.42578125" style="41" customWidth="1"/>
    <col min="10" max="13" width="11.7109375" style="41" customWidth="1"/>
    <col min="14" max="16384" width="11.42578125" style="41"/>
  </cols>
  <sheetData>
    <row r="2" spans="2:13" x14ac:dyDescent="0.25">
      <c r="B2" s="45" t="s">
        <v>107</v>
      </c>
    </row>
    <row r="4" spans="2:13" x14ac:dyDescent="0.25">
      <c r="B4" s="44"/>
      <c r="C4" s="197" t="s">
        <v>111</v>
      </c>
      <c r="D4" s="197"/>
      <c r="E4" s="197"/>
      <c r="F4" s="197"/>
      <c r="G4" s="197"/>
      <c r="H4" s="197"/>
    </row>
    <row r="5" spans="2:13" x14ac:dyDescent="0.25">
      <c r="B5" s="139"/>
      <c r="C5" s="137">
        <v>2014</v>
      </c>
      <c r="D5" s="135">
        <v>2015</v>
      </c>
      <c r="E5" s="135">
        <v>2016</v>
      </c>
      <c r="F5" s="135">
        <v>2017</v>
      </c>
      <c r="G5" s="135">
        <v>2018</v>
      </c>
      <c r="H5" s="135">
        <v>2019</v>
      </c>
      <c r="M5" s="42" t="s">
        <v>114</v>
      </c>
    </row>
    <row r="6" spans="2:13" x14ac:dyDescent="0.25">
      <c r="B6" s="138" t="s">
        <v>108</v>
      </c>
      <c r="C6" s="140">
        <f>'YURA ESF'!D18/'YURA ESF'!D45</f>
        <v>0.9344108262591595</v>
      </c>
      <c r="D6" s="140">
        <f>'YURA ESF'!E18/'YURA ESF'!E45</f>
        <v>2.0756685351059625</v>
      </c>
      <c r="E6" s="140">
        <f>'YURA ESF'!F18/'YURA ESF'!F45</f>
        <v>1.1738483027716882</v>
      </c>
      <c r="F6" s="140">
        <f>'YURA ESF'!G18/'YURA ESF'!G45</f>
        <v>1.4287429236265565</v>
      </c>
      <c r="G6" s="140">
        <f>'YURA ESF'!H18/'YURA ESF'!H45</f>
        <v>1.3725830178427068</v>
      </c>
      <c r="H6" s="140">
        <f>'YURA ESF'!I18/'YURA ESF'!I45</f>
        <v>1.4960735536555245</v>
      </c>
      <c r="J6" s="41" t="s">
        <v>111</v>
      </c>
      <c r="L6" s="41" t="s">
        <v>113</v>
      </c>
      <c r="M6" s="41" t="s">
        <v>115</v>
      </c>
    </row>
    <row r="7" spans="2:13" x14ac:dyDescent="0.25">
      <c r="B7" s="136" t="s">
        <v>109</v>
      </c>
      <c r="C7" s="140">
        <f>'PACASMAYO ESF'!D17/'PACASMAYO ESF'!D40</f>
        <v>5.1711315993303852</v>
      </c>
      <c r="D7" s="140">
        <f>'PACASMAYO ESF'!E17/'PACASMAYO ESF'!E40</f>
        <v>3.087640692321675</v>
      </c>
      <c r="E7" s="140">
        <f>'PACASMAYO ESF'!F17/'PACASMAYO ESF'!F40</f>
        <v>4.986033921572969</v>
      </c>
      <c r="F7" s="140">
        <f>'PACASMAYO ESF'!G17/'PACASMAYO ESF'!G40</f>
        <v>2.6992795157096796</v>
      </c>
      <c r="G7" s="140">
        <f>'PACASMAYO ESF'!H17/'PACASMAYO ESF'!H40</f>
        <v>2.3653070577451878</v>
      </c>
      <c r="H7" s="140">
        <f>'PACASMAYO ESF'!I17/'PACASMAYO ESF'!I40</f>
        <v>2.121862559402965</v>
      </c>
    </row>
    <row r="8" spans="2:13" x14ac:dyDescent="0.25">
      <c r="B8" s="136" t="s">
        <v>110</v>
      </c>
      <c r="C8" s="140">
        <f>'UNACEM ESF'!D16/'UNACEM ESF'!D42</f>
        <v>0.98839194335418434</v>
      </c>
      <c r="D8" s="140">
        <f>'UNACEM ESF'!E16/'UNACEM ESF'!E42</f>
        <v>1.0126185279964053</v>
      </c>
      <c r="E8" s="140">
        <f>'UNACEM ESF'!F16/'UNACEM ESF'!F42</f>
        <v>0.81628775732700576</v>
      </c>
      <c r="F8" s="140">
        <f>'UNACEM ESF'!G16/'UNACEM ESF'!G42</f>
        <v>0.89463115458962539</v>
      </c>
      <c r="G8" s="140">
        <f>'UNACEM ESF'!H16/'UNACEM ESF'!H42</f>
        <v>1.0036913553488034</v>
      </c>
      <c r="H8" s="140">
        <f>'UNACEM ESF'!I16/'UNACEM ESF'!I42</f>
        <v>0.93872894490437109</v>
      </c>
    </row>
    <row r="10" spans="2:13" x14ac:dyDescent="0.25">
      <c r="B10" s="44"/>
      <c r="C10" s="197" t="s">
        <v>181</v>
      </c>
      <c r="D10" s="197"/>
      <c r="E10" s="197"/>
      <c r="F10" s="197"/>
      <c r="G10" s="197"/>
      <c r="H10" s="197"/>
      <c r="M10" s="42" t="s">
        <v>116</v>
      </c>
    </row>
    <row r="11" spans="2:13" x14ac:dyDescent="0.25">
      <c r="B11" s="139"/>
      <c r="C11" s="137">
        <v>2014</v>
      </c>
      <c r="D11" s="135">
        <v>2015</v>
      </c>
      <c r="E11" s="135">
        <v>2016</v>
      </c>
      <c r="F11" s="135">
        <v>2017</v>
      </c>
      <c r="G11" s="135">
        <v>2018</v>
      </c>
      <c r="H11" s="135">
        <v>2019</v>
      </c>
      <c r="J11" s="41" t="s">
        <v>112</v>
      </c>
      <c r="L11" s="41" t="s">
        <v>113</v>
      </c>
      <c r="M11" s="41" t="s">
        <v>115</v>
      </c>
    </row>
    <row r="12" spans="2:13" x14ac:dyDescent="0.25">
      <c r="B12" s="138" t="s">
        <v>108</v>
      </c>
      <c r="C12" s="140">
        <f>('YURA ESF'!D18-'YURA ESF'!D12-'YURA ESF'!D13)/'YURA ESF'!D45</f>
        <v>0.4301560683781398</v>
      </c>
      <c r="D12" s="140">
        <f>('YURA ESF'!E18-'YURA ESF'!E12-'YURA ESF'!E13)/'YURA ESF'!E45</f>
        <v>1.3673664992162975</v>
      </c>
      <c r="E12" s="140">
        <f>('YURA ESF'!F18-'YURA ESF'!F12-'YURA ESF'!F13)/'YURA ESF'!F45</f>
        <v>0.68369859486038997</v>
      </c>
      <c r="F12" s="140">
        <f>('YURA ESF'!G18-'YURA ESF'!G12-'YURA ESF'!G13)/'YURA ESF'!G45</f>
        <v>0.82692742528953</v>
      </c>
      <c r="G12" s="140">
        <f>('YURA ESF'!H18-'YURA ESF'!H12-'YURA ESF'!H13)/'YURA ESF'!H45</f>
        <v>0.64876395410991883</v>
      </c>
      <c r="H12" s="140">
        <f>('YURA ESF'!I18-'YURA ESF'!I12-'YURA ESF'!I13)/'YURA ESF'!I45</f>
        <v>0.83124730407653169</v>
      </c>
    </row>
    <row r="13" spans="2:13" x14ac:dyDescent="0.25">
      <c r="B13" s="136" t="s">
        <v>109</v>
      </c>
      <c r="C13" s="140">
        <f>('PACASMAYO ESF'!D17-'PACASMAYO ESF'!D12-'PACASMAYO ESF'!D11)/'PACASMAYO ESF'!D40</f>
        <v>3.5517127651600329</v>
      </c>
      <c r="D13" s="140">
        <f>('PACASMAYO ESF'!E17-'PACASMAYO ESF'!E12-'PACASMAYO ESF'!E11)/'PACASMAYO ESF'!E40</f>
        <v>1.5770411747655333</v>
      </c>
      <c r="E13" s="140">
        <f>('PACASMAYO ESF'!F17-'PACASMAYO ESF'!F12-'PACASMAYO ESF'!F11)/'PACASMAYO ESF'!F40</f>
        <v>3.0677877908907734</v>
      </c>
      <c r="F13" s="140">
        <f>('PACASMAYO ESF'!G17-'PACASMAYO ESF'!G12-'PACASMAYO ESF'!G11)/'PACASMAYO ESF'!G40</f>
        <v>0.87967863571397209</v>
      </c>
      <c r="G13" s="140">
        <f>('PACASMAYO ESF'!H17-'PACASMAYO ESF'!H12-'PACASMAYO ESF'!H11)/'PACASMAYO ESF'!H40</f>
        <v>0.74300717995722576</v>
      </c>
      <c r="H13" s="140">
        <f>('PACASMAYO ESF'!I17-'PACASMAYO ESF'!I12-'PACASMAYO ESF'!I11)/'PACASMAYO ESF'!I40</f>
        <v>0.65024555115743632</v>
      </c>
    </row>
    <row r="14" spans="2:13" x14ac:dyDescent="0.25">
      <c r="B14" s="136" t="s">
        <v>110</v>
      </c>
      <c r="C14" s="140">
        <f>('UNACEM ESF'!D16-'UNACEM ESF'!D12-'UNACEM ESF'!D11)/'UNACEM ESF'!D42</f>
        <v>0.49084841574726995</v>
      </c>
      <c r="D14" s="140">
        <f>('UNACEM ESF'!E16-'UNACEM ESF'!E12-'UNACEM ESF'!E11)/'UNACEM ESF'!E42</f>
        <v>0.495232906741851</v>
      </c>
      <c r="E14" s="140">
        <f>('UNACEM ESF'!F16-'UNACEM ESF'!F12-'UNACEM ESF'!F11)/'UNACEM ESF'!F42</f>
        <v>0.35538039046825043</v>
      </c>
      <c r="F14" s="140">
        <f>('UNACEM ESF'!G16-'UNACEM ESF'!G12-'UNACEM ESF'!G11)/'UNACEM ESF'!G42</f>
        <v>0.4260884809310399</v>
      </c>
      <c r="G14" s="140">
        <f>('UNACEM ESF'!H16-'UNACEM ESF'!H12-'UNACEM ESF'!H11)/'UNACEM ESF'!H42</f>
        <v>0.50954167273878592</v>
      </c>
      <c r="H14" s="140">
        <f>('UNACEM ESF'!I16-'UNACEM ESF'!I12-'UNACEM ESF'!I11)/'UNACEM ESF'!I42</f>
        <v>0.41191095356199786</v>
      </c>
    </row>
    <row r="16" spans="2:13" x14ac:dyDescent="0.25">
      <c r="B16" s="44"/>
      <c r="C16" s="197" t="s">
        <v>117</v>
      </c>
      <c r="D16" s="197"/>
      <c r="E16" s="197"/>
      <c r="F16" s="197"/>
      <c r="G16" s="197"/>
      <c r="H16" s="197"/>
      <c r="M16" s="42" t="s">
        <v>118</v>
      </c>
    </row>
    <row r="17" spans="2:13" x14ac:dyDescent="0.25">
      <c r="B17" s="139"/>
      <c r="C17" s="137">
        <v>2014</v>
      </c>
      <c r="D17" s="135">
        <v>2015</v>
      </c>
      <c r="E17" s="135">
        <v>2016</v>
      </c>
      <c r="F17" s="135">
        <v>2017</v>
      </c>
      <c r="G17" s="135">
        <v>2018</v>
      </c>
      <c r="H17" s="135">
        <v>2019</v>
      </c>
      <c r="J17" s="41" t="s">
        <v>117</v>
      </c>
      <c r="L17" s="41" t="s">
        <v>113</v>
      </c>
      <c r="M17" s="41" t="s">
        <v>115</v>
      </c>
    </row>
    <row r="18" spans="2:13" x14ac:dyDescent="0.25">
      <c r="B18" s="138" t="s">
        <v>108</v>
      </c>
      <c r="C18" s="140">
        <f>('YURA ESF'!D6+'YURA ESF'!D7)/'YURA ESF'!D45</f>
        <v>0.23624276308982392</v>
      </c>
      <c r="D18" s="140">
        <f>('YURA ESF'!E6+'YURA ESF'!E7)/'YURA ESF'!E45</f>
        <v>1.0252640925333345</v>
      </c>
      <c r="E18" s="140">
        <f>('YURA ESF'!F6+'YURA ESF'!F7)/'YURA ESF'!F45</f>
        <v>0.45266923398751069</v>
      </c>
      <c r="F18" s="140">
        <f>('YURA ESF'!G6+'YURA ESF'!G7)/'YURA ESF'!G45</f>
        <v>0.38481904628780744</v>
      </c>
      <c r="G18" s="140">
        <f>('YURA ESF'!H6+'YURA ESF'!H7)/'YURA ESF'!H45</f>
        <v>0.18791166556962807</v>
      </c>
      <c r="H18" s="140">
        <f>('YURA ESF'!I6+'YURA ESF'!I7)/'YURA ESF'!I45</f>
        <v>0.33119471510367116</v>
      </c>
    </row>
    <row r="19" spans="2:13" x14ac:dyDescent="0.25">
      <c r="B19" s="136" t="s">
        <v>109</v>
      </c>
      <c r="C19" s="140">
        <f>'PACASMAYO ESF'!D6/'PACASMAYO ESF'!D40</f>
        <v>2.9008270244609351</v>
      </c>
      <c r="D19" s="140">
        <f>'PACASMAYO ESF'!E6/'PACASMAYO ESF'!E40</f>
        <v>0.77626788898878396</v>
      </c>
      <c r="E19" s="140">
        <f>'PACASMAYO ESF'!F6/'PACASMAYO ESF'!F40</f>
        <v>0.44403051170205698</v>
      </c>
      <c r="F19" s="140">
        <f>'PACASMAYO ESF'!G6/'PACASMAYO ESF'!G40</f>
        <v>0.24007687767376745</v>
      </c>
      <c r="G19" s="140">
        <f>'PACASMAYO ESF'!H6/'PACASMAYO ESF'!H40</f>
        <v>0.18739306446684997</v>
      </c>
      <c r="H19" s="140">
        <f>'PACASMAYO ESF'!I6/'PACASMAYO ESF'!I40</f>
        <v>0.19356576574532999</v>
      </c>
    </row>
    <row r="20" spans="2:13" x14ac:dyDescent="0.25">
      <c r="B20" s="136" t="s">
        <v>110</v>
      </c>
      <c r="C20" s="140">
        <f>'UNACEM ESF'!D6/'UNACEM ESF'!D42</f>
        <v>9.4413166775403179E-2</v>
      </c>
      <c r="D20" s="140">
        <f>'UNACEM ESF'!E6/'UNACEM ESF'!E42</f>
        <v>0.17456398774834631</v>
      </c>
      <c r="E20" s="140">
        <f>'UNACEM ESF'!F6/'UNACEM ESF'!F42</f>
        <v>9.5521914595377053E-2</v>
      </c>
      <c r="F20" s="140">
        <f>'UNACEM ESF'!G6/'UNACEM ESF'!G42</f>
        <v>0.10425591113525272</v>
      </c>
      <c r="G20" s="140">
        <f>'UNACEM ESF'!H6/'UNACEM ESF'!H42</f>
        <v>8.2415611104247874E-2</v>
      </c>
      <c r="H20" s="140">
        <f>'UNACEM ESF'!I6/'UNACEM ESF'!I42</f>
        <v>8.3098914421558381E-2</v>
      </c>
    </row>
    <row r="22" spans="2:13" x14ac:dyDescent="0.25">
      <c r="B22" s="44"/>
      <c r="C22" s="186" t="s">
        <v>185</v>
      </c>
      <c r="D22" s="186"/>
      <c r="E22" s="186"/>
      <c r="F22" s="186"/>
      <c r="G22" s="186"/>
      <c r="H22" s="186"/>
      <c r="M22" s="41" t="s">
        <v>120</v>
      </c>
    </row>
    <row r="23" spans="2:13" x14ac:dyDescent="0.25">
      <c r="B23" s="44"/>
      <c r="C23" s="155">
        <v>2014</v>
      </c>
      <c r="D23" s="155">
        <v>2015</v>
      </c>
      <c r="E23" s="155">
        <v>2016</v>
      </c>
      <c r="F23" s="158">
        <v>2017</v>
      </c>
      <c r="G23" s="155">
        <v>2018</v>
      </c>
      <c r="H23" s="155">
        <v>2019</v>
      </c>
      <c r="J23" s="41" t="s">
        <v>119</v>
      </c>
      <c r="L23" s="41" t="s">
        <v>113</v>
      </c>
    </row>
    <row r="24" spans="2:13" x14ac:dyDescent="0.25">
      <c r="B24" s="156" t="s">
        <v>182</v>
      </c>
      <c r="C24" s="174">
        <f>'YURA ESF'!D18-'YURA ESF'!D45</f>
        <v>-70364</v>
      </c>
      <c r="D24" s="175">
        <f>'YURA ESF'!E18-'YURA ESF'!E45</f>
        <v>990979</v>
      </c>
      <c r="E24" s="175">
        <f>'YURA ESF'!F18-'YURA ESF'!F45</f>
        <v>235606</v>
      </c>
      <c r="F24" s="157">
        <f>'YURA ESF'!G18-'YURA ESF'!G45</f>
        <v>417148</v>
      </c>
      <c r="G24" s="175">
        <f>'YURA ESF'!H18-'YURA ESF'!H45</f>
        <v>337362</v>
      </c>
      <c r="H24" s="175">
        <f>'YURA ESF'!I18-'YURA ESF'!I45</f>
        <v>419770</v>
      </c>
    </row>
    <row r="25" spans="2:13" x14ac:dyDescent="0.25">
      <c r="B25" s="176" t="s">
        <v>183</v>
      </c>
      <c r="C25" s="157">
        <f>'PACASMAYO ESF'!D17-'PACASMAYO ESF'!D40</f>
        <v>834706</v>
      </c>
      <c r="D25" s="157">
        <f>'PACASMAYO ESF'!E17-'PACASMAYO ESF'!E40</f>
        <v>424933</v>
      </c>
      <c r="E25" s="157">
        <f>'PACASMAYO ESF'!F17-'PACASMAYO ESF'!F40</f>
        <v>720085</v>
      </c>
      <c r="F25" s="157">
        <f>'PACASMAYO ESF'!G17-'PACASMAYO ESF'!G40</f>
        <v>348354</v>
      </c>
      <c r="G25" s="157">
        <f>'PACASMAYO ESF'!H17-'PACASMAYO ESF'!H40</f>
        <v>357492</v>
      </c>
      <c r="H25" s="157">
        <f>'PACASMAYO ESF'!I17-'PACASMAYO ESF'!I40</f>
        <v>395654</v>
      </c>
    </row>
    <row r="26" spans="2:13" x14ac:dyDescent="0.25">
      <c r="B26" s="156" t="s">
        <v>184</v>
      </c>
      <c r="C26" s="177">
        <f>'UNACEM ESF'!D16-'UNACEM ESF'!D42</f>
        <v>-16707</v>
      </c>
      <c r="D26" s="157">
        <f>'UNACEM ESF'!E16-'UNACEM ESF'!E42</f>
        <v>19433</v>
      </c>
      <c r="E26" s="157">
        <f>'UNACEM ESF'!F16-'UNACEM ESF'!F42</f>
        <v>-320838</v>
      </c>
      <c r="F26" s="157">
        <f>'UNACEM ESF'!G16-'UNACEM ESF'!G42</f>
        <v>-158678</v>
      </c>
      <c r="G26" s="157">
        <f>'UNACEM ESF'!H16-'UNACEM ESF'!H42</f>
        <v>4990</v>
      </c>
      <c r="H26" s="157">
        <f>'UNACEM ESF'!I16-'UNACEM ESF'!I42</f>
        <v>-91677</v>
      </c>
    </row>
    <row r="28" spans="2:13" x14ac:dyDescent="0.25">
      <c r="B28" s="45" t="s">
        <v>121</v>
      </c>
      <c r="I28" s="166"/>
    </row>
    <row r="29" spans="2:13" x14ac:dyDescent="0.25">
      <c r="I29" s="166"/>
    </row>
    <row r="30" spans="2:13" x14ac:dyDescent="0.25">
      <c r="B30" s="44"/>
      <c r="C30" s="187" t="s">
        <v>176</v>
      </c>
      <c r="D30" s="188"/>
      <c r="E30" s="188"/>
      <c r="F30" s="188"/>
      <c r="G30" s="188"/>
      <c r="H30" s="189"/>
      <c r="I30" s="166"/>
    </row>
    <row r="31" spans="2:13" x14ac:dyDescent="0.25">
      <c r="B31" s="139"/>
      <c r="C31" s="137">
        <v>2014</v>
      </c>
      <c r="D31" s="135">
        <v>2015</v>
      </c>
      <c r="E31" s="135">
        <v>2016</v>
      </c>
      <c r="F31" s="135">
        <v>2017</v>
      </c>
      <c r="G31" s="135">
        <v>2018</v>
      </c>
      <c r="H31" s="135">
        <v>2019</v>
      </c>
    </row>
    <row r="32" spans="2:13" x14ac:dyDescent="0.25">
      <c r="B32" s="138" t="s">
        <v>108</v>
      </c>
      <c r="C32" s="154">
        <f>'YURA ESF'!D55/'YURA ESF'!D65</f>
        <v>1.4594479764351047</v>
      </c>
      <c r="D32" s="154">
        <f>'YURA ESF'!E55/'YURA ESF'!E65</f>
        <v>1.0948695688303509</v>
      </c>
      <c r="E32" s="154">
        <f>'YURA ESF'!F55/'YURA ESF'!F65</f>
        <v>1.3295535667396803</v>
      </c>
      <c r="F32" s="154">
        <f>'YURA ESF'!G55/'YURA ESF'!G65</f>
        <v>1.3030587979664248</v>
      </c>
      <c r="G32" s="154">
        <f>'YURA ESF'!H55/'YURA ESF'!H65</f>
        <v>1.0697505475438747</v>
      </c>
      <c r="H32" s="154">
        <f>'YURA ESF'!I55/'YURA ESF'!I65</f>
        <v>1.0349481282015225</v>
      </c>
    </row>
    <row r="33" spans="2:8" x14ac:dyDescent="0.25">
      <c r="B33" s="136" t="s">
        <v>109</v>
      </c>
      <c r="C33" s="154">
        <f>'PACASMAYO ESF'!D48/'PACASMAYO ESF'!D59</f>
        <v>0.56513617474410638</v>
      </c>
      <c r="D33" s="154">
        <f>'PACASMAYO ESF'!E48/'PACASMAYO ESF'!E59</f>
        <v>0.66841174624926813</v>
      </c>
      <c r="E33" s="154">
        <f>'PACASMAYO ESF'!F48/'PACASMAYO ESF'!F59</f>
        <v>0.67705776026512743</v>
      </c>
      <c r="F33" s="154">
        <f>'PACASMAYO ESF'!G48/'PACASMAYO ESF'!G59</f>
        <v>0.86772420402626127</v>
      </c>
      <c r="G33" s="154">
        <f>'PACASMAYO ESF'!H48/'PACASMAYO ESF'!H59</f>
        <v>0.9737474360308207</v>
      </c>
      <c r="H33" s="154">
        <f>'PACASMAYO ESF'!I48/'PACASMAYO ESF'!I59</f>
        <v>1.0620799338234208</v>
      </c>
    </row>
    <row r="34" spans="2:8" x14ac:dyDescent="0.25">
      <c r="B34" s="136" t="s">
        <v>110</v>
      </c>
      <c r="C34" s="154">
        <f>'UNACEM ESF'!D54/'UNACEM ESF'!D63</f>
        <v>1.6065988091349181</v>
      </c>
      <c r="D34" s="154">
        <f>'UNACEM ESF'!E54/'UNACEM ESF'!E63</f>
        <v>1.6296347767741659</v>
      </c>
      <c r="E34" s="154">
        <f>'UNACEM ESF'!F54/'UNACEM ESF'!F63</f>
        <v>1.5801686643451895</v>
      </c>
      <c r="F34" s="154">
        <f>'UNACEM ESF'!G54/'UNACEM ESF'!G63</f>
        <v>1.4576960557184504</v>
      </c>
      <c r="G34" s="154">
        <f>'UNACEM ESF'!H54/'UNACEM ESF'!H63</f>
        <v>1.4328043427261554</v>
      </c>
      <c r="H34" s="154">
        <f>'UNACEM ESF'!I54/'UNACEM ESF'!I63</f>
        <v>1.2439122896437427</v>
      </c>
    </row>
    <row r="36" spans="2:8" x14ac:dyDescent="0.25">
      <c r="B36" s="44"/>
      <c r="C36" s="187" t="s">
        <v>122</v>
      </c>
      <c r="D36" s="188"/>
      <c r="E36" s="188"/>
      <c r="F36" s="188"/>
      <c r="G36" s="188"/>
      <c r="H36" s="189"/>
    </row>
    <row r="37" spans="2:8" x14ac:dyDescent="0.25">
      <c r="B37" s="139"/>
      <c r="C37" s="137">
        <v>2014</v>
      </c>
      <c r="D37" s="135">
        <v>2015</v>
      </c>
      <c r="E37" s="135">
        <v>2016</v>
      </c>
      <c r="F37" s="135">
        <v>2017</v>
      </c>
      <c r="G37" s="135">
        <v>2018</v>
      </c>
      <c r="H37" s="135">
        <v>2019</v>
      </c>
    </row>
    <row r="38" spans="2:8" x14ac:dyDescent="0.25">
      <c r="B38" s="138" t="s">
        <v>108</v>
      </c>
      <c r="C38" s="154">
        <f>'YURA ESF'!D55/'YURA ESF'!D33</f>
        <v>0.59340469504483295</v>
      </c>
      <c r="D38" s="154">
        <f>'YURA ESF'!E55/'YURA ESF'!E33</f>
        <v>0.52264331160324229</v>
      </c>
      <c r="E38" s="154">
        <f>'YURA ESF'!F55/'YURA ESF'!F33</f>
        <v>0.57073320215617662</v>
      </c>
      <c r="F38" s="154">
        <f>'YURA ESF'!G55/'YURA ESF'!G33</f>
        <v>0.56579484601826546</v>
      </c>
      <c r="G38" s="154">
        <f>'YURA ESF'!H55/'YURA ESF'!H33</f>
        <v>0.51684998890968914</v>
      </c>
      <c r="H38" s="154">
        <f>'YURA ESF'!I55/'YURA ESF'!I33</f>
        <v>0.50858698256658008</v>
      </c>
    </row>
    <row r="39" spans="2:8" x14ac:dyDescent="0.25">
      <c r="B39" s="136" t="s">
        <v>109</v>
      </c>
      <c r="C39" s="154">
        <f>'PACASMAYO ESF'!D48/'PACASMAYO ESF'!D28</f>
        <v>0.36107795849553087</v>
      </c>
      <c r="D39" s="154">
        <f>'PACASMAYO ESF'!E48/'PACASMAYO ESF'!E28</f>
        <v>0.40062757155235496</v>
      </c>
      <c r="E39" s="154">
        <f>'PACASMAYO ESF'!F48/'PACASMAYO ESF'!F28</f>
        <v>0.40371761564019765</v>
      </c>
      <c r="F39" s="154">
        <f>'PACASMAYO ESF'!G48/'PACASMAYO ESF'!G28</f>
        <v>0.46458904486845776</v>
      </c>
      <c r="G39" s="154">
        <f>'PACASMAYO ESF'!H48/'PACASMAYO ESF'!H28</f>
        <v>0.49334956350292397</v>
      </c>
      <c r="H39" s="154">
        <f>'PACASMAYO ESF'!I48/'PACASMAYO ESF'!I28</f>
        <v>0.5150527466964665</v>
      </c>
    </row>
    <row r="40" spans="2:8" x14ac:dyDescent="0.25">
      <c r="B40" s="136" t="s">
        <v>110</v>
      </c>
      <c r="C40" s="154">
        <f>'UNACEM ESF'!D54/'UNACEM ESF'!D29</f>
        <v>0.61635829936871589</v>
      </c>
      <c r="D40" s="154">
        <f>'UNACEM ESF'!E54/'UNACEM ESF'!E29</f>
        <v>0.61971905420770135</v>
      </c>
      <c r="E40" s="154">
        <f>'UNACEM ESF'!F54/'UNACEM ESF'!F29</f>
        <v>0.61242843779215261</v>
      </c>
      <c r="F40" s="154">
        <f>'UNACEM ESF'!G54/'UNACEM ESF'!G29</f>
        <v>0.59311486150891302</v>
      </c>
      <c r="G40" s="154">
        <f>'UNACEM ESF'!H54/'UNACEM ESF'!H29</f>
        <v>0.58895173671080403</v>
      </c>
      <c r="H40" s="154">
        <f>'UNACEM ESF'!I54/'UNACEM ESF'!I29</f>
        <v>0.55434978246909727</v>
      </c>
    </row>
    <row r="42" spans="2:8" x14ac:dyDescent="0.25">
      <c r="B42" s="44"/>
      <c r="C42" s="187" t="s">
        <v>177</v>
      </c>
      <c r="D42" s="188"/>
      <c r="E42" s="188"/>
      <c r="F42" s="188"/>
      <c r="G42" s="188"/>
      <c r="H42" s="189"/>
    </row>
    <row r="43" spans="2:8" x14ac:dyDescent="0.25">
      <c r="B43" s="139"/>
      <c r="C43" s="137">
        <v>2014</v>
      </c>
      <c r="D43" s="135">
        <v>2015</v>
      </c>
      <c r="E43" s="135">
        <v>2016</v>
      </c>
      <c r="F43" s="135">
        <v>2017</v>
      </c>
      <c r="G43" s="135">
        <v>2018</v>
      </c>
      <c r="H43" s="135">
        <v>2019</v>
      </c>
    </row>
    <row r="44" spans="2:8" x14ac:dyDescent="0.25">
      <c r="B44" s="138" t="s">
        <v>108</v>
      </c>
      <c r="C44" s="154">
        <f>'YURA ESF'!D54/'YURA ESF'!D32</f>
        <v>0.47141485432155233</v>
      </c>
      <c r="D44" s="154">
        <f>'YURA ESF'!E54/'YURA ESF'!E32</f>
        <v>0.5389476767327811</v>
      </c>
      <c r="E44" s="154">
        <f>'YURA ESF'!F54/'YURA ESF'!F32</f>
        <v>0.48609665677927294</v>
      </c>
      <c r="F44" s="154">
        <f>'YURA ESF'!G54/'YURA ESF'!G32</f>
        <v>0.53149589858204938</v>
      </c>
      <c r="G44" s="154">
        <f>'YURA ESF'!H54/'YURA ESF'!H32</f>
        <v>0.47324369152930695</v>
      </c>
      <c r="H44" s="154">
        <f>'YURA ESF'!I54/'YURA ESF'!I32</f>
        <v>0.47509681088492661</v>
      </c>
    </row>
    <row r="45" spans="2:8" x14ac:dyDescent="0.25">
      <c r="B45" s="136" t="s">
        <v>109</v>
      </c>
      <c r="C45" s="154">
        <f>'PACASMAYO ESF'!D47/'PACASMAYO ESF'!D27</f>
        <v>0.43974048120582954</v>
      </c>
      <c r="D45" s="154">
        <f>'PACASMAYO ESF'!E47/'PACASMAYO ESF'!E27</f>
        <v>0.41794677368512134</v>
      </c>
      <c r="E45" s="154">
        <f>'PACASMAYO ESF'!F47/'PACASMAYO ESF'!F27</f>
        <v>0.47933745639257386</v>
      </c>
      <c r="F45" s="154">
        <f>'PACASMAYO ESF'!G47/'PACASMAYO ESF'!G27</f>
        <v>0.4876262849661176</v>
      </c>
      <c r="G45" s="154">
        <f>'PACASMAYO ESF'!H47/'PACASMAYO ESF'!H27</f>
        <v>0.51281570503970086</v>
      </c>
      <c r="H45" s="154">
        <f>'PACASMAYO ESF'!I47/'PACASMAYO ESF'!I27</f>
        <v>0.53005503776976115</v>
      </c>
    </row>
    <row r="46" spans="2:8" x14ac:dyDescent="0.25">
      <c r="B46" s="136" t="s">
        <v>110</v>
      </c>
      <c r="C46" s="154">
        <f>'UNACEM ESF'!D53/'UNACEM ESF'!D28</f>
        <v>0.55260869594784667</v>
      </c>
      <c r="D46" s="154">
        <f>'UNACEM ESF'!E53/'UNACEM ESF'!E28</f>
        <v>0.55754670997602762</v>
      </c>
      <c r="E46" s="154">
        <f>'UNACEM ESF'!F53/'UNACEM ESF'!F28</f>
        <v>0.51715853458591021</v>
      </c>
      <c r="F46" s="154">
        <f>'UNACEM ESF'!G53/'UNACEM ESF'!G28</f>
        <v>0.5135559887361052</v>
      </c>
      <c r="G46" s="154">
        <f>'UNACEM ESF'!H53/'UNACEM ESF'!H28</f>
        <v>0.52798023386790127</v>
      </c>
      <c r="H46" s="154">
        <f>'UNACEM ESF'!I53/'UNACEM ESF'!I28</f>
        <v>0.47467792156520539</v>
      </c>
    </row>
    <row r="48" spans="2:8" x14ac:dyDescent="0.25">
      <c r="B48" s="45" t="s">
        <v>123</v>
      </c>
    </row>
    <row r="50" spans="2:9" ht="30.75" customHeight="1" x14ac:dyDescent="0.25">
      <c r="B50" s="44"/>
      <c r="C50" s="141"/>
      <c r="D50" s="201" t="s">
        <v>180</v>
      </c>
      <c r="E50" s="202"/>
      <c r="F50" s="202"/>
      <c r="G50" s="202"/>
      <c r="H50" s="202"/>
      <c r="I50" s="202"/>
    </row>
    <row r="51" spans="2:9" x14ac:dyDescent="0.25">
      <c r="B51" s="42"/>
      <c r="C51" s="139"/>
      <c r="D51" s="135">
        <v>2014</v>
      </c>
      <c r="E51" s="135">
        <v>2015</v>
      </c>
      <c r="F51" s="135">
        <v>2016</v>
      </c>
      <c r="G51" s="135">
        <v>2017</v>
      </c>
      <c r="H51" s="135">
        <v>2018</v>
      </c>
      <c r="I51" s="135">
        <v>2019</v>
      </c>
    </row>
    <row r="52" spans="2:9" x14ac:dyDescent="0.25">
      <c r="B52" s="198" t="s">
        <v>108</v>
      </c>
      <c r="C52" s="142" t="s">
        <v>129</v>
      </c>
      <c r="D52" s="149">
        <f>'YURA ER'!D4/'YURA ESF'!D8</f>
        <v>7.3460157502334571</v>
      </c>
      <c r="E52" s="149">
        <f>'YURA ER'!E4/'YURA ESF'!E8</f>
        <v>8.0010363379017981</v>
      </c>
      <c r="F52" s="149">
        <f>'YURA ER'!F4/'YURA ESF'!F8</f>
        <v>9.1646419502980603</v>
      </c>
      <c r="G52" s="149">
        <f>'YURA ER'!G4/'YURA ESF'!G8</f>
        <v>6.4752510897246358</v>
      </c>
      <c r="H52" s="149">
        <f>'YURA ER'!H4/'YURA ESF'!H8</f>
        <v>6.7475966199284816</v>
      </c>
      <c r="I52" s="149">
        <f>'YURA ER'!I4/'YURA ESF'!I8</f>
        <v>6.7214458259851506</v>
      </c>
    </row>
    <row r="53" spans="2:9" x14ac:dyDescent="0.25">
      <c r="B53" s="199"/>
      <c r="C53" s="143" t="s">
        <v>124</v>
      </c>
      <c r="D53" s="150">
        <f>360/D52</f>
        <v>49.006156839312411</v>
      </c>
      <c r="E53" s="150">
        <f t="shared" ref="E53:I53" si="0">360/E52</f>
        <v>44.994171354358187</v>
      </c>
      <c r="F53" s="150">
        <f t="shared" si="0"/>
        <v>39.281403676473339</v>
      </c>
      <c r="G53" s="150">
        <f t="shared" si="0"/>
        <v>55.596299666475055</v>
      </c>
      <c r="H53" s="150">
        <f t="shared" si="0"/>
        <v>53.352329766834174</v>
      </c>
      <c r="I53" s="150">
        <f t="shared" si="0"/>
        <v>53.559905014519018</v>
      </c>
    </row>
    <row r="54" spans="2:9" x14ac:dyDescent="0.25">
      <c r="B54" s="198" t="s">
        <v>109</v>
      </c>
      <c r="C54" s="142" t="s">
        <v>129</v>
      </c>
      <c r="D54" s="149">
        <f>'PACASMAYO ER'!D4/'PACASMAYO ESF'!D7</f>
        <v>11.21026136066328</v>
      </c>
      <c r="E54" s="149">
        <f>'PACASMAYO ER'!E4/'PACASMAYO ESF'!E7</f>
        <v>11.100525713049045</v>
      </c>
      <c r="F54" s="149">
        <f>'PACASMAYO ER'!F4/'PACASMAYO ESF'!F7</f>
        <v>15.287890928366268</v>
      </c>
      <c r="G54" s="149">
        <f>'PACASMAYO ER'!G4/'PACASMAYO ESF'!G7</f>
        <v>12.254667497337165</v>
      </c>
      <c r="H54" s="149">
        <f>'PACASMAYO ER'!H4/'PACASMAYO ESF'!H7</f>
        <v>12.265186609562102</v>
      </c>
      <c r="I54" s="149">
        <f>'PACASMAYO ER'!I4/'PACASMAYO ESF'!I7</f>
        <v>11.554807931635278</v>
      </c>
    </row>
    <row r="55" spans="2:9" x14ac:dyDescent="0.25">
      <c r="B55" s="199"/>
      <c r="C55" s="143" t="s">
        <v>124</v>
      </c>
      <c r="D55" s="150">
        <f>360/D54</f>
        <v>32.113435041152314</v>
      </c>
      <c r="E55" s="150">
        <f t="shared" ref="E55:I55" si="1">360/E54</f>
        <v>32.430896455364071</v>
      </c>
      <c r="F55" s="150">
        <f t="shared" si="1"/>
        <v>23.548048693363565</v>
      </c>
      <c r="G55" s="150">
        <f t="shared" si="1"/>
        <v>29.376562038768082</v>
      </c>
      <c r="H55" s="150">
        <f t="shared" si="1"/>
        <v>29.35136752989467</v>
      </c>
      <c r="I55" s="150">
        <f t="shared" si="1"/>
        <v>31.155861882773113</v>
      </c>
    </row>
    <row r="56" spans="2:9" x14ac:dyDescent="0.25">
      <c r="B56" s="200" t="s">
        <v>110</v>
      </c>
      <c r="C56" s="142" t="s">
        <v>129</v>
      </c>
      <c r="D56" s="149">
        <f>'UNACEM ER'!D4/'UNACEM ESF'!D7</f>
        <v>5.4643803896236838</v>
      </c>
      <c r="E56" s="149">
        <f>'UNACEM ER'!E4/'UNACEM ESF'!E7</f>
        <v>9.4024902124382255</v>
      </c>
      <c r="F56" s="149">
        <f>'UNACEM ER'!F4/'UNACEM ESF'!F7</f>
        <v>8.5400276951007896</v>
      </c>
      <c r="G56" s="149">
        <f>'UNACEM ER'!G4/'UNACEM ESF'!G7</f>
        <v>7.5225846842994004</v>
      </c>
      <c r="H56" s="149">
        <f>'UNACEM ER'!H4/'UNACEM ESF'!H7</f>
        <v>7.3441054297765342</v>
      </c>
      <c r="I56" s="149">
        <f>'UNACEM ER'!I4/'UNACEM ESF'!I7</f>
        <v>8.6375985691021278</v>
      </c>
    </row>
    <row r="57" spans="2:9" x14ac:dyDescent="0.25">
      <c r="B57" s="199"/>
      <c r="C57" s="143" t="s">
        <v>124</v>
      </c>
      <c r="D57" s="150">
        <f>360/D56</f>
        <v>65.88121146975864</v>
      </c>
      <c r="E57" s="150">
        <f t="shared" ref="E57:I57" si="2">360/E56</f>
        <v>38.287729300028261</v>
      </c>
      <c r="F57" s="150">
        <f t="shared" si="2"/>
        <v>42.154430038502504</v>
      </c>
      <c r="G57" s="150">
        <f t="shared" si="2"/>
        <v>47.855891971726976</v>
      </c>
      <c r="H57" s="150">
        <f t="shared" si="2"/>
        <v>49.01890413233815</v>
      </c>
      <c r="I57" s="150">
        <f t="shared" si="2"/>
        <v>41.678250861040162</v>
      </c>
    </row>
    <row r="59" spans="2:9" x14ac:dyDescent="0.25">
      <c r="B59" s="44"/>
      <c r="C59" s="141"/>
      <c r="D59" s="144" t="s">
        <v>125</v>
      </c>
      <c r="E59" s="134"/>
      <c r="F59" s="134"/>
      <c r="G59" s="134"/>
      <c r="H59" s="134"/>
      <c r="I59" s="134"/>
    </row>
    <row r="60" spans="2:9" x14ac:dyDescent="0.25">
      <c r="B60" s="42"/>
      <c r="C60" s="139"/>
      <c r="D60" s="135">
        <v>2014</v>
      </c>
      <c r="E60" s="135">
        <v>2015</v>
      </c>
      <c r="F60" s="135">
        <v>2016</v>
      </c>
      <c r="G60" s="135">
        <v>2017</v>
      </c>
      <c r="H60" s="135">
        <v>2018</v>
      </c>
      <c r="I60" s="135">
        <v>2019</v>
      </c>
    </row>
    <row r="61" spans="2:9" x14ac:dyDescent="0.25">
      <c r="B61" s="198" t="s">
        <v>108</v>
      </c>
      <c r="C61" s="142" t="s">
        <v>130</v>
      </c>
      <c r="D61" s="149">
        <f>-'YURA ER'!D5/'YURA ESF'!D13</f>
        <v>1.4941826073454056</v>
      </c>
      <c r="E61" s="149">
        <f>-'YURA ER'!E5/'YURA ESF'!E13</f>
        <v>2.0743100763789277</v>
      </c>
      <c r="F61" s="149">
        <f>-'YURA ER'!F5/'YURA ESF'!F13</f>
        <v>2.3814759058816444</v>
      </c>
      <c r="G61" s="149">
        <f>-'YURA ER'!G5/'YURA ESF'!G13</f>
        <v>3.0379683710762713</v>
      </c>
      <c r="H61" s="149">
        <f>-'YURA ER'!H5/'YURA ESF'!H13</f>
        <v>2.932285110505878</v>
      </c>
      <c r="I61" s="149">
        <f>-'YURA ER'!I5/'YURA ESF'!I13</f>
        <v>3.4670954163600358</v>
      </c>
    </row>
    <row r="62" spans="2:9" x14ac:dyDescent="0.25">
      <c r="B62" s="199"/>
      <c r="C62" s="143" t="s">
        <v>131</v>
      </c>
      <c r="D62" s="150">
        <f>360/D61</f>
        <v>240.93440669851131</v>
      </c>
      <c r="E62" s="150">
        <f t="shared" ref="E62:I62" si="3">360/E61</f>
        <v>173.55168067661475</v>
      </c>
      <c r="F62" s="150">
        <f t="shared" si="3"/>
        <v>151.16676138141514</v>
      </c>
      <c r="G62" s="150">
        <f t="shared" si="3"/>
        <v>118.50024622621781</v>
      </c>
      <c r="H62" s="150">
        <f t="shared" si="3"/>
        <v>122.77114483519401</v>
      </c>
      <c r="I62" s="150">
        <f t="shared" si="3"/>
        <v>103.83331197096085</v>
      </c>
    </row>
    <row r="63" spans="2:9" x14ac:dyDescent="0.25">
      <c r="B63" s="198" t="s">
        <v>109</v>
      </c>
      <c r="C63" s="142" t="s">
        <v>130</v>
      </c>
      <c r="D63" s="149">
        <f>-'PACASMAYO ER'!D5/'PACASMAYO ESF'!D12</f>
        <v>2.2345419199555652</v>
      </c>
      <c r="E63" s="149">
        <f>-'PACASMAYO ER'!E5/'PACASMAYO ESF'!E12</f>
        <v>2.2627862806444687</v>
      </c>
      <c r="F63" s="149">
        <f>-'PACASMAYO ER'!F5/'PACASMAYO ESF'!F12</f>
        <v>2.1254130174441253</v>
      </c>
      <c r="G63" s="149">
        <f>-'PACASMAYO ER'!G5/'PACASMAYO ESF'!G12</f>
        <v>1.9649241327542759</v>
      </c>
      <c r="H63" s="149">
        <f>-'PACASMAYO ER'!H5/'PACASMAYO ESF'!H12</f>
        <v>1.8743829202204421</v>
      </c>
      <c r="I63" s="149">
        <f>-'PACASMAYO ER'!I5/'PACASMAYO ESF'!I12</f>
        <v>1.7452774930443695</v>
      </c>
    </row>
    <row r="64" spans="2:9" x14ac:dyDescent="0.25">
      <c r="B64" s="199"/>
      <c r="C64" s="143" t="s">
        <v>131</v>
      </c>
      <c r="D64" s="150">
        <f>360/D63</f>
        <v>161.10684556195696</v>
      </c>
      <c r="E64" s="150">
        <f t="shared" ref="E64:I64" si="4">360/E63</f>
        <v>159.09589123788911</v>
      </c>
      <c r="F64" s="150">
        <f t="shared" si="4"/>
        <v>169.37884403893938</v>
      </c>
      <c r="G64" s="150">
        <f t="shared" si="4"/>
        <v>183.21318060019973</v>
      </c>
      <c r="H64" s="150">
        <f t="shared" si="4"/>
        <v>192.06320977234535</v>
      </c>
      <c r="I64" s="150">
        <f t="shared" si="4"/>
        <v>206.27092335444897</v>
      </c>
    </row>
    <row r="65" spans="2:9" x14ac:dyDescent="0.25">
      <c r="B65" s="200" t="s">
        <v>110</v>
      </c>
      <c r="C65" s="142" t="s">
        <v>130</v>
      </c>
      <c r="D65" s="149">
        <f>-'UNACEM ER'!D5/'UNACEM ESF'!D12</f>
        <v>2.967605540498115</v>
      </c>
      <c r="E65" s="149">
        <f>-'UNACEM ER'!E5/'UNACEM ESF'!E12</f>
        <v>3.1338981097279852</v>
      </c>
      <c r="F65" s="149">
        <f>-'UNACEM ER'!F5/'UNACEM ESF'!F12</f>
        <v>3.0120137148719857</v>
      </c>
      <c r="G65" s="149">
        <f>-'UNACEM ER'!G5/'UNACEM ESF'!G12</f>
        <v>3.3853472596965188</v>
      </c>
      <c r="H65" s="149">
        <f>-'UNACEM ER'!H5/'UNACEM ESF'!H12</f>
        <v>4.288752868466525</v>
      </c>
      <c r="I65" s="149">
        <f>-'UNACEM ER'!I5/'UNACEM ESF'!I12</f>
        <v>3.8517822716697072</v>
      </c>
    </row>
    <row r="66" spans="2:9" x14ac:dyDescent="0.25">
      <c r="B66" s="199"/>
      <c r="C66" s="143" t="s">
        <v>131</v>
      </c>
      <c r="D66" s="150">
        <f>360/D65</f>
        <v>121.30992313067784</v>
      </c>
      <c r="E66" s="150">
        <f t="shared" ref="E66:I66" si="5">360/E65</f>
        <v>114.87291143337367</v>
      </c>
      <c r="F66" s="150">
        <f t="shared" si="5"/>
        <v>119.5213681207625</v>
      </c>
      <c r="G66" s="150">
        <f t="shared" si="5"/>
        <v>106.34064170783839</v>
      </c>
      <c r="H66" s="150">
        <f t="shared" si="5"/>
        <v>83.940485973658028</v>
      </c>
      <c r="I66" s="150">
        <f t="shared" si="5"/>
        <v>93.463226789281563</v>
      </c>
    </row>
    <row r="68" spans="2:9" x14ac:dyDescent="0.25">
      <c r="B68" s="44"/>
      <c r="C68" s="141"/>
      <c r="D68" s="145" t="s">
        <v>126</v>
      </c>
      <c r="E68" s="146"/>
      <c r="F68" s="146"/>
      <c r="G68" s="146"/>
      <c r="H68" s="146"/>
      <c r="I68" s="146"/>
    </row>
    <row r="69" spans="2:9" x14ac:dyDescent="0.25">
      <c r="B69" s="42"/>
      <c r="C69" s="139"/>
      <c r="D69" s="135">
        <v>2014</v>
      </c>
      <c r="E69" s="135">
        <v>2015</v>
      </c>
      <c r="F69" s="135">
        <v>2016</v>
      </c>
      <c r="G69" s="135">
        <v>2017</v>
      </c>
      <c r="H69" s="135">
        <v>2018</v>
      </c>
      <c r="I69" s="135">
        <v>2019</v>
      </c>
    </row>
    <row r="70" spans="2:9" x14ac:dyDescent="0.25">
      <c r="B70" s="198" t="s">
        <v>108</v>
      </c>
      <c r="C70" s="43" t="s">
        <v>128</v>
      </c>
      <c r="D70" s="149">
        <f>-'YURA ER'!D5/'YURA ESF'!D37</f>
        <v>2.0134487482874581</v>
      </c>
      <c r="E70" s="149">
        <f>-'YURA ER'!E5/'YURA ESF'!E37</f>
        <v>2.8726702406268436</v>
      </c>
      <c r="F70" s="149">
        <f>-'YURA ER'!F5/'YURA ESF'!F37</f>
        <v>1.6109940558083928</v>
      </c>
      <c r="G70" s="149">
        <f>-'YURA ER'!G5/'YURA ESF'!G37</f>
        <v>2.9417780467879195</v>
      </c>
      <c r="H70" s="149">
        <f>-'YURA ER'!H5/'YURA ESF'!H37</f>
        <v>3.0154711563355638</v>
      </c>
      <c r="I70" s="149">
        <f>-'YURA ER'!I5/'YURA ESF'!I37</f>
        <v>3.2488502674242161</v>
      </c>
    </row>
    <row r="71" spans="2:9" x14ac:dyDescent="0.25">
      <c r="B71" s="199"/>
      <c r="C71" s="46" t="s">
        <v>127</v>
      </c>
      <c r="D71" s="150">
        <f>360/D70</f>
        <v>178.79769738673434</v>
      </c>
      <c r="E71" s="150">
        <f t="shared" ref="E71:I71" si="6">360/E70</f>
        <v>125.31894364646762</v>
      </c>
      <c r="F71" s="150">
        <f t="shared" si="6"/>
        <v>223.46451167962434</v>
      </c>
      <c r="G71" s="150">
        <f t="shared" si="6"/>
        <v>122.37496992442317</v>
      </c>
      <c r="H71" s="150">
        <f t="shared" si="6"/>
        <v>119.38432879506506</v>
      </c>
      <c r="I71" s="150">
        <f t="shared" si="6"/>
        <v>110.80843078847661</v>
      </c>
    </row>
    <row r="72" spans="2:9" x14ac:dyDescent="0.25">
      <c r="B72" s="198" t="s">
        <v>109</v>
      </c>
      <c r="C72" s="43" t="s">
        <v>128</v>
      </c>
      <c r="D72" s="149">
        <f>-'PACASMAYO ER'!D5/'PACASMAYO ESF'!D32</f>
        <v>5.2638893936860773</v>
      </c>
      <c r="E72" s="149">
        <f>-'PACASMAYO ER'!E5/'PACASMAYO ESF'!E32</f>
        <v>4.0744490838071927</v>
      </c>
      <c r="F72" s="149">
        <f>-'PACASMAYO ER'!F5/'PACASMAYO ESF'!F32</f>
        <v>5.158748502868189</v>
      </c>
      <c r="G72" s="149">
        <f>-'PACASMAYO ER'!G5/'PACASMAYO ESF'!G32</f>
        <v>4.1178460069103062</v>
      </c>
      <c r="H72" s="149">
        <f>-'PACASMAYO ER'!H5/'PACASMAYO ESF'!H32</f>
        <v>5.1512696923624368</v>
      </c>
      <c r="I72" s="149">
        <f>-'PACASMAYO ER'!I5/'PACASMAYO ESF'!I32</f>
        <v>3.8171505147514315</v>
      </c>
    </row>
    <row r="73" spans="2:9" x14ac:dyDescent="0.25">
      <c r="B73" s="199"/>
      <c r="C73" s="46" t="s">
        <v>127</v>
      </c>
      <c r="D73" s="150">
        <f>360/D72</f>
        <v>68.390494760739514</v>
      </c>
      <c r="E73" s="150">
        <f t="shared" ref="E73:I73" si="7">360/E72</f>
        <v>88.35550343007688</v>
      </c>
      <c r="F73" s="150">
        <f t="shared" si="7"/>
        <v>69.784367235550491</v>
      </c>
      <c r="G73" s="150">
        <f t="shared" si="7"/>
        <v>87.424347436953923</v>
      </c>
      <c r="H73" s="150">
        <f t="shared" si="7"/>
        <v>69.885682850920489</v>
      </c>
      <c r="I73" s="150">
        <f t="shared" si="7"/>
        <v>94.311188046888631</v>
      </c>
    </row>
    <row r="74" spans="2:9" x14ac:dyDescent="0.25">
      <c r="B74" s="200" t="s">
        <v>110</v>
      </c>
      <c r="C74" s="43" t="s">
        <v>128</v>
      </c>
      <c r="D74" s="149">
        <f>-+'UNACEM ER'!D5/'UNACEM ESF'!D33</f>
        <v>3.4286969340996145</v>
      </c>
      <c r="E74" s="149">
        <f>-+'UNACEM ER'!E5/'UNACEM ESF'!E33</f>
        <v>3.8074354023360493</v>
      </c>
      <c r="F74" s="149">
        <f>-+'UNACEM ER'!F5/'UNACEM ESF'!F33</f>
        <v>3.6220080284852472</v>
      </c>
      <c r="G74" s="149">
        <f>-+'UNACEM ER'!G5/'UNACEM ESF'!G33</f>
        <v>3.5527727037842647</v>
      </c>
      <c r="H74" s="149">
        <f>-+'UNACEM ER'!H5/'UNACEM ESF'!H33</f>
        <v>3.513336362433499</v>
      </c>
      <c r="I74" s="149">
        <f>-+'UNACEM ER'!I5/'UNACEM ESF'!I33</f>
        <v>4.2490619773389149</v>
      </c>
    </row>
    <row r="75" spans="2:9" x14ac:dyDescent="0.25">
      <c r="B75" s="199"/>
      <c r="C75" s="46" t="s">
        <v>127</v>
      </c>
      <c r="D75" s="150">
        <f>360/D74</f>
        <v>104.99615653389237</v>
      </c>
      <c r="E75" s="150">
        <f t="shared" ref="E75:I75" si="8">360/E74</f>
        <v>94.551833966538808</v>
      </c>
      <c r="F75" s="150">
        <f t="shared" si="8"/>
        <v>99.392380460999391</v>
      </c>
      <c r="G75" s="150">
        <f t="shared" si="8"/>
        <v>101.3293081250436</v>
      </c>
      <c r="H75" s="150">
        <f t="shared" si="8"/>
        <v>102.46670482488257</v>
      </c>
      <c r="I75" s="150">
        <f t="shared" si="8"/>
        <v>84.724582018325677</v>
      </c>
    </row>
    <row r="77" spans="2:9" x14ac:dyDescent="0.25">
      <c r="B77" s="44"/>
      <c r="C77" s="44"/>
      <c r="D77" s="186" t="s">
        <v>186</v>
      </c>
      <c r="E77" s="186"/>
      <c r="F77" s="186"/>
      <c r="G77" s="186"/>
      <c r="H77" s="186"/>
      <c r="I77" s="186"/>
    </row>
    <row r="78" spans="2:9" x14ac:dyDescent="0.25">
      <c r="B78" s="44"/>
      <c r="C78" s="44"/>
      <c r="D78" s="158">
        <v>2014</v>
      </c>
      <c r="E78" s="158">
        <v>2015</v>
      </c>
      <c r="F78" s="158">
        <v>2016</v>
      </c>
      <c r="G78" s="158">
        <v>2017</v>
      </c>
      <c r="H78" s="158">
        <v>2018</v>
      </c>
      <c r="I78" s="158">
        <v>2019</v>
      </c>
    </row>
    <row r="79" spans="2:9" x14ac:dyDescent="0.25">
      <c r="B79" s="191" t="s">
        <v>182</v>
      </c>
      <c r="C79" s="163" t="s">
        <v>132</v>
      </c>
      <c r="D79" s="161">
        <f>D62+D53</f>
        <v>289.94056353782372</v>
      </c>
      <c r="E79" s="159">
        <f t="shared" ref="E79:I79" si="9">E62+E53</f>
        <v>218.54585203097292</v>
      </c>
      <c r="F79" s="159">
        <f t="shared" si="9"/>
        <v>190.44816505788847</v>
      </c>
      <c r="G79" s="159">
        <f t="shared" si="9"/>
        <v>174.09654589269286</v>
      </c>
      <c r="H79" s="159">
        <f t="shared" si="9"/>
        <v>176.12347460202818</v>
      </c>
      <c r="I79" s="159">
        <f t="shared" si="9"/>
        <v>157.39321698547985</v>
      </c>
    </row>
    <row r="80" spans="2:9" x14ac:dyDescent="0.25">
      <c r="B80" s="196"/>
      <c r="C80" s="164" t="s">
        <v>133</v>
      </c>
      <c r="D80" s="162">
        <f>D79-D71</f>
        <v>111.14286615108938</v>
      </c>
      <c r="E80" s="160">
        <f t="shared" ref="E80:I80" si="10">E79-E71</f>
        <v>93.226908384505307</v>
      </c>
      <c r="F80" s="160">
        <f t="shared" si="10"/>
        <v>-33.016346621735863</v>
      </c>
      <c r="G80" s="160">
        <f t="shared" si="10"/>
        <v>51.72157596826969</v>
      </c>
      <c r="H80" s="160">
        <f t="shared" si="10"/>
        <v>56.739145806963123</v>
      </c>
      <c r="I80" s="160">
        <f t="shared" si="10"/>
        <v>46.58478619700324</v>
      </c>
    </row>
    <row r="81" spans="2:9" x14ac:dyDescent="0.25">
      <c r="B81" s="195" t="s">
        <v>183</v>
      </c>
      <c r="C81" s="165" t="s">
        <v>132</v>
      </c>
      <c r="D81" s="161">
        <f>D64+D55</f>
        <v>193.22028060310927</v>
      </c>
      <c r="E81" s="159">
        <f t="shared" ref="E81:I81" si="11">E64+E55</f>
        <v>191.52678769325317</v>
      </c>
      <c r="F81" s="159">
        <f t="shared" si="11"/>
        <v>192.92689273230295</v>
      </c>
      <c r="G81" s="159">
        <f t="shared" si="11"/>
        <v>212.58974263896781</v>
      </c>
      <c r="H81" s="159">
        <f t="shared" si="11"/>
        <v>221.41457730224002</v>
      </c>
      <c r="I81" s="159">
        <f t="shared" si="11"/>
        <v>237.42678523722208</v>
      </c>
    </row>
    <row r="82" spans="2:9" x14ac:dyDescent="0.25">
      <c r="B82" s="196"/>
      <c r="C82" s="164" t="s">
        <v>133</v>
      </c>
      <c r="D82" s="162">
        <f>D81-D73</f>
        <v>124.82978584236976</v>
      </c>
      <c r="E82" s="160">
        <f t="shared" ref="E82:I82" si="12">E81-E73</f>
        <v>103.17128426317629</v>
      </c>
      <c r="F82" s="160">
        <f t="shared" si="12"/>
        <v>123.14252549675246</v>
      </c>
      <c r="G82" s="160">
        <f t="shared" si="12"/>
        <v>125.16539520201388</v>
      </c>
      <c r="H82" s="160">
        <f t="shared" si="12"/>
        <v>151.52889445131953</v>
      </c>
      <c r="I82" s="160">
        <f t="shared" si="12"/>
        <v>143.11559719033346</v>
      </c>
    </row>
    <row r="83" spans="2:9" x14ac:dyDescent="0.25">
      <c r="B83" s="195" t="s">
        <v>184</v>
      </c>
      <c r="C83" s="165" t="s">
        <v>132</v>
      </c>
      <c r="D83" s="161">
        <f>D57+D66</f>
        <v>187.1911346004365</v>
      </c>
      <c r="E83" s="159">
        <f t="shared" ref="E83:I83" si="13">E57+E66</f>
        <v>153.16064073340192</v>
      </c>
      <c r="F83" s="159">
        <f t="shared" si="13"/>
        <v>161.67579815926501</v>
      </c>
      <c r="G83" s="159">
        <f t="shared" si="13"/>
        <v>154.19653367956536</v>
      </c>
      <c r="H83" s="159">
        <f t="shared" si="13"/>
        <v>132.95939010599619</v>
      </c>
      <c r="I83" s="159">
        <f t="shared" si="13"/>
        <v>135.14147765032172</v>
      </c>
    </row>
    <row r="84" spans="2:9" x14ac:dyDescent="0.25">
      <c r="B84" s="196"/>
      <c r="C84" s="164" t="s">
        <v>133</v>
      </c>
      <c r="D84" s="162">
        <f>D83-D75</f>
        <v>82.194978066544124</v>
      </c>
      <c r="E84" s="160">
        <f t="shared" ref="E84:I84" si="14">E83-E75</f>
        <v>58.608806766863111</v>
      </c>
      <c r="F84" s="160">
        <f t="shared" si="14"/>
        <v>62.283417698265623</v>
      </c>
      <c r="G84" s="160">
        <f t="shared" si="14"/>
        <v>52.867225554521767</v>
      </c>
      <c r="H84" s="160">
        <f t="shared" si="14"/>
        <v>30.492685281113623</v>
      </c>
      <c r="I84" s="160">
        <f t="shared" si="14"/>
        <v>50.416895631996042</v>
      </c>
    </row>
    <row r="86" spans="2:9" x14ac:dyDescent="0.25">
      <c r="B86" s="44"/>
      <c r="C86" s="197" t="s">
        <v>178</v>
      </c>
      <c r="D86" s="197"/>
      <c r="E86" s="197"/>
      <c r="F86" s="197"/>
      <c r="G86" s="197"/>
      <c r="H86" s="197"/>
    </row>
    <row r="87" spans="2:9" x14ac:dyDescent="0.25">
      <c r="B87" s="139"/>
      <c r="C87" s="137">
        <v>2014</v>
      </c>
      <c r="D87" s="135">
        <v>2015</v>
      </c>
      <c r="E87" s="135">
        <v>2016</v>
      </c>
      <c r="F87" s="135">
        <v>2017</v>
      </c>
      <c r="G87" s="135">
        <v>2018</v>
      </c>
      <c r="H87" s="135">
        <v>2019</v>
      </c>
    </row>
    <row r="88" spans="2:9" x14ac:dyDescent="0.25">
      <c r="B88" s="138" t="s">
        <v>108</v>
      </c>
      <c r="C88" s="153">
        <f>'YURA ER'!D4/'YURA ESF'!D32</f>
        <v>0.37546401888337355</v>
      </c>
      <c r="D88" s="153">
        <f>'YURA ER'!E4/'YURA ESF'!E32</f>
        <v>0.47996289982200929</v>
      </c>
      <c r="E88" s="153">
        <f>'YURA ER'!F4/'YURA ESF'!F32</f>
        <v>0.50675289563892523</v>
      </c>
      <c r="F88" s="153">
        <f>'YURA ER'!G4/'YURA ESF'!G32</f>
        <v>0.49956538160047376</v>
      </c>
      <c r="G88" s="153">
        <f>'YURA ER'!H4/'YURA ESF'!H32</f>
        <v>0.45564845457052544</v>
      </c>
      <c r="H88" s="153">
        <f>'YURA ER'!I4/'YURA ESF'!I32</f>
        <v>0.45041442142875587</v>
      </c>
    </row>
    <row r="89" spans="2:9" x14ac:dyDescent="0.25">
      <c r="B89" s="136" t="s">
        <v>109</v>
      </c>
      <c r="C89" s="153">
        <f>'PACASMAYO ER'!D4/'PACASMAYO ESF'!D27</f>
        <v>0.5632512466666032</v>
      </c>
      <c r="D89" s="153">
        <f>'PACASMAYO ER'!E4/'PACASMAYO ESF'!E27</f>
        <v>0.44196632767436633</v>
      </c>
      <c r="E89" s="153">
        <f>'PACASMAYO ER'!F4/'PACASMAYO ESF'!F27</f>
        <v>0.51249067104814028</v>
      </c>
      <c r="F89" s="153">
        <f>'PACASMAYO ER'!G4/'PACASMAYO ESF'!G27</f>
        <v>0.5394469116580265</v>
      </c>
      <c r="G89" s="153">
        <f>'PACASMAYO ER'!H4/'PACASMAYO ESF'!H27</f>
        <v>0.562480960160193</v>
      </c>
      <c r="H89" s="153">
        <f>'PACASMAYO ER'!I4/'PACASMAYO ESF'!I27</f>
        <v>0.63790909607242119</v>
      </c>
    </row>
    <row r="90" spans="2:9" x14ac:dyDescent="0.25">
      <c r="B90" s="136" t="s">
        <v>110</v>
      </c>
      <c r="C90" s="153">
        <f>'UNACEM ER'!D4/'UNACEM ESF'!D28</f>
        <v>0.35091660192992929</v>
      </c>
      <c r="D90" s="153">
        <f>'UNACEM ER'!E4/'UNACEM ESF'!E28</f>
        <v>0.39697531776137224</v>
      </c>
      <c r="E90" s="153">
        <f>'UNACEM ER'!F4/'UNACEM ESF'!F28</f>
        <v>0.38279411143881581</v>
      </c>
      <c r="F90" s="153">
        <f>'UNACEM ER'!G4/'UNACEM ESF'!G28</f>
        <v>0.38408175159215235</v>
      </c>
      <c r="G90" s="153">
        <f>'UNACEM ER'!H4/'UNACEM ESF'!H28</f>
        <v>0.43043757541888472</v>
      </c>
      <c r="H90" s="153">
        <f>'UNACEM ER'!I4/'UNACEM ESF'!I28</f>
        <v>0.45518557326641856</v>
      </c>
    </row>
    <row r="92" spans="2:9" x14ac:dyDescent="0.25">
      <c r="B92" s="44"/>
      <c r="C92" s="197" t="s">
        <v>179</v>
      </c>
      <c r="D92" s="197"/>
      <c r="E92" s="197"/>
      <c r="F92" s="197"/>
      <c r="G92" s="197"/>
      <c r="H92" s="197"/>
    </row>
    <row r="93" spans="2:9" x14ac:dyDescent="0.25">
      <c r="B93" s="139"/>
      <c r="C93" s="137">
        <v>2014</v>
      </c>
      <c r="D93" s="135">
        <v>2015</v>
      </c>
      <c r="E93" s="135">
        <v>2016</v>
      </c>
      <c r="F93" s="135">
        <v>2017</v>
      </c>
      <c r="G93" s="135">
        <v>2018</v>
      </c>
      <c r="H93" s="135">
        <v>2019</v>
      </c>
    </row>
    <row r="94" spans="2:9" x14ac:dyDescent="0.25">
      <c r="B94" s="138" t="s">
        <v>108</v>
      </c>
      <c r="C94" s="153">
        <f>'YURA ER'!D4/'YURA ESF'!D33</f>
        <v>0.29897026225012341</v>
      </c>
      <c r="D94" s="153">
        <f>'YURA ER'!E4/'YURA ESF'!E33</f>
        <v>0.34309425262330639</v>
      </c>
      <c r="E94" s="153">
        <f>'YURA ER'!F4/'YURA ESF'!F33</f>
        <v>0.38950423732079797</v>
      </c>
      <c r="F94" s="153">
        <f>'YURA ER'!G4/'YURA ESF'!G33</f>
        <v>0.39782830325698842</v>
      </c>
      <c r="G94" s="153">
        <f>'YURA ER'!H4/'YURA ESF'!H33</f>
        <v>0.3778247653925132</v>
      </c>
      <c r="H94" s="153">
        <f>'YURA ER'!I4/'YURA ESF'!I33</f>
        <v>0.37238579780506159</v>
      </c>
    </row>
    <row r="95" spans="2:9" x14ac:dyDescent="0.25">
      <c r="B95" s="136" t="s">
        <v>109</v>
      </c>
      <c r="C95" s="153">
        <f>'PACASMAYO ER'!D4/'PACASMAYO ESF'!D28</f>
        <v>0.38340506229126192</v>
      </c>
      <c r="D95" s="153">
        <f>'PACASMAYO ER'!E4/'PACASMAYO ESF'!E28</f>
        <v>0.36060025883225527</v>
      </c>
      <c r="E95" s="153">
        <f>'PACASMAYO ER'!F4/'PACASMAYO ESF'!F28</f>
        <v>0.3734747967474778</v>
      </c>
      <c r="F95" s="153">
        <f>'PACASMAYO ER'!G4/'PACASMAYO ESF'!G28</f>
        <v>0.43337248122411487</v>
      </c>
      <c r="G95" s="153">
        <f>'PACASMAYO ER'!H4/'PACASMAYO ESF'!H28</f>
        <v>0.44087251939521555</v>
      </c>
      <c r="H95" s="153">
        <f>'PACASMAYO ER'!I4/'PACASMAYO ESF'!I28</f>
        <v>0.47507195832386739</v>
      </c>
    </row>
    <row r="96" spans="2:9" x14ac:dyDescent="0.25">
      <c r="B96" s="136" t="s">
        <v>110</v>
      </c>
      <c r="C96" s="153">
        <f>'UNACEM ER'!D4/'UNACEM ESF'!D29</f>
        <v>0.30219289195825744</v>
      </c>
      <c r="D96" s="153">
        <f>'UNACEM ER'!E4/'UNACEM ESF'!E29</f>
        <v>0.33957684101159175</v>
      </c>
      <c r="E96" s="153">
        <f>'UNACEM ER'!F4/'UNACEM ESF'!F29</f>
        <v>0.3312772646312222</v>
      </c>
      <c r="F96" s="153">
        <f>'UNACEM ER'!G4/'UNACEM ESF'!G29</f>
        <v>0.33350918820530495</v>
      </c>
      <c r="G96" s="153">
        <f>'UNACEM ER'!H4/'UNACEM ESF'!H29</f>
        <v>0.37440069084628669</v>
      </c>
      <c r="H96" s="153">
        <f>'UNACEM ER'!I4/'UNACEM ESF'!I29</f>
        <v>0.39378030079945414</v>
      </c>
    </row>
    <row r="98" spans="2:15" x14ac:dyDescent="0.25">
      <c r="B98" s="45" t="s">
        <v>134</v>
      </c>
    </row>
    <row r="100" spans="2:15" x14ac:dyDescent="0.25">
      <c r="B100" s="44"/>
      <c r="C100" s="187" t="s">
        <v>135</v>
      </c>
      <c r="D100" s="188"/>
      <c r="E100" s="188"/>
      <c r="F100" s="188"/>
      <c r="G100" s="188"/>
      <c r="H100" s="189"/>
    </row>
    <row r="101" spans="2:15" x14ac:dyDescent="0.25">
      <c r="B101" s="139"/>
      <c r="C101" s="137">
        <v>2014</v>
      </c>
      <c r="D101" s="135">
        <v>2015</v>
      </c>
      <c r="E101" s="135">
        <v>2016</v>
      </c>
      <c r="F101" s="135">
        <v>2017</v>
      </c>
      <c r="G101" s="135">
        <v>2018</v>
      </c>
      <c r="H101" s="135">
        <v>2019</v>
      </c>
    </row>
    <row r="102" spans="2:15" x14ac:dyDescent="0.25">
      <c r="B102" s="138" t="s">
        <v>108</v>
      </c>
      <c r="C102" s="167">
        <f>'YURA ER'!D6/'YURA ER'!D4</f>
        <v>0.45052809325602783</v>
      </c>
      <c r="D102" s="167">
        <f>'YURA ER'!E6/'YURA ER'!E4</f>
        <v>0.41167537268994819</v>
      </c>
      <c r="E102" s="167">
        <f>'YURA ER'!F6/'YURA ER'!F4</f>
        <v>0.40930618981296513</v>
      </c>
      <c r="F102" s="167">
        <f>'YURA ER'!G6/'YURA ER'!G4</f>
        <v>0.34493594089423868</v>
      </c>
      <c r="G102" s="167">
        <f>'YURA ER'!H6/'YURA ER'!H4</f>
        <v>0.30098083576547818</v>
      </c>
      <c r="H102" s="167">
        <f>'YURA ER'!I6/'YURA ER'!I4</f>
        <v>0.28324693946696711</v>
      </c>
    </row>
    <row r="103" spans="2:15" x14ac:dyDescent="0.25">
      <c r="B103" s="136" t="s">
        <v>109</v>
      </c>
      <c r="C103" s="167">
        <f>'PACASMAYO ER'!D6/'PACASMAYO ER'!D4</f>
        <v>0.41722176215757711</v>
      </c>
      <c r="D103" s="167">
        <f>'PACASMAYO ER'!E6/'PACASMAYO ER'!E4</f>
        <v>0.43481029881845468</v>
      </c>
      <c r="E103" s="167">
        <f>'PACASMAYO ER'!F6/'PACASMAYO ER'!F4</f>
        <v>0.40610513567102546</v>
      </c>
      <c r="F103" s="167">
        <f>'PACASMAYO ER'!G6/'PACASMAYO ER'!G4</f>
        <v>0.39899963921414283</v>
      </c>
      <c r="G103" s="167">
        <f>'PACASMAYO ER'!H6/'PACASMAYO ER'!H4</f>
        <v>0.36955850424487741</v>
      </c>
      <c r="H103" s="167">
        <f>'PACASMAYO ER'!I6/'PACASMAYO ER'!I4</f>
        <v>0.34960483262380082</v>
      </c>
    </row>
    <row r="104" spans="2:15" x14ac:dyDescent="0.25">
      <c r="B104" s="136" t="s">
        <v>110</v>
      </c>
      <c r="C104" s="167">
        <f>'UNACEM ER'!D6/'UNACEM ER'!D4</f>
        <v>0.33444160683077168</v>
      </c>
      <c r="D104" s="167">
        <f>'UNACEM ER'!E6/'UNACEM ER'!E4</f>
        <v>0.3318581135042819</v>
      </c>
      <c r="E104" s="167">
        <f>'UNACEM ER'!F6/'UNACEM ER'!F4</f>
        <v>0.31732857468945946</v>
      </c>
      <c r="F104" s="167">
        <f>'UNACEM ER'!G6/'UNACEM ER'!G4</f>
        <v>0.30691968210430076</v>
      </c>
      <c r="G104" s="167">
        <f>'UNACEM ER'!H6/'UNACEM ER'!H4</f>
        <v>0.27867910950373193</v>
      </c>
      <c r="H104" s="167">
        <f>'UNACEM ER'!I6/'UNACEM ER'!I4</f>
        <v>0.27439918653321244</v>
      </c>
      <c r="J104" s="186"/>
      <c r="K104" s="186"/>
      <c r="L104" s="186"/>
      <c r="M104" s="186"/>
      <c r="N104" s="186"/>
      <c r="O104" s="186"/>
    </row>
    <row r="106" spans="2:15" x14ac:dyDescent="0.25">
      <c r="B106" s="44"/>
      <c r="C106" s="187" t="s">
        <v>136</v>
      </c>
      <c r="D106" s="188"/>
      <c r="E106" s="188"/>
      <c r="F106" s="188"/>
      <c r="G106" s="188"/>
      <c r="H106" s="189"/>
    </row>
    <row r="107" spans="2:15" x14ac:dyDescent="0.25">
      <c r="B107" s="139"/>
      <c r="C107" s="137">
        <v>2014</v>
      </c>
      <c r="D107" s="135">
        <v>2015</v>
      </c>
      <c r="E107" s="135">
        <v>2016</v>
      </c>
      <c r="F107" s="135">
        <v>2017</v>
      </c>
      <c r="G107" s="135">
        <v>2018</v>
      </c>
      <c r="H107" s="135">
        <v>2019</v>
      </c>
    </row>
    <row r="108" spans="2:15" x14ac:dyDescent="0.25">
      <c r="B108" s="138" t="s">
        <v>108</v>
      </c>
      <c r="C108" s="167">
        <f>'YURA ER'!D20/'YURA ER'!D4</f>
        <v>0.20720955890600368</v>
      </c>
      <c r="D108" s="167">
        <f>'YURA ER'!E20/'YURA ER'!E4</f>
        <v>0.17948142874404641</v>
      </c>
      <c r="E108" s="167">
        <f>'YURA ER'!F20/'YURA ER'!F4</f>
        <v>0.14395226484349039</v>
      </c>
      <c r="F108" s="167">
        <f>'YURA ER'!G20/'YURA ER'!G4</f>
        <v>0.1129215967806023</v>
      </c>
      <c r="G108" s="167">
        <f>'YURA ER'!H20/'YURA ER'!H4</f>
        <v>0.11996342325722151</v>
      </c>
      <c r="H108" s="167">
        <f>'YURA ER'!I20/'YURA ER'!I4</f>
        <v>8.1861036329521131E-2</v>
      </c>
    </row>
    <row r="109" spans="2:15" x14ac:dyDescent="0.25">
      <c r="B109" s="136" t="s">
        <v>109</v>
      </c>
      <c r="C109" s="167">
        <f>'PACASMAYO ER'!D20/'PACASMAYO ER'!D4</f>
        <v>0.15193319700397317</v>
      </c>
      <c r="D109" s="167">
        <f>'PACASMAYO ER'!E20/'PACASMAYO ER'!E4</f>
        <v>0.17194510221240197</v>
      </c>
      <c r="E109" s="167">
        <f>'PACASMAYO ER'!F20/'PACASMAYO ER'!F4</f>
        <v>9.1031141723426398E-2</v>
      </c>
      <c r="F109" s="167">
        <f>'PACASMAYO ER'!G20/'PACASMAYO ER'!G4</f>
        <v>6.6114828298730693E-2</v>
      </c>
      <c r="G109" s="167">
        <f>'PACASMAYO ER'!H20/'PACASMAYO ER'!H4</f>
        <v>5.9501129908609632E-2</v>
      </c>
      <c r="H109" s="167">
        <f>'PACASMAYO ER'!I20/'PACASMAYO ER'!I4</f>
        <v>9.4813603207005673E-2</v>
      </c>
    </row>
    <row r="110" spans="2:15" x14ac:dyDescent="0.25">
      <c r="B110" s="136" t="s">
        <v>110</v>
      </c>
      <c r="C110" s="167">
        <f>'UNACEM ER'!D19/'UNACEM ER'!D4</f>
        <v>9.2982897554897165E-2</v>
      </c>
      <c r="D110" s="167">
        <f>'UNACEM ER'!E19/'UNACEM ER'!E4</f>
        <v>1.613649674198397E-3</v>
      </c>
      <c r="E110" s="167">
        <f>'UNACEM ER'!F19/'UNACEM ER'!F4</f>
        <v>2.8195933855838053E-2</v>
      </c>
      <c r="F110" s="167">
        <f>'UNACEM ER'!G19/'UNACEM ER'!G4</f>
        <v>6.0928543798572279E-2</v>
      </c>
      <c r="G110" s="167">
        <f>'UNACEM ER'!H19/'UNACEM ER'!H4</f>
        <v>4.6949208663035709E-2</v>
      </c>
      <c r="H110" s="167">
        <f>'UNACEM ER'!I19/'UNACEM ER'!I4</f>
        <v>8.6075722752996783E-2</v>
      </c>
    </row>
    <row r="112" spans="2:15" x14ac:dyDescent="0.25">
      <c r="B112" s="44"/>
      <c r="C112" s="185" t="s">
        <v>137</v>
      </c>
      <c r="D112" s="185"/>
      <c r="E112" s="185"/>
      <c r="F112" s="185"/>
      <c r="G112" s="185"/>
      <c r="H112" s="185"/>
    </row>
    <row r="113" spans="2:15" x14ac:dyDescent="0.25">
      <c r="B113" s="139"/>
      <c r="C113" s="137">
        <v>2014</v>
      </c>
      <c r="D113" s="135">
        <v>2015</v>
      </c>
      <c r="E113" s="135">
        <v>2016</v>
      </c>
      <c r="F113" s="135">
        <v>2017</v>
      </c>
      <c r="G113" s="135">
        <v>2018</v>
      </c>
      <c r="H113" s="135">
        <v>2019</v>
      </c>
    </row>
    <row r="114" spans="2:15" x14ac:dyDescent="0.25">
      <c r="B114" s="138" t="s">
        <v>108</v>
      </c>
      <c r="C114" s="167">
        <f>'YURA ER'!D20/'YURA ESF'!D65</f>
        <v>0.15236156298875889</v>
      </c>
      <c r="D114" s="167">
        <f>'YURA ER'!E20/'YURA ESF'!E65</f>
        <v>0.12900007091451926</v>
      </c>
      <c r="E114" s="167">
        <f>'YURA ER'!F20/'YURA ESF'!F65</f>
        <v>0.13061810838877116</v>
      </c>
      <c r="F114" s="167">
        <f>'YURA ER'!G20/'YURA ESF'!G65</f>
        <v>0.10346124829781865</v>
      </c>
      <c r="G114" s="167">
        <f>'YURA ER'!H20/'YURA ESF'!H65</f>
        <v>9.3811758682481441E-2</v>
      </c>
      <c r="H114" s="167">
        <f>'YURA ER'!I20/'YURA ESF'!I65</f>
        <v>6.2033129447670816E-2</v>
      </c>
    </row>
    <row r="115" spans="2:15" x14ac:dyDescent="0.25">
      <c r="B115" s="136" t="s">
        <v>109</v>
      </c>
      <c r="C115" s="167">
        <f>'PACASMAYO ER'!D20/'PACASMAYO ESF'!D59</f>
        <v>9.1172244933439894E-2</v>
      </c>
      <c r="D115" s="167">
        <f>'PACASMAYO ER'!E20/'PACASMAYO ESF'!E59</f>
        <v>0.10344728155633991</v>
      </c>
      <c r="E115" s="167">
        <f>'PACASMAYO ER'!F20/'PACASMAYO ESF'!F59</f>
        <v>5.7016336629413002E-2</v>
      </c>
      <c r="F115" s="167">
        <f>'PACASMAYO ER'!G20/'PACASMAYO ESF'!G59</f>
        <v>5.351468234057296E-2</v>
      </c>
      <c r="G115" s="167">
        <f>'PACASMAYO ER'!H20/'PACASMAYO ESF'!H59</f>
        <v>5.1776157997689067E-2</v>
      </c>
      <c r="H115" s="167">
        <f>'PACASMAYO ER'!I20/'PACASMAYO ESF'!I59</f>
        <v>9.2882852401890481E-2</v>
      </c>
    </row>
    <row r="116" spans="2:15" x14ac:dyDescent="0.25">
      <c r="B116" s="136" t="s">
        <v>110</v>
      </c>
      <c r="C116" s="167">
        <f>'UNACEM ER'!D19/'UNACEM ESF'!D63</f>
        <v>7.3242222283281783E-2</v>
      </c>
      <c r="D116" s="167">
        <f>'UNACEM ER'!E19/'UNACEM ESF'!E63</f>
        <v>1.4409295678015877E-3</v>
      </c>
      <c r="E116" s="167">
        <f>'UNACEM ER'!F19/'UNACEM ESF'!F63</f>
        <v>2.4100508789330819E-2</v>
      </c>
      <c r="F116" s="167">
        <f>'UNACEM ER'!G19/'UNACEM ESF'!G63</f>
        <v>4.9940947108930427E-2</v>
      </c>
      <c r="G116" s="167">
        <f>'UNACEM ER'!H19/'UNACEM ESF'!H63</f>
        <v>4.2763387485133447E-2</v>
      </c>
      <c r="H116" s="167">
        <f>'UNACEM ER'!I19/'UNACEM ESF'!I63</f>
        <v>7.6057236513870016E-2</v>
      </c>
    </row>
    <row r="118" spans="2:15" x14ac:dyDescent="0.25">
      <c r="B118" s="44"/>
      <c r="C118" s="187" t="s">
        <v>138</v>
      </c>
      <c r="D118" s="188"/>
      <c r="E118" s="188"/>
      <c r="F118" s="188"/>
      <c r="G118" s="188"/>
      <c r="H118" s="189"/>
    </row>
    <row r="119" spans="2:15" x14ac:dyDescent="0.25">
      <c r="B119" s="139"/>
      <c r="C119" s="137">
        <v>2014</v>
      </c>
      <c r="D119" s="135">
        <v>2015</v>
      </c>
      <c r="E119" s="135">
        <v>2016</v>
      </c>
      <c r="F119" s="135">
        <v>2017</v>
      </c>
      <c r="G119" s="135">
        <v>2018</v>
      </c>
      <c r="H119" s="135">
        <v>2019</v>
      </c>
    </row>
    <row r="120" spans="2:15" x14ac:dyDescent="0.25">
      <c r="B120" s="138" t="s">
        <v>108</v>
      </c>
      <c r="C120" s="167">
        <f>'YURA ER'!D20/'YURA ESF'!D33</f>
        <v>6.1949496166860317E-2</v>
      </c>
      <c r="D120" s="167">
        <f>'YURA ER'!E20/'YURA ESF'!E33</f>
        <v>6.1579046654701819E-2</v>
      </c>
      <c r="E120" s="167">
        <f>'YURA ER'!F20/'YURA ESF'!F33</f>
        <v>5.6070017128465231E-2</v>
      </c>
      <c r="F120" s="167">
        <f>'YURA ER'!G20/'YURA ESF'!G33</f>
        <v>4.4923407248296819E-2</v>
      </c>
      <c r="G120" s="167">
        <f>'YURA ER'!H20/'YURA ESF'!H33</f>
        <v>4.5325152247842476E-2</v>
      </c>
      <c r="H120" s="167">
        <f>'YURA ER'!I20/'YURA ESF'!I33</f>
        <v>3.0483887322717854E-2</v>
      </c>
    </row>
    <row r="121" spans="2:15" x14ac:dyDescent="0.25">
      <c r="B121" s="136" t="s">
        <v>109</v>
      </c>
      <c r="C121" s="167">
        <f>'PACASMAYO ER'!D20/'PACASMAYO ESF'!D28</f>
        <v>5.8251956861418916E-2</v>
      </c>
      <c r="D121" s="167">
        <f>'PACASMAYO ER'!E20/'PACASMAYO ESF'!E28</f>
        <v>6.200344836273073E-2</v>
      </c>
      <c r="E121" s="167">
        <f>'PACASMAYO ER'!F20/'PACASMAYO ESF'!F28</f>
        <v>3.3997837152847522E-2</v>
      </c>
      <c r="F121" s="167">
        <f>'PACASMAYO ER'!G20/'PACASMAYO ESF'!G28</f>
        <v>2.8652347185527244E-2</v>
      </c>
      <c r="G121" s="167">
        <f>'PACASMAYO ER'!H20/'PACASMAYO ESF'!H28</f>
        <v>2.6232413049670743E-2</v>
      </c>
      <c r="H121" s="167">
        <f>'PACASMAYO ER'!I20/'PACASMAYO ESF'!I28</f>
        <v>4.5043284151294292E-2</v>
      </c>
    </row>
    <row r="122" spans="2:15" x14ac:dyDescent="0.25">
      <c r="B122" s="136" t="s">
        <v>110</v>
      </c>
      <c r="C122" s="167">
        <f>'UNACEM ER'!D19/'UNACEM ESF'!D29</f>
        <v>2.809877071477276E-2</v>
      </c>
      <c r="D122" s="167">
        <f>'UNACEM ER'!E19/'UNACEM ESF'!E29</f>
        <v>5.4795805886367595E-4</v>
      </c>
      <c r="E122" s="167">
        <f>'UNACEM ER'!F19/'UNACEM ESF'!F29</f>
        <v>9.3406718414849009E-3</v>
      </c>
      <c r="F122" s="167">
        <f>'UNACEM ER'!G19/'UNACEM ESF'!G29</f>
        <v>2.0320229180793209E-2</v>
      </c>
      <c r="G122" s="167">
        <f>'UNACEM ER'!H19/'UNACEM ESF'!H29</f>
        <v>1.7577816158127039E-2</v>
      </c>
      <c r="H122" s="167">
        <f>'UNACEM ER'!I19/'UNACEM ESF'!I29</f>
        <v>3.3894923997205492E-2</v>
      </c>
    </row>
    <row r="123" spans="2:15" x14ac:dyDescent="0.25">
      <c r="J123" s="185"/>
      <c r="K123" s="185"/>
      <c r="L123" s="185"/>
      <c r="M123" s="185"/>
      <c r="N123" s="185"/>
      <c r="O123" s="185"/>
    </row>
    <row r="124" spans="2:15" x14ac:dyDescent="0.25">
      <c r="C124" s="186"/>
      <c r="D124" s="186"/>
      <c r="E124" s="186"/>
      <c r="F124" s="186"/>
      <c r="G124" s="186"/>
      <c r="H124" s="186"/>
    </row>
    <row r="125" spans="2:15" x14ac:dyDescent="0.25">
      <c r="B125" s="44"/>
      <c r="C125" s="187" t="s">
        <v>139</v>
      </c>
      <c r="D125" s="188"/>
      <c r="E125" s="188"/>
      <c r="F125" s="188"/>
      <c r="G125" s="188"/>
      <c r="H125" s="189"/>
    </row>
    <row r="126" spans="2:15" x14ac:dyDescent="0.25">
      <c r="B126" s="139"/>
      <c r="C126" s="137">
        <v>2014</v>
      </c>
      <c r="D126" s="135">
        <v>2015</v>
      </c>
      <c r="E126" s="135">
        <v>2016</v>
      </c>
      <c r="F126" s="135">
        <v>2017</v>
      </c>
      <c r="G126" s="135">
        <v>2018</v>
      </c>
      <c r="H126" s="135">
        <v>2019</v>
      </c>
    </row>
    <row r="127" spans="2:15" x14ac:dyDescent="0.25">
      <c r="B127" s="138" t="s">
        <v>108</v>
      </c>
      <c r="C127" s="167">
        <f>'YURA ER'!D12*(1-0.295)/'YURA ESF'!D33</f>
        <v>7.2975204755568637E-2</v>
      </c>
      <c r="D127" s="167">
        <f>'YURA ER'!E12*(1-0.295)/'YURA ESF'!E33</f>
        <v>6.3321952561642955E-2</v>
      </c>
      <c r="E127" s="167">
        <f>'YURA ER'!F12*(1-0.295)/'YURA ESF'!F33</f>
        <v>6.8099661721174418E-2</v>
      </c>
      <c r="F127" s="167">
        <f>'YURA ER'!G12*(1-0.295)/'YURA ESF'!G33</f>
        <v>6.1336558643415452E-2</v>
      </c>
      <c r="G127" s="167">
        <f>'YURA ER'!H12*(1-0.295)/'YURA ESF'!H33</f>
        <v>5.9525650088736233E-2</v>
      </c>
      <c r="H127" s="167">
        <f>'YURA ER'!I12*(1-0.295)/'YURA ESF'!I33</f>
        <v>4.8168364001959056E-2</v>
      </c>
    </row>
    <row r="128" spans="2:15" x14ac:dyDescent="0.25">
      <c r="B128" s="136" t="s">
        <v>109</v>
      </c>
      <c r="C128" s="167">
        <f>'PACASMAYO ER'!D12*(1-0.295)/'PACASMAYO ESF'!D28</f>
        <v>6.5376819245494475E-2</v>
      </c>
      <c r="D128" s="167">
        <f>'PACASMAYO ER'!E12*(1-0.295)/'PACASMAYO ESF'!E28</f>
        <v>6.7730136909256972E-2</v>
      </c>
      <c r="E128" s="167">
        <f>'PACASMAYO ER'!F12*(1-0.295)/'PACASMAYO ESF'!F28</f>
        <v>5.7919745782643806E-2</v>
      </c>
      <c r="F128" s="167">
        <f>'PACASMAYO ER'!G12*(1-0.295)/'PACASMAYO ESF'!G28</f>
        <v>4.9743809332596575E-2</v>
      </c>
      <c r="G128" s="167">
        <f>'PACASMAYO ER'!H12*(1-0.295)/'PACASMAYO ESF'!H28</f>
        <v>5.9501688528756314E-2</v>
      </c>
      <c r="H128" s="167">
        <f>'PACASMAYO ER'!I12*(1-0.295)/'PACASMAYO ESF'!I28</f>
        <v>6.5057599065070526E-2</v>
      </c>
    </row>
    <row r="129" spans="2:12" x14ac:dyDescent="0.25">
      <c r="B129" s="136" t="s">
        <v>110</v>
      </c>
      <c r="C129" s="167">
        <f>'UNACEM ER'!D11*(1-0.295)/'UNACEM ESF'!D29</f>
        <v>4.5540240434158878E-2</v>
      </c>
      <c r="D129" s="167">
        <f>'UNACEM ER'!E11*(1-0.295)/'UNACEM ESF'!E29</f>
        <v>5.3514453251435709E-2</v>
      </c>
      <c r="E129" s="167">
        <f>'UNACEM ER'!F11*(1-0.295)/'UNACEM ESF'!F29</f>
        <v>4.3012046401358979E-2</v>
      </c>
      <c r="F129" s="167">
        <f>'UNACEM ER'!G11*(1-0.295)/'UNACEM ESF'!G29</f>
        <v>4.3478133433777162E-2</v>
      </c>
      <c r="G129" s="167">
        <f>'UNACEM ER'!H11*(1-0.295)/'UNACEM ESF'!H29</f>
        <v>4.798559297639609E-2</v>
      </c>
      <c r="H129" s="167">
        <f>'UNACEM ER'!I11*(1-0.295)/'UNACEM ESF'!I29</f>
        <v>5.065196745939772E-2</v>
      </c>
    </row>
    <row r="130" spans="2:12" x14ac:dyDescent="0.25">
      <c r="C130" s="190" t="s">
        <v>140</v>
      </c>
      <c r="D130" s="190"/>
      <c r="E130" s="190"/>
      <c r="F130" s="190"/>
      <c r="G130" s="190"/>
      <c r="H130" s="190"/>
      <c r="L130"/>
    </row>
    <row r="131" spans="2:12" x14ac:dyDescent="0.25">
      <c r="B131" s="181"/>
      <c r="C131" s="181"/>
      <c r="D131" s="181"/>
      <c r="E131" s="182">
        <v>2014</v>
      </c>
      <c r="F131" s="182">
        <v>2015</v>
      </c>
      <c r="G131" s="182">
        <v>2016</v>
      </c>
      <c r="H131" s="182">
        <v>2017</v>
      </c>
      <c r="I131" s="182">
        <v>2018</v>
      </c>
      <c r="J131" s="182">
        <v>2019</v>
      </c>
    </row>
    <row r="132" spans="2:12" x14ac:dyDescent="0.25">
      <c r="B132" s="191" t="s">
        <v>108</v>
      </c>
      <c r="C132" s="155" t="s">
        <v>141</v>
      </c>
      <c r="D132" s="44"/>
      <c r="E132" s="170">
        <f>E133*E136</f>
        <v>0.15236156298875889</v>
      </c>
      <c r="F132" s="170">
        <f t="shared" ref="F132:J132" si="15">F133*F136</f>
        <v>0.12900007091451929</v>
      </c>
      <c r="G132" s="170">
        <f t="shared" si="15"/>
        <v>0.13061810838877116</v>
      </c>
      <c r="H132" s="170">
        <f t="shared" si="15"/>
        <v>0.10346124829781864</v>
      </c>
      <c r="I132" s="170">
        <f t="shared" si="15"/>
        <v>9.3811758682481441E-2</v>
      </c>
      <c r="J132" s="171">
        <f t="shared" si="15"/>
        <v>6.2033129447670816E-2</v>
      </c>
    </row>
    <row r="133" spans="2:12" x14ac:dyDescent="0.25">
      <c r="B133" s="191"/>
      <c r="C133" s="178" t="s">
        <v>143</v>
      </c>
      <c r="D133" s="44"/>
      <c r="E133" s="148">
        <f>E134*E135</f>
        <v>6.1949496166860317E-2</v>
      </c>
      <c r="F133" s="148">
        <f t="shared" ref="F133:J133" si="16">F134*F135</f>
        <v>6.1579046654701826E-2</v>
      </c>
      <c r="G133" s="148">
        <f t="shared" si="16"/>
        <v>5.6070017128465245E-2</v>
      </c>
      <c r="H133" s="148">
        <f t="shared" si="16"/>
        <v>4.4923407248296819E-2</v>
      </c>
      <c r="I133" s="148">
        <f t="shared" si="16"/>
        <v>4.5325152247842476E-2</v>
      </c>
      <c r="J133" s="168">
        <f t="shared" si="16"/>
        <v>3.0483887322717857E-2</v>
      </c>
    </row>
    <row r="134" spans="2:12" x14ac:dyDescent="0.25">
      <c r="B134" s="191"/>
      <c r="C134" s="179" t="s">
        <v>142</v>
      </c>
      <c r="D134" s="44"/>
      <c r="E134" s="148">
        <f>'YURA ER'!D20/'YURA ER'!D4</f>
        <v>0.20720955890600368</v>
      </c>
      <c r="F134" s="148">
        <f>'YURA ER'!E20/'YURA ER'!E4</f>
        <v>0.17948142874404641</v>
      </c>
      <c r="G134" s="148">
        <f>'YURA ER'!F20/'YURA ER'!F4</f>
        <v>0.14395226484349039</v>
      </c>
      <c r="H134" s="148">
        <f>'YURA ER'!G20/'YURA ER'!G4</f>
        <v>0.1129215967806023</v>
      </c>
      <c r="I134" s="148">
        <f>'YURA ER'!H20/'YURA ER'!H4</f>
        <v>0.11996342325722151</v>
      </c>
      <c r="J134" s="168">
        <f>'YURA ER'!I20/'YURA ER'!I4</f>
        <v>8.1861036329521131E-2</v>
      </c>
    </row>
    <row r="135" spans="2:12" x14ac:dyDescent="0.25">
      <c r="B135" s="191"/>
      <c r="C135" s="179" t="s">
        <v>187</v>
      </c>
      <c r="D135" s="44"/>
      <c r="E135" s="147">
        <f>'YURA ER'!D4/'YURA ESF'!D33</f>
        <v>0.29897026225012341</v>
      </c>
      <c r="F135" s="147">
        <f>'YURA ER'!E4/'YURA ESF'!E33</f>
        <v>0.34309425262330639</v>
      </c>
      <c r="G135" s="147">
        <f>'YURA ER'!F4/'YURA ESF'!F33</f>
        <v>0.38950423732079797</v>
      </c>
      <c r="H135" s="147">
        <f>'YURA ER'!G4/'YURA ESF'!G33</f>
        <v>0.39782830325698842</v>
      </c>
      <c r="I135" s="147">
        <f>'YURA ER'!H4/'YURA ESF'!H33</f>
        <v>0.3778247653925132</v>
      </c>
      <c r="J135" s="169">
        <f>'YURA ER'!I4/'YURA ESF'!I33</f>
        <v>0.37238579780506159</v>
      </c>
    </row>
    <row r="136" spans="2:12" x14ac:dyDescent="0.25">
      <c r="B136" s="192"/>
      <c r="C136" s="180" t="s">
        <v>144</v>
      </c>
      <c r="D136" s="181"/>
      <c r="E136" s="172">
        <f>'YURA ESF'!D33/'YURA ESF'!D65</f>
        <v>2.4594479764351047</v>
      </c>
      <c r="F136" s="172">
        <f>'YURA ESF'!E33/'YURA ESF'!E65</f>
        <v>2.0948695688303509</v>
      </c>
      <c r="G136" s="172">
        <f>'YURA ESF'!F33/'YURA ESF'!F65</f>
        <v>2.3295535667396803</v>
      </c>
      <c r="H136" s="172">
        <f>'YURA ESF'!G33/'YURA ESF'!G65</f>
        <v>2.3030587979664245</v>
      </c>
      <c r="I136" s="172">
        <f>'YURA ESF'!H33/'YURA ESF'!H65</f>
        <v>2.0697505475438747</v>
      </c>
      <c r="J136" s="173">
        <f>'YURA ESF'!I33/'YURA ESF'!I65</f>
        <v>2.0349481282015223</v>
      </c>
    </row>
    <row r="137" spans="2:12" x14ac:dyDescent="0.25">
      <c r="B137" s="193" t="s">
        <v>109</v>
      </c>
      <c r="C137" s="155" t="s">
        <v>141</v>
      </c>
      <c r="D137" s="44"/>
      <c r="E137" s="170">
        <f>E138*E141</f>
        <v>9.117224493343988E-2</v>
      </c>
      <c r="F137" s="170">
        <f t="shared" ref="F137:J137" si="17">F138*F141</f>
        <v>0.10344728155633991</v>
      </c>
      <c r="G137" s="170">
        <f t="shared" si="17"/>
        <v>5.7016336629413009E-2</v>
      </c>
      <c r="H137" s="170">
        <f t="shared" si="17"/>
        <v>5.351468234057296E-2</v>
      </c>
      <c r="I137" s="170">
        <f t="shared" si="17"/>
        <v>5.1776157997689067E-2</v>
      </c>
      <c r="J137" s="171">
        <f t="shared" si="17"/>
        <v>9.2882852401890481E-2</v>
      </c>
    </row>
    <row r="138" spans="2:12" x14ac:dyDescent="0.25">
      <c r="B138" s="193"/>
      <c r="C138" s="178" t="s">
        <v>143</v>
      </c>
      <c r="D138" s="44"/>
      <c r="E138" s="148">
        <f>E139*E140</f>
        <v>5.8251956861418902E-2</v>
      </c>
      <c r="F138" s="148">
        <f t="shared" ref="F138:J138" si="18">F139*F140</f>
        <v>6.2003448362730737E-2</v>
      </c>
      <c r="G138" s="148">
        <f t="shared" si="18"/>
        <v>3.3997837152847522E-2</v>
      </c>
      <c r="H138" s="148">
        <f t="shared" si="18"/>
        <v>2.8652347185527244E-2</v>
      </c>
      <c r="I138" s="148">
        <f t="shared" si="18"/>
        <v>2.6232413049670739E-2</v>
      </c>
      <c r="J138" s="168">
        <f t="shared" si="18"/>
        <v>4.5043284151294299E-2</v>
      </c>
    </row>
    <row r="139" spans="2:12" x14ac:dyDescent="0.25">
      <c r="B139" s="193"/>
      <c r="C139" s="179" t="s">
        <v>142</v>
      </c>
      <c r="D139" s="44"/>
      <c r="E139" s="148">
        <f>C109</f>
        <v>0.15193319700397317</v>
      </c>
      <c r="F139" s="148">
        <f t="shared" ref="F139:J139" si="19">D109</f>
        <v>0.17194510221240197</v>
      </c>
      <c r="G139" s="148">
        <f t="shared" si="19"/>
        <v>9.1031141723426398E-2</v>
      </c>
      <c r="H139" s="148">
        <f t="shared" si="19"/>
        <v>6.6114828298730693E-2</v>
      </c>
      <c r="I139" s="148">
        <f t="shared" si="19"/>
        <v>5.9501129908609632E-2</v>
      </c>
      <c r="J139" s="168">
        <f t="shared" si="19"/>
        <v>9.4813603207005673E-2</v>
      </c>
    </row>
    <row r="140" spans="2:12" x14ac:dyDescent="0.25">
      <c r="B140" s="193"/>
      <c r="C140" s="179" t="s">
        <v>187</v>
      </c>
      <c r="D140" s="44"/>
      <c r="E140" s="147">
        <f>C95</f>
        <v>0.38340506229126192</v>
      </c>
      <c r="F140" s="147">
        <f t="shared" ref="F140:J140" si="20">D95</f>
        <v>0.36060025883225527</v>
      </c>
      <c r="G140" s="147">
        <f t="shared" si="20"/>
        <v>0.3734747967474778</v>
      </c>
      <c r="H140" s="147">
        <f t="shared" si="20"/>
        <v>0.43337248122411487</v>
      </c>
      <c r="I140" s="147">
        <f t="shared" si="20"/>
        <v>0.44087251939521555</v>
      </c>
      <c r="J140" s="169">
        <f t="shared" si="20"/>
        <v>0.47507195832386739</v>
      </c>
    </row>
    <row r="141" spans="2:12" x14ac:dyDescent="0.25">
      <c r="B141" s="194"/>
      <c r="C141" s="180" t="s">
        <v>144</v>
      </c>
      <c r="D141" s="181"/>
      <c r="E141" s="172">
        <f>'PACASMAYO ESF'!D28/'PACASMAYO ESF'!D59</f>
        <v>1.5651361747441064</v>
      </c>
      <c r="F141" s="172">
        <f>'PACASMAYO ESF'!E28/'PACASMAYO ESF'!E59</f>
        <v>1.668411746249268</v>
      </c>
      <c r="G141" s="172">
        <f>'PACASMAYO ESF'!F28/'PACASMAYO ESF'!F59</f>
        <v>1.6770577602651275</v>
      </c>
      <c r="H141" s="172">
        <f>'PACASMAYO ESF'!G28/'PACASMAYO ESF'!G59</f>
        <v>1.8677242040262612</v>
      </c>
      <c r="I141" s="172">
        <f>'PACASMAYO ESF'!H28/'PACASMAYO ESF'!H59</f>
        <v>1.9737474360308207</v>
      </c>
      <c r="J141" s="173">
        <f>'PACASMAYO ESF'!I28/'PACASMAYO ESF'!I59</f>
        <v>2.0620799338234206</v>
      </c>
    </row>
    <row r="142" spans="2:12" x14ac:dyDescent="0.25">
      <c r="B142" s="191" t="s">
        <v>110</v>
      </c>
      <c r="C142" s="155" t="s">
        <v>141</v>
      </c>
      <c r="D142" s="44"/>
      <c r="E142" s="170">
        <f>E143*E146</f>
        <v>7.3242222283281783E-2</v>
      </c>
      <c r="F142" s="170">
        <f t="shared" ref="F142:J142" si="21">F143*F146</f>
        <v>1.4409295678015873E-3</v>
      </c>
      <c r="G142" s="170">
        <f t="shared" si="21"/>
        <v>2.4100508789330816E-2</v>
      </c>
      <c r="H142" s="170">
        <f t="shared" si="21"/>
        <v>4.9940947108930434E-2</v>
      </c>
      <c r="I142" s="170">
        <f t="shared" si="21"/>
        <v>4.2763387485133447E-2</v>
      </c>
      <c r="J142" s="171">
        <f t="shared" si="21"/>
        <v>7.6057236513870016E-2</v>
      </c>
    </row>
    <row r="143" spans="2:12" x14ac:dyDescent="0.25">
      <c r="B143" s="191"/>
      <c r="C143" s="178" t="s">
        <v>143</v>
      </c>
      <c r="D143" s="44"/>
      <c r="E143" s="148">
        <f>E144*E145</f>
        <v>2.8098770714772757E-2</v>
      </c>
      <c r="F143" s="148">
        <f t="shared" ref="F143:J143" si="22">F144*F145</f>
        <v>5.4795805886367584E-4</v>
      </c>
      <c r="G143" s="148">
        <f t="shared" si="22"/>
        <v>9.3406718414848992E-3</v>
      </c>
      <c r="H143" s="148">
        <f t="shared" si="22"/>
        <v>2.0320229180793209E-2</v>
      </c>
      <c r="I143" s="148">
        <f t="shared" si="22"/>
        <v>1.7577816158127039E-2</v>
      </c>
      <c r="J143" s="168">
        <f t="shared" si="22"/>
        <v>3.3894923997205492E-2</v>
      </c>
    </row>
    <row r="144" spans="2:12" x14ac:dyDescent="0.25">
      <c r="B144" s="191"/>
      <c r="C144" s="179" t="s">
        <v>142</v>
      </c>
      <c r="D144" s="44"/>
      <c r="E144" s="148">
        <f>C110</f>
        <v>9.2982897554897165E-2</v>
      </c>
      <c r="F144" s="148">
        <f t="shared" ref="F144:J144" si="23">D110</f>
        <v>1.613649674198397E-3</v>
      </c>
      <c r="G144" s="148">
        <f t="shared" si="23"/>
        <v>2.8195933855838053E-2</v>
      </c>
      <c r="H144" s="148">
        <f t="shared" si="23"/>
        <v>6.0928543798572279E-2</v>
      </c>
      <c r="I144" s="148">
        <f t="shared" si="23"/>
        <v>4.6949208663035709E-2</v>
      </c>
      <c r="J144" s="168">
        <f t="shared" si="23"/>
        <v>8.6075722752996783E-2</v>
      </c>
      <c r="K144" s="44"/>
    </row>
    <row r="145" spans="2:15" x14ac:dyDescent="0.25">
      <c r="B145" s="191"/>
      <c r="C145" s="179" t="s">
        <v>187</v>
      </c>
      <c r="D145" s="44"/>
      <c r="E145" s="147">
        <f>C96</f>
        <v>0.30219289195825744</v>
      </c>
      <c r="F145" s="147">
        <f t="shared" ref="F145:J145" si="24">D96</f>
        <v>0.33957684101159175</v>
      </c>
      <c r="G145" s="147">
        <f t="shared" si="24"/>
        <v>0.3312772646312222</v>
      </c>
      <c r="H145" s="147">
        <f t="shared" si="24"/>
        <v>0.33350918820530495</v>
      </c>
      <c r="I145" s="147">
        <f t="shared" si="24"/>
        <v>0.37440069084628669</v>
      </c>
      <c r="J145" s="169">
        <f t="shared" si="24"/>
        <v>0.39378030079945414</v>
      </c>
    </row>
    <row r="146" spans="2:15" x14ac:dyDescent="0.25">
      <c r="B146" s="192"/>
      <c r="C146" s="180" t="s">
        <v>144</v>
      </c>
      <c r="D146" s="181"/>
      <c r="E146" s="172">
        <f>'UNACEM ESF'!D29/'UNACEM ESF'!D63</f>
        <v>2.6065988091349181</v>
      </c>
      <c r="F146" s="172">
        <f>'UNACEM ESF'!E29/'UNACEM ESF'!E63</f>
        <v>2.6296347767741657</v>
      </c>
      <c r="G146" s="172">
        <f>'UNACEM ESF'!F29/'UNACEM ESF'!F63</f>
        <v>2.5801686643451895</v>
      </c>
      <c r="H146" s="172">
        <f>'UNACEM ESF'!G29/'UNACEM ESF'!G63</f>
        <v>2.4576960557184506</v>
      </c>
      <c r="I146" s="172">
        <f>'UNACEM ESF'!H29/'UNACEM ESF'!H63</f>
        <v>2.4328043427261554</v>
      </c>
      <c r="J146" s="173">
        <f>'UNACEM ESF'!I29/'UNACEM ESF'!I63</f>
        <v>2.2439122896437427</v>
      </c>
    </row>
    <row r="148" spans="2:15" ht="29.25" customHeight="1" x14ac:dyDescent="0.25">
      <c r="B148" s="218"/>
      <c r="C148" s="220" t="s">
        <v>190</v>
      </c>
      <c r="D148" s="220"/>
      <c r="E148" s="220"/>
      <c r="F148" s="220"/>
      <c r="G148" s="220"/>
      <c r="H148" s="221"/>
      <c r="I148" s="156" t="s">
        <v>199</v>
      </c>
      <c r="J148" s="186" t="s">
        <v>192</v>
      </c>
      <c r="K148" s="205"/>
      <c r="L148" s="210" t="s">
        <v>197</v>
      </c>
      <c r="M148" s="211"/>
      <c r="N148" s="215" t="s">
        <v>198</v>
      </c>
      <c r="O148" s="216"/>
    </row>
    <row r="149" spans="2:15" x14ac:dyDescent="0.25">
      <c r="B149" s="218"/>
      <c r="C149" s="218"/>
      <c r="D149" s="222">
        <v>2016</v>
      </c>
      <c r="E149" s="222">
        <v>2017</v>
      </c>
      <c r="F149" s="222">
        <v>2018</v>
      </c>
      <c r="G149" s="223">
        <v>2019</v>
      </c>
      <c r="H149" s="224" t="s">
        <v>191</v>
      </c>
      <c r="I149" s="156"/>
      <c r="J149" s="42">
        <v>2018</v>
      </c>
      <c r="K149" s="139">
        <v>2019</v>
      </c>
      <c r="L149" s="46">
        <v>2018</v>
      </c>
      <c r="M149" s="139">
        <v>2019</v>
      </c>
      <c r="N149" s="46">
        <v>2018</v>
      </c>
      <c r="O149" s="139">
        <v>2019</v>
      </c>
    </row>
    <row r="150" spans="2:15" x14ac:dyDescent="0.25">
      <c r="B150" s="219" t="s">
        <v>182</v>
      </c>
      <c r="C150" s="235" t="s">
        <v>145</v>
      </c>
      <c r="D150" s="204">
        <f>'YURA ER'!F12</f>
        <v>664159</v>
      </c>
      <c r="E150" s="204">
        <f>'YURA ER'!G12</f>
        <v>593869</v>
      </c>
      <c r="F150" s="204">
        <f>'YURA ER'!H12</f>
        <v>614391</v>
      </c>
      <c r="G150" s="204">
        <f>'YURA ER'!I12</f>
        <v>499286</v>
      </c>
      <c r="H150" s="157">
        <f>_xlfn.FORECAST.ETS(2020,D150:G150,$D$149:$G$149)</f>
        <v>468117.63115603145</v>
      </c>
      <c r="I150" s="156" t="s">
        <v>182</v>
      </c>
      <c r="J150" s="206">
        <f>J163*$L$163</f>
        <v>1250189.28</v>
      </c>
      <c r="K150" s="206">
        <f>K163*$L$163</f>
        <v>971020.80000000005</v>
      </c>
      <c r="L150" s="212">
        <f>'YURA ESF'!H36+'YURA ESF'!H47-'YURA ESF'!H6</f>
        <v>2587060</v>
      </c>
      <c r="M150" s="213">
        <f>'YURA ESF'!I36+'YURA ESF'!I47-'YURA ESF'!I6</f>
        <v>2418633</v>
      </c>
      <c r="N150" s="206">
        <f>J150+L150</f>
        <v>3837249.2800000003</v>
      </c>
      <c r="O150" s="206">
        <f>K150+M150</f>
        <v>3389653.8</v>
      </c>
    </row>
    <row r="151" spans="2:15" x14ac:dyDescent="0.25">
      <c r="B151" s="219"/>
      <c r="C151" s="236" t="s">
        <v>146</v>
      </c>
      <c r="D151" s="204">
        <f>D150+DEPRECIACIONES!D12</f>
        <v>755956</v>
      </c>
      <c r="E151" s="204">
        <f>E150+DEPRECIACIONES!E12</f>
        <v>685715</v>
      </c>
      <c r="F151" s="204">
        <f>F150+DEPRECIACIONES!F12</f>
        <v>707893</v>
      </c>
      <c r="G151" s="204">
        <f>G150+DEPRECIACIONES!G12</f>
        <v>592807</v>
      </c>
      <c r="H151" s="157">
        <f t="shared" ref="H151:H158" si="25">_xlfn.FORECAST.ETS(2020,D151:G151,$D$149:$G$149)</f>
        <v>562594.83914388937</v>
      </c>
      <c r="I151" s="156" t="s">
        <v>183</v>
      </c>
      <c r="J151" s="206">
        <f>J164*$L$164</f>
        <v>2755142</v>
      </c>
      <c r="K151" s="206">
        <f>K164*$L$164</f>
        <v>2606788.2000000002</v>
      </c>
      <c r="L151" s="212">
        <f>'PACASMAYO ESF'!H31+'PACASMAYO ESF'!H42-'PACASMAYO ESF'!H6</f>
        <v>1034310</v>
      </c>
      <c r="M151" s="213">
        <f>'PACASMAYO ESF'!I31+'PACASMAYO ESF'!I42-'PACASMAYO ESF'!I6</f>
        <v>1034940</v>
      </c>
      <c r="N151" s="206">
        <f t="shared" ref="N151:N152" si="26">J151+L151</f>
        <v>3789452</v>
      </c>
      <c r="O151" s="206">
        <f t="shared" ref="O151:O152" si="27">K151+M151</f>
        <v>3641728.2</v>
      </c>
    </row>
    <row r="152" spans="2:15" x14ac:dyDescent="0.25">
      <c r="B152" s="219"/>
      <c r="C152" s="229" t="s">
        <v>147</v>
      </c>
      <c r="D152" s="204">
        <f>D150*(1-0.295)</f>
        <v>468232.09500000003</v>
      </c>
      <c r="E152" s="204">
        <f t="shared" ref="E152:H152" si="28">E150*(1-0.295)</f>
        <v>418677.64500000002</v>
      </c>
      <c r="F152" s="204">
        <f t="shared" si="28"/>
        <v>433145.65500000003</v>
      </c>
      <c r="G152" s="204">
        <f t="shared" si="28"/>
        <v>351996.63000000006</v>
      </c>
      <c r="H152" s="157">
        <f t="shared" si="25"/>
        <v>330022.929965002</v>
      </c>
      <c r="I152" s="156" t="s">
        <v>184</v>
      </c>
      <c r="J152" s="206">
        <f>J165*L165</f>
        <v>4280907.8</v>
      </c>
      <c r="K152" s="206">
        <f>K165*M165</f>
        <v>3636256</v>
      </c>
      <c r="L152" s="212">
        <f>'UNACEM ESF'!H32+'UNACEM ESF'!H44-'UNACEM ESF'!H6</f>
        <v>4269712</v>
      </c>
      <c r="M152" s="213">
        <f>'UNACEM ESF'!I32+'UNACEM ESF'!I44-'UNACEM ESF'!I6</f>
        <v>4018479</v>
      </c>
      <c r="N152" s="206">
        <f t="shared" si="26"/>
        <v>8550619.8000000007</v>
      </c>
      <c r="O152" s="206">
        <f t="shared" si="27"/>
        <v>7654735</v>
      </c>
    </row>
    <row r="153" spans="2:15" x14ac:dyDescent="0.25">
      <c r="B153" s="219" t="s">
        <v>183</v>
      </c>
      <c r="C153" s="236" t="s">
        <v>145</v>
      </c>
      <c r="D153" s="204">
        <f>'PACASMAYO ER'!F12</f>
        <v>272808</v>
      </c>
      <c r="E153" s="204">
        <f>'PACASMAYO ER'!G12</f>
        <v>198560</v>
      </c>
      <c r="F153" s="204">
        <f>'PACASMAYO ER'!H12</f>
        <v>241773</v>
      </c>
      <c r="G153" s="204">
        <f>'PACASMAYO ER'!I12</f>
        <v>270525</v>
      </c>
      <c r="H153" s="157">
        <f t="shared" si="25"/>
        <v>269449.03701100644</v>
      </c>
      <c r="I153" s="44"/>
    </row>
    <row r="154" spans="2:15" x14ac:dyDescent="0.25">
      <c r="B154" s="219"/>
      <c r="C154" s="236" t="s">
        <v>146</v>
      </c>
      <c r="D154" s="204">
        <f>D153+DEPRECIACIONES!D17</f>
        <v>384074</v>
      </c>
      <c r="E154" s="204">
        <f>E153+DEPRECIACIONES!E17</f>
        <v>322766</v>
      </c>
      <c r="F154" s="204">
        <f>F153+DEPRECIACIONES!F17</f>
        <v>371552</v>
      </c>
      <c r="G154" s="204">
        <f>G153+DEPRECIACIONES!G17</f>
        <v>400343</v>
      </c>
      <c r="H154" s="157">
        <f t="shared" si="25"/>
        <v>394873.37816374755</v>
      </c>
      <c r="I154" s="230"/>
      <c r="J154" s="225" t="s">
        <v>193</v>
      </c>
      <c r="K154" s="226"/>
      <c r="L154" s="225" t="s">
        <v>194</v>
      </c>
      <c r="M154" s="225"/>
    </row>
    <row r="155" spans="2:15" x14ac:dyDescent="0.25">
      <c r="B155" s="219"/>
      <c r="C155" s="229" t="s">
        <v>147</v>
      </c>
      <c r="D155" s="204">
        <f>D153*(1-0.295)</f>
        <v>192329.64</v>
      </c>
      <c r="E155" s="204">
        <f t="shared" ref="E155:F155" si="29">E153*(1-0.295)</f>
        <v>139984.80000000002</v>
      </c>
      <c r="F155" s="204">
        <f t="shared" si="29"/>
        <v>170449.96500000003</v>
      </c>
      <c r="G155" s="204">
        <f>G153*(1-0.295)</f>
        <v>190720.12500000003</v>
      </c>
      <c r="H155" s="157">
        <f t="shared" si="25"/>
        <v>189961.57109275949</v>
      </c>
      <c r="I155" s="230"/>
      <c r="J155" s="227">
        <v>2018</v>
      </c>
      <c r="K155" s="228">
        <v>2019</v>
      </c>
      <c r="L155" s="229">
        <v>2018</v>
      </c>
      <c r="M155" s="228">
        <v>2019</v>
      </c>
    </row>
    <row r="156" spans="2:15" x14ac:dyDescent="0.25">
      <c r="B156" s="219" t="s">
        <v>184</v>
      </c>
      <c r="C156" s="236" t="s">
        <v>145</v>
      </c>
      <c r="D156" s="204">
        <f>'UNACEM ER'!F11</f>
        <v>646261</v>
      </c>
      <c r="E156" s="204">
        <f>'UNACEM ER'!G11</f>
        <v>631014</v>
      </c>
      <c r="F156" s="204">
        <f>'UNACEM ER'!H11</f>
        <v>709370</v>
      </c>
      <c r="G156" s="204">
        <f>'UNACEM ER'!I11</f>
        <v>748058</v>
      </c>
      <c r="H156" s="157">
        <f t="shared" si="25"/>
        <v>779498.97570179449</v>
      </c>
      <c r="I156" s="231" t="s">
        <v>182</v>
      </c>
      <c r="J156" s="232">
        <f>N150/F151</f>
        <v>5.4206628402880099</v>
      </c>
      <c r="K156" s="233">
        <f>O150/G151</f>
        <v>5.7179719537724756</v>
      </c>
      <c r="L156" s="234">
        <f>J163/('YURA ER'!H20/Ratios!$L$163)</f>
        <v>3.7905888773672434</v>
      </c>
      <c r="M156" s="234">
        <f>K163/('YURA ER'!I20/Ratios!$L$163)</f>
        <v>4.3589468722644948</v>
      </c>
    </row>
    <row r="157" spans="2:15" x14ac:dyDescent="0.25">
      <c r="B157" s="219"/>
      <c r="C157" s="236" t="s">
        <v>146</v>
      </c>
      <c r="D157" s="204">
        <f>D156+DEPRECIACIONES!D29</f>
        <v>851778</v>
      </c>
      <c r="E157" s="204">
        <f>E156+DEPRECIACIONES!E29</f>
        <v>890855</v>
      </c>
      <c r="F157" s="204">
        <f>F156+DEPRECIACIONES!F29</f>
        <v>950542</v>
      </c>
      <c r="G157" s="204">
        <f>G156+DEPRECIACIONES!G29</f>
        <v>984315</v>
      </c>
      <c r="H157" s="157">
        <f t="shared" si="25"/>
        <v>1033641.5326555608</v>
      </c>
      <c r="I157" s="231" t="s">
        <v>183</v>
      </c>
      <c r="J157" s="232">
        <f>N151/F154</f>
        <v>10.198981569201619</v>
      </c>
      <c r="K157" s="233">
        <f>O151/G154</f>
        <v>9.0965202338994313</v>
      </c>
      <c r="L157" s="234">
        <f>J164/('PACASMAYO ER'!H20/Ratios!$L$164)</f>
        <v>36.663854363505706</v>
      </c>
      <c r="M157" s="234">
        <f>K164/('PACASMAYO ER'!I20/Ratios!$L$164)</f>
        <v>19.741366331684933</v>
      </c>
    </row>
    <row r="158" spans="2:15" x14ac:dyDescent="0.25">
      <c r="B158" s="219"/>
      <c r="C158" s="229" t="s">
        <v>147</v>
      </c>
      <c r="D158" s="204">
        <f>D156*(1-0.295)</f>
        <v>455614.00500000006</v>
      </c>
      <c r="E158" s="204">
        <f t="shared" ref="E158:G158" si="30">E156*(1-0.295)</f>
        <v>444864.87000000005</v>
      </c>
      <c r="F158" s="204">
        <f t="shared" si="30"/>
        <v>500105.85000000003</v>
      </c>
      <c r="G158" s="204">
        <f t="shared" si="30"/>
        <v>527380.89</v>
      </c>
      <c r="H158" s="157">
        <f t="shared" si="25"/>
        <v>549546.77786976506</v>
      </c>
      <c r="I158" s="231" t="s">
        <v>184</v>
      </c>
      <c r="J158" s="232">
        <f>N152/F157</f>
        <v>8.9955202400314782</v>
      </c>
      <c r="K158" s="233">
        <f>O152/G157</f>
        <v>7.7767127393161743</v>
      </c>
      <c r="L158" s="234">
        <f>J165/('UNACEM ER'!H19/Ratios!L165)</f>
        <v>23.367910871416406</v>
      </c>
      <c r="M158" s="234">
        <f>K165/('UNACEM ER'!I19/Ratios!M165)</f>
        <v>10.303664684097035</v>
      </c>
    </row>
    <row r="161" spans="3:13" x14ac:dyDescent="0.25">
      <c r="J161" s="186" t="s">
        <v>201</v>
      </c>
      <c r="K161" s="205"/>
      <c r="L161" s="214" t="s">
        <v>200</v>
      </c>
      <c r="M161" s="185"/>
    </row>
    <row r="162" spans="3:13" x14ac:dyDescent="0.25">
      <c r="J162" s="42">
        <v>2018</v>
      </c>
      <c r="K162" s="139">
        <v>2019</v>
      </c>
      <c r="L162" s="46">
        <v>2018</v>
      </c>
      <c r="M162" s="139">
        <v>2019</v>
      </c>
    </row>
    <row r="163" spans="3:13" x14ac:dyDescent="0.25">
      <c r="C163" s="41" t="s">
        <v>195</v>
      </c>
      <c r="I163" s="156" t="s">
        <v>182</v>
      </c>
      <c r="J163" s="209">
        <v>4.12</v>
      </c>
      <c r="K163" s="217">
        <v>3.2</v>
      </c>
      <c r="L163" s="207">
        <v>303444</v>
      </c>
      <c r="M163" s="207"/>
    </row>
    <row r="164" spans="3:13" x14ac:dyDescent="0.25">
      <c r="C164" s="41" t="s">
        <v>196</v>
      </c>
      <c r="I164" s="156" t="s">
        <v>183</v>
      </c>
      <c r="J164" s="41">
        <v>6.5</v>
      </c>
      <c r="K164" s="141">
        <v>6.15</v>
      </c>
      <c r="L164" s="207">
        <v>423868</v>
      </c>
      <c r="M164" s="207"/>
    </row>
    <row r="165" spans="3:13" x14ac:dyDescent="0.25">
      <c r="I165" s="156" t="s">
        <v>184</v>
      </c>
      <c r="J165" s="41">
        <v>2.6</v>
      </c>
      <c r="K165" s="141">
        <v>2</v>
      </c>
      <c r="L165" s="208">
        <v>1646503</v>
      </c>
      <c r="M165" s="208">
        <v>1818128</v>
      </c>
    </row>
  </sheetData>
  <mergeCells count="48">
    <mergeCell ref="N148:O148"/>
    <mergeCell ref="J154:K154"/>
    <mergeCell ref="L154:M154"/>
    <mergeCell ref="L161:M161"/>
    <mergeCell ref="J161:K161"/>
    <mergeCell ref="L164:M164"/>
    <mergeCell ref="L163:M163"/>
    <mergeCell ref="J148:K148"/>
    <mergeCell ref="L148:M148"/>
    <mergeCell ref="B61:B62"/>
    <mergeCell ref="B63:B64"/>
    <mergeCell ref="B65:B66"/>
    <mergeCell ref="C36:H36"/>
    <mergeCell ref="C4:H4"/>
    <mergeCell ref="C10:H10"/>
    <mergeCell ref="C16:H16"/>
    <mergeCell ref="C22:H22"/>
    <mergeCell ref="C30:H30"/>
    <mergeCell ref="C42:H42"/>
    <mergeCell ref="D50:I50"/>
    <mergeCell ref="B52:B53"/>
    <mergeCell ref="B54:B55"/>
    <mergeCell ref="B56:B57"/>
    <mergeCell ref="B83:B84"/>
    <mergeCell ref="C86:H86"/>
    <mergeCell ref="C92:H92"/>
    <mergeCell ref="C100:H100"/>
    <mergeCell ref="B70:B71"/>
    <mergeCell ref="B72:B73"/>
    <mergeCell ref="B74:B75"/>
    <mergeCell ref="D77:I77"/>
    <mergeCell ref="B79:B80"/>
    <mergeCell ref="B81:B82"/>
    <mergeCell ref="B150:B152"/>
    <mergeCell ref="B153:B155"/>
    <mergeCell ref="B156:B158"/>
    <mergeCell ref="C124:H124"/>
    <mergeCell ref="C130:H130"/>
    <mergeCell ref="B132:B136"/>
    <mergeCell ref="B137:B141"/>
    <mergeCell ref="B142:B146"/>
    <mergeCell ref="C148:G148"/>
    <mergeCell ref="J104:O104"/>
    <mergeCell ref="C106:H106"/>
    <mergeCell ref="C112:H112"/>
    <mergeCell ref="J123:O123"/>
    <mergeCell ref="C125:H125"/>
    <mergeCell ref="C118:H118"/>
  </mergeCells>
  <conditionalFormatting sqref="E136:J13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5:J1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4:J13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3:J13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2:J13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7:J13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2:J14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1:J14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0:J14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9:J1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8:J13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6:J14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5:J1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4:J14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3:J1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0:H15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1:H15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2:H1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3:H1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4:H15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5:H1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6:H15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7:H15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8:H15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6:K15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6:M1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72:D75 D63:D66 D54:D57 D80 D83:I84 D81:D82 E80:I80 E54:I57 E63:I66 E72:I75 E81:I8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2456-CF3E-4ECE-AA73-F9F58C52F83F}">
  <dimension ref="B1:I38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0" sqref="D20"/>
    </sheetView>
  </sheetViews>
  <sheetFormatPr baseColWidth="10" defaultColWidth="11.42578125" defaultRowHeight="15.75" x14ac:dyDescent="0.25"/>
  <cols>
    <col min="1" max="1" width="11.42578125" style="2"/>
    <col min="2" max="2" width="76.42578125" style="2" customWidth="1"/>
    <col min="3" max="3" width="16.85546875" style="34" customWidth="1"/>
    <col min="4" max="9" width="15.7109375" style="2" customWidth="1"/>
    <col min="10" max="16384" width="11.42578125" style="2"/>
  </cols>
  <sheetData>
    <row r="1" spans="2:9" x14ac:dyDescent="0.25">
      <c r="B1" s="25" t="s">
        <v>164</v>
      </c>
    </row>
    <row r="2" spans="2:9" x14ac:dyDescent="0.25">
      <c r="B2" s="25" t="s">
        <v>59</v>
      </c>
    </row>
    <row r="3" spans="2:9" x14ac:dyDescent="0.25">
      <c r="B3" s="47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9" x14ac:dyDescent="0.25">
      <c r="B4" s="50" t="s">
        <v>60</v>
      </c>
      <c r="C4" s="36" t="s">
        <v>165</v>
      </c>
      <c r="D4" s="20">
        <v>1471047</v>
      </c>
      <c r="E4" s="20">
        <v>2300706</v>
      </c>
      <c r="F4" s="20">
        <v>2678110</v>
      </c>
      <c r="G4" s="20">
        <v>2715539</v>
      </c>
      <c r="H4" s="20">
        <v>2749288</v>
      </c>
      <c r="I4" s="20">
        <v>2721258</v>
      </c>
    </row>
    <row r="5" spans="2:9" x14ac:dyDescent="0.25">
      <c r="B5" s="48" t="s">
        <v>61</v>
      </c>
      <c r="C5" s="35" t="s">
        <v>166</v>
      </c>
      <c r="D5" s="14">
        <v>-808299</v>
      </c>
      <c r="E5" s="14">
        <v>-1353562</v>
      </c>
      <c r="F5" s="14">
        <v>-1581943</v>
      </c>
      <c r="G5" s="14">
        <v>-1778852</v>
      </c>
      <c r="H5" s="14">
        <v>-1921805</v>
      </c>
      <c r="I5" s="14">
        <v>-1950470</v>
      </c>
    </row>
    <row r="6" spans="2:9" x14ac:dyDescent="0.25">
      <c r="B6" s="50" t="s">
        <v>62</v>
      </c>
      <c r="C6" s="36"/>
      <c r="D6" s="20">
        <v>662748</v>
      </c>
      <c r="E6" s="20">
        <v>947144</v>
      </c>
      <c r="F6" s="20">
        <v>1096167</v>
      </c>
      <c r="G6" s="20">
        <v>936687</v>
      </c>
      <c r="H6" s="20">
        <v>827483</v>
      </c>
      <c r="I6" s="20">
        <v>770788</v>
      </c>
    </row>
    <row r="7" spans="2:9" x14ac:dyDescent="0.25">
      <c r="B7" s="48" t="s">
        <v>63</v>
      </c>
      <c r="C7" s="35" t="s">
        <v>167</v>
      </c>
      <c r="D7" s="14">
        <v>-55344</v>
      </c>
      <c r="E7" s="14">
        <v>-187471</v>
      </c>
      <c r="F7" s="14">
        <v>-228002</v>
      </c>
      <c r="G7" s="14">
        <v>-148292</v>
      </c>
      <c r="H7" s="14">
        <v>-127672</v>
      </c>
      <c r="I7" s="14">
        <v>-141734</v>
      </c>
    </row>
    <row r="8" spans="2:9" x14ac:dyDescent="0.25">
      <c r="B8" s="49" t="s">
        <v>64</v>
      </c>
      <c r="C8" s="34" t="s">
        <v>168</v>
      </c>
      <c r="D8" s="10">
        <v>-112410</v>
      </c>
      <c r="E8" s="10">
        <v>-164509</v>
      </c>
      <c r="F8" s="10">
        <v>-195481</v>
      </c>
      <c r="G8" s="10">
        <v>-223115</v>
      </c>
      <c r="H8" s="10">
        <v>-204219</v>
      </c>
      <c r="I8" s="10">
        <v>-192069</v>
      </c>
    </row>
    <row r="9" spans="2:9" x14ac:dyDescent="0.25">
      <c r="B9" s="48" t="s">
        <v>65</v>
      </c>
      <c r="C9" s="35" t="s">
        <v>169</v>
      </c>
      <c r="D9" s="10">
        <v>14319</v>
      </c>
      <c r="E9" s="14">
        <v>16568</v>
      </c>
      <c r="F9" s="14">
        <v>14480</v>
      </c>
      <c r="G9" s="14">
        <v>30685</v>
      </c>
      <c r="H9" s="14">
        <v>126314</v>
      </c>
      <c r="I9" s="14">
        <v>73360</v>
      </c>
    </row>
    <row r="10" spans="2:9" x14ac:dyDescent="0.25">
      <c r="B10" s="49" t="s">
        <v>66</v>
      </c>
      <c r="D10" s="13">
        <v>0</v>
      </c>
      <c r="E10" s="10">
        <v>-9432</v>
      </c>
      <c r="F10" s="10">
        <v>-23005</v>
      </c>
      <c r="G10" s="10">
        <v>-2096</v>
      </c>
      <c r="H10" s="10">
        <v>-7515</v>
      </c>
      <c r="I10" s="10">
        <v>-7512</v>
      </c>
    </row>
    <row r="11" spans="2:9" x14ac:dyDescent="0.25">
      <c r="B11" s="48" t="s">
        <v>67</v>
      </c>
      <c r="C11" s="35">
        <v>1</v>
      </c>
      <c r="D11" s="15">
        <v>0</v>
      </c>
      <c r="E11" s="13">
        <v>0</v>
      </c>
      <c r="F11" s="13">
        <v>0</v>
      </c>
      <c r="G11" s="13">
        <v>0</v>
      </c>
      <c r="H11" s="13">
        <v>0</v>
      </c>
      <c r="I11" s="14">
        <v>-3547</v>
      </c>
    </row>
    <row r="12" spans="2:9" x14ac:dyDescent="0.25">
      <c r="B12" s="50" t="s">
        <v>68</v>
      </c>
      <c r="C12" s="36"/>
      <c r="D12" s="19">
        <v>509313</v>
      </c>
      <c r="E12" s="20">
        <v>602300</v>
      </c>
      <c r="F12" s="20">
        <v>664159</v>
      </c>
      <c r="G12" s="20">
        <v>593869</v>
      </c>
      <c r="H12" s="20">
        <v>614391</v>
      </c>
      <c r="I12" s="20">
        <v>499286</v>
      </c>
    </row>
    <row r="13" spans="2:9" x14ac:dyDescent="0.25">
      <c r="B13" s="49" t="s">
        <v>69</v>
      </c>
      <c r="C13" s="34" t="s">
        <v>170</v>
      </c>
      <c r="D13" s="10">
        <v>3011</v>
      </c>
      <c r="E13" s="10">
        <v>7793</v>
      </c>
      <c r="F13" s="10">
        <v>33122</v>
      </c>
      <c r="G13" s="10">
        <v>35019</v>
      </c>
      <c r="H13" s="10">
        <v>13392</v>
      </c>
      <c r="I13" s="10">
        <v>10612</v>
      </c>
    </row>
    <row r="14" spans="2:9" x14ac:dyDescent="0.25">
      <c r="B14" s="49" t="s">
        <v>70</v>
      </c>
      <c r="C14" s="34" t="s">
        <v>171</v>
      </c>
      <c r="D14" s="14">
        <v>-69461</v>
      </c>
      <c r="E14" s="10">
        <v>-179289</v>
      </c>
      <c r="F14" s="10">
        <v>-197917</v>
      </c>
      <c r="G14" s="10">
        <v>-193163</v>
      </c>
      <c r="H14" s="10">
        <v>-184867</v>
      </c>
      <c r="I14" s="10">
        <v>-181667</v>
      </c>
    </row>
    <row r="15" spans="2:9" x14ac:dyDescent="0.25">
      <c r="B15" s="48" t="s">
        <v>72</v>
      </c>
      <c r="C15" s="35">
        <v>2.2999999999999998</v>
      </c>
      <c r="D15" s="10">
        <v>-6676</v>
      </c>
      <c r="E15" s="14">
        <v>17798</v>
      </c>
      <c r="F15" s="14">
        <v>6389</v>
      </c>
      <c r="G15" s="14">
        <v>18246</v>
      </c>
      <c r="H15" s="13">
        <v>-917</v>
      </c>
      <c r="I15" s="13">
        <v>-186</v>
      </c>
    </row>
    <row r="16" spans="2:9" x14ac:dyDescent="0.25">
      <c r="B16" s="49" t="s">
        <v>73</v>
      </c>
      <c r="D16" s="15">
        <v>0</v>
      </c>
      <c r="E16" s="10">
        <v>92218</v>
      </c>
      <c r="F16" s="15">
        <v>0</v>
      </c>
      <c r="G16" s="15">
        <v>0</v>
      </c>
      <c r="H16" s="15">
        <v>0</v>
      </c>
      <c r="I16" s="15">
        <v>0</v>
      </c>
    </row>
    <row r="17" spans="2:9" x14ac:dyDescent="0.25">
      <c r="B17" s="50" t="s">
        <v>74</v>
      </c>
      <c r="C17" s="36"/>
      <c r="D17" s="20">
        <v>436187</v>
      </c>
      <c r="E17" s="20">
        <v>540820</v>
      </c>
      <c r="F17" s="20">
        <v>505753</v>
      </c>
      <c r="G17" s="20">
        <v>453971</v>
      </c>
      <c r="H17" s="20">
        <v>441999</v>
      </c>
      <c r="I17" s="20">
        <v>328045</v>
      </c>
    </row>
    <row r="18" spans="2:9" x14ac:dyDescent="0.25">
      <c r="B18" s="48" t="s">
        <v>75</v>
      </c>
      <c r="C18" s="35">
        <v>16</v>
      </c>
      <c r="D18" s="14">
        <v>-131372</v>
      </c>
      <c r="E18" s="14">
        <v>-127886</v>
      </c>
      <c r="F18" s="14">
        <v>-120233</v>
      </c>
      <c r="G18" s="14">
        <v>-147328</v>
      </c>
      <c r="H18" s="14">
        <v>-112185</v>
      </c>
      <c r="I18" s="14">
        <v>-105280</v>
      </c>
    </row>
    <row r="19" spans="2:9" x14ac:dyDescent="0.25">
      <c r="B19" s="49" t="s">
        <v>76</v>
      </c>
      <c r="D19" s="10">
        <v>304815</v>
      </c>
      <c r="E19" s="10">
        <v>412934</v>
      </c>
      <c r="F19" s="10">
        <v>385520</v>
      </c>
      <c r="G19" s="10">
        <v>306643</v>
      </c>
      <c r="H19" s="10">
        <v>329814</v>
      </c>
      <c r="I19" s="10">
        <v>222765</v>
      </c>
    </row>
    <row r="20" spans="2:9" x14ac:dyDescent="0.25">
      <c r="B20" s="50" t="s">
        <v>78</v>
      </c>
      <c r="C20" s="36"/>
      <c r="D20" s="20">
        <v>304815</v>
      </c>
      <c r="E20" s="20">
        <v>412934</v>
      </c>
      <c r="F20" s="20">
        <v>385520</v>
      </c>
      <c r="G20" s="20">
        <v>306643</v>
      </c>
      <c r="H20" s="20">
        <v>329814</v>
      </c>
      <c r="I20" s="20">
        <v>222765</v>
      </c>
    </row>
    <row r="21" spans="2:9" x14ac:dyDescent="0.25">
      <c r="B21" s="51" t="s">
        <v>79</v>
      </c>
      <c r="C21" s="37"/>
      <c r="D21" s="23"/>
      <c r="E21" s="23"/>
      <c r="F21" s="23"/>
      <c r="G21" s="23"/>
      <c r="H21" s="23"/>
      <c r="I21" s="23"/>
    </row>
    <row r="22" spans="2:9" x14ac:dyDescent="0.25">
      <c r="B22" s="49" t="s">
        <v>80</v>
      </c>
      <c r="D22" s="10">
        <v>304951</v>
      </c>
      <c r="E22" s="10">
        <v>344600</v>
      </c>
      <c r="F22" s="10">
        <v>387283</v>
      </c>
      <c r="G22" s="10">
        <v>298669</v>
      </c>
      <c r="H22" s="10">
        <v>322376</v>
      </c>
      <c r="I22" s="10">
        <v>227271</v>
      </c>
    </row>
    <row r="23" spans="2:9" x14ac:dyDescent="0.25">
      <c r="B23" s="48" t="s">
        <v>56</v>
      </c>
      <c r="C23" s="35"/>
      <c r="D23" s="13">
        <v>-136</v>
      </c>
      <c r="E23" s="14">
        <v>68334</v>
      </c>
      <c r="F23" s="14">
        <v>-1763</v>
      </c>
      <c r="G23" s="14">
        <v>7974</v>
      </c>
      <c r="H23" s="14">
        <v>7438</v>
      </c>
      <c r="I23" s="14">
        <v>-4506</v>
      </c>
    </row>
    <row r="24" spans="2:9" x14ac:dyDescent="0.25">
      <c r="B24" s="50" t="s">
        <v>81</v>
      </c>
      <c r="C24" s="32"/>
      <c r="D24" s="6"/>
      <c r="E24" s="6"/>
      <c r="F24" s="6"/>
      <c r="G24" s="6"/>
      <c r="H24" s="6"/>
      <c r="I24" s="6"/>
    </row>
    <row r="25" spans="2:9" x14ac:dyDescent="0.25">
      <c r="B25" s="51" t="s">
        <v>82</v>
      </c>
      <c r="C25" s="33"/>
      <c r="D25" s="8"/>
      <c r="E25" s="8"/>
      <c r="F25" s="8"/>
      <c r="G25" s="8"/>
      <c r="H25" s="8"/>
      <c r="I25" s="8"/>
    </row>
    <row r="26" spans="2:9" x14ac:dyDescent="0.25">
      <c r="B26" s="49" t="s">
        <v>83</v>
      </c>
      <c r="D26" s="15">
        <v>1.1639999999999999</v>
      </c>
      <c r="E26" s="15">
        <v>1.3149999999999999</v>
      </c>
      <c r="F26" s="15">
        <v>1.478</v>
      </c>
      <c r="G26" s="15">
        <v>0</v>
      </c>
      <c r="H26" s="15">
        <v>1.087</v>
      </c>
      <c r="I26" s="15">
        <v>0.73399999999999999</v>
      </c>
    </row>
    <row r="27" spans="2:9" x14ac:dyDescent="0.25">
      <c r="B27" s="48" t="s">
        <v>84</v>
      </c>
      <c r="C27" s="35"/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</row>
    <row r="28" spans="2:9" x14ac:dyDescent="0.25">
      <c r="B28" s="49" t="s">
        <v>85</v>
      </c>
      <c r="D28" s="15">
        <v>1.1639999999999999</v>
      </c>
      <c r="E28" s="15">
        <v>1.3149999999999999</v>
      </c>
      <c r="F28" s="15">
        <v>1.478</v>
      </c>
      <c r="G28" s="15">
        <v>0</v>
      </c>
      <c r="H28" s="15">
        <v>1.087</v>
      </c>
      <c r="I28" s="15">
        <v>0.73399999999999999</v>
      </c>
    </row>
    <row r="29" spans="2:9" x14ac:dyDescent="0.25">
      <c r="B29" s="48" t="s">
        <v>86</v>
      </c>
      <c r="C29" s="35"/>
      <c r="D29" s="13">
        <v>1.1639999999999999</v>
      </c>
      <c r="E29" s="13">
        <v>1.3149999999999999</v>
      </c>
      <c r="F29" s="13">
        <v>1.478</v>
      </c>
      <c r="G29" s="13">
        <v>0</v>
      </c>
      <c r="H29" s="13">
        <v>0</v>
      </c>
      <c r="I29" s="13">
        <v>0</v>
      </c>
    </row>
    <row r="30" spans="2:9" x14ac:dyDescent="0.25">
      <c r="B30" s="49" t="s">
        <v>87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</row>
    <row r="31" spans="2:9" x14ac:dyDescent="0.25">
      <c r="B31" s="48" t="s">
        <v>88</v>
      </c>
      <c r="C31" s="35"/>
      <c r="D31" s="13">
        <v>1.1639999999999999</v>
      </c>
      <c r="E31" s="13">
        <v>1.3149999999999999</v>
      </c>
      <c r="F31" s="13">
        <v>1.478</v>
      </c>
      <c r="G31" s="13">
        <v>0</v>
      </c>
      <c r="H31" s="13">
        <v>0</v>
      </c>
      <c r="I31" s="13">
        <v>0</v>
      </c>
    </row>
    <row r="32" spans="2:9" x14ac:dyDescent="0.25">
      <c r="B32" s="50" t="s">
        <v>89</v>
      </c>
      <c r="C32" s="32"/>
      <c r="D32" s="6"/>
      <c r="E32" s="6"/>
      <c r="F32" s="6"/>
      <c r="G32" s="6"/>
      <c r="H32" s="6"/>
      <c r="I32" s="6"/>
    </row>
    <row r="33" spans="2:9" x14ac:dyDescent="0.25">
      <c r="B33" s="48" t="s">
        <v>90</v>
      </c>
      <c r="C33" s="35"/>
      <c r="D33" s="13">
        <v>1.1639999999999999</v>
      </c>
      <c r="E33" s="13">
        <v>1.3149999999999999</v>
      </c>
      <c r="F33" s="13">
        <v>1.478</v>
      </c>
      <c r="G33" s="13">
        <v>0</v>
      </c>
      <c r="H33" s="13">
        <v>0</v>
      </c>
      <c r="I33" s="13">
        <v>0</v>
      </c>
    </row>
    <row r="34" spans="2:9" x14ac:dyDescent="0.25">
      <c r="B34" s="49" t="s">
        <v>91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</row>
    <row r="35" spans="2:9" x14ac:dyDescent="0.25">
      <c r="B35" s="48" t="s">
        <v>92</v>
      </c>
      <c r="C35" s="35"/>
      <c r="D35" s="13">
        <v>1.1639999999999999</v>
      </c>
      <c r="E35" s="13">
        <v>1.3149999999999999</v>
      </c>
      <c r="F35" s="13">
        <v>1.478</v>
      </c>
      <c r="G35" s="13">
        <v>0</v>
      </c>
      <c r="H35" s="13">
        <v>0</v>
      </c>
      <c r="I35" s="13">
        <v>0</v>
      </c>
    </row>
    <row r="36" spans="2:9" x14ac:dyDescent="0.25">
      <c r="B36" s="49" t="s">
        <v>93</v>
      </c>
      <c r="D36" s="15">
        <v>1.1639999999999999</v>
      </c>
      <c r="E36" s="15">
        <v>1.3149999999999999</v>
      </c>
      <c r="F36" s="15">
        <v>1.478</v>
      </c>
      <c r="G36" s="15">
        <v>0</v>
      </c>
      <c r="H36" s="15">
        <v>0</v>
      </c>
      <c r="I36" s="15">
        <v>0</v>
      </c>
    </row>
    <row r="37" spans="2:9" x14ac:dyDescent="0.25">
      <c r="B37" s="48" t="s">
        <v>94</v>
      </c>
      <c r="C37" s="35"/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</row>
    <row r="38" spans="2:9" x14ac:dyDescent="0.25">
      <c r="B38" s="49" t="s">
        <v>95</v>
      </c>
      <c r="D38" s="15">
        <v>1.1639999999999999</v>
      </c>
      <c r="E38" s="15">
        <v>1.3149999999999999</v>
      </c>
      <c r="F38" s="15">
        <v>1.478</v>
      </c>
      <c r="G38" s="15">
        <v>0</v>
      </c>
      <c r="H38" s="15">
        <v>0</v>
      </c>
      <c r="I38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D842-68F0-4E4F-B7AA-F56A5CEAA9D5}">
  <dimension ref="B1:I66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7" sqref="B37"/>
    </sheetView>
  </sheetViews>
  <sheetFormatPr baseColWidth="10" defaultColWidth="11.42578125" defaultRowHeight="15.75" x14ac:dyDescent="0.25"/>
  <cols>
    <col min="1" max="1" width="11.42578125" style="2"/>
    <col min="2" max="2" width="64.7109375" style="2" customWidth="1"/>
    <col min="3" max="3" width="16.85546875" style="2" customWidth="1"/>
    <col min="4" max="9" width="15.7109375" style="2" customWidth="1"/>
    <col min="10" max="16384" width="11.42578125" style="2"/>
  </cols>
  <sheetData>
    <row r="1" spans="2:9" x14ac:dyDescent="0.25">
      <c r="B1" s="25" t="s">
        <v>164</v>
      </c>
    </row>
    <row r="2" spans="2:9" x14ac:dyDescent="0.25">
      <c r="B2" s="1" t="s">
        <v>0</v>
      </c>
    </row>
    <row r="3" spans="2:9" x14ac:dyDescent="0.25">
      <c r="B3" s="3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9" x14ac:dyDescent="0.25">
      <c r="B4" s="5" t="s">
        <v>3</v>
      </c>
      <c r="C4" s="27"/>
      <c r="D4" s="6"/>
      <c r="E4" s="6"/>
      <c r="F4" s="6"/>
      <c r="G4" s="6"/>
      <c r="H4" s="6"/>
      <c r="I4" s="6"/>
    </row>
    <row r="5" spans="2:9" x14ac:dyDescent="0.25">
      <c r="B5" s="7" t="s">
        <v>4</v>
      </c>
      <c r="C5" s="30"/>
      <c r="D5" s="8"/>
      <c r="E5" s="8"/>
      <c r="F5" s="8"/>
      <c r="G5" s="8"/>
      <c r="H5" s="8"/>
      <c r="I5" s="8"/>
    </row>
    <row r="6" spans="2:9" x14ac:dyDescent="0.25">
      <c r="B6" s="29" t="s">
        <v>5</v>
      </c>
      <c r="C6" s="9" t="s">
        <v>148</v>
      </c>
      <c r="D6" s="10">
        <v>253441</v>
      </c>
      <c r="E6" s="10">
        <v>804693</v>
      </c>
      <c r="F6" s="10">
        <v>238862</v>
      </c>
      <c r="G6" s="10">
        <v>220372</v>
      </c>
      <c r="H6" s="10">
        <v>170148</v>
      </c>
      <c r="I6" s="10">
        <v>279687</v>
      </c>
    </row>
    <row r="7" spans="2:9" x14ac:dyDescent="0.25">
      <c r="B7" s="28" t="s">
        <v>6</v>
      </c>
      <c r="C7" s="12">
        <v>2.2999999999999998</v>
      </c>
      <c r="D7" s="13">
        <v>0</v>
      </c>
      <c r="E7" s="14">
        <v>139850</v>
      </c>
      <c r="F7" s="14">
        <v>374613</v>
      </c>
      <c r="G7" s="14">
        <v>154040</v>
      </c>
      <c r="H7" s="13">
        <v>0</v>
      </c>
      <c r="I7" s="13">
        <v>565</v>
      </c>
    </row>
    <row r="8" spans="2:9" x14ac:dyDescent="0.25">
      <c r="B8" s="29" t="s">
        <v>7</v>
      </c>
      <c r="C8" s="9"/>
      <c r="D8" s="10">
        <v>200251</v>
      </c>
      <c r="E8" s="10">
        <v>287551</v>
      </c>
      <c r="F8" s="10">
        <v>292222</v>
      </c>
      <c r="G8" s="10">
        <v>419372</v>
      </c>
      <c r="H8" s="10">
        <v>407447</v>
      </c>
      <c r="I8" s="10">
        <v>404862</v>
      </c>
    </row>
    <row r="9" spans="2:9" x14ac:dyDescent="0.25">
      <c r="B9" s="28" t="s">
        <v>8</v>
      </c>
      <c r="C9" s="12" t="s">
        <v>149</v>
      </c>
      <c r="D9" s="14">
        <v>132309</v>
      </c>
      <c r="E9" s="14">
        <v>161166</v>
      </c>
      <c r="F9" s="14">
        <v>190366</v>
      </c>
      <c r="G9" s="14">
        <v>263217</v>
      </c>
      <c r="H9" s="14">
        <v>250307</v>
      </c>
      <c r="I9" s="14">
        <v>295743</v>
      </c>
    </row>
    <row r="10" spans="2:9" x14ac:dyDescent="0.25">
      <c r="B10" s="29" t="s">
        <v>9</v>
      </c>
      <c r="C10" s="9" t="s">
        <v>150</v>
      </c>
      <c r="D10" s="14">
        <v>15983</v>
      </c>
      <c r="E10" s="10">
        <v>26164</v>
      </c>
      <c r="F10" s="10">
        <v>35282</v>
      </c>
      <c r="G10" s="10">
        <v>22278</v>
      </c>
      <c r="H10" s="10">
        <v>30791</v>
      </c>
      <c r="I10" s="10">
        <v>23873</v>
      </c>
    </row>
    <row r="11" spans="2:9" x14ac:dyDescent="0.25">
      <c r="B11" s="28" t="s">
        <v>10</v>
      </c>
      <c r="C11" s="12" t="s">
        <v>151</v>
      </c>
      <c r="D11" s="10">
        <v>51959</v>
      </c>
      <c r="E11" s="14">
        <v>100221</v>
      </c>
      <c r="F11" s="14">
        <v>66574</v>
      </c>
      <c r="G11" s="14">
        <v>133877</v>
      </c>
      <c r="H11" s="14">
        <v>126349</v>
      </c>
      <c r="I11" s="14">
        <v>85246</v>
      </c>
    </row>
    <row r="12" spans="2:9" x14ac:dyDescent="0.25">
      <c r="B12" s="29" t="s">
        <v>11</v>
      </c>
      <c r="C12" s="9"/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</row>
    <row r="13" spans="2:9" x14ac:dyDescent="0.25">
      <c r="B13" s="28" t="s">
        <v>12</v>
      </c>
      <c r="C13" s="12" t="s">
        <v>152</v>
      </c>
      <c r="D13" s="14">
        <v>540964</v>
      </c>
      <c r="E13" s="14">
        <v>652536</v>
      </c>
      <c r="F13" s="14">
        <v>664270</v>
      </c>
      <c r="G13" s="14">
        <v>585540</v>
      </c>
      <c r="H13" s="14">
        <v>655395</v>
      </c>
      <c r="I13" s="14">
        <v>562566</v>
      </c>
    </row>
    <row r="14" spans="2:9" x14ac:dyDescent="0.25">
      <c r="B14" s="28" t="s">
        <v>13</v>
      </c>
      <c r="C14" s="12"/>
      <c r="D14" s="13">
        <v>0</v>
      </c>
      <c r="E14" s="13">
        <v>0</v>
      </c>
      <c r="F14" s="14">
        <v>13980</v>
      </c>
      <c r="G14" s="13">
        <v>0</v>
      </c>
      <c r="H14" s="13">
        <v>0</v>
      </c>
      <c r="I14" s="13">
        <v>0</v>
      </c>
    </row>
    <row r="15" spans="2:9" x14ac:dyDescent="0.25">
      <c r="B15" s="29" t="s">
        <v>14</v>
      </c>
      <c r="C15" s="9"/>
      <c r="D15" s="10">
        <v>7779</v>
      </c>
      <c r="E15" s="10">
        <v>15822</v>
      </c>
      <c r="F15" s="10">
        <v>6898</v>
      </c>
      <c r="G15" s="10">
        <v>10780</v>
      </c>
      <c r="H15" s="10">
        <v>9840</v>
      </c>
      <c r="I15" s="10">
        <v>18275</v>
      </c>
    </row>
    <row r="16" spans="2:9" x14ac:dyDescent="0.25">
      <c r="B16" s="29" t="s">
        <v>15</v>
      </c>
      <c r="C16" s="9"/>
      <c r="D16" s="14">
        <v>1002435</v>
      </c>
      <c r="E16" s="10">
        <v>1900452</v>
      </c>
      <c r="F16" s="10">
        <v>1590845</v>
      </c>
      <c r="G16" s="10">
        <v>1390104</v>
      </c>
      <c r="H16" s="10">
        <v>1242830</v>
      </c>
      <c r="I16" s="10">
        <v>1265955</v>
      </c>
    </row>
    <row r="17" spans="2:9" x14ac:dyDescent="0.25">
      <c r="B17" s="28" t="s">
        <v>16</v>
      </c>
      <c r="C17" s="12"/>
      <c r="D17" s="13">
        <v>0</v>
      </c>
      <c r="E17" s="14">
        <v>11795</v>
      </c>
      <c r="F17" s="13">
        <v>0</v>
      </c>
      <c r="G17" s="13">
        <v>0</v>
      </c>
      <c r="H17" s="13">
        <v>0</v>
      </c>
      <c r="I17" s="13">
        <v>0</v>
      </c>
    </row>
    <row r="18" spans="2:9" x14ac:dyDescent="0.25">
      <c r="B18" s="5" t="s">
        <v>17</v>
      </c>
      <c r="C18" s="27"/>
      <c r="D18" s="19">
        <v>1002435</v>
      </c>
      <c r="E18" s="20">
        <v>1912247</v>
      </c>
      <c r="F18" s="20">
        <v>1590845</v>
      </c>
      <c r="G18" s="20">
        <v>1390104</v>
      </c>
      <c r="H18" s="20">
        <v>1242830</v>
      </c>
      <c r="I18" s="20">
        <v>1265955</v>
      </c>
    </row>
    <row r="19" spans="2:9" x14ac:dyDescent="0.25">
      <c r="B19" s="7" t="s">
        <v>18</v>
      </c>
      <c r="C19" s="30"/>
      <c r="D19" s="6"/>
      <c r="E19" s="8"/>
      <c r="F19" s="8"/>
      <c r="G19" s="8"/>
      <c r="H19" s="8"/>
      <c r="I19" s="8"/>
    </row>
    <row r="20" spans="2:9" x14ac:dyDescent="0.25">
      <c r="B20" s="29" t="s">
        <v>6</v>
      </c>
      <c r="C20" s="9" t="s">
        <v>153</v>
      </c>
      <c r="D20" s="13">
        <v>0</v>
      </c>
      <c r="E20" s="15">
        <v>0</v>
      </c>
      <c r="F20" s="10">
        <v>260596</v>
      </c>
      <c r="G20" s="10">
        <v>87473</v>
      </c>
      <c r="H20" s="15">
        <v>0</v>
      </c>
      <c r="I20" s="10">
        <v>9608</v>
      </c>
    </row>
    <row r="21" spans="2:9" x14ac:dyDescent="0.25">
      <c r="B21" s="28" t="s">
        <v>19</v>
      </c>
      <c r="C21" s="12">
        <v>1</v>
      </c>
      <c r="D21" s="15">
        <v>0</v>
      </c>
      <c r="E21" s="13">
        <v>0</v>
      </c>
      <c r="F21" s="13">
        <v>0</v>
      </c>
      <c r="G21" s="13">
        <v>0</v>
      </c>
      <c r="H21" s="14">
        <v>20512</v>
      </c>
      <c r="I21" s="14">
        <v>16968</v>
      </c>
    </row>
    <row r="22" spans="2:9" x14ac:dyDescent="0.25">
      <c r="B22" s="29" t="s">
        <v>7</v>
      </c>
      <c r="C22" s="9"/>
      <c r="D22" s="14">
        <v>217394</v>
      </c>
      <c r="E22" s="10">
        <v>261645</v>
      </c>
      <c r="F22" s="10">
        <v>251302</v>
      </c>
      <c r="G22" s="10">
        <v>200003</v>
      </c>
      <c r="H22" s="10">
        <v>210529</v>
      </c>
      <c r="I22" s="10">
        <v>222930</v>
      </c>
    </row>
    <row r="23" spans="2:9" x14ac:dyDescent="0.25">
      <c r="B23" s="28" t="s">
        <v>8</v>
      </c>
      <c r="C23" s="12"/>
      <c r="D23" s="15">
        <v>176</v>
      </c>
      <c r="E23" s="13">
        <v>201</v>
      </c>
      <c r="F23" s="14">
        <v>20080</v>
      </c>
      <c r="G23" s="13">
        <v>0</v>
      </c>
      <c r="H23" s="13">
        <v>0</v>
      </c>
      <c r="I23" s="13">
        <v>0</v>
      </c>
    </row>
    <row r="24" spans="2:9" x14ac:dyDescent="0.25">
      <c r="B24" s="29" t="s">
        <v>9</v>
      </c>
      <c r="C24" s="9" t="s">
        <v>150</v>
      </c>
      <c r="D24" s="10">
        <v>9804</v>
      </c>
      <c r="E24" s="10">
        <v>19331</v>
      </c>
      <c r="F24" s="10">
        <v>231222</v>
      </c>
      <c r="G24" s="10">
        <v>14897</v>
      </c>
      <c r="H24" s="10">
        <v>15107</v>
      </c>
      <c r="I24" s="10">
        <v>23147</v>
      </c>
    </row>
    <row r="25" spans="2:9" x14ac:dyDescent="0.25">
      <c r="B25" s="28" t="s">
        <v>10</v>
      </c>
      <c r="C25" s="12" t="s">
        <v>151</v>
      </c>
      <c r="D25" s="14">
        <v>207414</v>
      </c>
      <c r="E25" s="14">
        <v>242113</v>
      </c>
      <c r="F25" s="13">
        <v>0</v>
      </c>
      <c r="G25" s="14">
        <v>185106</v>
      </c>
      <c r="H25" s="14">
        <v>195422</v>
      </c>
      <c r="I25" s="14">
        <v>199783</v>
      </c>
    </row>
    <row r="26" spans="2:9" x14ac:dyDescent="0.25">
      <c r="B26" s="28" t="s">
        <v>20</v>
      </c>
      <c r="C26" s="12" t="s">
        <v>154</v>
      </c>
      <c r="D26" s="13">
        <v>0</v>
      </c>
      <c r="E26" s="14">
        <v>2280</v>
      </c>
      <c r="F26" s="14">
        <v>23296</v>
      </c>
      <c r="G26" s="14">
        <v>99176</v>
      </c>
      <c r="H26" s="14">
        <v>106072</v>
      </c>
      <c r="I26" s="14">
        <v>91203</v>
      </c>
    </row>
    <row r="27" spans="2:9" x14ac:dyDescent="0.25">
      <c r="B27" s="29" t="s">
        <v>21</v>
      </c>
      <c r="C27" s="9" t="s">
        <v>155</v>
      </c>
      <c r="D27" s="10">
        <v>2717941</v>
      </c>
      <c r="E27" s="10">
        <v>3312089</v>
      </c>
      <c r="F27" s="10">
        <v>3544086</v>
      </c>
      <c r="G27" s="10">
        <v>3877670</v>
      </c>
      <c r="H27" s="10">
        <v>4269835</v>
      </c>
      <c r="I27" s="10">
        <v>4314450</v>
      </c>
    </row>
    <row r="28" spans="2:9" x14ac:dyDescent="0.25">
      <c r="B28" s="28" t="s">
        <v>22</v>
      </c>
      <c r="C28" s="12" t="s">
        <v>156</v>
      </c>
      <c r="D28" s="14">
        <v>635386</v>
      </c>
      <c r="E28" s="14">
        <v>883990</v>
      </c>
      <c r="F28" s="14">
        <v>884660</v>
      </c>
      <c r="G28" s="14">
        <v>868767</v>
      </c>
      <c r="H28" s="14">
        <v>928979</v>
      </c>
      <c r="I28" s="14">
        <v>896062</v>
      </c>
    </row>
    <row r="29" spans="2:9" x14ac:dyDescent="0.25">
      <c r="B29" s="29" t="s">
        <v>23</v>
      </c>
      <c r="C29" s="9" t="s">
        <v>157</v>
      </c>
      <c r="D29" s="10">
        <v>44904</v>
      </c>
      <c r="E29" s="10">
        <v>23912</v>
      </c>
      <c r="F29" s="10">
        <v>22680</v>
      </c>
      <c r="G29" s="10">
        <v>24495</v>
      </c>
      <c r="H29" s="10">
        <v>13007</v>
      </c>
      <c r="I29" s="10">
        <v>12096</v>
      </c>
    </row>
    <row r="30" spans="2:9" x14ac:dyDescent="0.25">
      <c r="B30" s="29" t="s">
        <v>24</v>
      </c>
      <c r="C30" s="9" t="s">
        <v>158</v>
      </c>
      <c r="D30" s="14">
        <v>284555</v>
      </c>
      <c r="E30" s="10">
        <v>286432</v>
      </c>
      <c r="F30" s="10">
        <v>289562</v>
      </c>
      <c r="G30" s="10">
        <v>275489</v>
      </c>
      <c r="H30" s="10">
        <v>482300</v>
      </c>
      <c r="I30" s="10">
        <v>476579</v>
      </c>
    </row>
    <row r="31" spans="2:9" x14ac:dyDescent="0.25">
      <c r="B31" s="28" t="s">
        <v>14</v>
      </c>
      <c r="C31" s="12"/>
      <c r="D31" s="10">
        <v>17764</v>
      </c>
      <c r="E31" s="14">
        <v>23160</v>
      </c>
      <c r="F31" s="14">
        <v>8662</v>
      </c>
      <c r="G31" s="14">
        <v>2730</v>
      </c>
      <c r="H31" s="14">
        <v>2558</v>
      </c>
      <c r="I31" s="14">
        <v>1780</v>
      </c>
    </row>
    <row r="32" spans="2:9" x14ac:dyDescent="0.25">
      <c r="B32" s="7" t="s">
        <v>25</v>
      </c>
      <c r="C32" s="30"/>
      <c r="D32" s="19">
        <v>3917944</v>
      </c>
      <c r="E32" s="19">
        <v>4793508</v>
      </c>
      <c r="F32" s="19">
        <v>5284844</v>
      </c>
      <c r="G32" s="19">
        <v>5435803</v>
      </c>
      <c r="H32" s="19">
        <v>6033792</v>
      </c>
      <c r="I32" s="19">
        <v>6041676</v>
      </c>
    </row>
    <row r="33" spans="2:9" x14ac:dyDescent="0.25">
      <c r="B33" s="5" t="s">
        <v>26</v>
      </c>
      <c r="C33" s="27"/>
      <c r="D33" s="20">
        <v>4920379</v>
      </c>
      <c r="E33" s="20">
        <v>6705755</v>
      </c>
      <c r="F33" s="20">
        <v>6875689</v>
      </c>
      <c r="G33" s="20">
        <v>6825907</v>
      </c>
      <c r="H33" s="20">
        <v>7276622</v>
      </c>
      <c r="I33" s="20">
        <v>7307631</v>
      </c>
    </row>
    <row r="34" spans="2:9" x14ac:dyDescent="0.25">
      <c r="B34" s="7" t="s">
        <v>27</v>
      </c>
      <c r="C34" s="30"/>
      <c r="D34" s="8"/>
      <c r="E34" s="8"/>
      <c r="F34" s="8"/>
      <c r="G34" s="8"/>
      <c r="H34" s="8"/>
      <c r="I34" s="8"/>
    </row>
    <row r="35" spans="2:9" x14ac:dyDescent="0.25">
      <c r="B35" s="5" t="s">
        <v>28</v>
      </c>
      <c r="C35" s="27"/>
      <c r="D35" s="6"/>
      <c r="E35" s="6"/>
      <c r="F35" s="6"/>
      <c r="G35" s="6"/>
      <c r="H35" s="6"/>
      <c r="I35" s="6"/>
    </row>
    <row r="36" spans="2:9" x14ac:dyDescent="0.25">
      <c r="B36" s="28" t="s">
        <v>29</v>
      </c>
      <c r="C36" s="12" t="s">
        <v>159</v>
      </c>
      <c r="D36" s="14">
        <v>517093</v>
      </c>
      <c r="E36" s="14">
        <v>307146</v>
      </c>
      <c r="F36" s="14">
        <v>285908</v>
      </c>
      <c r="G36" s="14">
        <v>368270</v>
      </c>
      <c r="H36" s="14">
        <v>268153</v>
      </c>
      <c r="I36" s="14">
        <v>241291</v>
      </c>
    </row>
    <row r="37" spans="2:9" x14ac:dyDescent="0.25">
      <c r="B37" s="151" t="s">
        <v>30</v>
      </c>
      <c r="C37" s="9"/>
      <c r="D37" s="10">
        <v>401450</v>
      </c>
      <c r="E37" s="10">
        <v>471186</v>
      </c>
      <c r="F37" s="10">
        <v>981967</v>
      </c>
      <c r="G37" s="10">
        <v>604686</v>
      </c>
      <c r="H37" s="10">
        <v>637315</v>
      </c>
      <c r="I37" s="10">
        <v>600357</v>
      </c>
    </row>
    <row r="38" spans="2:9" x14ac:dyDescent="0.25">
      <c r="B38" s="28" t="s">
        <v>31</v>
      </c>
      <c r="C38" s="12" t="s">
        <v>160</v>
      </c>
      <c r="D38" s="14">
        <v>227105</v>
      </c>
      <c r="E38" s="14">
        <v>207657</v>
      </c>
      <c r="F38" s="14">
        <v>205334</v>
      </c>
      <c r="G38" s="14">
        <v>278676</v>
      </c>
      <c r="H38" s="14">
        <v>272709</v>
      </c>
      <c r="I38" s="14">
        <v>241848</v>
      </c>
    </row>
    <row r="39" spans="2:9" x14ac:dyDescent="0.25">
      <c r="B39" s="29" t="s">
        <v>32</v>
      </c>
      <c r="C39" s="9" t="s">
        <v>150</v>
      </c>
      <c r="D39" s="14">
        <v>76340</v>
      </c>
      <c r="E39" s="10">
        <v>88422</v>
      </c>
      <c r="F39" s="10">
        <v>602142</v>
      </c>
      <c r="G39" s="10">
        <v>56442</v>
      </c>
      <c r="H39" s="10">
        <v>43448</v>
      </c>
      <c r="I39" s="10">
        <v>61370</v>
      </c>
    </row>
    <row r="40" spans="2:9" x14ac:dyDescent="0.25">
      <c r="B40" s="28" t="s">
        <v>33</v>
      </c>
      <c r="C40" s="12" t="s">
        <v>161</v>
      </c>
      <c r="D40" s="10">
        <v>98005</v>
      </c>
      <c r="E40" s="14">
        <v>175107</v>
      </c>
      <c r="F40" s="14">
        <v>174491</v>
      </c>
      <c r="G40" s="14">
        <v>269568</v>
      </c>
      <c r="H40" s="14">
        <v>321158</v>
      </c>
      <c r="I40" s="14">
        <v>297139</v>
      </c>
    </row>
    <row r="41" spans="2:9" x14ac:dyDescent="0.25">
      <c r="B41" s="28" t="s">
        <v>35</v>
      </c>
      <c r="C41" s="12"/>
      <c r="D41" s="14">
        <v>133653</v>
      </c>
      <c r="E41" s="14">
        <v>127921</v>
      </c>
      <c r="F41" s="14">
        <v>67394</v>
      </c>
      <c r="G41" s="13">
        <v>0</v>
      </c>
      <c r="H41" s="13">
        <v>0</v>
      </c>
      <c r="I41" s="13">
        <v>0</v>
      </c>
    </row>
    <row r="42" spans="2:9" x14ac:dyDescent="0.25">
      <c r="B42" s="28" t="s">
        <v>37</v>
      </c>
      <c r="C42" s="12"/>
      <c r="D42" s="14">
        <v>20603</v>
      </c>
      <c r="E42" s="14">
        <v>15015</v>
      </c>
      <c r="F42" s="14">
        <v>19970</v>
      </c>
      <c r="G42" s="13">
        <v>0</v>
      </c>
      <c r="H42" s="13">
        <v>0</v>
      </c>
      <c r="I42" s="13">
        <v>0</v>
      </c>
    </row>
    <row r="43" spans="2:9" x14ac:dyDescent="0.25">
      <c r="B43" s="29" t="s">
        <v>38</v>
      </c>
      <c r="C43" s="9" t="s">
        <v>162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0">
        <v>4537</v>
      </c>
    </row>
    <row r="44" spans="2:9" x14ac:dyDescent="0.25">
      <c r="B44" s="28" t="s">
        <v>39</v>
      </c>
      <c r="C44" s="12"/>
      <c r="D44" s="14">
        <v>1072799</v>
      </c>
      <c r="E44" s="14">
        <v>921268</v>
      </c>
      <c r="F44" s="14">
        <v>1355239</v>
      </c>
      <c r="G44" s="14">
        <v>972956</v>
      </c>
      <c r="H44" s="14">
        <v>905468</v>
      </c>
      <c r="I44" s="14">
        <v>846185</v>
      </c>
    </row>
    <row r="45" spans="2:9" x14ac:dyDescent="0.25">
      <c r="B45" s="7" t="s">
        <v>41</v>
      </c>
      <c r="C45" s="21"/>
      <c r="D45" s="19">
        <v>1072799</v>
      </c>
      <c r="E45" s="19">
        <v>921268</v>
      </c>
      <c r="F45" s="19">
        <v>1355239</v>
      </c>
      <c r="G45" s="19">
        <v>972956</v>
      </c>
      <c r="H45" s="19">
        <v>905468</v>
      </c>
      <c r="I45" s="19">
        <v>846185</v>
      </c>
    </row>
    <row r="46" spans="2:9" x14ac:dyDescent="0.25">
      <c r="B46" s="5" t="s">
        <v>42</v>
      </c>
      <c r="C46" s="18"/>
      <c r="D46" s="22"/>
      <c r="E46" s="22"/>
      <c r="F46" s="22"/>
      <c r="G46" s="22"/>
      <c r="H46" s="22"/>
      <c r="I46" s="22"/>
    </row>
    <row r="47" spans="2:9" x14ac:dyDescent="0.25">
      <c r="B47" s="28" t="s">
        <v>29</v>
      </c>
      <c r="C47" s="12" t="s">
        <v>159</v>
      </c>
      <c r="D47" s="14">
        <v>1534730</v>
      </c>
      <c r="E47" s="14">
        <v>2162546</v>
      </c>
      <c r="F47" s="14">
        <v>2149387</v>
      </c>
      <c r="G47" s="14">
        <v>2521734</v>
      </c>
      <c r="H47" s="14">
        <v>2489055</v>
      </c>
      <c r="I47" s="14">
        <v>2457029</v>
      </c>
    </row>
    <row r="48" spans="2:9" x14ac:dyDescent="0.25">
      <c r="B48" s="29" t="s">
        <v>30</v>
      </c>
      <c r="C48" s="9"/>
      <c r="D48" s="15">
        <v>0</v>
      </c>
      <c r="E48" s="15">
        <v>0</v>
      </c>
      <c r="F48" s="15">
        <v>0</v>
      </c>
      <c r="G48" s="10">
        <v>109949</v>
      </c>
      <c r="H48" s="10">
        <v>125090</v>
      </c>
      <c r="I48" s="10">
        <v>144987</v>
      </c>
    </row>
    <row r="49" spans="2:9" x14ac:dyDescent="0.25">
      <c r="B49" s="28" t="s">
        <v>33</v>
      </c>
      <c r="C49" s="12" t="s">
        <v>161</v>
      </c>
      <c r="D49" s="13">
        <v>0</v>
      </c>
      <c r="E49" s="13">
        <v>0</v>
      </c>
      <c r="F49" s="13">
        <v>0</v>
      </c>
      <c r="G49" s="14">
        <v>109949</v>
      </c>
      <c r="H49" s="14">
        <v>125090</v>
      </c>
      <c r="I49" s="14">
        <v>144987</v>
      </c>
    </row>
    <row r="50" spans="2:9" x14ac:dyDescent="0.25">
      <c r="B50" s="28" t="s">
        <v>35</v>
      </c>
      <c r="C50" s="12"/>
      <c r="D50" s="14">
        <v>24661</v>
      </c>
      <c r="E50" s="14">
        <v>59503</v>
      </c>
      <c r="F50" s="14">
        <v>66596</v>
      </c>
      <c r="G50" s="13">
        <v>0</v>
      </c>
      <c r="H50" s="13">
        <v>0</v>
      </c>
      <c r="I50" s="13">
        <v>0</v>
      </c>
    </row>
    <row r="51" spans="2:9" x14ac:dyDescent="0.25">
      <c r="B51" s="29" t="s">
        <v>36</v>
      </c>
      <c r="C51" s="9" t="s">
        <v>163</v>
      </c>
      <c r="D51" s="10">
        <v>75932</v>
      </c>
      <c r="E51" s="10">
        <v>124627</v>
      </c>
      <c r="F51" s="10">
        <v>109897</v>
      </c>
      <c r="G51" s="10">
        <v>29527</v>
      </c>
      <c r="H51" s="10">
        <v>27570</v>
      </c>
      <c r="I51" s="10">
        <v>61232</v>
      </c>
    </row>
    <row r="52" spans="2:9" x14ac:dyDescent="0.25">
      <c r="B52" s="28" t="s">
        <v>44</v>
      </c>
      <c r="C52" s="12" t="s">
        <v>157</v>
      </c>
      <c r="D52" s="14">
        <v>211654</v>
      </c>
      <c r="E52" s="14">
        <v>236774</v>
      </c>
      <c r="F52" s="14">
        <v>243065</v>
      </c>
      <c r="G52" s="14">
        <v>227897</v>
      </c>
      <c r="H52" s="14">
        <v>213739</v>
      </c>
      <c r="I52" s="14">
        <v>201740</v>
      </c>
    </row>
    <row r="53" spans="2:9" x14ac:dyDescent="0.25">
      <c r="B53" s="28" t="s">
        <v>38</v>
      </c>
      <c r="C53" s="12" t="s">
        <v>162</v>
      </c>
      <c r="D53" s="15">
        <v>0</v>
      </c>
      <c r="E53" s="13">
        <v>0</v>
      </c>
      <c r="F53" s="13">
        <v>0</v>
      </c>
      <c r="G53" s="13">
        <v>0</v>
      </c>
      <c r="H53" s="13">
        <v>0</v>
      </c>
      <c r="I53" s="14">
        <v>5393</v>
      </c>
    </row>
    <row r="54" spans="2:9" x14ac:dyDescent="0.25">
      <c r="B54" s="5" t="s">
        <v>45</v>
      </c>
      <c r="C54" s="18"/>
      <c r="D54" s="19">
        <v>1846977</v>
      </c>
      <c r="E54" s="20">
        <v>2583450</v>
      </c>
      <c r="F54" s="20">
        <v>2568945</v>
      </c>
      <c r="G54" s="20">
        <v>2889107</v>
      </c>
      <c r="H54" s="20">
        <v>2855454</v>
      </c>
      <c r="I54" s="20">
        <v>2870381</v>
      </c>
    </row>
    <row r="55" spans="2:9" x14ac:dyDescent="0.25">
      <c r="B55" s="7" t="s">
        <v>46</v>
      </c>
      <c r="C55" s="21"/>
      <c r="D55" s="20">
        <v>2919776</v>
      </c>
      <c r="E55" s="19">
        <v>3504718</v>
      </c>
      <c r="F55" s="19">
        <v>3924184</v>
      </c>
      <c r="G55" s="19">
        <v>3862063</v>
      </c>
      <c r="H55" s="19">
        <v>3760922</v>
      </c>
      <c r="I55" s="19">
        <v>3716566</v>
      </c>
    </row>
    <row r="56" spans="2:9" x14ac:dyDescent="0.25">
      <c r="B56" s="5" t="s">
        <v>47</v>
      </c>
      <c r="C56" s="18"/>
      <c r="D56" s="23"/>
      <c r="E56" s="22"/>
      <c r="F56" s="22"/>
      <c r="G56" s="22"/>
      <c r="H56" s="22"/>
      <c r="I56" s="22"/>
    </row>
    <row r="57" spans="2:9" x14ac:dyDescent="0.25">
      <c r="B57" s="28" t="s">
        <v>48</v>
      </c>
      <c r="C57" s="12"/>
      <c r="D57" s="10">
        <v>261705</v>
      </c>
      <c r="E57" s="14">
        <v>261705</v>
      </c>
      <c r="F57" s="14">
        <v>261705</v>
      </c>
      <c r="G57" s="14">
        <v>303166</v>
      </c>
      <c r="H57" s="14">
        <v>303166</v>
      </c>
      <c r="I57" s="14">
        <v>303166</v>
      </c>
    </row>
    <row r="58" spans="2:9" x14ac:dyDescent="0.25">
      <c r="B58" s="29" t="s">
        <v>49</v>
      </c>
      <c r="C58" s="9"/>
      <c r="D58" s="13">
        <v>0</v>
      </c>
      <c r="E58" s="15">
        <v>0</v>
      </c>
      <c r="F58" s="15">
        <v>0</v>
      </c>
      <c r="G58" s="15">
        <v>5</v>
      </c>
      <c r="H58" s="15">
        <v>5</v>
      </c>
      <c r="I58" s="15">
        <v>5</v>
      </c>
    </row>
    <row r="59" spans="2:9" x14ac:dyDescent="0.25">
      <c r="B59" s="28" t="s">
        <v>50</v>
      </c>
      <c r="C59" s="12"/>
      <c r="D59" s="15">
        <v>278</v>
      </c>
      <c r="E59" s="13">
        <v>278</v>
      </c>
      <c r="F59" s="13">
        <v>278</v>
      </c>
      <c r="G59" s="13">
        <v>278</v>
      </c>
      <c r="H59" s="13">
        <v>278</v>
      </c>
      <c r="I59" s="13">
        <v>278</v>
      </c>
    </row>
    <row r="60" spans="2:9" x14ac:dyDescent="0.25">
      <c r="B60" s="28" t="s">
        <v>52</v>
      </c>
      <c r="C60" s="12"/>
      <c r="D60" s="10">
        <v>69375</v>
      </c>
      <c r="E60" s="14">
        <v>73676</v>
      </c>
      <c r="F60" s="14">
        <v>77372</v>
      </c>
      <c r="G60" s="14">
        <v>60633</v>
      </c>
      <c r="H60" s="14">
        <v>60633</v>
      </c>
      <c r="I60" s="14">
        <v>60633</v>
      </c>
    </row>
    <row r="61" spans="2:9" x14ac:dyDescent="0.25">
      <c r="B61" s="29" t="s">
        <v>53</v>
      </c>
      <c r="C61" s="9"/>
      <c r="D61" s="14">
        <v>1049798</v>
      </c>
      <c r="E61" s="10">
        <v>1397168</v>
      </c>
      <c r="F61" s="10">
        <v>1647217</v>
      </c>
      <c r="G61" s="10">
        <v>1789213</v>
      </c>
      <c r="H61" s="10">
        <v>2410199</v>
      </c>
      <c r="I61" s="10">
        <v>2536340</v>
      </c>
    </row>
    <row r="62" spans="2:9" x14ac:dyDescent="0.25">
      <c r="B62" s="28" t="s">
        <v>54</v>
      </c>
      <c r="C62" s="12"/>
      <c r="D62" s="15">
        <v>0</v>
      </c>
      <c r="E62" s="14">
        <v>629900</v>
      </c>
      <c r="F62" s="14">
        <v>619296</v>
      </c>
      <c r="G62" s="14">
        <v>144592</v>
      </c>
      <c r="H62" s="14">
        <v>195144</v>
      </c>
      <c r="I62" s="14">
        <v>157785</v>
      </c>
    </row>
    <row r="63" spans="2:9" x14ac:dyDescent="0.25">
      <c r="B63" s="29" t="s">
        <v>55</v>
      </c>
      <c r="C63" s="9"/>
      <c r="D63" s="14">
        <v>1381156</v>
      </c>
      <c r="E63" s="10">
        <v>2362727</v>
      </c>
      <c r="F63" s="10">
        <v>2605868</v>
      </c>
      <c r="G63" s="10">
        <v>2297887</v>
      </c>
      <c r="H63" s="10">
        <v>2969425</v>
      </c>
      <c r="I63" s="10">
        <v>3058207</v>
      </c>
    </row>
    <row r="64" spans="2:9" x14ac:dyDescent="0.25">
      <c r="B64" s="28" t="s">
        <v>56</v>
      </c>
      <c r="C64" s="12"/>
      <c r="D64" s="10">
        <v>619447</v>
      </c>
      <c r="E64" s="14">
        <v>838310</v>
      </c>
      <c r="F64" s="14">
        <v>345637</v>
      </c>
      <c r="G64" s="14">
        <v>665957</v>
      </c>
      <c r="H64" s="14">
        <v>546275</v>
      </c>
      <c r="I64" s="14">
        <v>532858</v>
      </c>
    </row>
    <row r="65" spans="2:9" x14ac:dyDescent="0.25">
      <c r="B65" s="5" t="s">
        <v>57</v>
      </c>
      <c r="C65" s="18"/>
      <c r="D65" s="19">
        <v>2000603</v>
      </c>
      <c r="E65" s="20">
        <v>3201037</v>
      </c>
      <c r="F65" s="20">
        <v>2951505</v>
      </c>
      <c r="G65" s="20">
        <v>2963844</v>
      </c>
      <c r="H65" s="20">
        <v>3515700</v>
      </c>
      <c r="I65" s="20">
        <v>3591065</v>
      </c>
    </row>
    <row r="66" spans="2:9" x14ac:dyDescent="0.25">
      <c r="B66" s="7" t="s">
        <v>58</v>
      </c>
      <c r="C66" s="21"/>
      <c r="D66" s="20">
        <v>4920379</v>
      </c>
      <c r="E66" s="19">
        <v>6705755</v>
      </c>
      <c r="F66" s="19">
        <v>6875689</v>
      </c>
      <c r="G66" s="19">
        <v>6825907</v>
      </c>
      <c r="H66" s="19">
        <v>7276622</v>
      </c>
      <c r="I66" s="19">
        <v>7307631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2F3C-18C3-489F-8F64-0C0A95A404A6}">
  <dimension ref="B3:G29"/>
  <sheetViews>
    <sheetView topLeftCell="A8" workbookViewId="0">
      <selection activeCell="B35" sqref="B35"/>
    </sheetView>
  </sheetViews>
  <sheetFormatPr baseColWidth="10" defaultRowHeight="15" x14ac:dyDescent="0.25"/>
  <sheetData>
    <row r="3" spans="2:7" x14ac:dyDescent="0.25">
      <c r="B3" t="s">
        <v>188</v>
      </c>
      <c r="D3">
        <v>2016</v>
      </c>
      <c r="E3">
        <v>2017</v>
      </c>
      <c r="F3">
        <v>2018</v>
      </c>
      <c r="G3">
        <v>2019</v>
      </c>
    </row>
    <row r="5" spans="2:7" x14ac:dyDescent="0.25">
      <c r="B5" t="s">
        <v>182</v>
      </c>
      <c r="D5">
        <v>87993</v>
      </c>
      <c r="E5">
        <v>86142</v>
      </c>
      <c r="F5">
        <v>85345</v>
      </c>
      <c r="G5">
        <v>84699</v>
      </c>
    </row>
    <row r="6" spans="2:7" x14ac:dyDescent="0.25">
      <c r="D6">
        <v>552</v>
      </c>
      <c r="E6">
        <v>603</v>
      </c>
      <c r="F6">
        <v>767</v>
      </c>
      <c r="G6">
        <v>484</v>
      </c>
    </row>
    <row r="7" spans="2:7" x14ac:dyDescent="0.25">
      <c r="D7">
        <v>532</v>
      </c>
      <c r="E7">
        <v>1135</v>
      </c>
      <c r="F7">
        <v>3444</v>
      </c>
      <c r="G7">
        <v>3468</v>
      </c>
    </row>
    <row r="8" spans="2:7" x14ac:dyDescent="0.25">
      <c r="D8">
        <v>624</v>
      </c>
      <c r="E8">
        <v>756</v>
      </c>
      <c r="F8">
        <v>728</v>
      </c>
      <c r="G8">
        <v>1461</v>
      </c>
    </row>
    <row r="9" spans="2:7" x14ac:dyDescent="0.25">
      <c r="E9">
        <v>22</v>
      </c>
      <c r="F9">
        <v>26</v>
      </c>
      <c r="G9">
        <v>26</v>
      </c>
    </row>
    <row r="10" spans="2:7" x14ac:dyDescent="0.25">
      <c r="D10">
        <v>1777</v>
      </c>
      <c r="E10">
        <v>1997</v>
      </c>
      <c r="F10">
        <v>2446</v>
      </c>
      <c r="G10">
        <v>2581</v>
      </c>
    </row>
    <row r="11" spans="2:7" x14ac:dyDescent="0.25">
      <c r="D11">
        <v>319</v>
      </c>
      <c r="E11">
        <v>1191</v>
      </c>
      <c r="F11">
        <v>746</v>
      </c>
      <c r="G11">
        <v>802</v>
      </c>
    </row>
    <row r="12" spans="2:7" x14ac:dyDescent="0.25">
      <c r="B12" s="203" t="s">
        <v>189</v>
      </c>
      <c r="D12" s="203">
        <f t="shared" ref="D12:E12" si="0">SUM(D5:D11)</f>
        <v>91797</v>
      </c>
      <c r="E12" s="203">
        <f t="shared" si="0"/>
        <v>91846</v>
      </c>
      <c r="F12" s="203">
        <f>SUM(F5:F11)</f>
        <v>93502</v>
      </c>
      <c r="G12" s="203">
        <f>SUM(G5:G11)</f>
        <v>93521</v>
      </c>
    </row>
    <row r="13" spans="2:7" x14ac:dyDescent="0.25">
      <c r="B13" s="203"/>
      <c r="D13" s="203"/>
      <c r="E13" s="203"/>
      <c r="F13" s="203"/>
      <c r="G13" s="203"/>
    </row>
    <row r="14" spans="2:7" x14ac:dyDescent="0.25">
      <c r="B14" t="s">
        <v>183</v>
      </c>
      <c r="E14">
        <v>109262</v>
      </c>
      <c r="F14">
        <v>117273</v>
      </c>
      <c r="G14">
        <v>115245</v>
      </c>
    </row>
    <row r="15" spans="2:7" x14ac:dyDescent="0.25">
      <c r="E15">
        <v>14949</v>
      </c>
      <c r="F15">
        <v>12046</v>
      </c>
      <c r="G15">
        <v>14573</v>
      </c>
    </row>
    <row r="16" spans="2:7" x14ac:dyDescent="0.25">
      <c r="E16">
        <f t="shared" ref="E16:F16" si="1">SUM(E14:E15)</f>
        <v>124211</v>
      </c>
      <c r="F16">
        <f t="shared" si="1"/>
        <v>129319</v>
      </c>
      <c r="G16">
        <f>SUM(G14:G15)</f>
        <v>129818</v>
      </c>
    </row>
    <row r="17" spans="2:7" x14ac:dyDescent="0.25">
      <c r="C17" s="203">
        <v>70810</v>
      </c>
      <c r="D17" s="203">
        <v>111266</v>
      </c>
      <c r="E17" s="203">
        <v>124206</v>
      </c>
      <c r="F17" s="203">
        <v>129779</v>
      </c>
      <c r="G17" s="203">
        <v>129818</v>
      </c>
    </row>
    <row r="24" spans="2:7" x14ac:dyDescent="0.25">
      <c r="B24" t="s">
        <v>184</v>
      </c>
      <c r="D24">
        <v>188801</v>
      </c>
      <c r="E24">
        <v>212541</v>
      </c>
      <c r="F24">
        <v>213929</v>
      </c>
      <c r="G24">
        <v>217930</v>
      </c>
    </row>
    <row r="25" spans="2:7" x14ac:dyDescent="0.25">
      <c r="D25">
        <v>4531</v>
      </c>
      <c r="E25">
        <v>4155</v>
      </c>
      <c r="F25">
        <v>4877</v>
      </c>
      <c r="G25">
        <v>5302</v>
      </c>
    </row>
    <row r="26" spans="2:7" x14ac:dyDescent="0.25">
      <c r="D26">
        <v>5469</v>
      </c>
      <c r="E26">
        <v>5373</v>
      </c>
      <c r="F26">
        <v>5934</v>
      </c>
      <c r="G26">
        <v>6967</v>
      </c>
    </row>
    <row r="27" spans="2:7" x14ac:dyDescent="0.25">
      <c r="D27">
        <v>1505</v>
      </c>
      <c r="E27">
        <v>9338</v>
      </c>
      <c r="F27">
        <v>15662</v>
      </c>
      <c r="G27">
        <v>4014</v>
      </c>
    </row>
    <row r="28" spans="2:7" x14ac:dyDescent="0.25">
      <c r="D28">
        <v>5211</v>
      </c>
      <c r="E28">
        <v>28434</v>
      </c>
      <c r="F28">
        <v>770</v>
      </c>
      <c r="G28">
        <v>2044</v>
      </c>
    </row>
    <row r="29" spans="2:7" x14ac:dyDescent="0.25">
      <c r="D29" s="203">
        <f t="shared" ref="D29:E29" si="2">SUM(D24:D28)</f>
        <v>205517</v>
      </c>
      <c r="E29" s="203">
        <f t="shared" si="2"/>
        <v>259841</v>
      </c>
      <c r="F29" s="203">
        <f>SUM(F24:F28)</f>
        <v>241172</v>
      </c>
      <c r="G29" s="203">
        <f>SUM(G24:G28)</f>
        <v>236257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84BF-BAB4-44DD-80E4-9E5595C9B485}">
  <dimension ref="B1:I38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6" sqref="A16:XFD19"/>
    </sheetView>
  </sheetViews>
  <sheetFormatPr baseColWidth="10" defaultColWidth="11.42578125" defaultRowHeight="15.75" x14ac:dyDescent="0.25"/>
  <cols>
    <col min="1" max="1" width="11.42578125" style="2"/>
    <col min="2" max="2" width="76.42578125" style="2" customWidth="1"/>
    <col min="3" max="3" width="16.85546875" style="9" customWidth="1"/>
    <col min="4" max="9" width="15.7109375" style="2" customWidth="1"/>
    <col min="10" max="16384" width="11.42578125" style="2"/>
  </cols>
  <sheetData>
    <row r="1" spans="2:9" x14ac:dyDescent="0.25">
      <c r="B1" s="31" t="s">
        <v>96</v>
      </c>
    </row>
    <row r="2" spans="2:9" x14ac:dyDescent="0.25">
      <c r="B2" s="25" t="s">
        <v>59</v>
      </c>
    </row>
    <row r="3" spans="2:9" x14ac:dyDescent="0.25">
      <c r="B3" s="26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9" x14ac:dyDescent="0.25">
      <c r="B4" s="5" t="s">
        <v>60</v>
      </c>
      <c r="C4" s="18">
        <v>18</v>
      </c>
      <c r="D4" s="20">
        <v>1242579</v>
      </c>
      <c r="E4" s="20">
        <v>1231015</v>
      </c>
      <c r="F4" s="20">
        <v>1240169</v>
      </c>
      <c r="G4" s="20">
        <v>1219560</v>
      </c>
      <c r="H4" s="20">
        <v>1262934</v>
      </c>
      <c r="I4" s="20">
        <v>1392701</v>
      </c>
    </row>
    <row r="5" spans="2:9" x14ac:dyDescent="0.25">
      <c r="B5" s="28" t="s">
        <v>61</v>
      </c>
      <c r="C5" s="12">
        <v>19</v>
      </c>
      <c r="D5" s="14">
        <v>-724148</v>
      </c>
      <c r="E5" s="14">
        <v>-695757</v>
      </c>
      <c r="F5" s="14">
        <v>-736530</v>
      </c>
      <c r="G5" s="14">
        <v>-732956</v>
      </c>
      <c r="H5" s="14">
        <v>-796206</v>
      </c>
      <c r="I5" s="14">
        <v>-905806</v>
      </c>
    </row>
    <row r="6" spans="2:9" x14ac:dyDescent="0.25">
      <c r="B6" s="5" t="s">
        <v>62</v>
      </c>
      <c r="C6" s="18"/>
      <c r="D6" s="20">
        <v>518431</v>
      </c>
      <c r="E6" s="20">
        <v>535258</v>
      </c>
      <c r="F6" s="20">
        <v>503639</v>
      </c>
      <c r="G6" s="20">
        <v>486604</v>
      </c>
      <c r="H6" s="20">
        <v>466728</v>
      </c>
      <c r="I6" s="20">
        <v>486895</v>
      </c>
    </row>
    <row r="7" spans="2:9" x14ac:dyDescent="0.25">
      <c r="B7" s="28" t="s">
        <v>63</v>
      </c>
      <c r="C7" s="12">
        <v>21</v>
      </c>
      <c r="D7" s="14">
        <v>-30534</v>
      </c>
      <c r="E7" s="14">
        <v>-31481</v>
      </c>
      <c r="F7" s="14">
        <v>-39899</v>
      </c>
      <c r="G7" s="14">
        <v>-40488</v>
      </c>
      <c r="H7" s="14">
        <v>-44117</v>
      </c>
      <c r="I7" s="14">
        <v>-44533</v>
      </c>
    </row>
    <row r="8" spans="2:9" x14ac:dyDescent="0.25">
      <c r="B8" s="29" t="s">
        <v>64</v>
      </c>
      <c r="C8" s="9">
        <v>20</v>
      </c>
      <c r="D8" s="10">
        <v>-194855</v>
      </c>
      <c r="E8" s="10">
        <v>-179723</v>
      </c>
      <c r="F8" s="10">
        <v>-193376</v>
      </c>
      <c r="G8" s="10">
        <v>-195617</v>
      </c>
      <c r="H8" s="10">
        <v>-172141</v>
      </c>
      <c r="I8" s="10">
        <v>-174482</v>
      </c>
    </row>
    <row r="9" spans="2:9" x14ac:dyDescent="0.25">
      <c r="B9" s="28" t="s">
        <v>65</v>
      </c>
      <c r="C9" s="12">
        <v>23</v>
      </c>
      <c r="D9" s="15">
        <v>0</v>
      </c>
      <c r="E9" s="14">
        <v>3913</v>
      </c>
      <c r="F9" s="14">
        <v>2444</v>
      </c>
      <c r="G9" s="13">
        <v>0</v>
      </c>
      <c r="H9" s="13">
        <v>0</v>
      </c>
      <c r="I9" s="14">
        <v>2645</v>
      </c>
    </row>
    <row r="10" spans="2:9" x14ac:dyDescent="0.25">
      <c r="B10" s="29" t="s">
        <v>66</v>
      </c>
      <c r="D10" s="14">
        <v>-3040</v>
      </c>
      <c r="E10" s="15">
        <v>0</v>
      </c>
      <c r="F10" s="15">
        <v>0</v>
      </c>
      <c r="G10" s="10">
        <v>-4357</v>
      </c>
      <c r="H10" s="10">
        <v>-8697</v>
      </c>
      <c r="I10" s="15">
        <v>0</v>
      </c>
    </row>
    <row r="11" spans="2:9" x14ac:dyDescent="0.25">
      <c r="B11" s="28" t="s">
        <v>67</v>
      </c>
      <c r="C11" s="12"/>
      <c r="D11" s="10">
        <v>10537</v>
      </c>
      <c r="E11" s="13">
        <v>0</v>
      </c>
      <c r="F11" s="13">
        <v>0</v>
      </c>
      <c r="G11" s="14">
        <v>-47582</v>
      </c>
      <c r="H11" s="13">
        <v>0</v>
      </c>
      <c r="I11" s="13">
        <v>0</v>
      </c>
    </row>
    <row r="12" spans="2:9" x14ac:dyDescent="0.25">
      <c r="B12" s="5" t="s">
        <v>68</v>
      </c>
      <c r="C12" s="18"/>
      <c r="D12" s="19">
        <v>300539</v>
      </c>
      <c r="E12" s="20">
        <v>327967</v>
      </c>
      <c r="F12" s="20">
        <v>272808</v>
      </c>
      <c r="G12" s="20">
        <v>198560</v>
      </c>
      <c r="H12" s="20">
        <v>241773</v>
      </c>
      <c r="I12" s="20">
        <v>270525</v>
      </c>
    </row>
    <row r="13" spans="2:9" x14ac:dyDescent="0.25">
      <c r="B13" s="29" t="s">
        <v>69</v>
      </c>
      <c r="C13" s="9">
        <v>24</v>
      </c>
      <c r="D13" s="10">
        <v>11705</v>
      </c>
      <c r="E13" s="10">
        <v>3416</v>
      </c>
      <c r="F13" s="10">
        <v>3240</v>
      </c>
      <c r="G13" s="10">
        <v>5842</v>
      </c>
      <c r="H13" s="10">
        <v>4970</v>
      </c>
      <c r="I13" s="10">
        <v>2576</v>
      </c>
    </row>
    <row r="14" spans="2:9" x14ac:dyDescent="0.25">
      <c r="B14" s="29" t="s">
        <v>70</v>
      </c>
      <c r="C14" s="9">
        <v>25</v>
      </c>
      <c r="D14" s="14">
        <v>-31196</v>
      </c>
      <c r="E14" s="10">
        <v>-36807</v>
      </c>
      <c r="F14" s="10">
        <v>-75397</v>
      </c>
      <c r="G14" s="10">
        <v>-73759</v>
      </c>
      <c r="H14" s="10">
        <v>-122225</v>
      </c>
      <c r="I14" s="10">
        <v>-79477</v>
      </c>
    </row>
    <row r="15" spans="2:9" x14ac:dyDescent="0.25">
      <c r="B15" s="28" t="s">
        <v>72</v>
      </c>
      <c r="C15" s="12">
        <v>5</v>
      </c>
      <c r="D15" s="10">
        <v>-14791</v>
      </c>
      <c r="E15" s="14">
        <v>12194</v>
      </c>
      <c r="F15" s="14">
        <v>-2541</v>
      </c>
      <c r="G15" s="14">
        <v>-2226</v>
      </c>
      <c r="H15" s="14">
        <v>-8377</v>
      </c>
      <c r="I15" s="13">
        <v>729</v>
      </c>
    </row>
    <row r="16" spans="2:9" x14ac:dyDescent="0.25">
      <c r="B16" s="5" t="s">
        <v>74</v>
      </c>
      <c r="C16" s="18"/>
      <c r="D16" s="20">
        <v>266257</v>
      </c>
      <c r="E16" s="20">
        <v>306770</v>
      </c>
      <c r="F16" s="20">
        <v>198110</v>
      </c>
      <c r="G16" s="20">
        <v>128417</v>
      </c>
      <c r="H16" s="20">
        <v>116141</v>
      </c>
      <c r="I16" s="20">
        <v>194353</v>
      </c>
    </row>
    <row r="17" spans="2:9" x14ac:dyDescent="0.25">
      <c r="B17" s="28" t="s">
        <v>75</v>
      </c>
      <c r="C17" s="12">
        <v>16</v>
      </c>
      <c r="D17" s="14">
        <v>-77468</v>
      </c>
      <c r="E17" s="14">
        <v>-89383</v>
      </c>
      <c r="F17" s="14">
        <v>-78627</v>
      </c>
      <c r="G17" s="14">
        <v>-47032</v>
      </c>
      <c r="H17" s="14">
        <v>-40995</v>
      </c>
      <c r="I17" s="14">
        <v>-62306</v>
      </c>
    </row>
    <row r="18" spans="2:9" x14ac:dyDescent="0.25">
      <c r="B18" s="29" t="s">
        <v>76</v>
      </c>
      <c r="D18" s="10">
        <v>188789</v>
      </c>
      <c r="E18" s="10">
        <v>217387</v>
      </c>
      <c r="F18" s="10">
        <v>119483</v>
      </c>
      <c r="G18" s="10">
        <v>81385</v>
      </c>
      <c r="H18" s="10">
        <v>75146</v>
      </c>
      <c r="I18" s="10">
        <v>132047</v>
      </c>
    </row>
    <row r="19" spans="2:9" x14ac:dyDescent="0.25">
      <c r="B19" s="28" t="s">
        <v>77</v>
      </c>
      <c r="C19" s="12"/>
      <c r="D19" s="13">
        <v>0</v>
      </c>
      <c r="E19" s="14">
        <v>-5720</v>
      </c>
      <c r="F19" s="14">
        <v>-6589</v>
      </c>
      <c r="G19" s="13">
        <v>-754</v>
      </c>
      <c r="H19" s="13">
        <v>0</v>
      </c>
      <c r="I19" s="13">
        <v>0</v>
      </c>
    </row>
    <row r="20" spans="2:9" x14ac:dyDescent="0.25">
      <c r="B20" s="5" t="s">
        <v>78</v>
      </c>
      <c r="C20" s="18"/>
      <c r="D20" s="20">
        <v>188789</v>
      </c>
      <c r="E20" s="20">
        <v>211667</v>
      </c>
      <c r="F20" s="20">
        <v>112894</v>
      </c>
      <c r="G20" s="20">
        <v>80631</v>
      </c>
      <c r="H20" s="20">
        <v>75146</v>
      </c>
      <c r="I20" s="20">
        <v>132047</v>
      </c>
    </row>
    <row r="21" spans="2:9" x14ac:dyDescent="0.25">
      <c r="B21" s="7" t="s">
        <v>79</v>
      </c>
      <c r="C21" s="21"/>
      <c r="D21" s="23"/>
      <c r="E21" s="23"/>
      <c r="F21" s="23"/>
      <c r="G21" s="23"/>
      <c r="H21" s="23"/>
      <c r="I21" s="23"/>
    </row>
    <row r="22" spans="2:9" x14ac:dyDescent="0.25">
      <c r="B22" s="29" t="s">
        <v>80</v>
      </c>
      <c r="D22" s="10">
        <v>192827</v>
      </c>
      <c r="E22" s="10">
        <v>215532</v>
      </c>
      <c r="F22" s="10">
        <v>116174</v>
      </c>
      <c r="G22" s="10">
        <v>93782</v>
      </c>
      <c r="H22" s="10">
        <v>76699</v>
      </c>
      <c r="I22" s="10">
        <v>132047</v>
      </c>
    </row>
    <row r="23" spans="2:9" x14ac:dyDescent="0.25">
      <c r="B23" s="28" t="s">
        <v>56</v>
      </c>
      <c r="C23" s="12"/>
      <c r="D23" s="14">
        <v>-4038</v>
      </c>
      <c r="E23" s="14">
        <v>-3865</v>
      </c>
      <c r="F23" s="14">
        <v>-3280</v>
      </c>
      <c r="G23" s="14">
        <v>-13151</v>
      </c>
      <c r="H23" s="14">
        <v>-1553</v>
      </c>
      <c r="I23" s="13">
        <v>0</v>
      </c>
    </row>
    <row r="24" spans="2:9" x14ac:dyDescent="0.25">
      <c r="B24" s="5" t="s">
        <v>81</v>
      </c>
      <c r="C24" s="27"/>
      <c r="D24" s="6"/>
      <c r="E24" s="6"/>
      <c r="F24" s="6"/>
      <c r="G24" s="6"/>
      <c r="H24" s="6"/>
      <c r="I24" s="6"/>
    </row>
    <row r="25" spans="2:9" x14ac:dyDescent="0.25">
      <c r="B25" s="7" t="s">
        <v>82</v>
      </c>
      <c r="C25" s="30"/>
      <c r="D25" s="8"/>
      <c r="E25" s="8"/>
      <c r="F25" s="8"/>
      <c r="G25" s="8"/>
      <c r="H25" s="8"/>
      <c r="I25" s="8"/>
    </row>
    <row r="26" spans="2:9" x14ac:dyDescent="0.25">
      <c r="B26" s="29" t="s">
        <v>83</v>
      </c>
      <c r="C26" s="9">
        <v>27</v>
      </c>
      <c r="D26" s="15">
        <v>0.33</v>
      </c>
      <c r="E26" s="15">
        <v>0.39</v>
      </c>
      <c r="F26" s="15">
        <v>0.22</v>
      </c>
      <c r="G26" s="15">
        <v>0.21</v>
      </c>
      <c r="H26" s="15">
        <v>0.18</v>
      </c>
      <c r="I26" s="15">
        <v>0.31</v>
      </c>
    </row>
    <row r="27" spans="2:9" x14ac:dyDescent="0.25">
      <c r="B27" s="28" t="s">
        <v>84</v>
      </c>
      <c r="C27" s="12"/>
      <c r="D27" s="13">
        <v>0</v>
      </c>
      <c r="E27" s="13">
        <v>-0.01</v>
      </c>
      <c r="F27" s="13">
        <v>-0.01</v>
      </c>
      <c r="G27" s="13">
        <v>0</v>
      </c>
      <c r="H27" s="13">
        <v>0</v>
      </c>
      <c r="I27" s="13">
        <v>0</v>
      </c>
    </row>
    <row r="28" spans="2:9" x14ac:dyDescent="0.25">
      <c r="B28" s="29" t="s">
        <v>85</v>
      </c>
      <c r="D28" s="15">
        <v>0.33</v>
      </c>
      <c r="E28" s="15">
        <v>0.38</v>
      </c>
      <c r="F28" s="15">
        <v>0.21</v>
      </c>
      <c r="G28" s="15">
        <v>0.21</v>
      </c>
      <c r="H28" s="15">
        <v>0.18</v>
      </c>
      <c r="I28" s="15">
        <v>0.31</v>
      </c>
    </row>
    <row r="29" spans="2:9" x14ac:dyDescent="0.25">
      <c r="B29" s="28" t="s">
        <v>86</v>
      </c>
      <c r="C29" s="12">
        <v>27</v>
      </c>
      <c r="D29" s="13">
        <v>0.33</v>
      </c>
      <c r="E29" s="13">
        <v>0.39</v>
      </c>
      <c r="F29" s="13">
        <v>0.22</v>
      </c>
      <c r="G29" s="13">
        <v>0.21</v>
      </c>
      <c r="H29" s="13">
        <v>0.18</v>
      </c>
      <c r="I29" s="13">
        <v>0.31</v>
      </c>
    </row>
    <row r="30" spans="2:9" x14ac:dyDescent="0.25">
      <c r="B30" s="29" t="s">
        <v>87</v>
      </c>
      <c r="D30" s="15">
        <v>0</v>
      </c>
      <c r="E30" s="15">
        <v>-0.01</v>
      </c>
      <c r="F30" s="15">
        <v>-0.01</v>
      </c>
      <c r="G30" s="15">
        <v>0</v>
      </c>
      <c r="H30" s="15">
        <v>0</v>
      </c>
      <c r="I30" s="15">
        <v>0</v>
      </c>
    </row>
    <row r="31" spans="2:9" x14ac:dyDescent="0.25">
      <c r="B31" s="28" t="s">
        <v>88</v>
      </c>
      <c r="C31" s="12"/>
      <c r="D31" s="13">
        <v>0.33</v>
      </c>
      <c r="E31" s="13">
        <v>0.38</v>
      </c>
      <c r="F31" s="13">
        <v>0.21</v>
      </c>
      <c r="G31" s="13">
        <v>0.21</v>
      </c>
      <c r="H31" s="13">
        <v>0.18</v>
      </c>
      <c r="I31" s="13">
        <v>0.31</v>
      </c>
    </row>
    <row r="32" spans="2:9" x14ac:dyDescent="0.25">
      <c r="B32" s="5" t="s">
        <v>89</v>
      </c>
      <c r="C32" s="27"/>
      <c r="D32" s="6"/>
      <c r="E32" s="6"/>
      <c r="F32" s="6"/>
      <c r="G32" s="6"/>
      <c r="H32" s="6"/>
      <c r="I32" s="6"/>
    </row>
    <row r="33" spans="2:9" x14ac:dyDescent="0.25">
      <c r="B33" s="28" t="s">
        <v>90</v>
      </c>
      <c r="C33" s="12">
        <v>27</v>
      </c>
      <c r="D33" s="13">
        <v>0.33</v>
      </c>
      <c r="E33" s="13">
        <v>0.39</v>
      </c>
      <c r="F33" s="13">
        <v>0.22</v>
      </c>
      <c r="G33" s="13">
        <v>0.21</v>
      </c>
      <c r="H33" s="13">
        <v>0.18</v>
      </c>
      <c r="I33" s="13">
        <v>0.31</v>
      </c>
    </row>
    <row r="34" spans="2:9" x14ac:dyDescent="0.25">
      <c r="B34" s="29" t="s">
        <v>91</v>
      </c>
      <c r="D34" s="15">
        <v>0</v>
      </c>
      <c r="E34" s="15">
        <v>-0.01</v>
      </c>
      <c r="F34" s="15">
        <v>-0.01</v>
      </c>
      <c r="G34" s="15">
        <v>0</v>
      </c>
      <c r="H34" s="15">
        <v>0</v>
      </c>
      <c r="I34" s="15">
        <v>0</v>
      </c>
    </row>
    <row r="35" spans="2:9" x14ac:dyDescent="0.25">
      <c r="B35" s="28" t="s">
        <v>92</v>
      </c>
      <c r="C35" s="12"/>
      <c r="D35" s="13">
        <v>0.33</v>
      </c>
      <c r="E35" s="13">
        <v>0.38</v>
      </c>
      <c r="F35" s="13">
        <v>0.21</v>
      </c>
      <c r="G35" s="13">
        <v>0.21</v>
      </c>
      <c r="H35" s="13">
        <v>0.18</v>
      </c>
      <c r="I35" s="13">
        <v>0.31</v>
      </c>
    </row>
    <row r="36" spans="2:9" x14ac:dyDescent="0.25">
      <c r="B36" s="29" t="s">
        <v>93</v>
      </c>
      <c r="C36" s="9">
        <v>27</v>
      </c>
      <c r="D36" s="15">
        <v>0.33</v>
      </c>
      <c r="E36" s="15">
        <v>0.39</v>
      </c>
      <c r="F36" s="15">
        <v>0.22</v>
      </c>
      <c r="G36" s="15">
        <v>0.21</v>
      </c>
      <c r="H36" s="15">
        <v>0.18</v>
      </c>
      <c r="I36" s="15">
        <v>0.31</v>
      </c>
    </row>
    <row r="37" spans="2:9" x14ac:dyDescent="0.25">
      <c r="B37" s="28" t="s">
        <v>94</v>
      </c>
      <c r="C37" s="12"/>
      <c r="D37" s="13">
        <v>0</v>
      </c>
      <c r="E37" s="13">
        <v>-0.01</v>
      </c>
      <c r="F37" s="13">
        <v>-0.01</v>
      </c>
      <c r="G37" s="13">
        <v>0</v>
      </c>
      <c r="H37" s="13">
        <v>0</v>
      </c>
      <c r="I37" s="13">
        <v>0</v>
      </c>
    </row>
    <row r="38" spans="2:9" x14ac:dyDescent="0.25">
      <c r="B38" s="29" t="s">
        <v>95</v>
      </c>
      <c r="D38" s="15">
        <v>0.33</v>
      </c>
      <c r="E38" s="15">
        <v>0.38</v>
      </c>
      <c r="F38" s="15">
        <v>0.21</v>
      </c>
      <c r="G38" s="15">
        <v>0.21</v>
      </c>
      <c r="H38" s="15">
        <v>0.18</v>
      </c>
      <c r="I38" s="15">
        <v>0.31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4236-F65B-4140-9DDD-5796979F3822}">
  <dimension ref="B1:M60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2" sqref="B32"/>
    </sheetView>
  </sheetViews>
  <sheetFormatPr baseColWidth="10" defaultColWidth="11.42578125" defaultRowHeight="15.75" x14ac:dyDescent="0.25"/>
  <cols>
    <col min="1" max="1" width="11.42578125" style="2"/>
    <col min="2" max="2" width="64.7109375" style="2" customWidth="1"/>
    <col min="3" max="3" width="16.85546875" style="2" customWidth="1"/>
    <col min="4" max="9" width="15.7109375" style="2" customWidth="1"/>
    <col min="10" max="10" width="11.42578125" style="2"/>
    <col min="11" max="11" width="45.7109375" style="2" bestFit="1" customWidth="1"/>
    <col min="12" max="16384" width="11.42578125" style="2"/>
  </cols>
  <sheetData>
    <row r="1" spans="2:13" x14ac:dyDescent="0.25">
      <c r="B1" s="31" t="s">
        <v>96</v>
      </c>
    </row>
    <row r="2" spans="2:13" x14ac:dyDescent="0.25">
      <c r="B2" s="1" t="s">
        <v>0</v>
      </c>
    </row>
    <row r="3" spans="2:13" x14ac:dyDescent="0.25">
      <c r="B3" s="26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13" x14ac:dyDescent="0.25">
      <c r="B4" s="5" t="s">
        <v>3</v>
      </c>
      <c r="C4" s="5"/>
      <c r="D4" s="6"/>
      <c r="E4" s="6"/>
      <c r="F4" s="6"/>
      <c r="G4" s="6"/>
      <c r="H4" s="6"/>
      <c r="I4" s="6"/>
    </row>
    <row r="5" spans="2:13" x14ac:dyDescent="0.25">
      <c r="B5" s="7" t="s">
        <v>4</v>
      </c>
      <c r="C5" s="7"/>
      <c r="D5" s="8"/>
      <c r="E5" s="8"/>
      <c r="F5" s="8"/>
      <c r="G5" s="8"/>
      <c r="H5" s="8"/>
      <c r="I5" s="8"/>
    </row>
    <row r="6" spans="2:13" x14ac:dyDescent="0.25">
      <c r="B6" s="2" t="s">
        <v>5</v>
      </c>
      <c r="C6" s="9">
        <v>6</v>
      </c>
      <c r="D6" s="10">
        <v>580499</v>
      </c>
      <c r="E6" s="10">
        <v>158007</v>
      </c>
      <c r="F6" s="10">
        <v>80215</v>
      </c>
      <c r="G6" s="10">
        <v>49216</v>
      </c>
      <c r="H6" s="10">
        <v>49067</v>
      </c>
      <c r="I6" s="10">
        <v>68266</v>
      </c>
    </row>
    <row r="7" spans="2:13" x14ac:dyDescent="0.25">
      <c r="B7" s="2" t="s">
        <v>7</v>
      </c>
      <c r="C7" s="9">
        <v>7</v>
      </c>
      <c r="D7" s="10">
        <v>110843</v>
      </c>
      <c r="E7" s="10">
        <v>110897</v>
      </c>
      <c r="F7" s="10">
        <v>81121</v>
      </c>
      <c r="G7" s="10">
        <v>99518</v>
      </c>
      <c r="H7" s="10">
        <v>102969</v>
      </c>
      <c r="I7" s="10">
        <v>120530</v>
      </c>
    </row>
    <row r="8" spans="2:13" x14ac:dyDescent="0.25">
      <c r="B8" s="11" t="s">
        <v>8</v>
      </c>
      <c r="C8" s="12"/>
      <c r="D8" s="14">
        <v>58794</v>
      </c>
      <c r="E8" s="14">
        <v>72487</v>
      </c>
      <c r="F8" s="14">
        <v>67748</v>
      </c>
      <c r="G8" s="14">
        <v>81299</v>
      </c>
      <c r="H8" s="14">
        <v>78033</v>
      </c>
      <c r="I8" s="14">
        <v>96454</v>
      </c>
    </row>
    <row r="9" spans="2:13" x14ac:dyDescent="0.25">
      <c r="B9" s="2" t="s">
        <v>9</v>
      </c>
      <c r="C9" s="9">
        <v>26</v>
      </c>
      <c r="D9" s="13">
        <v>557</v>
      </c>
      <c r="E9" s="15">
        <v>504</v>
      </c>
      <c r="F9" s="15">
        <v>704</v>
      </c>
      <c r="G9" s="10">
        <v>1372</v>
      </c>
      <c r="H9" s="10">
        <v>3209</v>
      </c>
      <c r="I9" s="10">
        <v>1171</v>
      </c>
      <c r="L9" s="16"/>
      <c r="M9" s="16"/>
    </row>
    <row r="10" spans="2:13" x14ac:dyDescent="0.25">
      <c r="B10" s="11" t="s">
        <v>10</v>
      </c>
      <c r="C10" s="12"/>
      <c r="D10" s="10">
        <v>51492</v>
      </c>
      <c r="E10" s="14">
        <v>37906</v>
      </c>
      <c r="F10" s="14">
        <v>12669</v>
      </c>
      <c r="G10" s="14">
        <v>16847</v>
      </c>
      <c r="H10" s="14">
        <v>21727</v>
      </c>
      <c r="I10" s="14">
        <v>22905</v>
      </c>
      <c r="K10" s="17"/>
      <c r="L10" s="17"/>
      <c r="M10" s="17"/>
    </row>
    <row r="11" spans="2:13" x14ac:dyDescent="0.25">
      <c r="B11" s="2" t="s">
        <v>11</v>
      </c>
      <c r="C11" s="9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</row>
    <row r="12" spans="2:13" x14ac:dyDescent="0.25">
      <c r="B12" s="11" t="s">
        <v>12</v>
      </c>
      <c r="C12" s="12">
        <v>8</v>
      </c>
      <c r="D12" s="14">
        <v>324070</v>
      </c>
      <c r="E12" s="14">
        <v>307478</v>
      </c>
      <c r="F12" s="14">
        <v>346535</v>
      </c>
      <c r="G12" s="14">
        <v>373020</v>
      </c>
      <c r="H12" s="14">
        <v>424783</v>
      </c>
      <c r="I12" s="14">
        <v>519004</v>
      </c>
    </row>
    <row r="13" spans="2:13" x14ac:dyDescent="0.25">
      <c r="B13" s="11" t="s">
        <v>13</v>
      </c>
      <c r="C13" s="12"/>
      <c r="D13" s="14">
        <v>15042</v>
      </c>
      <c r="E13" s="14">
        <v>44910</v>
      </c>
      <c r="F13" s="14">
        <v>46546</v>
      </c>
      <c r="G13" s="14">
        <v>27755</v>
      </c>
      <c r="H13" s="14">
        <v>36748</v>
      </c>
      <c r="I13" s="14">
        <v>30191</v>
      </c>
    </row>
    <row r="14" spans="2:13" x14ac:dyDescent="0.25">
      <c r="B14" s="2" t="s">
        <v>14</v>
      </c>
      <c r="C14" s="9"/>
      <c r="D14" s="10">
        <v>4367</v>
      </c>
      <c r="E14" s="10">
        <v>7188</v>
      </c>
      <c r="F14" s="10">
        <v>7909</v>
      </c>
      <c r="G14" s="10">
        <v>3846</v>
      </c>
      <c r="H14" s="10">
        <v>5765</v>
      </c>
      <c r="I14" s="10">
        <v>10339</v>
      </c>
    </row>
    <row r="15" spans="2:13" x14ac:dyDescent="0.25">
      <c r="B15" s="2" t="s">
        <v>15</v>
      </c>
      <c r="C15" s="9"/>
      <c r="D15" s="14">
        <v>1034821</v>
      </c>
      <c r="E15" s="10">
        <v>628480</v>
      </c>
      <c r="F15" s="10">
        <v>562326</v>
      </c>
      <c r="G15" s="10">
        <v>553355</v>
      </c>
      <c r="H15" s="10">
        <v>619332</v>
      </c>
      <c r="I15" s="10">
        <v>748330</v>
      </c>
    </row>
    <row r="16" spans="2:13" x14ac:dyDescent="0.25">
      <c r="B16" s="11" t="s">
        <v>16</v>
      </c>
      <c r="C16" s="12"/>
      <c r="D16" s="15">
        <v>0</v>
      </c>
      <c r="E16" s="13">
        <v>0</v>
      </c>
      <c r="F16" s="14">
        <v>338411</v>
      </c>
      <c r="G16" s="13">
        <v>0</v>
      </c>
      <c r="H16" s="13">
        <v>0</v>
      </c>
      <c r="I16" s="13">
        <v>0</v>
      </c>
    </row>
    <row r="17" spans="2:9" x14ac:dyDescent="0.25">
      <c r="B17" s="5" t="s">
        <v>17</v>
      </c>
      <c r="C17" s="18"/>
      <c r="D17" s="19">
        <v>1034821</v>
      </c>
      <c r="E17" s="20">
        <v>628480</v>
      </c>
      <c r="F17" s="20">
        <v>900737</v>
      </c>
      <c r="G17" s="20">
        <v>553355</v>
      </c>
      <c r="H17" s="20">
        <v>619332</v>
      </c>
      <c r="I17" s="20">
        <v>748330</v>
      </c>
    </row>
    <row r="18" spans="2:9" x14ac:dyDescent="0.25">
      <c r="B18" s="7" t="s">
        <v>18</v>
      </c>
      <c r="C18" s="21"/>
      <c r="D18" s="22"/>
      <c r="E18" s="23"/>
      <c r="F18" s="23"/>
      <c r="G18" s="23"/>
      <c r="H18" s="23"/>
      <c r="I18" s="23"/>
    </row>
    <row r="19" spans="2:9" x14ac:dyDescent="0.25">
      <c r="B19" s="2" t="s">
        <v>6</v>
      </c>
      <c r="C19" s="9"/>
      <c r="D19" s="14">
        <v>12995</v>
      </c>
      <c r="E19" s="10">
        <v>125206</v>
      </c>
      <c r="F19" s="10">
        <v>70569</v>
      </c>
      <c r="G19" s="10">
        <v>21695</v>
      </c>
      <c r="H19" s="10">
        <v>39151</v>
      </c>
      <c r="I19" s="10">
        <v>18224</v>
      </c>
    </row>
    <row r="20" spans="2:9" x14ac:dyDescent="0.25">
      <c r="B20" s="2" t="s">
        <v>7</v>
      </c>
      <c r="C20" s="9">
        <v>7</v>
      </c>
      <c r="D20" s="14">
        <v>53948</v>
      </c>
      <c r="E20" s="10">
        <v>64145</v>
      </c>
      <c r="F20" s="10">
        <v>25120</v>
      </c>
      <c r="G20" s="10">
        <v>16207</v>
      </c>
      <c r="H20" s="10">
        <v>4532</v>
      </c>
      <c r="I20" s="10">
        <v>4681</v>
      </c>
    </row>
    <row r="21" spans="2:9" x14ac:dyDescent="0.25">
      <c r="B21" s="11" t="s">
        <v>10</v>
      </c>
      <c r="C21" s="12"/>
      <c r="D21" s="14">
        <v>53948</v>
      </c>
      <c r="E21" s="14">
        <v>64145</v>
      </c>
      <c r="F21" s="14">
        <v>25120</v>
      </c>
      <c r="G21" s="14">
        <v>16207</v>
      </c>
      <c r="H21" s="14">
        <v>4532</v>
      </c>
      <c r="I21" s="14">
        <v>4681</v>
      </c>
    </row>
    <row r="22" spans="2:9" x14ac:dyDescent="0.25">
      <c r="B22" s="2" t="s">
        <v>21</v>
      </c>
      <c r="C22" s="9">
        <v>10</v>
      </c>
      <c r="D22" s="10">
        <v>2060976</v>
      </c>
      <c r="E22" s="10">
        <v>2490815</v>
      </c>
      <c r="F22" s="10">
        <v>2273048</v>
      </c>
      <c r="G22" s="10">
        <v>2208553</v>
      </c>
      <c r="H22" s="10">
        <v>2152724</v>
      </c>
      <c r="I22" s="10">
        <v>2100682</v>
      </c>
    </row>
    <row r="23" spans="2:9" x14ac:dyDescent="0.25">
      <c r="B23" s="11" t="s">
        <v>22</v>
      </c>
      <c r="C23" s="12">
        <v>11</v>
      </c>
      <c r="D23" s="14">
        <v>57740</v>
      </c>
      <c r="E23" s="14">
        <v>81862</v>
      </c>
      <c r="F23" s="14">
        <v>43028</v>
      </c>
      <c r="G23" s="14">
        <v>13416</v>
      </c>
      <c r="H23" s="14">
        <v>40881</v>
      </c>
      <c r="I23" s="14">
        <v>47366</v>
      </c>
    </row>
    <row r="24" spans="2:9" x14ac:dyDescent="0.25">
      <c r="B24" s="2" t="s">
        <v>23</v>
      </c>
      <c r="C24" s="9">
        <v>16</v>
      </c>
      <c r="D24" s="10">
        <v>17175</v>
      </c>
      <c r="E24" s="10">
        <v>21077</v>
      </c>
      <c r="F24" s="10">
        <v>6350</v>
      </c>
      <c r="G24" s="15">
        <v>142</v>
      </c>
      <c r="H24" s="10">
        <v>3098</v>
      </c>
      <c r="I24" s="10">
        <v>7419</v>
      </c>
    </row>
    <row r="25" spans="2:9" x14ac:dyDescent="0.25">
      <c r="B25" s="2" t="s">
        <v>24</v>
      </c>
      <c r="C25" s="9">
        <v>12</v>
      </c>
      <c r="D25" s="13">
        <v>0</v>
      </c>
      <c r="E25" s="15">
        <v>0</v>
      </c>
      <c r="F25" s="15">
        <v>0</v>
      </c>
      <c r="G25" s="15">
        <v>0</v>
      </c>
      <c r="H25" s="10">
        <v>4459</v>
      </c>
      <c r="I25" s="10">
        <v>4459</v>
      </c>
    </row>
    <row r="26" spans="2:9" x14ac:dyDescent="0.25">
      <c r="B26" s="11" t="s">
        <v>14</v>
      </c>
      <c r="C26" s="12"/>
      <c r="D26" s="10">
        <v>3249</v>
      </c>
      <c r="E26" s="14">
        <v>2209</v>
      </c>
      <c r="F26" s="14">
        <v>1771</v>
      </c>
      <c r="G26" s="13">
        <v>747</v>
      </c>
      <c r="H26" s="13">
        <v>447</v>
      </c>
      <c r="I26" s="13">
        <v>397</v>
      </c>
    </row>
    <row r="27" spans="2:9" x14ac:dyDescent="0.25">
      <c r="B27" s="7" t="s">
        <v>25</v>
      </c>
      <c r="C27" s="21"/>
      <c r="D27" s="19">
        <v>2206083</v>
      </c>
      <c r="E27" s="19">
        <v>2785314</v>
      </c>
      <c r="F27" s="19">
        <v>2419886</v>
      </c>
      <c r="G27" s="19">
        <v>2260760</v>
      </c>
      <c r="H27" s="19">
        <v>2245292</v>
      </c>
      <c r="I27" s="19">
        <v>2183228</v>
      </c>
    </row>
    <row r="28" spans="2:9" x14ac:dyDescent="0.25">
      <c r="B28" s="5" t="s">
        <v>26</v>
      </c>
      <c r="C28" s="18"/>
      <c r="D28" s="20">
        <v>3240904</v>
      </c>
      <c r="E28" s="20">
        <v>3413794</v>
      </c>
      <c r="F28" s="20">
        <v>3320623</v>
      </c>
      <c r="G28" s="20">
        <v>2814115</v>
      </c>
      <c r="H28" s="20">
        <v>2864624</v>
      </c>
      <c r="I28" s="20">
        <v>2931558</v>
      </c>
    </row>
    <row r="29" spans="2:9" x14ac:dyDescent="0.25">
      <c r="B29" s="7" t="s">
        <v>27</v>
      </c>
      <c r="C29" s="21"/>
      <c r="D29" s="23"/>
      <c r="E29" s="23"/>
      <c r="F29" s="23"/>
      <c r="G29" s="23"/>
      <c r="H29" s="23"/>
      <c r="I29" s="23"/>
    </row>
    <row r="30" spans="2:9" x14ac:dyDescent="0.25">
      <c r="B30" s="5" t="s">
        <v>28</v>
      </c>
      <c r="C30" s="18"/>
      <c r="D30" s="22"/>
      <c r="E30" s="22"/>
      <c r="F30" s="22"/>
      <c r="G30" s="22"/>
      <c r="H30" s="22"/>
      <c r="I30" s="22"/>
    </row>
    <row r="31" spans="2:9" x14ac:dyDescent="0.25">
      <c r="B31" s="11" t="s">
        <v>29</v>
      </c>
      <c r="C31" s="12">
        <v>15</v>
      </c>
      <c r="D31" s="13">
        <v>0</v>
      </c>
      <c r="E31" s="13">
        <v>0</v>
      </c>
      <c r="F31" s="13">
        <v>0</v>
      </c>
      <c r="G31" s="13">
        <v>0</v>
      </c>
      <c r="H31" s="14">
        <v>60822</v>
      </c>
      <c r="I31" s="14">
        <v>98774</v>
      </c>
    </row>
    <row r="32" spans="2:9" x14ac:dyDescent="0.25">
      <c r="B32" s="152" t="s">
        <v>30</v>
      </c>
      <c r="C32" s="9">
        <v>13</v>
      </c>
      <c r="D32" s="10">
        <v>137569</v>
      </c>
      <c r="E32" s="10">
        <v>170761</v>
      </c>
      <c r="F32" s="10">
        <v>142773</v>
      </c>
      <c r="G32" s="10">
        <v>177995</v>
      </c>
      <c r="H32" s="10">
        <v>154565</v>
      </c>
      <c r="I32" s="10">
        <v>237299</v>
      </c>
    </row>
    <row r="33" spans="2:13" x14ac:dyDescent="0.25">
      <c r="B33" s="11" t="s">
        <v>31</v>
      </c>
      <c r="C33" s="12"/>
      <c r="D33" s="14">
        <v>70826</v>
      </c>
      <c r="E33" s="14">
        <v>86067</v>
      </c>
      <c r="F33" s="14">
        <v>64098</v>
      </c>
      <c r="G33" s="14">
        <v>76478</v>
      </c>
      <c r="H33" s="14">
        <v>68066</v>
      </c>
      <c r="I33" s="14">
        <v>84894</v>
      </c>
    </row>
    <row r="34" spans="2:13" x14ac:dyDescent="0.25">
      <c r="B34" s="2" t="s">
        <v>32</v>
      </c>
      <c r="C34" s="9">
        <v>26</v>
      </c>
      <c r="D34" s="13">
        <v>0</v>
      </c>
      <c r="E34" s="15">
        <v>0</v>
      </c>
      <c r="F34" s="15">
        <v>0</v>
      </c>
      <c r="G34" s="15">
        <v>516</v>
      </c>
      <c r="H34" s="15">
        <v>209</v>
      </c>
      <c r="I34" s="10">
        <v>1772</v>
      </c>
      <c r="L34" s="16"/>
      <c r="M34" s="16"/>
    </row>
    <row r="35" spans="2:13" x14ac:dyDescent="0.25">
      <c r="B35" s="11" t="s">
        <v>33</v>
      </c>
      <c r="C35" s="12"/>
      <c r="D35" s="10">
        <v>66743</v>
      </c>
      <c r="E35" s="14">
        <v>84694</v>
      </c>
      <c r="F35" s="14">
        <v>78675</v>
      </c>
      <c r="G35" s="14">
        <v>101001</v>
      </c>
      <c r="H35" s="14">
        <v>86290</v>
      </c>
      <c r="I35" s="14">
        <v>150633</v>
      </c>
      <c r="K35" s="11"/>
      <c r="L35" s="11"/>
      <c r="M35" s="11"/>
    </row>
    <row r="36" spans="2:13" x14ac:dyDescent="0.25">
      <c r="B36" s="2" t="s">
        <v>36</v>
      </c>
      <c r="C36" s="9">
        <v>14</v>
      </c>
      <c r="D36" s="10">
        <v>53826</v>
      </c>
      <c r="E36" s="10">
        <v>28880</v>
      </c>
      <c r="F36" s="10">
        <v>31711</v>
      </c>
      <c r="G36" s="10">
        <v>24575</v>
      </c>
      <c r="H36" s="10">
        <v>46453</v>
      </c>
      <c r="I36" s="10">
        <v>16603</v>
      </c>
    </row>
    <row r="37" spans="2:13" x14ac:dyDescent="0.25">
      <c r="B37" s="11" t="s">
        <v>37</v>
      </c>
      <c r="C37" s="12"/>
      <c r="D37" s="14">
        <v>8720</v>
      </c>
      <c r="E37" s="14">
        <v>3906</v>
      </c>
      <c r="F37" s="14">
        <v>3464</v>
      </c>
      <c r="G37" s="14">
        <v>2431</v>
      </c>
      <c r="H37" s="13">
        <v>0</v>
      </c>
      <c r="I37" s="13">
        <v>0</v>
      </c>
    </row>
    <row r="38" spans="2:13" x14ac:dyDescent="0.25">
      <c r="B38" s="11" t="s">
        <v>39</v>
      </c>
      <c r="C38" s="12"/>
      <c r="D38" s="14">
        <v>200115</v>
      </c>
      <c r="E38" s="14">
        <v>203547</v>
      </c>
      <c r="F38" s="14">
        <v>177948</v>
      </c>
      <c r="G38" s="14">
        <v>205001</v>
      </c>
      <c r="H38" s="14">
        <v>261840</v>
      </c>
      <c r="I38" s="14">
        <v>352676</v>
      </c>
    </row>
    <row r="39" spans="2:13" x14ac:dyDescent="0.25">
      <c r="B39" s="2" t="s">
        <v>40</v>
      </c>
      <c r="C39" s="9"/>
      <c r="D39" s="15">
        <v>0</v>
      </c>
      <c r="E39" s="15">
        <v>0</v>
      </c>
      <c r="F39" s="10">
        <v>2704</v>
      </c>
      <c r="G39" s="15">
        <v>0</v>
      </c>
      <c r="H39" s="15">
        <v>0</v>
      </c>
      <c r="I39" s="15">
        <v>0</v>
      </c>
    </row>
    <row r="40" spans="2:13" x14ac:dyDescent="0.25">
      <c r="B40" s="7" t="s">
        <v>41</v>
      </c>
      <c r="C40" s="21"/>
      <c r="D40" s="19">
        <v>200115</v>
      </c>
      <c r="E40" s="19">
        <v>203547</v>
      </c>
      <c r="F40" s="19">
        <v>180652</v>
      </c>
      <c r="G40" s="19">
        <v>205001</v>
      </c>
      <c r="H40" s="19">
        <v>261840</v>
      </c>
      <c r="I40" s="19">
        <v>352676</v>
      </c>
    </row>
    <row r="41" spans="2:13" x14ac:dyDescent="0.25">
      <c r="B41" s="5" t="s">
        <v>42</v>
      </c>
      <c r="C41" s="18"/>
      <c r="D41" s="22"/>
      <c r="E41" s="22"/>
      <c r="F41" s="22"/>
      <c r="G41" s="22"/>
      <c r="H41" s="22"/>
      <c r="I41" s="22"/>
    </row>
    <row r="42" spans="2:13" x14ac:dyDescent="0.25">
      <c r="B42" s="11" t="s">
        <v>29</v>
      </c>
      <c r="C42" s="12" t="s">
        <v>43</v>
      </c>
      <c r="D42" s="14">
        <v>883564</v>
      </c>
      <c r="E42" s="14">
        <v>1012406</v>
      </c>
      <c r="F42" s="14">
        <v>998148</v>
      </c>
      <c r="G42" s="14">
        <v>965290</v>
      </c>
      <c r="H42" s="14">
        <v>1022555</v>
      </c>
      <c r="I42" s="14">
        <v>1004432</v>
      </c>
    </row>
    <row r="43" spans="2:13" x14ac:dyDescent="0.25">
      <c r="B43" s="2" t="s">
        <v>30</v>
      </c>
      <c r="C43" s="9"/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57</v>
      </c>
    </row>
    <row r="44" spans="2:13" x14ac:dyDescent="0.25">
      <c r="B44" s="11" t="s">
        <v>33</v>
      </c>
      <c r="C44" s="12"/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57</v>
      </c>
    </row>
    <row r="45" spans="2:13" x14ac:dyDescent="0.25">
      <c r="B45" s="2" t="s">
        <v>36</v>
      </c>
      <c r="C45" s="9">
        <v>14</v>
      </c>
      <c r="D45" s="15">
        <v>657</v>
      </c>
      <c r="E45" s="10">
        <v>32638</v>
      </c>
      <c r="F45" s="10">
        <v>22042</v>
      </c>
      <c r="G45" s="10">
        <v>28293</v>
      </c>
      <c r="H45" s="10">
        <v>5377</v>
      </c>
      <c r="I45" s="10">
        <v>7643</v>
      </c>
    </row>
    <row r="46" spans="2:13" x14ac:dyDescent="0.25">
      <c r="B46" s="11" t="s">
        <v>44</v>
      </c>
      <c r="C46" s="12">
        <v>16</v>
      </c>
      <c r="D46" s="14">
        <v>85883</v>
      </c>
      <c r="E46" s="14">
        <v>119069</v>
      </c>
      <c r="F46" s="14">
        <v>139752</v>
      </c>
      <c r="G46" s="14">
        <v>108823</v>
      </c>
      <c r="H46" s="14">
        <v>123489</v>
      </c>
      <c r="I46" s="14">
        <v>145099</v>
      </c>
    </row>
    <row r="47" spans="2:13" x14ac:dyDescent="0.25">
      <c r="B47" s="5" t="s">
        <v>45</v>
      </c>
      <c r="C47" s="18"/>
      <c r="D47" s="19">
        <v>970104</v>
      </c>
      <c r="E47" s="20">
        <v>1164113</v>
      </c>
      <c r="F47" s="20">
        <v>1159942</v>
      </c>
      <c r="G47" s="20">
        <v>1102406</v>
      </c>
      <c r="H47" s="20">
        <v>1151421</v>
      </c>
      <c r="I47" s="20">
        <v>1157231</v>
      </c>
    </row>
    <row r="48" spans="2:13" x14ac:dyDescent="0.25">
      <c r="B48" s="7" t="s">
        <v>46</v>
      </c>
      <c r="C48" s="21"/>
      <c r="D48" s="20">
        <v>1170219</v>
      </c>
      <c r="E48" s="19">
        <v>1367660</v>
      </c>
      <c r="F48" s="19">
        <v>1340594</v>
      </c>
      <c r="G48" s="19">
        <v>1307407</v>
      </c>
      <c r="H48" s="19">
        <v>1413261</v>
      </c>
      <c r="I48" s="19">
        <v>1509907</v>
      </c>
    </row>
    <row r="49" spans="2:9" x14ac:dyDescent="0.25">
      <c r="B49" s="5" t="s">
        <v>47</v>
      </c>
      <c r="C49" s="18"/>
      <c r="D49" s="23"/>
      <c r="E49" s="22"/>
      <c r="F49" s="22"/>
      <c r="G49" s="22"/>
      <c r="H49" s="22"/>
      <c r="I49" s="22"/>
    </row>
    <row r="50" spans="2:9" x14ac:dyDescent="0.25">
      <c r="B50" s="11" t="s">
        <v>48</v>
      </c>
      <c r="C50" s="12">
        <v>17</v>
      </c>
      <c r="D50" s="10">
        <v>531461</v>
      </c>
      <c r="E50" s="14">
        <v>531461</v>
      </c>
      <c r="F50" s="14">
        <v>531461</v>
      </c>
      <c r="G50" s="14">
        <v>423868</v>
      </c>
      <c r="H50" s="14">
        <v>423868</v>
      </c>
      <c r="I50" s="14">
        <v>423868</v>
      </c>
    </row>
    <row r="51" spans="2:9" x14ac:dyDescent="0.25">
      <c r="B51" s="2" t="s">
        <v>49</v>
      </c>
      <c r="C51" s="9">
        <v>17</v>
      </c>
      <c r="D51" s="14">
        <v>553791</v>
      </c>
      <c r="E51" s="10">
        <v>553466</v>
      </c>
      <c r="F51" s="10">
        <v>545165</v>
      </c>
      <c r="G51" s="10">
        <v>432779</v>
      </c>
      <c r="H51" s="10">
        <v>432779</v>
      </c>
      <c r="I51" s="10">
        <v>432779</v>
      </c>
    </row>
    <row r="52" spans="2:9" x14ac:dyDescent="0.25">
      <c r="B52" s="11" t="s">
        <v>50</v>
      </c>
      <c r="C52" s="12">
        <v>17</v>
      </c>
      <c r="D52" s="10">
        <v>50503</v>
      </c>
      <c r="E52" s="14">
        <v>50503</v>
      </c>
      <c r="F52" s="14">
        <v>50503</v>
      </c>
      <c r="G52" s="14">
        <v>40279</v>
      </c>
      <c r="H52" s="14">
        <v>40279</v>
      </c>
      <c r="I52" s="14">
        <v>40279</v>
      </c>
    </row>
    <row r="53" spans="2:9" x14ac:dyDescent="0.25">
      <c r="B53" s="2" t="s">
        <v>51</v>
      </c>
      <c r="C53" s="9">
        <v>17</v>
      </c>
      <c r="D53" s="13">
        <v>0</v>
      </c>
      <c r="E53" s="10">
        <v>-108248</v>
      </c>
      <c r="F53" s="10">
        <v>-108248</v>
      </c>
      <c r="G53" s="10">
        <v>-119005</v>
      </c>
      <c r="H53" s="10">
        <v>-121258</v>
      </c>
      <c r="I53" s="10">
        <v>-121258</v>
      </c>
    </row>
    <row r="54" spans="2:9" x14ac:dyDescent="0.25">
      <c r="B54" s="11" t="s">
        <v>52</v>
      </c>
      <c r="C54" s="12">
        <v>17</v>
      </c>
      <c r="D54" s="10">
        <v>154905</v>
      </c>
      <c r="E54" s="14">
        <v>176458</v>
      </c>
      <c r="F54" s="14">
        <v>188075</v>
      </c>
      <c r="G54" s="14">
        <v>160686</v>
      </c>
      <c r="H54" s="14">
        <v>168356</v>
      </c>
      <c r="I54" s="14">
        <v>168636</v>
      </c>
    </row>
    <row r="55" spans="2:9" x14ac:dyDescent="0.25">
      <c r="B55" s="2" t="s">
        <v>53</v>
      </c>
      <c r="C55" s="9">
        <v>17</v>
      </c>
      <c r="D55" s="14">
        <v>696736</v>
      </c>
      <c r="E55" s="10">
        <v>727765</v>
      </c>
      <c r="F55" s="10">
        <v>677086</v>
      </c>
      <c r="G55" s="10">
        <v>611652</v>
      </c>
      <c r="H55" s="10">
        <v>519285</v>
      </c>
      <c r="I55" s="10">
        <v>497200</v>
      </c>
    </row>
    <row r="56" spans="2:9" x14ac:dyDescent="0.25">
      <c r="B56" s="11" t="s">
        <v>54</v>
      </c>
      <c r="C56" s="12">
        <v>17</v>
      </c>
      <c r="D56" s="10">
        <v>5144</v>
      </c>
      <c r="E56" s="14">
        <v>11649</v>
      </c>
      <c r="F56" s="14">
        <v>-16602</v>
      </c>
      <c r="G56" s="14">
        <v>-43699</v>
      </c>
      <c r="H56" s="14">
        <v>-11946</v>
      </c>
      <c r="I56" s="14">
        <v>-19853</v>
      </c>
    </row>
    <row r="57" spans="2:9" x14ac:dyDescent="0.25">
      <c r="B57" s="2" t="s">
        <v>55</v>
      </c>
      <c r="C57" s="9"/>
      <c r="D57" s="14">
        <v>1992540</v>
      </c>
      <c r="E57" s="10">
        <v>1943054</v>
      </c>
      <c r="F57" s="10">
        <v>1867440</v>
      </c>
      <c r="G57" s="10">
        <v>1506560</v>
      </c>
      <c r="H57" s="10">
        <v>1451363</v>
      </c>
      <c r="I57" s="10">
        <v>1421651</v>
      </c>
    </row>
    <row r="58" spans="2:9" x14ac:dyDescent="0.25">
      <c r="B58" s="11" t="s">
        <v>56</v>
      </c>
      <c r="C58" s="12"/>
      <c r="D58" s="10">
        <v>78145</v>
      </c>
      <c r="E58" s="14">
        <v>103080</v>
      </c>
      <c r="F58" s="14">
        <v>112589</v>
      </c>
      <c r="G58" s="13">
        <v>148</v>
      </c>
      <c r="H58" s="13">
        <v>0</v>
      </c>
      <c r="I58" s="13">
        <v>0</v>
      </c>
    </row>
    <row r="59" spans="2:9" x14ac:dyDescent="0.25">
      <c r="B59" s="5" t="s">
        <v>57</v>
      </c>
      <c r="C59" s="18"/>
      <c r="D59" s="19">
        <v>2070685</v>
      </c>
      <c r="E59" s="20">
        <v>2046134</v>
      </c>
      <c r="F59" s="20">
        <v>1980029</v>
      </c>
      <c r="G59" s="20">
        <v>1506708</v>
      </c>
      <c r="H59" s="20">
        <v>1451363</v>
      </c>
      <c r="I59" s="20">
        <v>1421651</v>
      </c>
    </row>
    <row r="60" spans="2:9" x14ac:dyDescent="0.25">
      <c r="B60" s="7" t="s">
        <v>58</v>
      </c>
      <c r="C60" s="21"/>
      <c r="D60" s="20">
        <v>3240904</v>
      </c>
      <c r="E60" s="19">
        <v>3413794</v>
      </c>
      <c r="F60" s="19">
        <v>3320623</v>
      </c>
      <c r="G60" s="19">
        <v>2814115</v>
      </c>
      <c r="H60" s="19">
        <v>2864624</v>
      </c>
      <c r="I60" s="19">
        <v>2931558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AB10-B7C9-41A5-90B9-DE443353DCA0}">
  <dimension ref="B1:I3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3" sqref="J23"/>
    </sheetView>
  </sheetViews>
  <sheetFormatPr baseColWidth="10" defaultColWidth="11.42578125" defaultRowHeight="15.75" x14ac:dyDescent="0.25"/>
  <cols>
    <col min="1" max="1" width="11.42578125" style="2"/>
    <col min="2" max="2" width="76.42578125" style="2" customWidth="1"/>
    <col min="3" max="3" width="16.85546875" style="2" customWidth="1"/>
    <col min="4" max="9" width="15.7109375" style="2" customWidth="1"/>
    <col min="10" max="16384" width="11.42578125" style="2"/>
  </cols>
  <sheetData>
    <row r="1" spans="2:9" x14ac:dyDescent="0.25">
      <c r="B1" s="25" t="s">
        <v>97</v>
      </c>
    </row>
    <row r="2" spans="2:9" x14ac:dyDescent="0.25">
      <c r="B2" s="25" t="s">
        <v>59</v>
      </c>
    </row>
    <row r="3" spans="2:9" x14ac:dyDescent="0.25">
      <c r="B3" s="26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9" x14ac:dyDescent="0.25">
      <c r="B4" s="5" t="s">
        <v>60</v>
      </c>
      <c r="C4" s="18">
        <v>23</v>
      </c>
      <c r="D4" s="20">
        <v>3096107</v>
      </c>
      <c r="E4" s="20">
        <v>3662505</v>
      </c>
      <c r="F4" s="20">
        <v>3509123</v>
      </c>
      <c r="G4" s="20">
        <v>3412440</v>
      </c>
      <c r="H4" s="20">
        <v>3902004</v>
      </c>
      <c r="I4" s="20">
        <v>4099983</v>
      </c>
    </row>
    <row r="5" spans="2:9" x14ac:dyDescent="0.25">
      <c r="B5" s="38" t="s">
        <v>61</v>
      </c>
      <c r="C5" s="39">
        <v>24</v>
      </c>
      <c r="D5" s="40">
        <v>-2060640</v>
      </c>
      <c r="E5" s="40">
        <v>-2447073</v>
      </c>
      <c r="F5" s="40">
        <v>-2395578</v>
      </c>
      <c r="G5" s="40">
        <v>-2365095</v>
      </c>
      <c r="H5" s="40">
        <v>-2814597</v>
      </c>
      <c r="I5" s="40">
        <v>-2974951</v>
      </c>
    </row>
    <row r="6" spans="2:9" x14ac:dyDescent="0.25">
      <c r="B6" s="5" t="s">
        <v>62</v>
      </c>
      <c r="C6" s="18"/>
      <c r="D6" s="20">
        <v>1035467</v>
      </c>
      <c r="E6" s="20">
        <v>1215432</v>
      </c>
      <c r="F6" s="20">
        <v>1113545</v>
      </c>
      <c r="G6" s="20">
        <v>1047345</v>
      </c>
      <c r="H6" s="20">
        <v>1087407</v>
      </c>
      <c r="I6" s="20">
        <v>1125032</v>
      </c>
    </row>
    <row r="7" spans="2:9" x14ac:dyDescent="0.25">
      <c r="B7" s="28" t="s">
        <v>63</v>
      </c>
      <c r="C7" s="12">
        <v>26</v>
      </c>
      <c r="D7" s="24">
        <v>-122230</v>
      </c>
      <c r="E7" s="24">
        <v>-119542</v>
      </c>
      <c r="F7" s="24">
        <v>-120393</v>
      </c>
      <c r="G7" s="24">
        <v>-78059</v>
      </c>
      <c r="H7" s="24">
        <v>-94278</v>
      </c>
      <c r="I7" s="24">
        <v>-111884</v>
      </c>
    </row>
    <row r="8" spans="2:9" x14ac:dyDescent="0.25">
      <c r="B8" s="29" t="s">
        <v>64</v>
      </c>
      <c r="C8" s="9">
        <v>25</v>
      </c>
      <c r="D8" s="16">
        <v>-260410</v>
      </c>
      <c r="E8" s="16">
        <v>-272713</v>
      </c>
      <c r="F8" s="16">
        <v>-326747</v>
      </c>
      <c r="G8" s="16">
        <v>-312071</v>
      </c>
      <c r="H8" s="16">
        <v>-296378</v>
      </c>
      <c r="I8" s="16">
        <v>-289048</v>
      </c>
    </row>
    <row r="9" spans="2:9" x14ac:dyDescent="0.25">
      <c r="B9" s="28" t="s">
        <v>65</v>
      </c>
      <c r="C9" s="12">
        <v>28</v>
      </c>
      <c r="D9" s="16">
        <v>27044</v>
      </c>
      <c r="E9" s="24">
        <v>28846</v>
      </c>
      <c r="F9" s="24">
        <v>45211</v>
      </c>
      <c r="G9" s="24">
        <v>44177</v>
      </c>
      <c r="H9" s="24">
        <v>53831</v>
      </c>
      <c r="I9" s="24">
        <v>63602</v>
      </c>
    </row>
    <row r="10" spans="2:9" x14ac:dyDescent="0.25">
      <c r="B10" s="29" t="s">
        <v>66</v>
      </c>
      <c r="C10" s="9">
        <v>28</v>
      </c>
      <c r="D10" s="24">
        <v>-18054</v>
      </c>
      <c r="E10" s="16">
        <v>-33328</v>
      </c>
      <c r="F10" s="16">
        <v>-65355</v>
      </c>
      <c r="G10" s="16">
        <v>-70378</v>
      </c>
      <c r="H10" s="16">
        <v>-41212</v>
      </c>
      <c r="I10" s="16">
        <v>-39644</v>
      </c>
    </row>
    <row r="11" spans="2:9" x14ac:dyDescent="0.25">
      <c r="B11" s="5" t="s">
        <v>68</v>
      </c>
      <c r="C11" s="18"/>
      <c r="D11" s="19">
        <v>661817</v>
      </c>
      <c r="E11" s="20">
        <v>818695</v>
      </c>
      <c r="F11" s="20">
        <v>646261</v>
      </c>
      <c r="G11" s="20">
        <v>631014</v>
      </c>
      <c r="H11" s="20">
        <v>709370</v>
      </c>
      <c r="I11" s="20">
        <v>748058</v>
      </c>
    </row>
    <row r="12" spans="2:9" x14ac:dyDescent="0.25">
      <c r="B12" s="29" t="s">
        <v>69</v>
      </c>
      <c r="C12" s="9">
        <v>29</v>
      </c>
      <c r="D12" s="16">
        <v>6506</v>
      </c>
      <c r="E12" s="16">
        <v>15467</v>
      </c>
      <c r="F12" s="16">
        <v>6707</v>
      </c>
      <c r="G12" s="16">
        <v>9669</v>
      </c>
      <c r="H12" s="16">
        <v>15438</v>
      </c>
      <c r="I12" s="16">
        <v>19530</v>
      </c>
    </row>
    <row r="13" spans="2:9" x14ac:dyDescent="0.25">
      <c r="B13" s="29" t="s">
        <v>70</v>
      </c>
      <c r="C13" s="9">
        <v>30</v>
      </c>
      <c r="D13" s="24">
        <v>-221436</v>
      </c>
      <c r="E13" s="16">
        <v>-319469</v>
      </c>
      <c r="F13" s="16">
        <v>-323588</v>
      </c>
      <c r="G13" s="16">
        <v>-291663</v>
      </c>
      <c r="H13" s="16">
        <v>-321279</v>
      </c>
      <c r="I13" s="16">
        <v>-266557</v>
      </c>
    </row>
    <row r="14" spans="2:9" x14ac:dyDescent="0.25">
      <c r="B14" s="29" t="s">
        <v>71</v>
      </c>
      <c r="C14" s="9" t="s">
        <v>104</v>
      </c>
      <c r="D14" s="24">
        <v>3165</v>
      </c>
      <c r="E14" s="16">
        <v>2050</v>
      </c>
      <c r="F14" s="16">
        <v>2143</v>
      </c>
      <c r="G14" s="16">
        <v>1983</v>
      </c>
      <c r="H14" s="16">
        <v>1930</v>
      </c>
      <c r="I14" s="16">
        <v>1893</v>
      </c>
    </row>
    <row r="15" spans="2:9" x14ac:dyDescent="0.25">
      <c r="B15" s="28" t="s">
        <v>72</v>
      </c>
      <c r="C15" s="12" t="s">
        <v>105</v>
      </c>
      <c r="D15" s="16">
        <v>-152747</v>
      </c>
      <c r="E15" s="24">
        <v>-423275</v>
      </c>
      <c r="F15" s="24">
        <v>-13271</v>
      </c>
      <c r="G15" s="24">
        <v>102206</v>
      </c>
      <c r="H15" s="24">
        <v>-75194</v>
      </c>
      <c r="I15" s="24">
        <v>22737</v>
      </c>
    </row>
    <row r="16" spans="2:9" x14ac:dyDescent="0.25">
      <c r="B16" s="5" t="s">
        <v>74</v>
      </c>
      <c r="C16" s="18"/>
      <c r="D16" s="20">
        <v>297305</v>
      </c>
      <c r="E16" s="20">
        <v>93468</v>
      </c>
      <c r="F16" s="20">
        <v>318252</v>
      </c>
      <c r="G16" s="20">
        <v>453209</v>
      </c>
      <c r="H16" s="20">
        <v>330265</v>
      </c>
      <c r="I16" s="20">
        <v>525661</v>
      </c>
    </row>
    <row r="17" spans="2:9" x14ac:dyDescent="0.25">
      <c r="B17" s="28" t="s">
        <v>75</v>
      </c>
      <c r="C17" s="12" t="s">
        <v>106</v>
      </c>
      <c r="D17" s="24">
        <v>-9420</v>
      </c>
      <c r="E17" s="24">
        <v>-87558</v>
      </c>
      <c r="F17" s="24">
        <v>-219309</v>
      </c>
      <c r="G17" s="24">
        <v>-245294</v>
      </c>
      <c r="H17" s="24">
        <v>-147069</v>
      </c>
      <c r="I17" s="24">
        <v>-172752</v>
      </c>
    </row>
    <row r="18" spans="2:9" x14ac:dyDescent="0.25">
      <c r="B18" s="29" t="s">
        <v>76</v>
      </c>
      <c r="C18" s="9"/>
      <c r="D18" s="16">
        <v>287885</v>
      </c>
      <c r="E18" s="16">
        <v>5910</v>
      </c>
      <c r="F18" s="16">
        <v>98943</v>
      </c>
      <c r="G18" s="16">
        <v>207915</v>
      </c>
      <c r="H18" s="16">
        <v>183196</v>
      </c>
      <c r="I18" s="16">
        <v>352909</v>
      </c>
    </row>
    <row r="19" spans="2:9" x14ac:dyDescent="0.25">
      <c r="B19" s="5" t="s">
        <v>78</v>
      </c>
      <c r="C19" s="18"/>
      <c r="D19" s="20">
        <v>287885</v>
      </c>
      <c r="E19" s="20">
        <v>5910</v>
      </c>
      <c r="F19" s="20">
        <v>98943</v>
      </c>
      <c r="G19" s="20">
        <v>207915</v>
      </c>
      <c r="H19" s="20">
        <v>183196</v>
      </c>
      <c r="I19" s="20">
        <v>352909</v>
      </c>
    </row>
    <row r="20" spans="2:9" x14ac:dyDescent="0.25">
      <c r="B20" s="7" t="s">
        <v>79</v>
      </c>
      <c r="C20" s="21"/>
      <c r="D20" s="8"/>
      <c r="E20" s="8"/>
      <c r="F20" s="8"/>
      <c r="G20" s="8"/>
      <c r="H20" s="8"/>
      <c r="I20" s="8"/>
    </row>
    <row r="21" spans="2:9" x14ac:dyDescent="0.25">
      <c r="B21" s="29" t="s">
        <v>80</v>
      </c>
      <c r="C21" s="9"/>
      <c r="D21" s="16">
        <v>292057</v>
      </c>
      <c r="E21" s="16">
        <v>21801</v>
      </c>
      <c r="F21" s="16">
        <v>114707</v>
      </c>
      <c r="G21" s="16">
        <v>227604</v>
      </c>
      <c r="H21" s="16">
        <v>193413</v>
      </c>
      <c r="I21" s="16">
        <v>351640</v>
      </c>
    </row>
    <row r="22" spans="2:9" x14ac:dyDescent="0.25">
      <c r="B22" s="28" t="s">
        <v>56</v>
      </c>
      <c r="C22" s="12">
        <v>20</v>
      </c>
      <c r="D22" s="24">
        <v>-4172</v>
      </c>
      <c r="E22" s="24">
        <v>-15891</v>
      </c>
      <c r="F22" s="24">
        <v>-15764</v>
      </c>
      <c r="G22" s="24">
        <v>-19689</v>
      </c>
      <c r="H22" s="24">
        <v>-10217</v>
      </c>
      <c r="I22" s="24">
        <v>1269</v>
      </c>
    </row>
    <row r="23" spans="2:9" x14ac:dyDescent="0.25">
      <c r="B23" s="5" t="s">
        <v>81</v>
      </c>
      <c r="C23" s="27"/>
      <c r="D23" s="6"/>
      <c r="E23" s="6"/>
      <c r="F23" s="6"/>
      <c r="G23" s="6"/>
      <c r="H23" s="6"/>
      <c r="I23" s="6"/>
    </row>
    <row r="24" spans="2:9" x14ac:dyDescent="0.25">
      <c r="B24" s="7" t="s">
        <v>82</v>
      </c>
      <c r="C24" s="30"/>
      <c r="D24" s="8"/>
      <c r="E24" s="8"/>
      <c r="F24" s="8"/>
      <c r="G24" s="8"/>
      <c r="H24" s="8"/>
      <c r="I24" s="8"/>
    </row>
    <row r="25" spans="2:9" x14ac:dyDescent="0.25">
      <c r="B25" s="29" t="s">
        <v>83</v>
      </c>
      <c r="C25" s="9">
        <v>32</v>
      </c>
      <c r="D25" s="2">
        <v>0.17699999999999999</v>
      </c>
      <c r="E25" s="2">
        <v>1.2999999999999999E-2</v>
      </c>
      <c r="F25" s="2">
        <v>7.0000000000000007E-2</v>
      </c>
      <c r="G25" s="2">
        <v>0.13800000000000001</v>
      </c>
      <c r="H25" s="2">
        <v>0.11700000000000001</v>
      </c>
      <c r="I25" s="2">
        <v>0.193</v>
      </c>
    </row>
    <row r="26" spans="2:9" x14ac:dyDescent="0.25">
      <c r="B26" s="28" t="s">
        <v>84</v>
      </c>
      <c r="C26" s="1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29" t="s">
        <v>85</v>
      </c>
      <c r="C27" s="9"/>
      <c r="D27" s="2">
        <v>0.17699999999999999</v>
      </c>
      <c r="E27" s="2">
        <v>1.2999999999999999E-2</v>
      </c>
      <c r="F27" s="2">
        <v>7.0000000000000007E-2</v>
      </c>
      <c r="G27" s="2">
        <v>0.13800000000000001</v>
      </c>
      <c r="H27" s="2">
        <v>0.11700000000000001</v>
      </c>
      <c r="I27" s="2">
        <v>0.193</v>
      </c>
    </row>
    <row r="28" spans="2:9" x14ac:dyDescent="0.25">
      <c r="B28" s="28" t="s">
        <v>86</v>
      </c>
      <c r="C28" s="12"/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</row>
    <row r="29" spans="2:9" x14ac:dyDescent="0.25">
      <c r="B29" s="29" t="s">
        <v>87</v>
      </c>
      <c r="C29" s="9"/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2:9" x14ac:dyDescent="0.25">
      <c r="B30" s="28" t="s">
        <v>88</v>
      </c>
      <c r="C30" s="12"/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</row>
    <row r="31" spans="2:9" x14ac:dyDescent="0.25">
      <c r="B31" s="5" t="s">
        <v>89</v>
      </c>
      <c r="C31" s="27"/>
      <c r="D31" s="6"/>
      <c r="E31" s="6"/>
      <c r="F31" s="6"/>
      <c r="G31" s="6"/>
      <c r="H31" s="6"/>
      <c r="I31" s="6"/>
    </row>
    <row r="32" spans="2:9" x14ac:dyDescent="0.25">
      <c r="B32" s="28" t="s">
        <v>90</v>
      </c>
      <c r="C32" s="12">
        <v>32</v>
      </c>
      <c r="D32" s="11">
        <v>0.17699999999999999</v>
      </c>
      <c r="E32" s="11">
        <v>1.2999999999999999E-2</v>
      </c>
      <c r="F32" s="11">
        <v>7.0000000000000007E-2</v>
      </c>
      <c r="G32" s="11">
        <v>0.13800000000000001</v>
      </c>
      <c r="H32" s="11">
        <v>0.11700000000000001</v>
      </c>
      <c r="I32" s="11">
        <v>0.193</v>
      </c>
    </row>
    <row r="33" spans="2:9" x14ac:dyDescent="0.25">
      <c r="B33" s="29" t="s">
        <v>91</v>
      </c>
      <c r="C33" s="9"/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2:9" x14ac:dyDescent="0.25">
      <c r="B34" s="28" t="s">
        <v>92</v>
      </c>
      <c r="C34" s="12"/>
      <c r="D34" s="11">
        <v>0.17699999999999999</v>
      </c>
      <c r="E34" s="11">
        <v>1.2999999999999999E-2</v>
      </c>
      <c r="F34" s="11">
        <v>7.0000000000000007E-2</v>
      </c>
      <c r="G34" s="11">
        <v>0.13800000000000001</v>
      </c>
      <c r="H34" s="11">
        <v>0.11700000000000001</v>
      </c>
      <c r="I34" s="11">
        <v>0.193</v>
      </c>
    </row>
    <row r="35" spans="2:9" x14ac:dyDescent="0.25">
      <c r="B35" s="29" t="s">
        <v>93</v>
      </c>
      <c r="C35" s="9"/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2:9" x14ac:dyDescent="0.25">
      <c r="B36" s="28" t="s">
        <v>94</v>
      </c>
      <c r="C36" s="12"/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</row>
    <row r="37" spans="2:9" x14ac:dyDescent="0.25">
      <c r="B37" s="29" t="s">
        <v>95</v>
      </c>
      <c r="C37" s="9"/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E334-55D9-4906-9A93-4968D329B768}">
  <dimension ref="B1:I64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6" sqref="H56"/>
    </sheetView>
  </sheetViews>
  <sheetFormatPr baseColWidth="10" defaultColWidth="11.42578125" defaultRowHeight="15.75" x14ac:dyDescent="0.25"/>
  <cols>
    <col min="1" max="1" width="11.42578125" style="2"/>
    <col min="2" max="2" width="63.5703125" style="2" customWidth="1"/>
    <col min="3" max="3" width="16.85546875" style="2" customWidth="1"/>
    <col min="4" max="9" width="15.7109375" style="2" customWidth="1"/>
    <col min="10" max="16384" width="11.42578125" style="2"/>
  </cols>
  <sheetData>
    <row r="1" spans="2:9" x14ac:dyDescent="0.25">
      <c r="B1" s="25" t="s">
        <v>97</v>
      </c>
    </row>
    <row r="2" spans="2:9" x14ac:dyDescent="0.25">
      <c r="B2" s="1" t="s">
        <v>0</v>
      </c>
    </row>
    <row r="3" spans="2:9" x14ac:dyDescent="0.25">
      <c r="B3" s="26" t="s">
        <v>1</v>
      </c>
      <c r="C3" s="3" t="s">
        <v>2</v>
      </c>
      <c r="D3" s="4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</row>
    <row r="4" spans="2:9" x14ac:dyDescent="0.25">
      <c r="B4" s="5" t="s">
        <v>3</v>
      </c>
      <c r="C4" s="32"/>
      <c r="D4" s="6"/>
      <c r="E4" s="6"/>
      <c r="F4" s="6"/>
      <c r="G4" s="6"/>
      <c r="H4" s="6"/>
      <c r="I4" s="6"/>
    </row>
    <row r="5" spans="2:9" x14ac:dyDescent="0.25">
      <c r="B5" s="7" t="s">
        <v>4</v>
      </c>
      <c r="C5" s="33"/>
      <c r="D5" s="8"/>
      <c r="E5" s="8"/>
      <c r="F5" s="8"/>
      <c r="G5" s="8"/>
      <c r="H5" s="8"/>
      <c r="I5" s="8"/>
    </row>
    <row r="6" spans="2:9" x14ac:dyDescent="0.25">
      <c r="B6" s="29" t="s">
        <v>5</v>
      </c>
      <c r="C6" s="34">
        <v>7</v>
      </c>
      <c r="D6" s="16">
        <v>135885</v>
      </c>
      <c r="E6" s="16">
        <v>268835</v>
      </c>
      <c r="F6" s="16">
        <v>166821</v>
      </c>
      <c r="G6" s="16">
        <v>157002</v>
      </c>
      <c r="H6" s="16">
        <v>111410</v>
      </c>
      <c r="I6" s="16">
        <v>124337</v>
      </c>
    </row>
    <row r="7" spans="2:9" x14ac:dyDescent="0.25">
      <c r="B7" s="29" t="s">
        <v>7</v>
      </c>
      <c r="C7" s="34"/>
      <c r="D7" s="16">
        <v>566598</v>
      </c>
      <c r="E7" s="16">
        <v>389525</v>
      </c>
      <c r="F7" s="16">
        <v>410903</v>
      </c>
      <c r="G7" s="16">
        <v>453626</v>
      </c>
      <c r="H7" s="16">
        <v>531311</v>
      </c>
      <c r="I7" s="16">
        <v>474667</v>
      </c>
    </row>
    <row r="8" spans="2:9" x14ac:dyDescent="0.25">
      <c r="B8" s="28" t="s">
        <v>8</v>
      </c>
      <c r="C8" s="35">
        <v>8</v>
      </c>
      <c r="D8" s="24">
        <v>375824</v>
      </c>
      <c r="E8" s="24">
        <v>296971</v>
      </c>
      <c r="F8" s="24">
        <v>294068</v>
      </c>
      <c r="G8" s="24">
        <v>351756</v>
      </c>
      <c r="H8" s="24">
        <v>421374</v>
      </c>
      <c r="I8" s="24">
        <v>390076</v>
      </c>
    </row>
    <row r="9" spans="2:9" x14ac:dyDescent="0.25">
      <c r="B9" s="29" t="s">
        <v>9</v>
      </c>
      <c r="C9" s="34">
        <v>8</v>
      </c>
      <c r="D9" s="24">
        <v>24526</v>
      </c>
      <c r="E9" s="16">
        <v>30707</v>
      </c>
      <c r="F9" s="16">
        <v>24432</v>
      </c>
      <c r="G9" s="16">
        <v>28519</v>
      </c>
      <c r="H9" s="16">
        <v>25157</v>
      </c>
      <c r="I9" s="16">
        <v>25383</v>
      </c>
    </row>
    <row r="10" spans="2:9" x14ac:dyDescent="0.25">
      <c r="B10" s="28" t="s">
        <v>10</v>
      </c>
      <c r="C10" s="35">
        <v>8</v>
      </c>
      <c r="D10" s="16">
        <v>144532</v>
      </c>
      <c r="E10" s="24">
        <v>45894</v>
      </c>
      <c r="F10" s="24">
        <v>82808</v>
      </c>
      <c r="G10" s="24">
        <v>66386</v>
      </c>
      <c r="H10" s="24">
        <v>73059</v>
      </c>
      <c r="I10" s="24">
        <v>43312</v>
      </c>
    </row>
    <row r="11" spans="2:9" x14ac:dyDescent="0.25">
      <c r="B11" s="29" t="s">
        <v>11</v>
      </c>
      <c r="C11" s="34">
        <v>8</v>
      </c>
      <c r="D11" s="16">
        <v>21716</v>
      </c>
      <c r="E11" s="16">
        <v>15953</v>
      </c>
      <c r="F11" s="16">
        <v>9595</v>
      </c>
      <c r="G11" s="16">
        <v>6965</v>
      </c>
      <c r="H11" s="16">
        <v>11721</v>
      </c>
      <c r="I11" s="16">
        <v>15896</v>
      </c>
    </row>
    <row r="12" spans="2:9" x14ac:dyDescent="0.25">
      <c r="B12" s="28" t="s">
        <v>12</v>
      </c>
      <c r="C12" s="35">
        <v>9</v>
      </c>
      <c r="D12" s="24">
        <v>694378</v>
      </c>
      <c r="E12" s="24">
        <v>780840</v>
      </c>
      <c r="F12" s="24">
        <v>795341</v>
      </c>
      <c r="G12" s="24">
        <v>698627</v>
      </c>
      <c r="H12" s="24">
        <v>656274</v>
      </c>
      <c r="I12" s="24">
        <v>772357</v>
      </c>
    </row>
    <row r="13" spans="2:9" x14ac:dyDescent="0.25">
      <c r="B13" s="28" t="s">
        <v>13</v>
      </c>
      <c r="C13" s="35">
        <v>8</v>
      </c>
      <c r="D13" s="11">
        <v>0</v>
      </c>
      <c r="E13" s="24">
        <v>85429</v>
      </c>
      <c r="F13" s="24">
        <v>18568</v>
      </c>
      <c r="G13" s="24">
        <v>13298</v>
      </c>
      <c r="H13" s="24">
        <v>30235</v>
      </c>
      <c r="I13" s="24">
        <v>13497</v>
      </c>
    </row>
    <row r="14" spans="2:9" x14ac:dyDescent="0.25">
      <c r="B14" s="29" t="s">
        <v>14</v>
      </c>
      <c r="C14" s="34">
        <v>10</v>
      </c>
      <c r="D14" s="16">
        <v>25691</v>
      </c>
      <c r="E14" s="16">
        <v>34841</v>
      </c>
      <c r="F14" s="16">
        <v>33945</v>
      </c>
      <c r="G14" s="16">
        <v>24698</v>
      </c>
      <c r="H14" s="16">
        <v>27567</v>
      </c>
      <c r="I14" s="16">
        <v>19718</v>
      </c>
    </row>
    <row r="15" spans="2:9" x14ac:dyDescent="0.25">
      <c r="B15" s="29" t="s">
        <v>15</v>
      </c>
      <c r="C15" s="34"/>
      <c r="D15" s="24">
        <v>1422552</v>
      </c>
      <c r="E15" s="16">
        <v>1559470</v>
      </c>
      <c r="F15" s="16">
        <v>1425578</v>
      </c>
      <c r="G15" s="16">
        <v>1347251</v>
      </c>
      <c r="H15" s="16">
        <v>1356797</v>
      </c>
      <c r="I15" s="16">
        <v>1404576</v>
      </c>
    </row>
    <row r="16" spans="2:9" x14ac:dyDescent="0.25">
      <c r="B16" s="5" t="s">
        <v>17</v>
      </c>
      <c r="C16" s="36"/>
      <c r="D16" s="19">
        <v>1422552</v>
      </c>
      <c r="E16" s="20">
        <v>1559470</v>
      </c>
      <c r="F16" s="20">
        <v>1425578</v>
      </c>
      <c r="G16" s="20">
        <v>1347251</v>
      </c>
      <c r="H16" s="20">
        <v>1356797</v>
      </c>
      <c r="I16" s="20">
        <v>1404576</v>
      </c>
    </row>
    <row r="17" spans="2:9" x14ac:dyDescent="0.25">
      <c r="B17" s="7" t="s">
        <v>18</v>
      </c>
      <c r="C17" s="37"/>
      <c r="D17" s="22"/>
      <c r="E17" s="23"/>
      <c r="F17" s="23"/>
      <c r="G17" s="23"/>
      <c r="H17" s="23"/>
      <c r="I17" s="23"/>
    </row>
    <row r="18" spans="2:9" x14ac:dyDescent="0.25">
      <c r="B18" s="28" t="s">
        <v>19</v>
      </c>
      <c r="C18" s="35">
        <v>11</v>
      </c>
      <c r="D18" s="24">
        <v>14812</v>
      </c>
      <c r="E18" s="24">
        <v>14116</v>
      </c>
      <c r="F18" s="24">
        <v>14183</v>
      </c>
      <c r="G18" s="24">
        <v>14235</v>
      </c>
      <c r="H18" s="24">
        <v>16164</v>
      </c>
      <c r="I18" s="24">
        <v>22328</v>
      </c>
    </row>
    <row r="19" spans="2:9" x14ac:dyDescent="0.25">
      <c r="B19" s="29" t="s">
        <v>7</v>
      </c>
      <c r="C19" s="34"/>
      <c r="D19" s="24">
        <v>61662</v>
      </c>
      <c r="E19" s="16">
        <v>59506</v>
      </c>
      <c r="F19" s="16">
        <v>69967</v>
      </c>
      <c r="G19" s="16">
        <v>63396</v>
      </c>
      <c r="H19" s="16">
        <v>42619</v>
      </c>
      <c r="I19" s="16">
        <v>46596</v>
      </c>
    </row>
    <row r="20" spans="2:9" x14ac:dyDescent="0.25">
      <c r="B20" s="28" t="s">
        <v>8</v>
      </c>
      <c r="C20" s="35"/>
      <c r="D20" s="2">
        <v>577</v>
      </c>
      <c r="E20" s="11">
        <v>85</v>
      </c>
      <c r="F20" s="11">
        <v>0</v>
      </c>
      <c r="G20" s="11">
        <v>291</v>
      </c>
      <c r="H20" s="11">
        <v>0</v>
      </c>
      <c r="I20" s="11">
        <v>0</v>
      </c>
    </row>
    <row r="21" spans="2:9" x14ac:dyDescent="0.25">
      <c r="B21" s="28" t="s">
        <v>10</v>
      </c>
      <c r="C21" s="35">
        <v>8</v>
      </c>
      <c r="D21" s="24">
        <v>58745</v>
      </c>
      <c r="E21" s="24">
        <v>59421</v>
      </c>
      <c r="F21" s="24">
        <v>69967</v>
      </c>
      <c r="G21" s="24">
        <v>63105</v>
      </c>
      <c r="H21" s="24">
        <v>38661</v>
      </c>
      <c r="I21" s="24">
        <v>41180</v>
      </c>
    </row>
    <row r="22" spans="2:9" x14ac:dyDescent="0.25">
      <c r="B22" s="29" t="s">
        <v>11</v>
      </c>
      <c r="C22" s="34">
        <v>8</v>
      </c>
      <c r="D22" s="24">
        <v>2340</v>
      </c>
      <c r="E22" s="2">
        <v>0</v>
      </c>
      <c r="F22" s="2">
        <v>0</v>
      </c>
      <c r="G22" s="2">
        <v>0</v>
      </c>
      <c r="H22" s="16">
        <v>3958</v>
      </c>
      <c r="I22" s="16">
        <v>5416</v>
      </c>
    </row>
    <row r="23" spans="2:9" x14ac:dyDescent="0.25">
      <c r="B23" s="29" t="s">
        <v>21</v>
      </c>
      <c r="C23" s="34">
        <v>13</v>
      </c>
      <c r="D23" s="16">
        <v>7038511</v>
      </c>
      <c r="E23" s="16">
        <v>7407913</v>
      </c>
      <c r="F23" s="16">
        <v>7351319</v>
      </c>
      <c r="G23" s="16">
        <v>7185922</v>
      </c>
      <c r="H23" s="16">
        <v>7346038</v>
      </c>
      <c r="I23" s="16">
        <v>7250398</v>
      </c>
    </row>
    <row r="24" spans="2:9" x14ac:dyDescent="0.25">
      <c r="B24" s="28" t="s">
        <v>22</v>
      </c>
      <c r="C24" s="35">
        <v>15</v>
      </c>
      <c r="D24" s="24">
        <v>234586</v>
      </c>
      <c r="E24" s="24">
        <v>237062</v>
      </c>
      <c r="F24" s="24">
        <v>232889</v>
      </c>
      <c r="G24" s="24">
        <v>202115</v>
      </c>
      <c r="H24" s="24">
        <v>215350</v>
      </c>
      <c r="I24" s="24">
        <v>210937</v>
      </c>
    </row>
    <row r="25" spans="2:9" x14ac:dyDescent="0.25">
      <c r="B25" s="29" t="s">
        <v>23</v>
      </c>
      <c r="C25" s="34" t="s">
        <v>98</v>
      </c>
      <c r="D25" s="16">
        <v>186632</v>
      </c>
      <c r="E25" s="16">
        <v>218209</v>
      </c>
      <c r="F25" s="16">
        <v>216073</v>
      </c>
      <c r="G25" s="16">
        <v>140483</v>
      </c>
      <c r="H25" s="16">
        <v>151065</v>
      </c>
      <c r="I25" s="16">
        <v>154673</v>
      </c>
    </row>
    <row r="26" spans="2:9" x14ac:dyDescent="0.25">
      <c r="B26" s="29" t="s">
        <v>24</v>
      </c>
      <c r="C26" s="34">
        <v>15</v>
      </c>
      <c r="D26" s="24">
        <v>1147010</v>
      </c>
      <c r="E26" s="16">
        <v>1148275</v>
      </c>
      <c r="F26" s="16">
        <v>1147516</v>
      </c>
      <c r="G26" s="16">
        <v>1147704</v>
      </c>
      <c r="H26" s="16">
        <v>1166873</v>
      </c>
      <c r="I26" s="16">
        <v>1166087</v>
      </c>
    </row>
    <row r="27" spans="2:9" x14ac:dyDescent="0.25">
      <c r="B27" s="28" t="s">
        <v>14</v>
      </c>
      <c r="C27" s="35" t="s">
        <v>99</v>
      </c>
      <c r="D27" s="16">
        <v>139701</v>
      </c>
      <c r="E27" s="24">
        <v>140946</v>
      </c>
      <c r="F27" s="24">
        <v>135182</v>
      </c>
      <c r="G27" s="24">
        <v>130816</v>
      </c>
      <c r="H27" s="24">
        <v>127094</v>
      </c>
      <c r="I27" s="24">
        <v>156259</v>
      </c>
    </row>
    <row r="28" spans="2:9" x14ac:dyDescent="0.25">
      <c r="B28" s="7" t="s">
        <v>25</v>
      </c>
      <c r="C28" s="37"/>
      <c r="D28" s="19">
        <v>8822914</v>
      </c>
      <c r="E28" s="19">
        <v>9226027</v>
      </c>
      <c r="F28" s="19">
        <v>9167129</v>
      </c>
      <c r="G28" s="19">
        <v>8884671</v>
      </c>
      <c r="H28" s="19">
        <v>9065203</v>
      </c>
      <c r="I28" s="19">
        <v>9007278</v>
      </c>
    </row>
    <row r="29" spans="2:9" x14ac:dyDescent="0.25">
      <c r="B29" s="5" t="s">
        <v>26</v>
      </c>
      <c r="C29" s="36"/>
      <c r="D29" s="20">
        <v>10245466</v>
      </c>
      <c r="E29" s="20">
        <v>10785497</v>
      </c>
      <c r="F29" s="20">
        <v>10592707</v>
      </c>
      <c r="G29" s="20">
        <v>10231922</v>
      </c>
      <c r="H29" s="20">
        <v>10422000</v>
      </c>
      <c r="I29" s="20">
        <v>10411854</v>
      </c>
    </row>
    <row r="30" spans="2:9" x14ac:dyDescent="0.25">
      <c r="B30" s="7" t="s">
        <v>27</v>
      </c>
      <c r="C30" s="37"/>
      <c r="D30" s="23"/>
      <c r="E30" s="23"/>
      <c r="F30" s="23"/>
      <c r="G30" s="23"/>
      <c r="H30" s="23"/>
      <c r="I30" s="23"/>
    </row>
    <row r="31" spans="2:9" x14ac:dyDescent="0.25">
      <c r="B31" s="5" t="s">
        <v>28</v>
      </c>
      <c r="C31" s="36"/>
      <c r="D31" s="22"/>
      <c r="E31" s="22"/>
      <c r="F31" s="22"/>
      <c r="G31" s="22"/>
      <c r="H31" s="22"/>
      <c r="I31" s="22"/>
    </row>
    <row r="32" spans="2:9" x14ac:dyDescent="0.25">
      <c r="B32" s="28" t="s">
        <v>29</v>
      </c>
      <c r="C32" s="35">
        <v>16</v>
      </c>
      <c r="D32" s="24">
        <v>742041</v>
      </c>
      <c r="E32" s="24">
        <v>818273</v>
      </c>
      <c r="F32" s="24">
        <v>998893</v>
      </c>
      <c r="G32" s="24">
        <v>710879</v>
      </c>
      <c r="H32" s="24">
        <v>461218</v>
      </c>
      <c r="I32" s="24">
        <v>671365</v>
      </c>
    </row>
    <row r="33" spans="2:9" x14ac:dyDescent="0.25">
      <c r="B33" s="151" t="s">
        <v>30</v>
      </c>
      <c r="C33" s="34"/>
      <c r="D33" s="16">
        <v>600998</v>
      </c>
      <c r="E33" s="16">
        <v>642709</v>
      </c>
      <c r="F33" s="16">
        <v>661395</v>
      </c>
      <c r="G33" s="16">
        <v>665704</v>
      </c>
      <c r="H33" s="16">
        <v>801118</v>
      </c>
      <c r="I33" s="16">
        <v>700143</v>
      </c>
    </row>
    <row r="34" spans="2:9" x14ac:dyDescent="0.25">
      <c r="B34" s="28" t="s">
        <v>31</v>
      </c>
      <c r="C34" s="35">
        <v>17</v>
      </c>
      <c r="D34" s="24">
        <v>333270</v>
      </c>
      <c r="E34" s="24">
        <v>378050</v>
      </c>
      <c r="F34" s="24">
        <v>375734</v>
      </c>
      <c r="G34" s="24">
        <v>384612</v>
      </c>
      <c r="H34" s="24">
        <v>524530</v>
      </c>
      <c r="I34" s="24">
        <v>485514</v>
      </c>
    </row>
    <row r="35" spans="2:9" x14ac:dyDescent="0.25">
      <c r="B35" s="29" t="s">
        <v>32</v>
      </c>
      <c r="C35" s="34">
        <v>17</v>
      </c>
      <c r="D35" s="24">
        <v>49633</v>
      </c>
      <c r="E35" s="16">
        <v>31363</v>
      </c>
      <c r="F35" s="16">
        <v>85800</v>
      </c>
      <c r="G35" s="16">
        <v>91510</v>
      </c>
      <c r="H35" s="16">
        <v>74437</v>
      </c>
      <c r="I35" s="16">
        <v>20191</v>
      </c>
    </row>
    <row r="36" spans="2:9" x14ac:dyDescent="0.25">
      <c r="B36" s="28" t="s">
        <v>33</v>
      </c>
      <c r="C36" s="35">
        <v>17</v>
      </c>
      <c r="D36" s="16">
        <v>155362</v>
      </c>
      <c r="E36" s="24">
        <v>151706</v>
      </c>
      <c r="F36" s="24">
        <v>151043</v>
      </c>
      <c r="G36" s="24">
        <v>131592</v>
      </c>
      <c r="H36" s="24">
        <v>189483</v>
      </c>
      <c r="I36" s="24">
        <v>176255</v>
      </c>
    </row>
    <row r="37" spans="2:9" x14ac:dyDescent="0.25">
      <c r="B37" s="29" t="s">
        <v>34</v>
      </c>
      <c r="C37" s="34">
        <v>18</v>
      </c>
      <c r="D37" s="16">
        <v>62733</v>
      </c>
      <c r="E37" s="16">
        <v>81590</v>
      </c>
      <c r="F37" s="16">
        <v>48818</v>
      </c>
      <c r="G37" s="16">
        <v>57990</v>
      </c>
      <c r="H37" s="16">
        <v>12668</v>
      </c>
      <c r="I37" s="16">
        <v>18183</v>
      </c>
    </row>
    <row r="38" spans="2:9" x14ac:dyDescent="0.25">
      <c r="B38" s="29" t="s">
        <v>36</v>
      </c>
      <c r="C38" s="34">
        <v>19</v>
      </c>
      <c r="D38" s="16">
        <v>57775</v>
      </c>
      <c r="E38" s="16">
        <v>42250</v>
      </c>
      <c r="F38" s="16">
        <v>53704</v>
      </c>
      <c r="G38" s="16">
        <v>57594</v>
      </c>
      <c r="H38" s="16">
        <v>55054</v>
      </c>
      <c r="I38" s="16">
        <v>62891</v>
      </c>
    </row>
    <row r="39" spans="2:9" x14ac:dyDescent="0.25">
      <c r="B39" s="28" t="s">
        <v>37</v>
      </c>
      <c r="C39" s="35" t="s">
        <v>100</v>
      </c>
      <c r="D39" s="24">
        <v>38445</v>
      </c>
      <c r="E39" s="24">
        <v>36805</v>
      </c>
      <c r="F39" s="24">
        <v>32424</v>
      </c>
      <c r="G39" s="24">
        <v>71752</v>
      </c>
      <c r="H39" s="24">
        <v>34417</v>
      </c>
      <c r="I39" s="24">
        <v>52059</v>
      </c>
    </row>
    <row r="40" spans="2:9" x14ac:dyDescent="0.25">
      <c r="B40" s="29" t="s">
        <v>38</v>
      </c>
      <c r="C40" s="34" t="s">
        <v>101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16">
        <v>9795</v>
      </c>
    </row>
    <row r="41" spans="2:9" x14ac:dyDescent="0.25">
      <c r="B41" s="28" t="s">
        <v>39</v>
      </c>
      <c r="C41" s="35"/>
      <c r="D41" s="24">
        <v>1439259</v>
      </c>
      <c r="E41" s="24">
        <v>1540037</v>
      </c>
      <c r="F41" s="24">
        <v>1746416</v>
      </c>
      <c r="G41" s="24">
        <v>1505929</v>
      </c>
      <c r="H41" s="24">
        <v>1351807</v>
      </c>
      <c r="I41" s="24">
        <v>1496253</v>
      </c>
    </row>
    <row r="42" spans="2:9" x14ac:dyDescent="0.25">
      <c r="B42" s="7" t="s">
        <v>41</v>
      </c>
      <c r="C42" s="37"/>
      <c r="D42" s="19">
        <v>1439259</v>
      </c>
      <c r="E42" s="19">
        <v>1540037</v>
      </c>
      <c r="F42" s="19">
        <v>1746416</v>
      </c>
      <c r="G42" s="19">
        <v>1505929</v>
      </c>
      <c r="H42" s="19">
        <v>1351807</v>
      </c>
      <c r="I42" s="19">
        <v>1496253</v>
      </c>
    </row>
    <row r="43" spans="2:9" x14ac:dyDescent="0.25">
      <c r="B43" s="5" t="s">
        <v>42</v>
      </c>
      <c r="C43" s="36"/>
      <c r="D43" s="22"/>
      <c r="E43" s="22"/>
      <c r="F43" s="22"/>
      <c r="G43" s="22"/>
      <c r="H43" s="22"/>
      <c r="I43" s="22"/>
    </row>
    <row r="44" spans="2:9" x14ac:dyDescent="0.25">
      <c r="B44" s="28" t="s">
        <v>29</v>
      </c>
      <c r="C44" s="35">
        <v>16</v>
      </c>
      <c r="D44" s="24">
        <v>4136276</v>
      </c>
      <c r="E44" s="24">
        <v>4398801</v>
      </c>
      <c r="F44" s="24">
        <v>3985730</v>
      </c>
      <c r="G44" s="24">
        <v>3748761</v>
      </c>
      <c r="H44" s="24">
        <v>3919904</v>
      </c>
      <c r="I44" s="24">
        <v>3471451</v>
      </c>
    </row>
    <row r="45" spans="2:9" x14ac:dyDescent="0.25">
      <c r="B45" s="29" t="s">
        <v>30</v>
      </c>
      <c r="C45" s="34"/>
      <c r="D45" s="16">
        <v>83822</v>
      </c>
      <c r="E45" s="16">
        <v>90509</v>
      </c>
      <c r="F45" s="16">
        <v>43281</v>
      </c>
      <c r="G45" s="16">
        <v>69288</v>
      </c>
      <c r="H45" s="16">
        <v>86802</v>
      </c>
      <c r="I45" s="16">
        <v>35658</v>
      </c>
    </row>
    <row r="46" spans="2:9" x14ac:dyDescent="0.25">
      <c r="B46" s="28" t="s">
        <v>31</v>
      </c>
      <c r="C46" s="35">
        <v>17</v>
      </c>
      <c r="D46" s="24">
        <v>39252</v>
      </c>
      <c r="E46" s="24">
        <v>24963</v>
      </c>
      <c r="F46" s="24">
        <v>23800</v>
      </c>
      <c r="G46" s="11">
        <v>688</v>
      </c>
      <c r="H46" s="24">
        <v>2319</v>
      </c>
      <c r="I46" s="11">
        <v>0</v>
      </c>
    </row>
    <row r="47" spans="2:9" x14ac:dyDescent="0.25">
      <c r="B47" s="29" t="s">
        <v>32</v>
      </c>
      <c r="C47" s="34">
        <v>17</v>
      </c>
      <c r="D47" s="24">
        <v>25777</v>
      </c>
      <c r="E47" s="16">
        <v>36078</v>
      </c>
      <c r="F47" s="16">
        <v>5585</v>
      </c>
      <c r="G47" s="16">
        <v>53178</v>
      </c>
      <c r="H47" s="16">
        <v>70730</v>
      </c>
      <c r="I47" s="2">
        <v>0</v>
      </c>
    </row>
    <row r="48" spans="2:9" x14ac:dyDescent="0.25">
      <c r="B48" s="28" t="s">
        <v>33</v>
      </c>
      <c r="C48" s="35">
        <v>17</v>
      </c>
      <c r="D48" s="16">
        <v>18793</v>
      </c>
      <c r="E48" s="24">
        <v>29468</v>
      </c>
      <c r="F48" s="24">
        <v>13896</v>
      </c>
      <c r="G48" s="24">
        <v>11100</v>
      </c>
      <c r="H48" s="24">
        <v>11592</v>
      </c>
      <c r="I48" s="24">
        <v>35658</v>
      </c>
    </row>
    <row r="49" spans="2:9" x14ac:dyDescent="0.25">
      <c r="B49" s="29" t="s">
        <v>34</v>
      </c>
      <c r="C49" s="34">
        <v>18</v>
      </c>
      <c r="D49" s="2">
        <v>0</v>
      </c>
      <c r="E49" s="2">
        <v>0</v>
      </c>
      <c r="F49" s="2">
        <v>0</v>
      </c>
      <c r="G49" s="16">
        <v>4322</v>
      </c>
      <c r="H49" s="16">
        <v>2161</v>
      </c>
      <c r="I49" s="2">
        <v>0</v>
      </c>
    </row>
    <row r="50" spans="2:9" x14ac:dyDescent="0.25">
      <c r="B50" s="29" t="s">
        <v>36</v>
      </c>
      <c r="C50" s="34">
        <v>19</v>
      </c>
      <c r="D50" s="16">
        <v>23765</v>
      </c>
      <c r="E50" s="16">
        <v>25050</v>
      </c>
      <c r="F50" s="16">
        <v>26250</v>
      </c>
      <c r="G50" s="16">
        <v>55340</v>
      </c>
      <c r="H50" s="16">
        <v>77389</v>
      </c>
      <c r="I50" s="16">
        <v>67155</v>
      </c>
    </row>
    <row r="51" spans="2:9" x14ac:dyDescent="0.25">
      <c r="B51" s="28" t="s">
        <v>44</v>
      </c>
      <c r="C51" s="35" t="s">
        <v>98</v>
      </c>
      <c r="D51" s="24">
        <v>592782</v>
      </c>
      <c r="E51" s="24">
        <v>610807</v>
      </c>
      <c r="F51" s="24">
        <v>671069</v>
      </c>
      <c r="G51" s="24">
        <v>676802</v>
      </c>
      <c r="H51" s="24">
        <v>677588</v>
      </c>
      <c r="I51" s="24">
        <v>652442</v>
      </c>
    </row>
    <row r="52" spans="2:9" x14ac:dyDescent="0.25">
      <c r="B52" s="28" t="s">
        <v>38</v>
      </c>
      <c r="C52" s="35" t="s">
        <v>102</v>
      </c>
      <c r="D52" s="16">
        <v>38974</v>
      </c>
      <c r="E52" s="24">
        <v>18774</v>
      </c>
      <c r="F52" s="24">
        <v>14529</v>
      </c>
      <c r="G52" s="24">
        <v>12585</v>
      </c>
      <c r="H52" s="24">
        <v>24565</v>
      </c>
      <c r="I52" s="24">
        <v>48850</v>
      </c>
    </row>
    <row r="53" spans="2:9" x14ac:dyDescent="0.25">
      <c r="B53" s="5" t="s">
        <v>45</v>
      </c>
      <c r="C53" s="36"/>
      <c r="D53" s="19">
        <v>4875619</v>
      </c>
      <c r="E53" s="20">
        <v>5143941</v>
      </c>
      <c r="F53" s="20">
        <v>4740859</v>
      </c>
      <c r="G53" s="20">
        <v>4562776</v>
      </c>
      <c r="H53" s="20">
        <v>4786248</v>
      </c>
      <c r="I53" s="20">
        <v>4275556</v>
      </c>
    </row>
    <row r="54" spans="2:9" x14ac:dyDescent="0.25">
      <c r="B54" s="7" t="s">
        <v>46</v>
      </c>
      <c r="C54" s="37"/>
      <c r="D54" s="20">
        <v>6314878</v>
      </c>
      <c r="E54" s="19">
        <v>6683978</v>
      </c>
      <c r="F54" s="19">
        <v>6487275</v>
      </c>
      <c r="G54" s="19">
        <v>6068705</v>
      </c>
      <c r="H54" s="19">
        <v>6138055</v>
      </c>
      <c r="I54" s="19">
        <v>5771809</v>
      </c>
    </row>
    <row r="55" spans="2:9" x14ac:dyDescent="0.25">
      <c r="B55" s="5" t="s">
        <v>47</v>
      </c>
      <c r="C55" s="36"/>
      <c r="D55" s="23"/>
      <c r="E55" s="22"/>
      <c r="F55" s="22"/>
      <c r="G55" s="22"/>
      <c r="H55" s="22"/>
      <c r="I55" s="22"/>
    </row>
    <row r="56" spans="2:9" x14ac:dyDescent="0.25">
      <c r="B56" s="28" t="s">
        <v>48</v>
      </c>
      <c r="C56" s="35">
        <v>22</v>
      </c>
      <c r="D56" s="16">
        <v>1646503</v>
      </c>
      <c r="E56" s="24">
        <v>1646503</v>
      </c>
      <c r="F56" s="24">
        <v>1646503</v>
      </c>
      <c r="G56" s="24">
        <v>1646503</v>
      </c>
      <c r="H56" s="24">
        <v>1646503</v>
      </c>
      <c r="I56" s="24">
        <v>1818128</v>
      </c>
    </row>
    <row r="57" spans="2:9" x14ac:dyDescent="0.25">
      <c r="B57" s="29" t="s">
        <v>49</v>
      </c>
      <c r="C57" s="34" t="s">
        <v>103</v>
      </c>
      <c r="D57" s="11">
        <v>0</v>
      </c>
      <c r="E57" s="2">
        <v>0</v>
      </c>
      <c r="F57" s="2">
        <v>0</v>
      </c>
      <c r="G57" s="2">
        <v>0</v>
      </c>
      <c r="H57" s="2">
        <v>0</v>
      </c>
      <c r="I57" s="16">
        <v>-38019</v>
      </c>
    </row>
    <row r="58" spans="2:9" x14ac:dyDescent="0.25">
      <c r="B58" s="28" t="s">
        <v>52</v>
      </c>
      <c r="C58" s="35">
        <v>22</v>
      </c>
      <c r="D58" s="16">
        <v>299214</v>
      </c>
      <c r="E58" s="24">
        <v>312273</v>
      </c>
      <c r="F58" s="24">
        <v>329301</v>
      </c>
      <c r="G58" s="24">
        <v>329301</v>
      </c>
      <c r="H58" s="24">
        <v>329301</v>
      </c>
      <c r="I58" s="24">
        <v>363626</v>
      </c>
    </row>
    <row r="59" spans="2:9" x14ac:dyDescent="0.25">
      <c r="B59" s="29" t="s">
        <v>53</v>
      </c>
      <c r="C59" s="34">
        <v>22</v>
      </c>
      <c r="D59" s="24">
        <v>1777356</v>
      </c>
      <c r="E59" s="16">
        <v>1706128</v>
      </c>
      <c r="F59" s="16">
        <v>1716896</v>
      </c>
      <c r="G59" s="16">
        <v>1859385</v>
      </c>
      <c r="H59" s="16">
        <v>1967159</v>
      </c>
      <c r="I59" s="16">
        <v>2196748</v>
      </c>
    </row>
    <row r="60" spans="2:9" x14ac:dyDescent="0.25">
      <c r="B60" s="28" t="s">
        <v>54</v>
      </c>
      <c r="C60" s="35">
        <v>22</v>
      </c>
      <c r="D60" s="16">
        <v>-6094</v>
      </c>
      <c r="E60" s="24">
        <v>201504</v>
      </c>
      <c r="F60" s="24">
        <v>198278</v>
      </c>
      <c r="G60" s="24">
        <v>143997</v>
      </c>
      <c r="H60" s="24">
        <v>167518</v>
      </c>
      <c r="I60" s="24">
        <v>133453</v>
      </c>
    </row>
    <row r="61" spans="2:9" x14ac:dyDescent="0.25">
      <c r="B61" s="29" t="s">
        <v>55</v>
      </c>
      <c r="C61" s="34"/>
      <c r="D61" s="24">
        <v>3716979</v>
      </c>
      <c r="E61" s="16">
        <v>3866408</v>
      </c>
      <c r="F61" s="16">
        <v>3890978</v>
      </c>
      <c r="G61" s="16">
        <v>3979186</v>
      </c>
      <c r="H61" s="16">
        <v>4110481</v>
      </c>
      <c r="I61" s="16">
        <v>4473936</v>
      </c>
    </row>
    <row r="62" spans="2:9" x14ac:dyDescent="0.25">
      <c r="B62" s="28" t="s">
        <v>56</v>
      </c>
      <c r="C62" s="35">
        <v>21</v>
      </c>
      <c r="D62" s="16">
        <v>213609</v>
      </c>
      <c r="E62" s="24">
        <v>235111</v>
      </c>
      <c r="F62" s="24">
        <v>214454</v>
      </c>
      <c r="G62" s="24">
        <v>184031</v>
      </c>
      <c r="H62" s="24">
        <v>173464</v>
      </c>
      <c r="I62" s="24">
        <v>166109</v>
      </c>
    </row>
    <row r="63" spans="2:9" x14ac:dyDescent="0.25">
      <c r="B63" s="5" t="s">
        <v>57</v>
      </c>
      <c r="C63" s="36"/>
      <c r="D63" s="19">
        <v>3930588</v>
      </c>
      <c r="E63" s="20">
        <v>4101519</v>
      </c>
      <c r="F63" s="20">
        <v>4105432</v>
      </c>
      <c r="G63" s="20">
        <v>4163217</v>
      </c>
      <c r="H63" s="20">
        <v>4283945</v>
      </c>
      <c r="I63" s="20">
        <v>4640045</v>
      </c>
    </row>
    <row r="64" spans="2:9" x14ac:dyDescent="0.25">
      <c r="B64" s="7" t="s">
        <v>58</v>
      </c>
      <c r="C64" s="37"/>
      <c r="D64" s="20">
        <v>10245466</v>
      </c>
      <c r="E64" s="19">
        <v>10785497</v>
      </c>
      <c r="F64" s="19">
        <v>10592707</v>
      </c>
      <c r="G64" s="19">
        <v>10231922</v>
      </c>
      <c r="H64" s="19">
        <v>10422000</v>
      </c>
      <c r="I64" s="19">
        <v>10411854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ANÁLISIS HORIZONTAL Y VERTICAL</vt:lpstr>
      <vt:lpstr>Ratios</vt:lpstr>
      <vt:lpstr>YURA ER</vt:lpstr>
      <vt:lpstr>YURA ESF</vt:lpstr>
      <vt:lpstr>DEPRECIACIONES</vt:lpstr>
      <vt:lpstr>PACASMAYO ER</vt:lpstr>
      <vt:lpstr>PACASMAYO ESF</vt:lpstr>
      <vt:lpstr>UNACEM ER</vt:lpstr>
      <vt:lpstr>UNACEM ESF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Barriga</dc:creator>
  <cp:lastModifiedBy>Orlando Barriga</cp:lastModifiedBy>
  <dcterms:created xsi:type="dcterms:W3CDTF">2021-02-17T23:44:35Z</dcterms:created>
  <dcterms:modified xsi:type="dcterms:W3CDTF">2021-02-20T03:42:50Z</dcterms:modified>
</cp:coreProperties>
</file>