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1.xml" ContentType="application/vnd.openxmlformats-officedocument.spreadsheetml.comments+xml"/>
  <Override PartName="/xl/drawings/drawing15.xml" ContentType="application/vnd.openxmlformats-officedocument.drawing+xml"/>
  <Override PartName="/xl/comments2.xml" ContentType="application/vnd.openxmlformats-officedocument.spreadsheetml.comments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img-crm-data\xltest\"/>
    </mc:Choice>
  </mc:AlternateContent>
  <xr:revisionPtr revIDLastSave="0" documentId="13_ncr:1_{C007C29B-80EE-44A3-BE14-F641432E48EF}" xr6:coauthVersionLast="47" xr6:coauthVersionMax="47" xr10:uidLastSave="{00000000-0000-0000-0000-000000000000}"/>
  <bookViews>
    <workbookView xWindow="0" yWindow="2280" windowWidth="14700" windowHeight="8640" firstSheet="3" activeTab="3" xr2:uid="{00000000-000D-0000-FFFF-FFFF00000000}"/>
  </bookViews>
  <sheets>
    <sheet name="Setup" sheetId="36" state="hidden" r:id="rId1"/>
    <sheet name="PM Costing" sheetId="42" state="veryHidden" r:id="rId2"/>
    <sheet name="Config" sheetId="46" state="hidden" r:id="rId3"/>
    <sheet name="General" sheetId="37" r:id="rId4"/>
    <sheet name="CP" sheetId="39" r:id="rId5"/>
    <sheet name="CP Iraq" sheetId="45" state="veryHidden" r:id="rId6"/>
    <sheet name="Introduction Hitachi" sheetId="47" state="veryHidden" r:id="rId7"/>
    <sheet name="Introduction Mits" sheetId="41" state="veryHidden" r:id="rId8"/>
    <sheet name="Introduction Gree" sheetId="40" r:id="rId9"/>
    <sheet name="Sum(Total)" sheetId="35" r:id="rId10"/>
    <sheet name="Sum(Discounted)" sheetId="44" state="veryHidden" r:id="rId11"/>
    <sheet name="Split" sheetId="34" r:id="rId12"/>
    <sheet name="Copper" sheetId="33" r:id="rId13"/>
    <sheet name="Outdoor" sheetId="32" r:id="rId14"/>
    <sheet name="Indoor" sheetId="38" r:id="rId15"/>
    <sheet name="Controllers" sheetId="30" r:id="rId16"/>
    <sheet name="Installation Price" sheetId="29" r:id="rId17"/>
    <sheet name="CCU" sheetId="43" r:id="rId18"/>
    <sheet name="FCU" sheetId="27" r:id="rId19"/>
    <sheet name="Heat Pump" sheetId="25" r:id="rId20"/>
    <sheet name="Package" sheetId="24" r:id="rId21"/>
    <sheet name="AHU" sheetId="23" r:id="rId22"/>
    <sheet name="Chillers" sheetId="22" r:id="rId23"/>
    <sheet name="Sum Duct" sheetId="21" r:id="rId24"/>
    <sheet name="Duct BOQ (Not to Print)" sheetId="18" r:id="rId25"/>
    <sheet name="Quantities (Not to Print)" sheetId="19" r:id="rId26"/>
    <sheet name="Sold" sheetId="20" state="hidden" r:id="rId27"/>
    <sheet name="DV_CACHE_MAP" sheetId="48" state="veryHidden" r:id="rId28"/>
  </sheets>
  <definedNames>
    <definedName name="AmmanVRF">Setup!$E$1:$E$2</definedName>
    <definedName name="Brand">Setup!$V$28:$V$30</definedName>
    <definedName name="CassetteIdu">Setup!$K$14:$K$17</definedName>
    <definedName name="copper">'Installation Price'!$H$22</definedName>
    <definedName name="difusers">'Duct BOQ (Not to Print)'!$B$53:$B$66,'Duct BOQ (Not to Print)'!$B$67:$B$80</definedName>
    <definedName name="DuctedIdu">Setup!$J$14:$J$16</definedName>
    <definedName name="Gree">Setup!$W$28</definedName>
    <definedName name="IdCode">Indoor!$P$8:$P$27</definedName>
    <definedName name="IdoldCode">Indoor!$C$8:$C$27</definedName>
    <definedName name="IdOldP">Indoor!$Q$8:$Q$27</definedName>
    <definedName name="IdUP">Indoor!$G$8:$G$27</definedName>
    <definedName name="Image">Setup!$W$28:$W$30</definedName>
    <definedName name="installation">'Installation Price'!#REF!</definedName>
    <definedName name="installationextra">'Installation Price'!$F$56:$F$61</definedName>
    <definedName name="IraqIns">Setup!$G$5</definedName>
    <definedName name="IraqVRF">Setup!$E$1:$E$3</definedName>
    <definedName name="Jordan">Setup!$G$2:$G$4</definedName>
    <definedName name="Length">'Quantities (Not to Print)'!$G$5:$G$26</definedName>
    <definedName name="maintenance">'Installation Price'!$F$67</definedName>
    <definedName name="Mitsubishi">Setup!$W$29</definedName>
    <definedName name="MyValidation">IF(Setup!$C$15="Residential", Setup!$A$15:$A$17, Setup!$A$15:$A$21)</definedName>
    <definedName name="MyValidationRange">Outdoor!$B$185:$B$199</definedName>
    <definedName name="NewCCCode">Controllers!$A$63:$A$66</definedName>
    <definedName name="NewCCP">Controllers!$E$63:$E$66</definedName>
    <definedName name="NewCICode">Controllers!$A$7:$A$16</definedName>
    <definedName name="NewCIP">Controllers!$E$7:$E$16</definedName>
    <definedName name="NewOdCode">Outdoor!$B$8:$B$107</definedName>
    <definedName name="NewOdP">Outdoor!$F$8:$F$107</definedName>
    <definedName name="NewSCode">Split!$C$7:$C$106</definedName>
    <definedName name="NewSP">Split!$G$7:$G$106</definedName>
    <definedName name="OldCCCode">Controllers!$O$63:$O$66</definedName>
    <definedName name="OldCCP">Controllers!$P$63:$P$66</definedName>
    <definedName name="OldCICode">Controllers!$O$7:$O$16</definedName>
    <definedName name="OldCIP">Controllers!$P$7:$P$16</definedName>
    <definedName name="oldCode">Indoor!$C$8:$C$27</definedName>
    <definedName name="OldOdCode">Outdoor!$O$8:$O$107</definedName>
    <definedName name="OldOdP">Outdoor!$P$8:$P$107</definedName>
    <definedName name="OldSCode">Split!$O$7:$O$106</definedName>
    <definedName name="OldSP">Split!$P$7:$P$106</definedName>
    <definedName name="Plength">'Quantities (Not to Print)'!$G$33:$G$45</definedName>
    <definedName name="Pricing">General!$C$8</definedName>
    <definedName name="_xlnm.Print_Area" localSheetId="21">AHU!$B$1:$F$62</definedName>
    <definedName name="_xlnm.Print_Area" localSheetId="17">CCU!$D$1:$H$112</definedName>
    <definedName name="_xlnm.Print_Area" localSheetId="22">Chillers!$D$1:$H$55</definedName>
    <definedName name="_xlnm.Print_Area" localSheetId="15">Controllers!$B$1:$F$77</definedName>
    <definedName name="_xlnm.Print_Area" localSheetId="12">Copper!$C$1:$J$18</definedName>
    <definedName name="_xlnm.Print_Area" localSheetId="4">CP!$A$1:$J$24</definedName>
    <definedName name="_xlnm.Print_Area" localSheetId="5">'CP Iraq'!$A$1:$J$24</definedName>
    <definedName name="_xlnm.Print_Area" localSheetId="24">'Duct BOQ (Not to Print)'!$A$1:$F$50</definedName>
    <definedName name="_xlnm.Print_Area" localSheetId="18">FCU!$C$1:$G$112</definedName>
    <definedName name="_xlnm.Print_Area" localSheetId="19">'Heat Pump'!$D$1:$H$61</definedName>
    <definedName name="_xlnm.Print_Area" localSheetId="14">Indoor!$D$1:$H$224</definedName>
    <definedName name="_xlnm.Print_Area" localSheetId="16">'Installation Price'!$B$1:$I$74</definedName>
    <definedName name="_xlnm.Print_Area" localSheetId="8">'Introduction Gree'!$A$1:$K$48</definedName>
    <definedName name="_xlnm.Print_Area" localSheetId="6">'Introduction Hitachi'!$A$1:$K$47</definedName>
    <definedName name="_xlnm.Print_Area" localSheetId="7">'Introduction Mits'!$A$1:$K$47</definedName>
    <definedName name="_xlnm.Print_Area" localSheetId="13">Outdoor!$C$1:$G$142</definedName>
    <definedName name="_xlnm.Print_Area" localSheetId="20">Package!$B$1:$F$112</definedName>
    <definedName name="_xlnm.Print_Area" localSheetId="1">'PM Costing'!$B$2:$E$35</definedName>
    <definedName name="_xlnm.Print_Area" localSheetId="25">'Quantities (Not to Print)'!$C$1:$M$55</definedName>
    <definedName name="_xlnm.Print_Area" localSheetId="11">Split!$D$1:$H$112</definedName>
    <definedName name="_xlnm.Print_Area" localSheetId="23">'Sum Duct'!$C$1:$G$37</definedName>
    <definedName name="_xlnm.Print_Area" localSheetId="10">'Sum(Discounted)'!$A$1:$E$31</definedName>
    <definedName name="_xlnm.Print_Area" localSheetId="9">'Sum(Total)'!$A$1:$E$63</definedName>
    <definedName name="_xlnm.Print_Titles" localSheetId="15">Controllers!$1:$4</definedName>
    <definedName name="_xlnm.Print_Titles" localSheetId="10">'Sum(Discounted)'!$2:$5</definedName>
    <definedName name="_xlnm.Print_Titles" localSheetId="9">'Sum(Total)'!$2:$5</definedName>
    <definedName name="SBrand">General!$D$10</definedName>
    <definedName name="separations">'Installation Price'!$F$53</definedName>
    <definedName name="Short">Setup!$X$28:$X$29</definedName>
    <definedName name="ShowImage">INDEX(Image,MATCH(VRF,Brand,0))</definedName>
    <definedName name="ShowImageS">INDEX(Image,MATCH(Split,Brand,0))</definedName>
    <definedName name="south">'Installation Price'!$F$65</definedName>
    <definedName name="Split">General!$D$10</definedName>
    <definedName name="sumIDU">'Installation Price'!$C$3</definedName>
    <definedName name="VRF">General!$D$7</definedName>
    <definedName name="VRFIraq" localSheetId="5">#REF!</definedName>
    <definedName name="VRFIraq">Setup!$E$1:$E$3</definedName>
    <definedName name="warranty">'Installation Price'!$F$68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0" i="29" l="1"/>
  <c r="H50" i="29" s="1"/>
  <c r="F50" i="29"/>
  <c r="B50" i="29"/>
  <c r="H49" i="29"/>
  <c r="G49" i="29"/>
  <c r="F49" i="29"/>
  <c r="B49" i="29"/>
  <c r="H48" i="29"/>
  <c r="G48" i="29"/>
  <c r="F48" i="29"/>
  <c r="B48" i="29"/>
  <c r="H47" i="29"/>
  <c r="G47" i="29"/>
  <c r="F47" i="29"/>
  <c r="B47" i="29"/>
  <c r="H46" i="29"/>
  <c r="G46" i="29"/>
  <c r="F46" i="29"/>
  <c r="B46" i="29"/>
  <c r="H45" i="29"/>
  <c r="G45" i="29"/>
  <c r="F45" i="29"/>
  <c r="B45" i="29"/>
  <c r="H44" i="29"/>
  <c r="G44" i="29"/>
  <c r="F44" i="29"/>
  <c r="B44" i="29"/>
  <c r="H43" i="29"/>
  <c r="G43" i="29"/>
  <c r="F43" i="29"/>
  <c r="B43" i="29"/>
  <c r="H42" i="29"/>
  <c r="G42" i="29"/>
  <c r="F42" i="29"/>
  <c r="B42" i="29"/>
  <c r="H41" i="29"/>
  <c r="G41" i="29"/>
  <c r="F41" i="29"/>
  <c r="B41" i="29"/>
  <c r="H40" i="29"/>
  <c r="G40" i="29"/>
  <c r="F40" i="29"/>
  <c r="B40" i="29"/>
  <c r="H39" i="29"/>
  <c r="G39" i="29"/>
  <c r="F39" i="29"/>
  <c r="B39" i="29"/>
  <c r="I51" i="22"/>
  <c r="H51" i="22"/>
  <c r="J51" i="22" s="1"/>
  <c r="D51" i="22"/>
  <c r="I50" i="22"/>
  <c r="H50" i="22"/>
  <c r="J50" i="22" s="1"/>
  <c r="D50" i="22"/>
  <c r="I49" i="22"/>
  <c r="H49" i="22"/>
  <c r="J49" i="22" s="1"/>
  <c r="D49" i="22"/>
  <c r="I48" i="22"/>
  <c r="H48" i="22"/>
  <c r="J48" i="22" s="1"/>
  <c r="D48" i="22"/>
  <c r="I47" i="22"/>
  <c r="H47" i="22"/>
  <c r="J47" i="22" s="1"/>
  <c r="D47" i="22"/>
  <c r="I46" i="22"/>
  <c r="H46" i="22"/>
  <c r="J46" i="22" s="1"/>
  <c r="D46" i="22"/>
  <c r="I45" i="22"/>
  <c r="H45" i="22"/>
  <c r="J45" i="22" s="1"/>
  <c r="D45" i="22"/>
  <c r="I44" i="22"/>
  <c r="H44" i="22"/>
  <c r="J44" i="22" s="1"/>
  <c r="D44" i="22"/>
  <c r="I43" i="22"/>
  <c r="H43" i="22"/>
  <c r="J43" i="22" s="1"/>
  <c r="D43" i="22"/>
  <c r="I42" i="22"/>
  <c r="H42" i="22"/>
  <c r="J42" i="22" s="1"/>
  <c r="D42" i="22"/>
  <c r="I41" i="22"/>
  <c r="H41" i="22"/>
  <c r="J41" i="22" s="1"/>
  <c r="D41" i="22"/>
  <c r="I40" i="22"/>
  <c r="H40" i="22"/>
  <c r="J40" i="22" s="1"/>
  <c r="D40" i="22"/>
  <c r="I39" i="22"/>
  <c r="H39" i="22"/>
  <c r="J39" i="22" s="1"/>
  <c r="D39" i="22"/>
  <c r="I38" i="22"/>
  <c r="H38" i="22"/>
  <c r="J38" i="22" s="1"/>
  <c r="D38" i="22"/>
  <c r="I37" i="22"/>
  <c r="H37" i="22"/>
  <c r="J37" i="22" s="1"/>
  <c r="D37" i="22"/>
  <c r="I36" i="22"/>
  <c r="H36" i="22"/>
  <c r="J36" i="22" s="1"/>
  <c r="D36" i="22"/>
  <c r="I35" i="22"/>
  <c r="H35" i="22"/>
  <c r="J35" i="22" s="1"/>
  <c r="D35" i="22"/>
  <c r="I34" i="22"/>
  <c r="H34" i="22"/>
  <c r="J34" i="22" s="1"/>
  <c r="D34" i="22"/>
  <c r="I33" i="22"/>
  <c r="H33" i="22"/>
  <c r="J33" i="22" s="1"/>
  <c r="D33" i="22"/>
  <c r="I32" i="22"/>
  <c r="H32" i="22"/>
  <c r="J32" i="22" s="1"/>
  <c r="D32" i="22"/>
  <c r="I31" i="22"/>
  <c r="H31" i="22"/>
  <c r="J31" i="22" s="1"/>
  <c r="D31" i="22"/>
  <c r="I30" i="22"/>
  <c r="H30" i="22"/>
  <c r="J30" i="22" s="1"/>
  <c r="D30" i="22"/>
  <c r="I29" i="22"/>
  <c r="H29" i="22"/>
  <c r="J29" i="22" s="1"/>
  <c r="D29" i="22"/>
  <c r="I28" i="22"/>
  <c r="H28" i="22"/>
  <c r="J28" i="22" s="1"/>
  <c r="D28" i="22"/>
  <c r="I27" i="22"/>
  <c r="H27" i="22"/>
  <c r="J27" i="22" s="1"/>
  <c r="D27" i="22"/>
  <c r="I26" i="22"/>
  <c r="H26" i="22"/>
  <c r="J26" i="22" s="1"/>
  <c r="D26" i="22"/>
  <c r="I25" i="22"/>
  <c r="H25" i="22"/>
  <c r="J25" i="22" s="1"/>
  <c r="D25" i="22"/>
  <c r="I24" i="22"/>
  <c r="H24" i="22"/>
  <c r="J24" i="22" s="1"/>
  <c r="D24" i="22"/>
  <c r="I23" i="22"/>
  <c r="H23" i="22"/>
  <c r="J23" i="22" s="1"/>
  <c r="D23" i="22"/>
  <c r="I22" i="22"/>
  <c r="H22" i="22"/>
  <c r="J22" i="22" s="1"/>
  <c r="D22" i="22"/>
  <c r="I21" i="22"/>
  <c r="H21" i="22"/>
  <c r="J21" i="22" s="1"/>
  <c r="D21" i="22"/>
  <c r="I20" i="22"/>
  <c r="H20" i="22"/>
  <c r="J20" i="22" s="1"/>
  <c r="D20" i="22"/>
  <c r="I19" i="22"/>
  <c r="H19" i="22"/>
  <c r="J19" i="22" s="1"/>
  <c r="D19" i="22"/>
  <c r="I18" i="22"/>
  <c r="H18" i="22"/>
  <c r="J18" i="22" s="1"/>
  <c r="D18" i="22"/>
  <c r="I17" i="22"/>
  <c r="H17" i="22"/>
  <c r="J17" i="22" s="1"/>
  <c r="D17" i="22"/>
  <c r="I16" i="22"/>
  <c r="H16" i="22"/>
  <c r="J16" i="22" s="1"/>
  <c r="D16" i="22"/>
  <c r="I15" i="22"/>
  <c r="H15" i="22"/>
  <c r="J15" i="22" s="1"/>
  <c r="D15" i="22"/>
  <c r="I14" i="22"/>
  <c r="H14" i="22"/>
  <c r="J14" i="22" s="1"/>
  <c r="D14" i="22"/>
  <c r="I13" i="22"/>
  <c r="H13" i="22"/>
  <c r="J13" i="22" s="1"/>
  <c r="D13" i="22"/>
  <c r="I12" i="22"/>
  <c r="H12" i="22"/>
  <c r="J12" i="22" s="1"/>
  <c r="D12" i="22"/>
  <c r="I11" i="22"/>
  <c r="H11" i="22"/>
  <c r="J11" i="22" s="1"/>
  <c r="D11" i="22"/>
  <c r="I10" i="22"/>
  <c r="H10" i="22"/>
  <c r="J10" i="22" s="1"/>
  <c r="D10" i="22"/>
  <c r="G51" i="23"/>
  <c r="F51" i="23"/>
  <c r="H51" i="23" s="1"/>
  <c r="B51" i="23"/>
  <c r="G50" i="23"/>
  <c r="F50" i="23"/>
  <c r="H50" i="23" s="1"/>
  <c r="B50" i="23"/>
  <c r="G49" i="23"/>
  <c r="F49" i="23"/>
  <c r="H49" i="23" s="1"/>
  <c r="B49" i="23"/>
  <c r="G48" i="23"/>
  <c r="F48" i="23"/>
  <c r="H48" i="23" s="1"/>
  <c r="B48" i="23"/>
  <c r="G47" i="23"/>
  <c r="F47" i="23"/>
  <c r="H47" i="23" s="1"/>
  <c r="B47" i="23"/>
  <c r="G46" i="23"/>
  <c r="F46" i="23"/>
  <c r="H46" i="23" s="1"/>
  <c r="B46" i="23"/>
  <c r="G45" i="23"/>
  <c r="F45" i="23"/>
  <c r="H45" i="23" s="1"/>
  <c r="B45" i="23"/>
  <c r="G44" i="23"/>
  <c r="F44" i="23"/>
  <c r="H44" i="23" s="1"/>
  <c r="B44" i="23"/>
  <c r="G43" i="23"/>
  <c r="F43" i="23"/>
  <c r="H43" i="23" s="1"/>
  <c r="B43" i="23"/>
  <c r="G42" i="23"/>
  <c r="F42" i="23"/>
  <c r="H42" i="23" s="1"/>
  <c r="B42" i="23"/>
  <c r="G41" i="23"/>
  <c r="F41" i="23"/>
  <c r="H41" i="23" s="1"/>
  <c r="B41" i="23"/>
  <c r="G40" i="23"/>
  <c r="F40" i="23"/>
  <c r="H40" i="23" s="1"/>
  <c r="B40" i="23"/>
  <c r="G39" i="23"/>
  <c r="F39" i="23"/>
  <c r="H39" i="23" s="1"/>
  <c r="B39" i="23"/>
  <c r="G38" i="23"/>
  <c r="F38" i="23"/>
  <c r="H38" i="23" s="1"/>
  <c r="B38" i="23"/>
  <c r="G37" i="23"/>
  <c r="F37" i="23"/>
  <c r="H37" i="23" s="1"/>
  <c r="B37" i="23"/>
  <c r="G36" i="23"/>
  <c r="F36" i="23"/>
  <c r="H36" i="23" s="1"/>
  <c r="B36" i="23"/>
  <c r="G35" i="23"/>
  <c r="F35" i="23"/>
  <c r="H35" i="23" s="1"/>
  <c r="B35" i="23"/>
  <c r="G34" i="23"/>
  <c r="F34" i="23"/>
  <c r="H34" i="23" s="1"/>
  <c r="B34" i="23"/>
  <c r="G33" i="23"/>
  <c r="F33" i="23"/>
  <c r="H33" i="23" s="1"/>
  <c r="B33" i="23"/>
  <c r="G32" i="23"/>
  <c r="F32" i="23"/>
  <c r="H32" i="23" s="1"/>
  <c r="B32" i="23"/>
  <c r="G31" i="23"/>
  <c r="F31" i="23"/>
  <c r="H31" i="23" s="1"/>
  <c r="B31" i="23"/>
  <c r="G30" i="23"/>
  <c r="F30" i="23"/>
  <c r="H30" i="23" s="1"/>
  <c r="B30" i="23"/>
  <c r="G29" i="23"/>
  <c r="F29" i="23"/>
  <c r="H29" i="23" s="1"/>
  <c r="B29" i="23"/>
  <c r="G28" i="23"/>
  <c r="F28" i="23"/>
  <c r="H28" i="23" s="1"/>
  <c r="B28" i="23"/>
  <c r="G27" i="23"/>
  <c r="F27" i="23"/>
  <c r="H27" i="23" s="1"/>
  <c r="B27" i="23"/>
  <c r="G26" i="23"/>
  <c r="F26" i="23"/>
  <c r="H26" i="23" s="1"/>
  <c r="B26" i="23"/>
  <c r="G25" i="23"/>
  <c r="F25" i="23"/>
  <c r="H25" i="23" s="1"/>
  <c r="B25" i="23"/>
  <c r="G24" i="23"/>
  <c r="F24" i="23"/>
  <c r="H24" i="23" s="1"/>
  <c r="B24" i="23"/>
  <c r="G23" i="23"/>
  <c r="F23" i="23"/>
  <c r="H23" i="23" s="1"/>
  <c r="B23" i="23"/>
  <c r="G22" i="23"/>
  <c r="F22" i="23"/>
  <c r="H22" i="23" s="1"/>
  <c r="B22" i="23"/>
  <c r="G21" i="23"/>
  <c r="F21" i="23"/>
  <c r="H21" i="23" s="1"/>
  <c r="B21" i="23"/>
  <c r="G20" i="23"/>
  <c r="F20" i="23"/>
  <c r="H20" i="23" s="1"/>
  <c r="B20" i="23"/>
  <c r="G19" i="23"/>
  <c r="F19" i="23"/>
  <c r="H19" i="23" s="1"/>
  <c r="B19" i="23"/>
  <c r="G18" i="23"/>
  <c r="F18" i="23"/>
  <c r="H18" i="23" s="1"/>
  <c r="B18" i="23"/>
  <c r="G17" i="23"/>
  <c r="F17" i="23"/>
  <c r="H17" i="23" s="1"/>
  <c r="B17" i="23"/>
  <c r="G16" i="23"/>
  <c r="F16" i="23"/>
  <c r="H16" i="23" s="1"/>
  <c r="B16" i="23"/>
  <c r="G15" i="23"/>
  <c r="F15" i="23"/>
  <c r="H15" i="23" s="1"/>
  <c r="B15" i="23"/>
  <c r="G14" i="23"/>
  <c r="F14" i="23"/>
  <c r="H14" i="23" s="1"/>
  <c r="B14" i="23"/>
  <c r="G13" i="23"/>
  <c r="F13" i="23"/>
  <c r="H13" i="23" s="1"/>
  <c r="B13" i="23"/>
  <c r="G12" i="23"/>
  <c r="F12" i="23"/>
  <c r="H12" i="23" s="1"/>
  <c r="B12" i="23"/>
  <c r="G11" i="23"/>
  <c r="F11" i="23"/>
  <c r="H11" i="23" s="1"/>
  <c r="B11" i="23"/>
  <c r="G10" i="23"/>
  <c r="F10" i="23"/>
  <c r="H10" i="23" s="1"/>
  <c r="B10" i="23"/>
  <c r="G101" i="24"/>
  <c r="F101" i="24"/>
  <c r="H101" i="24" s="1"/>
  <c r="B101" i="24"/>
  <c r="G100" i="24"/>
  <c r="F100" i="24"/>
  <c r="H100" i="24" s="1"/>
  <c r="B100" i="24"/>
  <c r="G99" i="24"/>
  <c r="F99" i="24"/>
  <c r="H99" i="24" s="1"/>
  <c r="B99" i="24"/>
  <c r="G98" i="24"/>
  <c r="F98" i="24"/>
  <c r="H98" i="24" s="1"/>
  <c r="B98" i="24"/>
  <c r="G97" i="24"/>
  <c r="F97" i="24"/>
  <c r="H97" i="24" s="1"/>
  <c r="B97" i="24"/>
  <c r="G96" i="24"/>
  <c r="F96" i="24"/>
  <c r="H96" i="24" s="1"/>
  <c r="B96" i="24"/>
  <c r="G95" i="24"/>
  <c r="F95" i="24"/>
  <c r="H95" i="24" s="1"/>
  <c r="B95" i="24"/>
  <c r="G94" i="24"/>
  <c r="F94" i="24"/>
  <c r="H94" i="24" s="1"/>
  <c r="B94" i="24"/>
  <c r="G93" i="24"/>
  <c r="F93" i="24"/>
  <c r="H93" i="24" s="1"/>
  <c r="B93" i="24"/>
  <c r="G92" i="24"/>
  <c r="F92" i="24"/>
  <c r="H92" i="24" s="1"/>
  <c r="B92" i="24"/>
  <c r="G91" i="24"/>
  <c r="F91" i="24"/>
  <c r="H91" i="24" s="1"/>
  <c r="B91" i="24"/>
  <c r="G90" i="24"/>
  <c r="F90" i="24"/>
  <c r="H90" i="24" s="1"/>
  <c r="B90" i="24"/>
  <c r="G89" i="24"/>
  <c r="F89" i="24"/>
  <c r="H89" i="24" s="1"/>
  <c r="B89" i="24"/>
  <c r="G88" i="24"/>
  <c r="F88" i="24"/>
  <c r="H88" i="24" s="1"/>
  <c r="B88" i="24"/>
  <c r="G87" i="24"/>
  <c r="F87" i="24"/>
  <c r="H87" i="24" s="1"/>
  <c r="B87" i="24"/>
  <c r="G86" i="24"/>
  <c r="F86" i="24"/>
  <c r="H86" i="24" s="1"/>
  <c r="B86" i="24"/>
  <c r="G85" i="24"/>
  <c r="F85" i="24"/>
  <c r="H85" i="24" s="1"/>
  <c r="B85" i="24"/>
  <c r="G84" i="24"/>
  <c r="F84" i="24"/>
  <c r="H84" i="24" s="1"/>
  <c r="B84" i="24"/>
  <c r="G83" i="24"/>
  <c r="F83" i="24"/>
  <c r="H83" i="24" s="1"/>
  <c r="B83" i="24"/>
  <c r="G82" i="24"/>
  <c r="F82" i="24"/>
  <c r="H82" i="24" s="1"/>
  <c r="B82" i="24"/>
  <c r="G81" i="24"/>
  <c r="F81" i="24"/>
  <c r="H81" i="24" s="1"/>
  <c r="B81" i="24"/>
  <c r="G80" i="24"/>
  <c r="F80" i="24"/>
  <c r="H80" i="24" s="1"/>
  <c r="B80" i="24"/>
  <c r="G79" i="24"/>
  <c r="F79" i="24"/>
  <c r="H79" i="24" s="1"/>
  <c r="B79" i="24"/>
  <c r="G78" i="24"/>
  <c r="F78" i="24"/>
  <c r="H78" i="24" s="1"/>
  <c r="B78" i="24"/>
  <c r="G77" i="24"/>
  <c r="F77" i="24"/>
  <c r="H77" i="24" s="1"/>
  <c r="B77" i="24"/>
  <c r="G76" i="24"/>
  <c r="F76" i="24"/>
  <c r="H76" i="24" s="1"/>
  <c r="B76" i="24"/>
  <c r="G75" i="24"/>
  <c r="F75" i="24"/>
  <c r="H75" i="24" s="1"/>
  <c r="B75" i="24"/>
  <c r="G74" i="24"/>
  <c r="F74" i="24"/>
  <c r="H74" i="24" s="1"/>
  <c r="B74" i="24"/>
  <c r="G73" i="24"/>
  <c r="F73" i="24"/>
  <c r="H73" i="24" s="1"/>
  <c r="B73" i="24"/>
  <c r="G72" i="24"/>
  <c r="F72" i="24"/>
  <c r="H72" i="24" s="1"/>
  <c r="B72" i="24"/>
  <c r="G71" i="24"/>
  <c r="F71" i="24"/>
  <c r="H71" i="24" s="1"/>
  <c r="B71" i="24"/>
  <c r="G70" i="24"/>
  <c r="F70" i="24"/>
  <c r="H70" i="24" s="1"/>
  <c r="B70" i="24"/>
  <c r="G69" i="24"/>
  <c r="F69" i="24"/>
  <c r="H69" i="24" s="1"/>
  <c r="B69" i="24"/>
  <c r="G68" i="24"/>
  <c r="F68" i="24"/>
  <c r="H68" i="24" s="1"/>
  <c r="B68" i="24"/>
  <c r="G67" i="24"/>
  <c r="F67" i="24"/>
  <c r="H67" i="24" s="1"/>
  <c r="B67" i="24"/>
  <c r="G66" i="24"/>
  <c r="F66" i="24"/>
  <c r="H66" i="24" s="1"/>
  <c r="B66" i="24"/>
  <c r="G65" i="24"/>
  <c r="F65" i="24"/>
  <c r="H65" i="24" s="1"/>
  <c r="B65" i="24"/>
  <c r="G64" i="24"/>
  <c r="F64" i="24"/>
  <c r="H64" i="24" s="1"/>
  <c r="B64" i="24"/>
  <c r="G63" i="24"/>
  <c r="F63" i="24"/>
  <c r="H63" i="24" s="1"/>
  <c r="B63" i="24"/>
  <c r="G62" i="24"/>
  <c r="F62" i="24"/>
  <c r="H62" i="24" s="1"/>
  <c r="B62" i="24"/>
  <c r="G61" i="24"/>
  <c r="F61" i="24"/>
  <c r="H61" i="24" s="1"/>
  <c r="B61" i="24"/>
  <c r="G60" i="24"/>
  <c r="F60" i="24"/>
  <c r="H60" i="24" s="1"/>
  <c r="B60" i="24"/>
  <c r="G59" i="24"/>
  <c r="F59" i="24"/>
  <c r="H59" i="24" s="1"/>
  <c r="B59" i="24"/>
  <c r="G58" i="24"/>
  <c r="F58" i="24"/>
  <c r="H58" i="24" s="1"/>
  <c r="B58" i="24"/>
  <c r="G57" i="24"/>
  <c r="F57" i="24"/>
  <c r="H57" i="24" s="1"/>
  <c r="B57" i="24"/>
  <c r="G56" i="24"/>
  <c r="F56" i="24"/>
  <c r="H56" i="24" s="1"/>
  <c r="B56" i="24"/>
  <c r="G55" i="24"/>
  <c r="F55" i="24"/>
  <c r="H55" i="24" s="1"/>
  <c r="B55" i="24"/>
  <c r="G54" i="24"/>
  <c r="F54" i="24"/>
  <c r="H54" i="24" s="1"/>
  <c r="B54" i="24"/>
  <c r="G53" i="24"/>
  <c r="F53" i="24"/>
  <c r="H53" i="24" s="1"/>
  <c r="B53" i="24"/>
  <c r="G52" i="24"/>
  <c r="F52" i="24"/>
  <c r="H52" i="24" s="1"/>
  <c r="B52" i="24"/>
  <c r="G51" i="24"/>
  <c r="F51" i="24"/>
  <c r="H51" i="24" s="1"/>
  <c r="B51" i="24"/>
  <c r="G50" i="24"/>
  <c r="F50" i="24"/>
  <c r="H50" i="24" s="1"/>
  <c r="B50" i="24"/>
  <c r="G49" i="24"/>
  <c r="F49" i="24"/>
  <c r="H49" i="24" s="1"/>
  <c r="B49" i="24"/>
  <c r="G48" i="24"/>
  <c r="F48" i="24"/>
  <c r="H48" i="24" s="1"/>
  <c r="B48" i="24"/>
  <c r="G47" i="24"/>
  <c r="F47" i="24"/>
  <c r="H47" i="24" s="1"/>
  <c r="B47" i="24"/>
  <c r="G46" i="24"/>
  <c r="F46" i="24"/>
  <c r="H46" i="24" s="1"/>
  <c r="B46" i="24"/>
  <c r="G45" i="24"/>
  <c r="F45" i="24"/>
  <c r="H45" i="24" s="1"/>
  <c r="B45" i="24"/>
  <c r="G44" i="24"/>
  <c r="F44" i="24"/>
  <c r="H44" i="24" s="1"/>
  <c r="B44" i="24"/>
  <c r="G43" i="24"/>
  <c r="F43" i="24"/>
  <c r="H43" i="24" s="1"/>
  <c r="B43" i="24"/>
  <c r="G42" i="24"/>
  <c r="F42" i="24"/>
  <c r="H42" i="24" s="1"/>
  <c r="B42" i="24"/>
  <c r="G41" i="24"/>
  <c r="F41" i="24"/>
  <c r="H41" i="24" s="1"/>
  <c r="B41" i="24"/>
  <c r="G40" i="24"/>
  <c r="F40" i="24"/>
  <c r="H40" i="24" s="1"/>
  <c r="B40" i="24"/>
  <c r="G39" i="24"/>
  <c r="F39" i="24"/>
  <c r="H39" i="24" s="1"/>
  <c r="B39" i="24"/>
  <c r="G38" i="24"/>
  <c r="F38" i="24"/>
  <c r="H38" i="24" s="1"/>
  <c r="B38" i="24"/>
  <c r="G37" i="24"/>
  <c r="F37" i="24"/>
  <c r="H37" i="24" s="1"/>
  <c r="B37" i="24"/>
  <c r="G36" i="24"/>
  <c r="F36" i="24"/>
  <c r="H36" i="24" s="1"/>
  <c r="B36" i="24"/>
  <c r="G35" i="24"/>
  <c r="F35" i="24"/>
  <c r="H35" i="24" s="1"/>
  <c r="B35" i="24"/>
  <c r="G34" i="24"/>
  <c r="F34" i="24"/>
  <c r="H34" i="24" s="1"/>
  <c r="B34" i="24"/>
  <c r="G33" i="24"/>
  <c r="F33" i="24"/>
  <c r="H33" i="24" s="1"/>
  <c r="B33" i="24"/>
  <c r="G32" i="24"/>
  <c r="F32" i="24"/>
  <c r="H32" i="24" s="1"/>
  <c r="B32" i="24"/>
  <c r="G31" i="24"/>
  <c r="F31" i="24"/>
  <c r="H31" i="24" s="1"/>
  <c r="B31" i="24"/>
  <c r="G30" i="24"/>
  <c r="F30" i="24"/>
  <c r="H30" i="24" s="1"/>
  <c r="B30" i="24"/>
  <c r="G29" i="24"/>
  <c r="F29" i="24"/>
  <c r="H29" i="24" s="1"/>
  <c r="B29" i="24"/>
  <c r="G28" i="24"/>
  <c r="F28" i="24"/>
  <c r="H28" i="24" s="1"/>
  <c r="B28" i="24"/>
  <c r="G27" i="24"/>
  <c r="F27" i="24"/>
  <c r="H27" i="24" s="1"/>
  <c r="B27" i="24"/>
  <c r="G26" i="24"/>
  <c r="F26" i="24"/>
  <c r="H26" i="24" s="1"/>
  <c r="B26" i="24"/>
  <c r="G25" i="24"/>
  <c r="F25" i="24"/>
  <c r="H25" i="24" s="1"/>
  <c r="B25" i="24"/>
  <c r="G24" i="24"/>
  <c r="F24" i="24"/>
  <c r="H24" i="24" s="1"/>
  <c r="B24" i="24"/>
  <c r="G23" i="24"/>
  <c r="F23" i="24"/>
  <c r="H23" i="24" s="1"/>
  <c r="B23" i="24"/>
  <c r="I51" i="25"/>
  <c r="H51" i="25"/>
  <c r="J51" i="25" s="1"/>
  <c r="D51" i="25"/>
  <c r="I50" i="25"/>
  <c r="H50" i="25"/>
  <c r="J50" i="25" s="1"/>
  <c r="D50" i="25"/>
  <c r="I49" i="25"/>
  <c r="H49" i="25"/>
  <c r="J49" i="25" s="1"/>
  <c r="D49" i="25"/>
  <c r="I48" i="25"/>
  <c r="H48" i="25"/>
  <c r="J48" i="25" s="1"/>
  <c r="D48" i="25"/>
  <c r="I47" i="25"/>
  <c r="H47" i="25"/>
  <c r="J47" i="25" s="1"/>
  <c r="D47" i="25"/>
  <c r="I46" i="25"/>
  <c r="H46" i="25"/>
  <c r="J46" i="25" s="1"/>
  <c r="D46" i="25"/>
  <c r="I45" i="25"/>
  <c r="H45" i="25"/>
  <c r="J45" i="25" s="1"/>
  <c r="D45" i="25"/>
  <c r="I44" i="25"/>
  <c r="H44" i="25"/>
  <c r="J44" i="25" s="1"/>
  <c r="D44" i="25"/>
  <c r="I43" i="25"/>
  <c r="H43" i="25"/>
  <c r="J43" i="25" s="1"/>
  <c r="D43" i="25"/>
  <c r="I42" i="25"/>
  <c r="H42" i="25"/>
  <c r="J42" i="25" s="1"/>
  <c r="D42" i="25"/>
  <c r="I41" i="25"/>
  <c r="H41" i="25"/>
  <c r="J41" i="25" s="1"/>
  <c r="D41" i="25"/>
  <c r="I40" i="25"/>
  <c r="H40" i="25"/>
  <c r="J40" i="25" s="1"/>
  <c r="D40" i="25"/>
  <c r="I39" i="25"/>
  <c r="H39" i="25"/>
  <c r="J39" i="25" s="1"/>
  <c r="D39" i="25"/>
  <c r="I38" i="25"/>
  <c r="H38" i="25"/>
  <c r="J38" i="25" s="1"/>
  <c r="D38" i="25"/>
  <c r="I37" i="25"/>
  <c r="H37" i="25"/>
  <c r="J37" i="25" s="1"/>
  <c r="D37" i="25"/>
  <c r="I36" i="25"/>
  <c r="H36" i="25"/>
  <c r="J36" i="25" s="1"/>
  <c r="D36" i="25"/>
  <c r="I35" i="25"/>
  <c r="H35" i="25"/>
  <c r="J35" i="25" s="1"/>
  <c r="D35" i="25"/>
  <c r="I34" i="25"/>
  <c r="H34" i="25"/>
  <c r="J34" i="25" s="1"/>
  <c r="D34" i="25"/>
  <c r="I33" i="25"/>
  <c r="H33" i="25"/>
  <c r="J33" i="25" s="1"/>
  <c r="D33" i="25"/>
  <c r="I32" i="25"/>
  <c r="H32" i="25"/>
  <c r="J32" i="25" s="1"/>
  <c r="D32" i="25"/>
  <c r="I31" i="25"/>
  <c r="H31" i="25"/>
  <c r="J31" i="25" s="1"/>
  <c r="D31" i="25"/>
  <c r="I30" i="25"/>
  <c r="H30" i="25"/>
  <c r="J30" i="25" s="1"/>
  <c r="D30" i="25"/>
  <c r="I29" i="25"/>
  <c r="H29" i="25"/>
  <c r="J29" i="25" s="1"/>
  <c r="D29" i="25"/>
  <c r="I28" i="25"/>
  <c r="H28" i="25"/>
  <c r="J28" i="25" s="1"/>
  <c r="D28" i="25"/>
  <c r="I27" i="25"/>
  <c r="H27" i="25"/>
  <c r="J27" i="25" s="1"/>
  <c r="D27" i="25"/>
  <c r="I26" i="25"/>
  <c r="H26" i="25"/>
  <c r="J26" i="25" s="1"/>
  <c r="D26" i="25"/>
  <c r="I25" i="25"/>
  <c r="H25" i="25"/>
  <c r="J25" i="25" s="1"/>
  <c r="D25" i="25"/>
  <c r="I24" i="25"/>
  <c r="H24" i="25"/>
  <c r="J24" i="25" s="1"/>
  <c r="D24" i="25"/>
  <c r="I23" i="25"/>
  <c r="H23" i="25"/>
  <c r="J23" i="25" s="1"/>
  <c r="D23" i="25"/>
  <c r="I22" i="25"/>
  <c r="H22" i="25"/>
  <c r="J22" i="25" s="1"/>
  <c r="D22" i="25"/>
  <c r="I21" i="25"/>
  <c r="H21" i="25"/>
  <c r="J21" i="25" s="1"/>
  <c r="D21" i="25"/>
  <c r="I20" i="25"/>
  <c r="H20" i="25"/>
  <c r="J20" i="25" s="1"/>
  <c r="D20" i="25"/>
  <c r="I19" i="25"/>
  <c r="H19" i="25"/>
  <c r="J19" i="25" s="1"/>
  <c r="D19" i="25"/>
  <c r="I18" i="25"/>
  <c r="H18" i="25"/>
  <c r="J18" i="25" s="1"/>
  <c r="D18" i="25"/>
  <c r="I17" i="25"/>
  <c r="H17" i="25"/>
  <c r="J17" i="25" s="1"/>
  <c r="D17" i="25"/>
  <c r="I16" i="25"/>
  <c r="H16" i="25"/>
  <c r="J16" i="25" s="1"/>
  <c r="D16" i="25"/>
  <c r="I15" i="25"/>
  <c r="H15" i="25"/>
  <c r="J15" i="25" s="1"/>
  <c r="D15" i="25"/>
  <c r="I14" i="25"/>
  <c r="H14" i="25"/>
  <c r="J14" i="25" s="1"/>
  <c r="D14" i="25"/>
  <c r="I13" i="25"/>
  <c r="H13" i="25"/>
  <c r="J13" i="25" s="1"/>
  <c r="D13" i="25"/>
  <c r="I12" i="25"/>
  <c r="H12" i="25"/>
  <c r="J12" i="25" s="1"/>
  <c r="D12" i="25"/>
  <c r="I11" i="25"/>
  <c r="H11" i="25"/>
  <c r="J11" i="25" s="1"/>
  <c r="D11" i="25"/>
  <c r="I10" i="25"/>
  <c r="H10" i="25"/>
  <c r="J10" i="25" s="1"/>
  <c r="D10" i="25"/>
  <c r="I101" i="27"/>
  <c r="H101" i="27"/>
  <c r="G101" i="27"/>
  <c r="C101" i="27"/>
  <c r="I100" i="27"/>
  <c r="H100" i="27"/>
  <c r="G100" i="27"/>
  <c r="C100" i="27"/>
  <c r="I99" i="27"/>
  <c r="H99" i="27"/>
  <c r="G99" i="27"/>
  <c r="C99" i="27"/>
  <c r="I98" i="27"/>
  <c r="H98" i="27"/>
  <c r="G98" i="27"/>
  <c r="C98" i="27"/>
  <c r="I97" i="27"/>
  <c r="H97" i="27"/>
  <c r="G97" i="27"/>
  <c r="C97" i="27"/>
  <c r="I96" i="27"/>
  <c r="H96" i="27"/>
  <c r="G96" i="27"/>
  <c r="C96" i="27"/>
  <c r="I95" i="27"/>
  <c r="H95" i="27"/>
  <c r="G95" i="27"/>
  <c r="C95" i="27"/>
  <c r="I94" i="27"/>
  <c r="H94" i="27"/>
  <c r="G94" i="27"/>
  <c r="C94" i="27"/>
  <c r="I93" i="27"/>
  <c r="H93" i="27"/>
  <c r="G93" i="27"/>
  <c r="C93" i="27"/>
  <c r="I92" i="27"/>
  <c r="H92" i="27"/>
  <c r="G92" i="27"/>
  <c r="C92" i="27"/>
  <c r="I91" i="27"/>
  <c r="H91" i="27"/>
  <c r="G91" i="27"/>
  <c r="C91" i="27"/>
  <c r="I90" i="27"/>
  <c r="H90" i="27"/>
  <c r="G90" i="27"/>
  <c r="C90" i="27"/>
  <c r="I89" i="27"/>
  <c r="H89" i="27"/>
  <c r="G89" i="27"/>
  <c r="C89" i="27"/>
  <c r="I88" i="27"/>
  <c r="H88" i="27"/>
  <c r="G88" i="27"/>
  <c r="C88" i="27"/>
  <c r="I87" i="27"/>
  <c r="H87" i="27"/>
  <c r="G87" i="27"/>
  <c r="C87" i="27"/>
  <c r="I86" i="27"/>
  <c r="H86" i="27"/>
  <c r="G86" i="27"/>
  <c r="C86" i="27"/>
  <c r="I85" i="27"/>
  <c r="H85" i="27"/>
  <c r="G85" i="27"/>
  <c r="C85" i="27"/>
  <c r="I84" i="27"/>
  <c r="H84" i="27"/>
  <c r="G84" i="27"/>
  <c r="C84" i="27"/>
  <c r="I83" i="27"/>
  <c r="H83" i="27"/>
  <c r="G83" i="27"/>
  <c r="C83" i="27"/>
  <c r="I82" i="27"/>
  <c r="H82" i="27"/>
  <c r="G82" i="27"/>
  <c r="C82" i="27"/>
  <c r="I81" i="27"/>
  <c r="H81" i="27"/>
  <c r="G81" i="27"/>
  <c r="C81" i="27"/>
  <c r="I80" i="27"/>
  <c r="H80" i="27"/>
  <c r="G80" i="27"/>
  <c r="C80" i="27"/>
  <c r="I79" i="27"/>
  <c r="H79" i="27"/>
  <c r="G79" i="27"/>
  <c r="C79" i="27"/>
  <c r="I78" i="27"/>
  <c r="H78" i="27"/>
  <c r="G78" i="27"/>
  <c r="C78" i="27"/>
  <c r="I77" i="27"/>
  <c r="H77" i="27"/>
  <c r="G77" i="27"/>
  <c r="C77" i="27"/>
  <c r="I76" i="27"/>
  <c r="H76" i="27"/>
  <c r="G76" i="27"/>
  <c r="C76" i="27"/>
  <c r="I75" i="27"/>
  <c r="H75" i="27"/>
  <c r="G75" i="27"/>
  <c r="C75" i="27"/>
  <c r="I74" i="27"/>
  <c r="H74" i="27"/>
  <c r="G74" i="27"/>
  <c r="C74" i="27"/>
  <c r="I73" i="27"/>
  <c r="H73" i="27"/>
  <c r="G73" i="27"/>
  <c r="C73" i="27"/>
  <c r="I72" i="27"/>
  <c r="H72" i="27"/>
  <c r="G72" i="27"/>
  <c r="C72" i="27"/>
  <c r="I71" i="27"/>
  <c r="H71" i="27"/>
  <c r="G71" i="27"/>
  <c r="C71" i="27"/>
  <c r="I70" i="27"/>
  <c r="H70" i="27"/>
  <c r="G70" i="27"/>
  <c r="C70" i="27"/>
  <c r="I69" i="27"/>
  <c r="H69" i="27"/>
  <c r="G69" i="27"/>
  <c r="C69" i="27"/>
  <c r="I68" i="27"/>
  <c r="H68" i="27"/>
  <c r="G68" i="27"/>
  <c r="C68" i="27"/>
  <c r="I67" i="27"/>
  <c r="H67" i="27"/>
  <c r="G67" i="27"/>
  <c r="C67" i="27"/>
  <c r="I66" i="27"/>
  <c r="H66" i="27"/>
  <c r="G66" i="27"/>
  <c r="C66" i="27"/>
  <c r="I65" i="27"/>
  <c r="H65" i="27"/>
  <c r="G65" i="27"/>
  <c r="C65" i="27"/>
  <c r="I64" i="27"/>
  <c r="H64" i="27"/>
  <c r="G64" i="27"/>
  <c r="C64" i="27"/>
  <c r="I63" i="27"/>
  <c r="H63" i="27"/>
  <c r="G63" i="27"/>
  <c r="C63" i="27"/>
  <c r="I62" i="27"/>
  <c r="H62" i="27"/>
  <c r="G62" i="27"/>
  <c r="C62" i="27"/>
  <c r="I61" i="27"/>
  <c r="H61" i="27"/>
  <c r="G61" i="27"/>
  <c r="C61" i="27"/>
  <c r="I60" i="27"/>
  <c r="H60" i="27"/>
  <c r="G60" i="27"/>
  <c r="C60" i="27"/>
  <c r="I59" i="27"/>
  <c r="H59" i="27"/>
  <c r="G59" i="27"/>
  <c r="C59" i="27"/>
  <c r="I58" i="27"/>
  <c r="H58" i="27"/>
  <c r="G58" i="27"/>
  <c r="C58" i="27"/>
  <c r="I57" i="27"/>
  <c r="H57" i="27"/>
  <c r="G57" i="27"/>
  <c r="C57" i="27"/>
  <c r="I56" i="27"/>
  <c r="H56" i="27"/>
  <c r="G56" i="27"/>
  <c r="C56" i="27"/>
  <c r="I55" i="27"/>
  <c r="H55" i="27"/>
  <c r="G55" i="27"/>
  <c r="C55" i="27"/>
  <c r="I54" i="27"/>
  <c r="H54" i="27"/>
  <c r="G54" i="27"/>
  <c r="C54" i="27"/>
  <c r="I53" i="27"/>
  <c r="H53" i="27"/>
  <c r="G53" i="27"/>
  <c r="C53" i="27"/>
  <c r="I52" i="27"/>
  <c r="H52" i="27"/>
  <c r="G52" i="27"/>
  <c r="C52" i="27"/>
  <c r="I51" i="27"/>
  <c r="H51" i="27"/>
  <c r="G51" i="27"/>
  <c r="C51" i="27"/>
  <c r="I50" i="27"/>
  <c r="H50" i="27"/>
  <c r="G50" i="27"/>
  <c r="C50" i="27"/>
  <c r="I49" i="27"/>
  <c r="H49" i="27"/>
  <c r="G49" i="27"/>
  <c r="C49" i="27"/>
  <c r="I48" i="27"/>
  <c r="H48" i="27"/>
  <c r="G48" i="27"/>
  <c r="C48" i="27"/>
  <c r="I47" i="27"/>
  <c r="H47" i="27"/>
  <c r="G47" i="27"/>
  <c r="C47" i="27"/>
  <c r="I46" i="27"/>
  <c r="H46" i="27"/>
  <c r="G46" i="27"/>
  <c r="C46" i="27"/>
  <c r="I45" i="27"/>
  <c r="H45" i="27"/>
  <c r="G45" i="27"/>
  <c r="C45" i="27"/>
  <c r="I44" i="27"/>
  <c r="H44" i="27"/>
  <c r="G44" i="27"/>
  <c r="C44" i="27"/>
  <c r="I43" i="27"/>
  <c r="H43" i="27"/>
  <c r="G43" i="27"/>
  <c r="C43" i="27"/>
  <c r="I42" i="27"/>
  <c r="H42" i="27"/>
  <c r="G42" i="27"/>
  <c r="C42" i="27"/>
  <c r="I41" i="27"/>
  <c r="H41" i="27"/>
  <c r="G41" i="27"/>
  <c r="C41" i="27"/>
  <c r="I40" i="27"/>
  <c r="H40" i="27"/>
  <c r="G40" i="27"/>
  <c r="C40" i="27"/>
  <c r="I39" i="27"/>
  <c r="H39" i="27"/>
  <c r="G39" i="27"/>
  <c r="C39" i="27"/>
  <c r="I38" i="27"/>
  <c r="H38" i="27"/>
  <c r="G38" i="27"/>
  <c r="C38" i="27"/>
  <c r="I37" i="27"/>
  <c r="H37" i="27"/>
  <c r="G37" i="27"/>
  <c r="C37" i="27"/>
  <c r="I36" i="27"/>
  <c r="H36" i="27"/>
  <c r="G36" i="27"/>
  <c r="C36" i="27"/>
  <c r="I35" i="27"/>
  <c r="H35" i="27"/>
  <c r="G35" i="27"/>
  <c r="C35" i="27"/>
  <c r="I34" i="27"/>
  <c r="H34" i="27"/>
  <c r="G34" i="27"/>
  <c r="C34" i="27"/>
  <c r="I33" i="27"/>
  <c r="H33" i="27"/>
  <c r="G33" i="27"/>
  <c r="C33" i="27"/>
  <c r="I32" i="27"/>
  <c r="H32" i="27"/>
  <c r="G32" i="27"/>
  <c r="C32" i="27"/>
  <c r="I31" i="27"/>
  <c r="H31" i="27"/>
  <c r="G31" i="27"/>
  <c r="C31" i="27"/>
  <c r="I30" i="27"/>
  <c r="H30" i="27"/>
  <c r="G30" i="27"/>
  <c r="C30" i="27"/>
  <c r="I29" i="27"/>
  <c r="H29" i="27"/>
  <c r="G29" i="27"/>
  <c r="C29" i="27"/>
  <c r="I28" i="27"/>
  <c r="H28" i="27"/>
  <c r="G28" i="27"/>
  <c r="C28" i="27"/>
  <c r="I27" i="27"/>
  <c r="H27" i="27"/>
  <c r="G27" i="27"/>
  <c r="C27" i="27"/>
  <c r="I26" i="27"/>
  <c r="H26" i="27"/>
  <c r="G26" i="27"/>
  <c r="C26" i="27"/>
  <c r="I25" i="27"/>
  <c r="H25" i="27"/>
  <c r="G25" i="27"/>
  <c r="C25" i="27"/>
  <c r="I24" i="27"/>
  <c r="H24" i="27"/>
  <c r="G24" i="27"/>
  <c r="C24" i="27"/>
  <c r="I23" i="27"/>
  <c r="H23" i="27"/>
  <c r="G23" i="27"/>
  <c r="C23" i="27"/>
  <c r="J101" i="43"/>
  <c r="I101" i="43"/>
  <c r="H101" i="43"/>
  <c r="D101" i="43"/>
  <c r="J100" i="43"/>
  <c r="I100" i="43"/>
  <c r="H100" i="43"/>
  <c r="D100" i="43"/>
  <c r="J99" i="43"/>
  <c r="I99" i="43"/>
  <c r="H99" i="43"/>
  <c r="D99" i="43"/>
  <c r="J98" i="43"/>
  <c r="I98" i="43"/>
  <c r="H98" i="43"/>
  <c r="D98" i="43"/>
  <c r="J97" i="43"/>
  <c r="I97" i="43"/>
  <c r="H97" i="43"/>
  <c r="D97" i="43"/>
  <c r="J96" i="43"/>
  <c r="I96" i="43"/>
  <c r="H96" i="43"/>
  <c r="D96" i="43"/>
  <c r="J95" i="43"/>
  <c r="I95" i="43"/>
  <c r="H95" i="43"/>
  <c r="D95" i="43"/>
  <c r="J94" i="43"/>
  <c r="I94" i="43"/>
  <c r="H94" i="43"/>
  <c r="D94" i="43"/>
  <c r="J93" i="43"/>
  <c r="I93" i="43"/>
  <c r="H93" i="43"/>
  <c r="D93" i="43"/>
  <c r="J92" i="43"/>
  <c r="I92" i="43"/>
  <c r="H92" i="43"/>
  <c r="D92" i="43"/>
  <c r="J91" i="43"/>
  <c r="I91" i="43"/>
  <c r="H91" i="43"/>
  <c r="D91" i="43"/>
  <c r="J90" i="43"/>
  <c r="I90" i="43"/>
  <c r="H90" i="43"/>
  <c r="D90" i="43"/>
  <c r="J89" i="43"/>
  <c r="I89" i="43"/>
  <c r="H89" i="43"/>
  <c r="D89" i="43"/>
  <c r="J88" i="43"/>
  <c r="I88" i="43"/>
  <c r="H88" i="43"/>
  <c r="D88" i="43"/>
  <c r="J87" i="43"/>
  <c r="I87" i="43"/>
  <c r="H87" i="43"/>
  <c r="D87" i="43"/>
  <c r="J86" i="43"/>
  <c r="I86" i="43"/>
  <c r="H86" i="43"/>
  <c r="D86" i="43"/>
  <c r="J85" i="43"/>
  <c r="I85" i="43"/>
  <c r="H85" i="43"/>
  <c r="D85" i="43"/>
  <c r="J84" i="43"/>
  <c r="I84" i="43"/>
  <c r="H84" i="43"/>
  <c r="D84" i="43"/>
  <c r="J83" i="43"/>
  <c r="I83" i="43"/>
  <c r="H83" i="43"/>
  <c r="D83" i="43"/>
  <c r="J82" i="43"/>
  <c r="I82" i="43"/>
  <c r="H82" i="43"/>
  <c r="D82" i="43"/>
  <c r="J81" i="43"/>
  <c r="I81" i="43"/>
  <c r="H81" i="43"/>
  <c r="D81" i="43"/>
  <c r="J80" i="43"/>
  <c r="I80" i="43"/>
  <c r="H80" i="43"/>
  <c r="D80" i="43"/>
  <c r="J79" i="43"/>
  <c r="I79" i="43"/>
  <c r="H79" i="43"/>
  <c r="D79" i="43"/>
  <c r="J78" i="43"/>
  <c r="I78" i="43"/>
  <c r="H78" i="43"/>
  <c r="D78" i="43"/>
  <c r="J77" i="43"/>
  <c r="I77" i="43"/>
  <c r="H77" i="43"/>
  <c r="D77" i="43"/>
  <c r="J76" i="43"/>
  <c r="I76" i="43"/>
  <c r="H76" i="43"/>
  <c r="D76" i="43"/>
  <c r="J75" i="43"/>
  <c r="I75" i="43"/>
  <c r="H75" i="43"/>
  <c r="D75" i="43"/>
  <c r="J74" i="43"/>
  <c r="I74" i="43"/>
  <c r="H74" i="43"/>
  <c r="D74" i="43"/>
  <c r="J73" i="43"/>
  <c r="I73" i="43"/>
  <c r="H73" i="43"/>
  <c r="D73" i="43"/>
  <c r="J72" i="43"/>
  <c r="I72" i="43"/>
  <c r="H72" i="43"/>
  <c r="D72" i="43"/>
  <c r="J71" i="43"/>
  <c r="I71" i="43"/>
  <c r="H71" i="43"/>
  <c r="D71" i="43"/>
  <c r="J70" i="43"/>
  <c r="I70" i="43"/>
  <c r="H70" i="43"/>
  <c r="D70" i="43"/>
  <c r="J69" i="43"/>
  <c r="I69" i="43"/>
  <c r="H69" i="43"/>
  <c r="D69" i="43"/>
  <c r="J68" i="43"/>
  <c r="I68" i="43"/>
  <c r="H68" i="43"/>
  <c r="D68" i="43"/>
  <c r="J67" i="43"/>
  <c r="I67" i="43"/>
  <c r="H67" i="43"/>
  <c r="D67" i="43"/>
  <c r="J66" i="43"/>
  <c r="I66" i="43"/>
  <c r="H66" i="43"/>
  <c r="D66" i="43"/>
  <c r="J65" i="43"/>
  <c r="I65" i="43"/>
  <c r="H65" i="43"/>
  <c r="D65" i="43"/>
  <c r="J64" i="43"/>
  <c r="I64" i="43"/>
  <c r="H64" i="43"/>
  <c r="D64" i="43"/>
  <c r="J63" i="43"/>
  <c r="I63" i="43"/>
  <c r="H63" i="43"/>
  <c r="D63" i="43"/>
  <c r="J62" i="43"/>
  <c r="I62" i="43"/>
  <c r="H62" i="43"/>
  <c r="D62" i="43"/>
  <c r="J61" i="43"/>
  <c r="I61" i="43"/>
  <c r="H61" i="43"/>
  <c r="D61" i="43"/>
  <c r="J60" i="43"/>
  <c r="I60" i="43"/>
  <c r="H60" i="43"/>
  <c r="D60" i="43"/>
  <c r="J59" i="43"/>
  <c r="I59" i="43"/>
  <c r="H59" i="43"/>
  <c r="D59" i="43"/>
  <c r="J58" i="43"/>
  <c r="I58" i="43"/>
  <c r="H58" i="43"/>
  <c r="D58" i="43"/>
  <c r="J57" i="43"/>
  <c r="I57" i="43"/>
  <c r="H57" i="43"/>
  <c r="D57" i="43"/>
  <c r="J56" i="43"/>
  <c r="I56" i="43"/>
  <c r="H56" i="43"/>
  <c r="D56" i="43"/>
  <c r="J55" i="43"/>
  <c r="I55" i="43"/>
  <c r="H55" i="43"/>
  <c r="D55" i="43"/>
  <c r="J54" i="43"/>
  <c r="I54" i="43"/>
  <c r="H54" i="43"/>
  <c r="D54" i="43"/>
  <c r="J53" i="43"/>
  <c r="I53" i="43"/>
  <c r="H53" i="43"/>
  <c r="D53" i="43"/>
  <c r="J52" i="43"/>
  <c r="I52" i="43"/>
  <c r="H52" i="43"/>
  <c r="D52" i="43"/>
  <c r="J51" i="43"/>
  <c r="I51" i="43"/>
  <c r="H51" i="43"/>
  <c r="D51" i="43"/>
  <c r="J50" i="43"/>
  <c r="I50" i="43"/>
  <c r="H50" i="43"/>
  <c r="D50" i="43"/>
  <c r="J49" i="43"/>
  <c r="I49" i="43"/>
  <c r="H49" i="43"/>
  <c r="D49" i="43"/>
  <c r="J48" i="43"/>
  <c r="I48" i="43"/>
  <c r="H48" i="43"/>
  <c r="D48" i="43"/>
  <c r="J47" i="43"/>
  <c r="I47" i="43"/>
  <c r="H47" i="43"/>
  <c r="D47" i="43"/>
  <c r="J46" i="43"/>
  <c r="I46" i="43"/>
  <c r="H46" i="43"/>
  <c r="D46" i="43"/>
  <c r="J45" i="43"/>
  <c r="I45" i="43"/>
  <c r="H45" i="43"/>
  <c r="D45" i="43"/>
  <c r="J44" i="43"/>
  <c r="I44" i="43"/>
  <c r="H44" i="43"/>
  <c r="D44" i="43"/>
  <c r="J43" i="43"/>
  <c r="I43" i="43"/>
  <c r="H43" i="43"/>
  <c r="D43" i="43"/>
  <c r="J42" i="43"/>
  <c r="I42" i="43"/>
  <c r="H42" i="43"/>
  <c r="D42" i="43"/>
  <c r="J41" i="43"/>
  <c r="I41" i="43"/>
  <c r="H41" i="43"/>
  <c r="D41" i="43"/>
  <c r="J40" i="43"/>
  <c r="I40" i="43"/>
  <c r="H40" i="43"/>
  <c r="D40" i="43"/>
  <c r="J39" i="43"/>
  <c r="I39" i="43"/>
  <c r="H39" i="43"/>
  <c r="D39" i="43"/>
  <c r="J38" i="43"/>
  <c r="I38" i="43"/>
  <c r="H38" i="43"/>
  <c r="D38" i="43"/>
  <c r="J37" i="43"/>
  <c r="I37" i="43"/>
  <c r="H37" i="43"/>
  <c r="D37" i="43"/>
  <c r="J36" i="43"/>
  <c r="I36" i="43"/>
  <c r="H36" i="43"/>
  <c r="D36" i="43"/>
  <c r="J35" i="43"/>
  <c r="I35" i="43"/>
  <c r="H35" i="43"/>
  <c r="D35" i="43"/>
  <c r="J34" i="43"/>
  <c r="I34" i="43"/>
  <c r="H34" i="43"/>
  <c r="D34" i="43"/>
  <c r="J33" i="43"/>
  <c r="I33" i="43"/>
  <c r="H33" i="43"/>
  <c r="D33" i="43"/>
  <c r="J32" i="43"/>
  <c r="I32" i="43"/>
  <c r="H32" i="43"/>
  <c r="D32" i="43"/>
  <c r="J31" i="43"/>
  <c r="I31" i="43"/>
  <c r="H31" i="43"/>
  <c r="D31" i="43"/>
  <c r="J30" i="43"/>
  <c r="I30" i="43"/>
  <c r="H30" i="43"/>
  <c r="D30" i="43"/>
  <c r="J29" i="43"/>
  <c r="I29" i="43"/>
  <c r="H29" i="43"/>
  <c r="D29" i="43"/>
  <c r="J28" i="43"/>
  <c r="I28" i="43"/>
  <c r="H28" i="43"/>
  <c r="D28" i="43"/>
  <c r="J27" i="43"/>
  <c r="I27" i="43"/>
  <c r="H27" i="43"/>
  <c r="D27" i="43"/>
  <c r="J26" i="43"/>
  <c r="I26" i="43"/>
  <c r="H26" i="43"/>
  <c r="D26" i="43"/>
  <c r="J25" i="43"/>
  <c r="I25" i="43"/>
  <c r="H25" i="43"/>
  <c r="D25" i="43"/>
  <c r="J24" i="43"/>
  <c r="I24" i="43"/>
  <c r="H24" i="43"/>
  <c r="D24" i="43"/>
  <c r="J23" i="43"/>
  <c r="I23" i="43"/>
  <c r="H23" i="43"/>
  <c r="D23" i="43"/>
  <c r="G55" i="30"/>
  <c r="F55" i="30"/>
  <c r="H55" i="30" s="1"/>
  <c r="B55" i="30"/>
  <c r="G54" i="30"/>
  <c r="F54" i="30"/>
  <c r="H54" i="30" s="1"/>
  <c r="B54" i="30"/>
  <c r="G53" i="30"/>
  <c r="F53" i="30"/>
  <c r="H53" i="30" s="1"/>
  <c r="B53" i="30"/>
  <c r="G52" i="30"/>
  <c r="F52" i="30"/>
  <c r="H52" i="30" s="1"/>
  <c r="B52" i="30"/>
  <c r="G51" i="30"/>
  <c r="F51" i="30"/>
  <c r="H51" i="30" s="1"/>
  <c r="B51" i="30"/>
  <c r="G50" i="30"/>
  <c r="F50" i="30"/>
  <c r="H50" i="30" s="1"/>
  <c r="B50" i="30"/>
  <c r="G49" i="30"/>
  <c r="F49" i="30"/>
  <c r="H49" i="30" s="1"/>
  <c r="B49" i="30"/>
  <c r="G48" i="30"/>
  <c r="F48" i="30"/>
  <c r="H48" i="30" s="1"/>
  <c r="B48" i="30"/>
  <c r="G47" i="30"/>
  <c r="F47" i="30"/>
  <c r="H47" i="30" s="1"/>
  <c r="B47" i="30"/>
  <c r="G46" i="30"/>
  <c r="F46" i="30"/>
  <c r="H46" i="30" s="1"/>
  <c r="B46" i="30"/>
  <c r="G45" i="30"/>
  <c r="F45" i="30"/>
  <c r="H45" i="30" s="1"/>
  <c r="B45" i="30"/>
  <c r="G44" i="30"/>
  <c r="F44" i="30"/>
  <c r="H44" i="30" s="1"/>
  <c r="B44" i="30"/>
  <c r="G43" i="30"/>
  <c r="F43" i="30"/>
  <c r="H43" i="30" s="1"/>
  <c r="B43" i="30"/>
  <c r="G42" i="30"/>
  <c r="F42" i="30"/>
  <c r="H42" i="30" s="1"/>
  <c r="B42" i="30"/>
  <c r="G41" i="30"/>
  <c r="F41" i="30"/>
  <c r="H41" i="30" s="1"/>
  <c r="B41" i="30"/>
  <c r="G40" i="30"/>
  <c r="F40" i="30"/>
  <c r="H40" i="30" s="1"/>
  <c r="B40" i="30"/>
  <c r="G39" i="30"/>
  <c r="F39" i="30"/>
  <c r="H39" i="30" s="1"/>
  <c r="B39" i="30"/>
  <c r="G38" i="30"/>
  <c r="F38" i="30"/>
  <c r="H38" i="30" s="1"/>
  <c r="B38" i="30"/>
  <c r="G37" i="30"/>
  <c r="F37" i="30"/>
  <c r="H37" i="30" s="1"/>
  <c r="B37" i="30"/>
  <c r="G36" i="30"/>
  <c r="F36" i="30"/>
  <c r="H36" i="30" s="1"/>
  <c r="B36" i="30"/>
  <c r="G35" i="30"/>
  <c r="F35" i="30"/>
  <c r="H35" i="30" s="1"/>
  <c r="B35" i="30"/>
  <c r="G34" i="30"/>
  <c r="F34" i="30"/>
  <c r="H34" i="30" s="1"/>
  <c r="B34" i="30"/>
  <c r="G33" i="30"/>
  <c r="F33" i="30"/>
  <c r="H33" i="30" s="1"/>
  <c r="B33" i="30"/>
  <c r="G32" i="30"/>
  <c r="F32" i="30"/>
  <c r="H32" i="30" s="1"/>
  <c r="B32" i="30"/>
  <c r="G31" i="30"/>
  <c r="F31" i="30"/>
  <c r="H31" i="30" s="1"/>
  <c r="B31" i="30"/>
  <c r="G30" i="30"/>
  <c r="F30" i="30"/>
  <c r="H30" i="30" s="1"/>
  <c r="B30" i="30"/>
  <c r="G29" i="30"/>
  <c r="F29" i="30"/>
  <c r="H29" i="30" s="1"/>
  <c r="B29" i="30"/>
  <c r="G28" i="30"/>
  <c r="F28" i="30"/>
  <c r="H28" i="30" s="1"/>
  <c r="B28" i="30"/>
  <c r="G27" i="30"/>
  <c r="F27" i="30"/>
  <c r="H27" i="30" s="1"/>
  <c r="B27" i="30"/>
  <c r="G26" i="30"/>
  <c r="F26" i="30"/>
  <c r="H26" i="30" s="1"/>
  <c r="B26" i="30"/>
  <c r="G25" i="30"/>
  <c r="F25" i="30"/>
  <c r="H25" i="30" s="1"/>
  <c r="B25" i="30"/>
  <c r="G24" i="30"/>
  <c r="F24" i="30"/>
  <c r="H24" i="30" s="1"/>
  <c r="B24" i="30"/>
  <c r="G23" i="30"/>
  <c r="F23" i="30"/>
  <c r="H23" i="30" s="1"/>
  <c r="B23" i="30"/>
  <c r="G22" i="30"/>
  <c r="F22" i="30"/>
  <c r="H22" i="30" s="1"/>
  <c r="B22" i="30"/>
  <c r="G21" i="30"/>
  <c r="F21" i="30"/>
  <c r="H21" i="30" s="1"/>
  <c r="B21" i="30"/>
  <c r="G20" i="30"/>
  <c r="F20" i="30"/>
  <c r="H20" i="30" s="1"/>
  <c r="B20" i="30"/>
  <c r="G19" i="30"/>
  <c r="F19" i="30"/>
  <c r="H19" i="30" s="1"/>
  <c r="B19" i="30"/>
  <c r="G18" i="30"/>
  <c r="F18" i="30"/>
  <c r="H18" i="30" s="1"/>
  <c r="B18" i="30"/>
  <c r="G17" i="30"/>
  <c r="F17" i="30"/>
  <c r="H17" i="30" s="1"/>
  <c r="B17" i="30"/>
  <c r="K206" i="38"/>
  <c r="J206" i="38"/>
  <c r="I206" i="38"/>
  <c r="H206" i="38"/>
  <c r="D206" i="38"/>
  <c r="K205" i="38"/>
  <c r="J205" i="38"/>
  <c r="I205" i="38"/>
  <c r="H205" i="38"/>
  <c r="D205" i="38"/>
  <c r="K204" i="38"/>
  <c r="J204" i="38"/>
  <c r="I204" i="38"/>
  <c r="H204" i="38"/>
  <c r="D204" i="38"/>
  <c r="K203" i="38"/>
  <c r="J203" i="38"/>
  <c r="I203" i="38"/>
  <c r="H203" i="38"/>
  <c r="D203" i="38"/>
  <c r="K202" i="38"/>
  <c r="J202" i="38"/>
  <c r="I202" i="38"/>
  <c r="H202" i="38"/>
  <c r="D202" i="38"/>
  <c r="K201" i="38"/>
  <c r="J201" i="38"/>
  <c r="I201" i="38"/>
  <c r="H201" i="38"/>
  <c r="D201" i="38"/>
  <c r="K200" i="38"/>
  <c r="J200" i="38"/>
  <c r="I200" i="38"/>
  <c r="H200" i="38"/>
  <c r="D200" i="38"/>
  <c r="K199" i="38"/>
  <c r="J199" i="38"/>
  <c r="I199" i="38"/>
  <c r="H199" i="38"/>
  <c r="D199" i="38"/>
  <c r="K198" i="38"/>
  <c r="J198" i="38"/>
  <c r="I198" i="38"/>
  <c r="H198" i="38"/>
  <c r="D198" i="38"/>
  <c r="K197" i="38"/>
  <c r="J197" i="38"/>
  <c r="I197" i="38"/>
  <c r="H197" i="38"/>
  <c r="D197" i="38"/>
  <c r="K196" i="38"/>
  <c r="J196" i="38"/>
  <c r="I196" i="38"/>
  <c r="H196" i="38"/>
  <c r="D196" i="38"/>
  <c r="K195" i="38"/>
  <c r="J195" i="38"/>
  <c r="I195" i="38"/>
  <c r="H195" i="38"/>
  <c r="D195" i="38"/>
  <c r="K194" i="38"/>
  <c r="J194" i="38"/>
  <c r="I194" i="38"/>
  <c r="H194" i="38"/>
  <c r="D194" i="38"/>
  <c r="K193" i="38"/>
  <c r="J193" i="38"/>
  <c r="I193" i="38"/>
  <c r="H193" i="38"/>
  <c r="D193" i="38"/>
  <c r="K192" i="38"/>
  <c r="J192" i="38"/>
  <c r="I192" i="38"/>
  <c r="H192" i="38"/>
  <c r="D192" i="38"/>
  <c r="K191" i="38"/>
  <c r="J191" i="38"/>
  <c r="I191" i="38"/>
  <c r="H191" i="38"/>
  <c r="D191" i="38"/>
  <c r="K190" i="38"/>
  <c r="J190" i="38"/>
  <c r="I190" i="38"/>
  <c r="H190" i="38"/>
  <c r="D190" i="38"/>
  <c r="K189" i="38"/>
  <c r="J189" i="38"/>
  <c r="I189" i="38"/>
  <c r="H189" i="38"/>
  <c r="D189" i="38"/>
  <c r="K188" i="38"/>
  <c r="J188" i="38"/>
  <c r="I188" i="38"/>
  <c r="H188" i="38"/>
  <c r="D188" i="38"/>
  <c r="K187" i="38"/>
  <c r="J187" i="38"/>
  <c r="I187" i="38"/>
  <c r="H187" i="38"/>
  <c r="D187" i="38"/>
  <c r="K186" i="38"/>
  <c r="J186" i="38"/>
  <c r="I186" i="38"/>
  <c r="H186" i="38"/>
  <c r="D186" i="38"/>
  <c r="K185" i="38"/>
  <c r="J185" i="38"/>
  <c r="I185" i="38"/>
  <c r="H185" i="38"/>
  <c r="D185" i="38"/>
  <c r="K184" i="38"/>
  <c r="J184" i="38"/>
  <c r="I184" i="38"/>
  <c r="H184" i="38"/>
  <c r="D184" i="38"/>
  <c r="K183" i="38"/>
  <c r="J183" i="38"/>
  <c r="I183" i="38"/>
  <c r="H183" i="38"/>
  <c r="D183" i="38"/>
  <c r="K182" i="38"/>
  <c r="J182" i="38"/>
  <c r="I182" i="38"/>
  <c r="H182" i="38"/>
  <c r="D182" i="38"/>
  <c r="K181" i="38"/>
  <c r="J181" i="38"/>
  <c r="I181" i="38"/>
  <c r="H181" i="38"/>
  <c r="D181" i="38"/>
  <c r="K180" i="38"/>
  <c r="J180" i="38"/>
  <c r="I180" i="38"/>
  <c r="H180" i="38"/>
  <c r="D180" i="38"/>
  <c r="K179" i="38"/>
  <c r="J179" i="38"/>
  <c r="I179" i="38"/>
  <c r="H179" i="38"/>
  <c r="D179" i="38"/>
  <c r="K178" i="38"/>
  <c r="J178" i="38"/>
  <c r="I178" i="38"/>
  <c r="H178" i="38"/>
  <c r="D178" i="38"/>
  <c r="K177" i="38"/>
  <c r="J177" i="38"/>
  <c r="I177" i="38"/>
  <c r="H177" i="38"/>
  <c r="D177" i="38"/>
  <c r="K176" i="38"/>
  <c r="J176" i="38"/>
  <c r="I176" i="38"/>
  <c r="H176" i="38"/>
  <c r="D176" i="38"/>
  <c r="K175" i="38"/>
  <c r="J175" i="38"/>
  <c r="I175" i="38"/>
  <c r="H175" i="38"/>
  <c r="D175" i="38"/>
  <c r="K174" i="38"/>
  <c r="J174" i="38"/>
  <c r="I174" i="38"/>
  <c r="H174" i="38"/>
  <c r="D174" i="38"/>
  <c r="K173" i="38"/>
  <c r="J173" i="38"/>
  <c r="I173" i="38"/>
  <c r="H173" i="38"/>
  <c r="D173" i="38"/>
  <c r="K172" i="38"/>
  <c r="J172" i="38"/>
  <c r="I172" i="38"/>
  <c r="H172" i="38"/>
  <c r="D172" i="38"/>
  <c r="K171" i="38"/>
  <c r="J171" i="38"/>
  <c r="I171" i="38"/>
  <c r="H171" i="38"/>
  <c r="D171" i="38"/>
  <c r="K170" i="38"/>
  <c r="J170" i="38"/>
  <c r="I170" i="38"/>
  <c r="H170" i="38"/>
  <c r="D170" i="38"/>
  <c r="K169" i="38"/>
  <c r="J169" i="38"/>
  <c r="I169" i="38"/>
  <c r="H169" i="38"/>
  <c r="D169" i="38"/>
  <c r="K168" i="38"/>
  <c r="J168" i="38"/>
  <c r="I168" i="38"/>
  <c r="H168" i="38"/>
  <c r="D168" i="38"/>
  <c r="K167" i="38"/>
  <c r="J167" i="38"/>
  <c r="I167" i="38"/>
  <c r="H167" i="38"/>
  <c r="D167" i="38"/>
  <c r="K166" i="38"/>
  <c r="J166" i="38"/>
  <c r="I166" i="38"/>
  <c r="H166" i="38"/>
  <c r="D166" i="38"/>
  <c r="K165" i="38"/>
  <c r="J165" i="38"/>
  <c r="I165" i="38"/>
  <c r="H165" i="38"/>
  <c r="D165" i="38"/>
  <c r="K164" i="38"/>
  <c r="J164" i="38"/>
  <c r="I164" i="38"/>
  <c r="H164" i="38"/>
  <c r="D164" i="38"/>
  <c r="K163" i="38"/>
  <c r="J163" i="38"/>
  <c r="I163" i="38"/>
  <c r="H163" i="38"/>
  <c r="D163" i="38"/>
  <c r="K162" i="38"/>
  <c r="J162" i="38"/>
  <c r="I162" i="38"/>
  <c r="H162" i="38"/>
  <c r="D162" i="38"/>
  <c r="K161" i="38"/>
  <c r="J161" i="38"/>
  <c r="I161" i="38"/>
  <c r="H161" i="38"/>
  <c r="D161" i="38"/>
  <c r="K160" i="38"/>
  <c r="J160" i="38"/>
  <c r="I160" i="38"/>
  <c r="H160" i="38"/>
  <c r="D160" i="38"/>
  <c r="K159" i="38"/>
  <c r="J159" i="38"/>
  <c r="I159" i="38"/>
  <c r="H159" i="38"/>
  <c r="D159" i="38"/>
  <c r="K158" i="38"/>
  <c r="J158" i="38"/>
  <c r="I158" i="38"/>
  <c r="H158" i="38"/>
  <c r="D158" i="38"/>
  <c r="K157" i="38"/>
  <c r="J157" i="38"/>
  <c r="I157" i="38"/>
  <c r="H157" i="38"/>
  <c r="D157" i="38"/>
  <c r="K156" i="38"/>
  <c r="J156" i="38"/>
  <c r="I156" i="38"/>
  <c r="H156" i="38"/>
  <c r="D156" i="38"/>
  <c r="K155" i="38"/>
  <c r="J155" i="38"/>
  <c r="I155" i="38"/>
  <c r="H155" i="38"/>
  <c r="D155" i="38"/>
  <c r="K154" i="38"/>
  <c r="J154" i="38"/>
  <c r="I154" i="38"/>
  <c r="H154" i="38"/>
  <c r="D154" i="38"/>
  <c r="K153" i="38"/>
  <c r="J153" i="38"/>
  <c r="I153" i="38"/>
  <c r="H153" i="38"/>
  <c r="D153" i="38"/>
  <c r="K152" i="38"/>
  <c r="J152" i="38"/>
  <c r="I152" i="38"/>
  <c r="H152" i="38"/>
  <c r="D152" i="38"/>
  <c r="K151" i="38"/>
  <c r="J151" i="38"/>
  <c r="I151" i="38"/>
  <c r="H151" i="38"/>
  <c r="D151" i="38"/>
  <c r="K150" i="38"/>
  <c r="J150" i="38"/>
  <c r="I150" i="38"/>
  <c r="H150" i="38"/>
  <c r="D150" i="38"/>
  <c r="K149" i="38"/>
  <c r="J149" i="38"/>
  <c r="I149" i="38"/>
  <c r="H149" i="38"/>
  <c r="D149" i="38"/>
  <c r="K148" i="38"/>
  <c r="J148" i="38"/>
  <c r="I148" i="38"/>
  <c r="H148" i="38"/>
  <c r="D148" i="38"/>
  <c r="K147" i="38"/>
  <c r="J147" i="38"/>
  <c r="I147" i="38"/>
  <c r="H147" i="38"/>
  <c r="D147" i="38"/>
  <c r="K146" i="38"/>
  <c r="J146" i="38"/>
  <c r="I146" i="38"/>
  <c r="H146" i="38"/>
  <c r="D146" i="38"/>
  <c r="K145" i="38"/>
  <c r="J145" i="38"/>
  <c r="I145" i="38"/>
  <c r="H145" i="38"/>
  <c r="D145" i="38"/>
  <c r="K144" i="38"/>
  <c r="J144" i="38"/>
  <c r="I144" i="38"/>
  <c r="H144" i="38"/>
  <c r="D144" i="38"/>
  <c r="K143" i="38"/>
  <c r="J143" i="38"/>
  <c r="I143" i="38"/>
  <c r="H143" i="38"/>
  <c r="D143" i="38"/>
  <c r="K142" i="38"/>
  <c r="J142" i="38"/>
  <c r="I142" i="38"/>
  <c r="H142" i="38"/>
  <c r="D142" i="38"/>
  <c r="K141" i="38"/>
  <c r="J141" i="38"/>
  <c r="I141" i="38"/>
  <c r="H141" i="38"/>
  <c r="D141" i="38"/>
  <c r="K140" i="38"/>
  <c r="J140" i="38"/>
  <c r="I140" i="38"/>
  <c r="H140" i="38"/>
  <c r="D140" i="38"/>
  <c r="K139" i="38"/>
  <c r="J139" i="38"/>
  <c r="I139" i="38"/>
  <c r="H139" i="38"/>
  <c r="D139" i="38"/>
  <c r="K138" i="38"/>
  <c r="J138" i="38"/>
  <c r="I138" i="38"/>
  <c r="H138" i="38"/>
  <c r="D138" i="38"/>
  <c r="K137" i="38"/>
  <c r="J137" i="38"/>
  <c r="I137" i="38"/>
  <c r="H137" i="38"/>
  <c r="D137" i="38"/>
  <c r="K136" i="38"/>
  <c r="J136" i="38"/>
  <c r="I136" i="38"/>
  <c r="H136" i="38"/>
  <c r="D136" i="38"/>
  <c r="K135" i="38"/>
  <c r="J135" i="38"/>
  <c r="I135" i="38"/>
  <c r="H135" i="38"/>
  <c r="D135" i="38"/>
  <c r="K134" i="38"/>
  <c r="J134" i="38"/>
  <c r="I134" i="38"/>
  <c r="H134" i="38"/>
  <c r="D134" i="38"/>
  <c r="K133" i="38"/>
  <c r="J133" i="38"/>
  <c r="I133" i="38"/>
  <c r="H133" i="38"/>
  <c r="D133" i="38"/>
  <c r="K132" i="38"/>
  <c r="J132" i="38"/>
  <c r="I132" i="38"/>
  <c r="H132" i="38"/>
  <c r="D132" i="38"/>
  <c r="K131" i="38"/>
  <c r="J131" i="38"/>
  <c r="I131" i="38"/>
  <c r="H131" i="38"/>
  <c r="D131" i="38"/>
  <c r="K130" i="38"/>
  <c r="J130" i="38"/>
  <c r="I130" i="38"/>
  <c r="H130" i="38"/>
  <c r="D130" i="38"/>
  <c r="K129" i="38"/>
  <c r="J129" i="38"/>
  <c r="I129" i="38"/>
  <c r="H129" i="38"/>
  <c r="D129" i="38"/>
  <c r="K128" i="38"/>
  <c r="J128" i="38"/>
  <c r="I128" i="38"/>
  <c r="H128" i="38"/>
  <c r="D128" i="38"/>
  <c r="K127" i="38"/>
  <c r="J127" i="38"/>
  <c r="I127" i="38"/>
  <c r="H127" i="38"/>
  <c r="D127" i="38"/>
  <c r="K126" i="38"/>
  <c r="J126" i="38"/>
  <c r="I126" i="38"/>
  <c r="H126" i="38"/>
  <c r="D126" i="38"/>
  <c r="K125" i="38"/>
  <c r="J125" i="38"/>
  <c r="I125" i="38"/>
  <c r="H125" i="38"/>
  <c r="D125" i="38"/>
  <c r="K124" i="38"/>
  <c r="J124" i="38"/>
  <c r="I124" i="38"/>
  <c r="H124" i="38"/>
  <c r="D124" i="38"/>
  <c r="K123" i="38"/>
  <c r="J123" i="38"/>
  <c r="I123" i="38"/>
  <c r="H123" i="38"/>
  <c r="D123" i="38"/>
  <c r="K122" i="38"/>
  <c r="J122" i="38"/>
  <c r="I122" i="38"/>
  <c r="H122" i="38"/>
  <c r="D122" i="38"/>
  <c r="K121" i="38"/>
  <c r="J121" i="38"/>
  <c r="I121" i="38"/>
  <c r="H121" i="38"/>
  <c r="D121" i="38"/>
  <c r="K120" i="38"/>
  <c r="J120" i="38"/>
  <c r="I120" i="38"/>
  <c r="H120" i="38"/>
  <c r="D120" i="38"/>
  <c r="K119" i="38"/>
  <c r="J119" i="38"/>
  <c r="I119" i="38"/>
  <c r="H119" i="38"/>
  <c r="D119" i="38"/>
  <c r="K118" i="38"/>
  <c r="J118" i="38"/>
  <c r="I118" i="38"/>
  <c r="H118" i="38"/>
  <c r="D118" i="38"/>
  <c r="K117" i="38"/>
  <c r="J117" i="38"/>
  <c r="I117" i="38"/>
  <c r="H117" i="38"/>
  <c r="D117" i="38"/>
  <c r="K116" i="38"/>
  <c r="J116" i="38"/>
  <c r="I116" i="38"/>
  <c r="H116" i="38"/>
  <c r="D116" i="38"/>
  <c r="K115" i="38"/>
  <c r="J115" i="38"/>
  <c r="I115" i="38"/>
  <c r="H115" i="38"/>
  <c r="D115" i="38"/>
  <c r="K114" i="38"/>
  <c r="J114" i="38"/>
  <c r="I114" i="38"/>
  <c r="H114" i="38"/>
  <c r="D114" i="38"/>
  <c r="K113" i="38"/>
  <c r="J113" i="38"/>
  <c r="I113" i="38"/>
  <c r="H113" i="38"/>
  <c r="D113" i="38"/>
  <c r="K112" i="38"/>
  <c r="J112" i="38"/>
  <c r="I112" i="38"/>
  <c r="H112" i="38"/>
  <c r="D112" i="38"/>
  <c r="K111" i="38"/>
  <c r="J111" i="38"/>
  <c r="I111" i="38"/>
  <c r="H111" i="38"/>
  <c r="D111" i="38"/>
  <c r="K110" i="38"/>
  <c r="J110" i="38"/>
  <c r="I110" i="38"/>
  <c r="H110" i="38"/>
  <c r="D110" i="38"/>
  <c r="K109" i="38"/>
  <c r="J109" i="38"/>
  <c r="I109" i="38"/>
  <c r="H109" i="38"/>
  <c r="D109" i="38"/>
  <c r="K108" i="38"/>
  <c r="J108" i="38"/>
  <c r="I108" i="38"/>
  <c r="H108" i="38"/>
  <c r="D108" i="38"/>
  <c r="K107" i="38"/>
  <c r="J107" i="38"/>
  <c r="I107" i="38"/>
  <c r="H107" i="38"/>
  <c r="D107" i="38"/>
  <c r="K106" i="38"/>
  <c r="J106" i="38"/>
  <c r="I106" i="38"/>
  <c r="H106" i="38"/>
  <c r="D106" i="38"/>
  <c r="K105" i="38"/>
  <c r="J105" i="38"/>
  <c r="I105" i="38"/>
  <c r="H105" i="38"/>
  <c r="D105" i="38"/>
  <c r="K104" i="38"/>
  <c r="J104" i="38"/>
  <c r="I104" i="38"/>
  <c r="H104" i="38"/>
  <c r="D104" i="38"/>
  <c r="K103" i="38"/>
  <c r="J103" i="38"/>
  <c r="I103" i="38"/>
  <c r="H103" i="38"/>
  <c r="D103" i="38"/>
  <c r="K102" i="38"/>
  <c r="J102" i="38"/>
  <c r="I102" i="38"/>
  <c r="H102" i="38"/>
  <c r="D102" i="38"/>
  <c r="K101" i="38"/>
  <c r="J101" i="38"/>
  <c r="I101" i="38"/>
  <c r="H101" i="38"/>
  <c r="D101" i="38"/>
  <c r="K100" i="38"/>
  <c r="J100" i="38"/>
  <c r="I100" i="38"/>
  <c r="H100" i="38"/>
  <c r="D100" i="38"/>
  <c r="K99" i="38"/>
  <c r="J99" i="38"/>
  <c r="I99" i="38"/>
  <c r="H99" i="38"/>
  <c r="D99" i="38"/>
  <c r="K98" i="38"/>
  <c r="J98" i="38"/>
  <c r="I98" i="38"/>
  <c r="H98" i="38"/>
  <c r="D98" i="38"/>
  <c r="K97" i="38"/>
  <c r="J97" i="38"/>
  <c r="I97" i="38"/>
  <c r="H97" i="38"/>
  <c r="D97" i="38"/>
  <c r="K96" i="38"/>
  <c r="J96" i="38"/>
  <c r="I96" i="38"/>
  <c r="H96" i="38"/>
  <c r="D96" i="38"/>
  <c r="K95" i="38"/>
  <c r="J95" i="38"/>
  <c r="I95" i="38"/>
  <c r="H95" i="38"/>
  <c r="D95" i="38"/>
  <c r="K94" i="38"/>
  <c r="J94" i="38"/>
  <c r="I94" i="38"/>
  <c r="H94" i="38"/>
  <c r="D94" i="38"/>
  <c r="K93" i="38"/>
  <c r="J93" i="38"/>
  <c r="I93" i="38"/>
  <c r="H93" i="38"/>
  <c r="D93" i="38"/>
  <c r="K92" i="38"/>
  <c r="J92" i="38"/>
  <c r="I92" i="38"/>
  <c r="H92" i="38"/>
  <c r="D92" i="38"/>
  <c r="K91" i="38"/>
  <c r="J91" i="38"/>
  <c r="I91" i="38"/>
  <c r="H91" i="38"/>
  <c r="D91" i="38"/>
  <c r="K90" i="38"/>
  <c r="J90" i="38"/>
  <c r="I90" i="38"/>
  <c r="H90" i="38"/>
  <c r="D90" i="38"/>
  <c r="K89" i="38"/>
  <c r="J89" i="38"/>
  <c r="I89" i="38"/>
  <c r="H89" i="38"/>
  <c r="D89" i="38"/>
  <c r="K88" i="38"/>
  <c r="J88" i="38"/>
  <c r="I88" i="38"/>
  <c r="H88" i="38"/>
  <c r="D88" i="38"/>
  <c r="K87" i="38"/>
  <c r="J87" i="38"/>
  <c r="I87" i="38"/>
  <c r="H87" i="38"/>
  <c r="D87" i="38"/>
  <c r="K86" i="38"/>
  <c r="J86" i="38"/>
  <c r="I86" i="38"/>
  <c r="H86" i="38"/>
  <c r="D86" i="38"/>
  <c r="K85" i="38"/>
  <c r="J85" i="38"/>
  <c r="I85" i="38"/>
  <c r="H85" i="38"/>
  <c r="D85" i="38"/>
  <c r="K84" i="38"/>
  <c r="J84" i="38"/>
  <c r="I84" i="38"/>
  <c r="H84" i="38"/>
  <c r="D84" i="38"/>
  <c r="K83" i="38"/>
  <c r="J83" i="38"/>
  <c r="I83" i="38"/>
  <c r="H83" i="38"/>
  <c r="D83" i="38"/>
  <c r="K82" i="38"/>
  <c r="J82" i="38"/>
  <c r="I82" i="38"/>
  <c r="H82" i="38"/>
  <c r="D82" i="38"/>
  <c r="K81" i="38"/>
  <c r="J81" i="38"/>
  <c r="I81" i="38"/>
  <c r="H81" i="38"/>
  <c r="D81" i="38"/>
  <c r="K80" i="38"/>
  <c r="J80" i="38"/>
  <c r="I80" i="38"/>
  <c r="H80" i="38"/>
  <c r="D80" i="38"/>
  <c r="K79" i="38"/>
  <c r="J79" i="38"/>
  <c r="I79" i="38"/>
  <c r="H79" i="38"/>
  <c r="D79" i="38"/>
  <c r="K78" i="38"/>
  <c r="J78" i="38"/>
  <c r="I78" i="38"/>
  <c r="H78" i="38"/>
  <c r="D78" i="38"/>
  <c r="K77" i="38"/>
  <c r="J77" i="38"/>
  <c r="I77" i="38"/>
  <c r="H77" i="38"/>
  <c r="D77" i="38"/>
  <c r="K76" i="38"/>
  <c r="J76" i="38"/>
  <c r="I76" i="38"/>
  <c r="H76" i="38"/>
  <c r="D76" i="38"/>
  <c r="K75" i="38"/>
  <c r="J75" i="38"/>
  <c r="I75" i="38"/>
  <c r="H75" i="38"/>
  <c r="D75" i="38"/>
  <c r="K74" i="38"/>
  <c r="J74" i="38"/>
  <c r="I74" i="38"/>
  <c r="H74" i="38"/>
  <c r="D74" i="38"/>
  <c r="K73" i="38"/>
  <c r="J73" i="38"/>
  <c r="I73" i="38"/>
  <c r="H73" i="38"/>
  <c r="D73" i="38"/>
  <c r="K72" i="38"/>
  <c r="J72" i="38"/>
  <c r="I72" i="38"/>
  <c r="H72" i="38"/>
  <c r="D72" i="38"/>
  <c r="K71" i="38"/>
  <c r="J71" i="38"/>
  <c r="I71" i="38"/>
  <c r="H71" i="38"/>
  <c r="D71" i="38"/>
  <c r="K70" i="38"/>
  <c r="J70" i="38"/>
  <c r="I70" i="38"/>
  <c r="H70" i="38"/>
  <c r="D70" i="38"/>
  <c r="K69" i="38"/>
  <c r="J69" i="38"/>
  <c r="I69" i="38"/>
  <c r="H69" i="38"/>
  <c r="D69" i="38"/>
  <c r="K68" i="38"/>
  <c r="J68" i="38"/>
  <c r="I68" i="38"/>
  <c r="H68" i="38"/>
  <c r="D68" i="38"/>
  <c r="K67" i="38"/>
  <c r="J67" i="38"/>
  <c r="I67" i="38"/>
  <c r="H67" i="38"/>
  <c r="D67" i="38"/>
  <c r="K66" i="38"/>
  <c r="J66" i="38"/>
  <c r="I66" i="38"/>
  <c r="H66" i="38"/>
  <c r="D66" i="38"/>
  <c r="K65" i="38"/>
  <c r="J65" i="38"/>
  <c r="I65" i="38"/>
  <c r="H65" i="38"/>
  <c r="D65" i="38"/>
  <c r="K64" i="38"/>
  <c r="J64" i="38"/>
  <c r="I64" i="38"/>
  <c r="H64" i="38"/>
  <c r="D64" i="38"/>
  <c r="K63" i="38"/>
  <c r="J63" i="38"/>
  <c r="I63" i="38"/>
  <c r="H63" i="38"/>
  <c r="D63" i="38"/>
  <c r="K62" i="38"/>
  <c r="J62" i="38"/>
  <c r="I62" i="38"/>
  <c r="H62" i="38"/>
  <c r="D62" i="38"/>
  <c r="K61" i="38"/>
  <c r="J61" i="38"/>
  <c r="I61" i="38"/>
  <c r="H61" i="38"/>
  <c r="D61" i="38"/>
  <c r="K60" i="38"/>
  <c r="J60" i="38"/>
  <c r="I60" i="38"/>
  <c r="H60" i="38"/>
  <c r="D60" i="38"/>
  <c r="K59" i="38"/>
  <c r="J59" i="38"/>
  <c r="I59" i="38"/>
  <c r="H59" i="38"/>
  <c r="D59" i="38"/>
  <c r="K58" i="38"/>
  <c r="J58" i="38"/>
  <c r="I58" i="38"/>
  <c r="H58" i="38"/>
  <c r="D58" i="38"/>
  <c r="K57" i="38"/>
  <c r="J57" i="38"/>
  <c r="I57" i="38"/>
  <c r="H57" i="38"/>
  <c r="D57" i="38"/>
  <c r="J106" i="32"/>
  <c r="I106" i="32"/>
  <c r="H106" i="32"/>
  <c r="G106" i="32"/>
  <c r="C106" i="32"/>
  <c r="J105" i="32"/>
  <c r="I105" i="32"/>
  <c r="H105" i="32"/>
  <c r="G105" i="32"/>
  <c r="C105" i="32"/>
  <c r="J104" i="32"/>
  <c r="I104" i="32"/>
  <c r="H104" i="32"/>
  <c r="G104" i="32"/>
  <c r="C104" i="32"/>
  <c r="J103" i="32"/>
  <c r="I103" i="32"/>
  <c r="H103" i="32"/>
  <c r="G103" i="32"/>
  <c r="C103" i="32"/>
  <c r="J102" i="32"/>
  <c r="I102" i="32"/>
  <c r="H102" i="32"/>
  <c r="G102" i="32"/>
  <c r="C102" i="32"/>
  <c r="J101" i="32"/>
  <c r="I101" i="32"/>
  <c r="H101" i="32"/>
  <c r="G101" i="32"/>
  <c r="C101" i="32"/>
  <c r="J100" i="32"/>
  <c r="I100" i="32"/>
  <c r="H100" i="32"/>
  <c r="G100" i="32"/>
  <c r="C100" i="32"/>
  <c r="J99" i="32"/>
  <c r="I99" i="32"/>
  <c r="H99" i="32"/>
  <c r="G99" i="32"/>
  <c r="C99" i="32"/>
  <c r="J98" i="32"/>
  <c r="I98" i="32"/>
  <c r="H98" i="32"/>
  <c r="G98" i="32"/>
  <c r="C98" i="32"/>
  <c r="J97" i="32"/>
  <c r="I97" i="32"/>
  <c r="H97" i="32"/>
  <c r="G97" i="32"/>
  <c r="C97" i="32"/>
  <c r="J96" i="32"/>
  <c r="I96" i="32"/>
  <c r="H96" i="32"/>
  <c r="G96" i="32"/>
  <c r="C96" i="32"/>
  <c r="J95" i="32"/>
  <c r="I95" i="32"/>
  <c r="H95" i="32"/>
  <c r="G95" i="32"/>
  <c r="C95" i="32"/>
  <c r="J94" i="32"/>
  <c r="I94" i="32"/>
  <c r="H94" i="32"/>
  <c r="G94" i="32"/>
  <c r="C94" i="32"/>
  <c r="J93" i="32"/>
  <c r="I93" i="32"/>
  <c r="H93" i="32"/>
  <c r="G93" i="32"/>
  <c r="C93" i="32"/>
  <c r="J92" i="32"/>
  <c r="I92" i="32"/>
  <c r="H92" i="32"/>
  <c r="G92" i="32"/>
  <c r="C92" i="32"/>
  <c r="J91" i="32"/>
  <c r="I91" i="32"/>
  <c r="H91" i="32"/>
  <c r="G91" i="32"/>
  <c r="C91" i="32"/>
  <c r="J90" i="32"/>
  <c r="I90" i="32"/>
  <c r="H90" i="32"/>
  <c r="G90" i="32"/>
  <c r="C90" i="32"/>
  <c r="J89" i="32"/>
  <c r="I89" i="32"/>
  <c r="H89" i="32"/>
  <c r="G89" i="32"/>
  <c r="C89" i="32"/>
  <c r="J88" i="32"/>
  <c r="I88" i="32"/>
  <c r="H88" i="32"/>
  <c r="G88" i="32"/>
  <c r="C88" i="32"/>
  <c r="J87" i="32"/>
  <c r="I87" i="32"/>
  <c r="H87" i="32"/>
  <c r="G87" i="32"/>
  <c r="C87" i="32"/>
  <c r="J86" i="32"/>
  <c r="I86" i="32"/>
  <c r="H86" i="32"/>
  <c r="G86" i="32"/>
  <c r="C86" i="32"/>
  <c r="J85" i="32"/>
  <c r="I85" i="32"/>
  <c r="H85" i="32"/>
  <c r="G85" i="32"/>
  <c r="C85" i="32"/>
  <c r="J84" i="32"/>
  <c r="I84" i="32"/>
  <c r="H84" i="32"/>
  <c r="G84" i="32"/>
  <c r="C84" i="32"/>
  <c r="J83" i="32"/>
  <c r="I83" i="32"/>
  <c r="H83" i="32"/>
  <c r="G83" i="32"/>
  <c r="C83" i="32"/>
  <c r="J82" i="32"/>
  <c r="I82" i="32"/>
  <c r="H82" i="32"/>
  <c r="G82" i="32"/>
  <c r="C82" i="32"/>
  <c r="J81" i="32"/>
  <c r="I81" i="32"/>
  <c r="H81" i="32"/>
  <c r="G81" i="32"/>
  <c r="C81" i="32"/>
  <c r="J80" i="32"/>
  <c r="I80" i="32"/>
  <c r="H80" i="32"/>
  <c r="G80" i="32"/>
  <c r="C80" i="32"/>
  <c r="J79" i="32"/>
  <c r="I79" i="32"/>
  <c r="H79" i="32"/>
  <c r="G79" i="32"/>
  <c r="C79" i="32"/>
  <c r="J78" i="32"/>
  <c r="I78" i="32"/>
  <c r="H78" i="32"/>
  <c r="G78" i="32"/>
  <c r="C78" i="32"/>
  <c r="J77" i="32"/>
  <c r="I77" i="32"/>
  <c r="H77" i="32"/>
  <c r="G77" i="32"/>
  <c r="C77" i="32"/>
  <c r="J76" i="32"/>
  <c r="I76" i="32"/>
  <c r="H76" i="32"/>
  <c r="G76" i="32"/>
  <c r="C76" i="32"/>
  <c r="J75" i="32"/>
  <c r="I75" i="32"/>
  <c r="H75" i="32"/>
  <c r="G75" i="32"/>
  <c r="C75" i="32"/>
  <c r="J74" i="32"/>
  <c r="I74" i="32"/>
  <c r="H74" i="32"/>
  <c r="G74" i="32"/>
  <c r="C74" i="32"/>
  <c r="J73" i="32"/>
  <c r="I73" i="32"/>
  <c r="H73" i="32"/>
  <c r="G73" i="32"/>
  <c r="C73" i="32"/>
  <c r="J72" i="32"/>
  <c r="I72" i="32"/>
  <c r="H72" i="32"/>
  <c r="G72" i="32"/>
  <c r="C72" i="32"/>
  <c r="J71" i="32"/>
  <c r="I71" i="32"/>
  <c r="H71" i="32"/>
  <c r="G71" i="32"/>
  <c r="C71" i="32"/>
  <c r="J70" i="32"/>
  <c r="I70" i="32"/>
  <c r="H70" i="32"/>
  <c r="G70" i="32"/>
  <c r="C70" i="32"/>
  <c r="J69" i="32"/>
  <c r="I69" i="32"/>
  <c r="H69" i="32"/>
  <c r="G69" i="32"/>
  <c r="C69" i="32"/>
  <c r="J68" i="32"/>
  <c r="I68" i="32"/>
  <c r="H68" i="32"/>
  <c r="G68" i="32"/>
  <c r="C68" i="32"/>
  <c r="J67" i="32"/>
  <c r="I67" i="32"/>
  <c r="H67" i="32"/>
  <c r="G67" i="32"/>
  <c r="C67" i="32"/>
  <c r="J66" i="32"/>
  <c r="I66" i="32"/>
  <c r="H66" i="32"/>
  <c r="G66" i="32"/>
  <c r="C66" i="32"/>
  <c r="J65" i="32"/>
  <c r="I65" i="32"/>
  <c r="H65" i="32"/>
  <c r="G65" i="32"/>
  <c r="C65" i="32"/>
  <c r="J64" i="32"/>
  <c r="I64" i="32"/>
  <c r="H64" i="32"/>
  <c r="G64" i="32"/>
  <c r="C64" i="32"/>
  <c r="J63" i="32"/>
  <c r="I63" i="32"/>
  <c r="H63" i="32"/>
  <c r="G63" i="32"/>
  <c r="C63" i="32"/>
  <c r="J62" i="32"/>
  <c r="I62" i="32"/>
  <c r="H62" i="32"/>
  <c r="G62" i="32"/>
  <c r="C62" i="32"/>
  <c r="J61" i="32"/>
  <c r="I61" i="32"/>
  <c r="H61" i="32"/>
  <c r="G61" i="32"/>
  <c r="C61" i="32"/>
  <c r="J60" i="32"/>
  <c r="I60" i="32"/>
  <c r="H60" i="32"/>
  <c r="G60" i="32"/>
  <c r="C60" i="32"/>
  <c r="J59" i="32"/>
  <c r="I59" i="32"/>
  <c r="H59" i="32"/>
  <c r="G59" i="32"/>
  <c r="C59" i="32"/>
  <c r="J58" i="32"/>
  <c r="I58" i="32"/>
  <c r="H58" i="32"/>
  <c r="G58" i="32"/>
  <c r="C58" i="32"/>
  <c r="J57" i="32"/>
  <c r="I57" i="32"/>
  <c r="H57" i="32"/>
  <c r="G57" i="32"/>
  <c r="C57" i="32"/>
  <c r="J56" i="32"/>
  <c r="I56" i="32"/>
  <c r="H56" i="32"/>
  <c r="G56" i="32"/>
  <c r="C56" i="32"/>
  <c r="J55" i="32"/>
  <c r="I55" i="32"/>
  <c r="H55" i="32"/>
  <c r="G55" i="32"/>
  <c r="C55" i="32"/>
  <c r="J54" i="32"/>
  <c r="I54" i="32"/>
  <c r="H54" i="32"/>
  <c r="G54" i="32"/>
  <c r="C54" i="32"/>
  <c r="J53" i="32"/>
  <c r="I53" i="32"/>
  <c r="H53" i="32"/>
  <c r="G53" i="32"/>
  <c r="C53" i="32"/>
  <c r="J52" i="32"/>
  <c r="I52" i="32"/>
  <c r="H52" i="32"/>
  <c r="G52" i="32"/>
  <c r="C52" i="32"/>
  <c r="J51" i="32"/>
  <c r="I51" i="32"/>
  <c r="H51" i="32"/>
  <c r="G51" i="32"/>
  <c r="C51" i="32"/>
  <c r="J50" i="32"/>
  <c r="I50" i="32"/>
  <c r="H50" i="32"/>
  <c r="G50" i="32"/>
  <c r="C50" i="32"/>
  <c r="J49" i="32"/>
  <c r="I49" i="32"/>
  <c r="H49" i="32"/>
  <c r="G49" i="32"/>
  <c r="C49" i="32"/>
  <c r="J48" i="32"/>
  <c r="I48" i="32"/>
  <c r="H48" i="32"/>
  <c r="G48" i="32"/>
  <c r="C48" i="32"/>
  <c r="J47" i="32"/>
  <c r="I47" i="32"/>
  <c r="H47" i="32"/>
  <c r="G47" i="32"/>
  <c r="C47" i="32"/>
  <c r="J46" i="32"/>
  <c r="I46" i="32"/>
  <c r="H46" i="32"/>
  <c r="G46" i="32"/>
  <c r="C46" i="32"/>
  <c r="J45" i="32"/>
  <c r="I45" i="32"/>
  <c r="H45" i="32"/>
  <c r="G45" i="32"/>
  <c r="C45" i="32"/>
  <c r="J44" i="32"/>
  <c r="I44" i="32"/>
  <c r="H44" i="32"/>
  <c r="G44" i="32"/>
  <c r="C44" i="32"/>
  <c r="J43" i="32"/>
  <c r="I43" i="32"/>
  <c r="H43" i="32"/>
  <c r="G43" i="32"/>
  <c r="C43" i="32"/>
  <c r="J42" i="32"/>
  <c r="I42" i="32"/>
  <c r="H42" i="32"/>
  <c r="G42" i="32"/>
  <c r="C42" i="32"/>
  <c r="J41" i="32"/>
  <c r="I41" i="32"/>
  <c r="H41" i="32"/>
  <c r="G41" i="32"/>
  <c r="C41" i="32"/>
  <c r="J40" i="32"/>
  <c r="I40" i="32"/>
  <c r="H40" i="32"/>
  <c r="G40" i="32"/>
  <c r="C40" i="32"/>
  <c r="J39" i="32"/>
  <c r="I39" i="32"/>
  <c r="H39" i="32"/>
  <c r="G39" i="32"/>
  <c r="C39" i="32"/>
  <c r="J38" i="32"/>
  <c r="I38" i="32"/>
  <c r="H38" i="32"/>
  <c r="G38" i="32"/>
  <c r="C38" i="32"/>
  <c r="J37" i="32"/>
  <c r="I37" i="32"/>
  <c r="H37" i="32"/>
  <c r="G37" i="32"/>
  <c r="C37" i="32"/>
  <c r="J36" i="32"/>
  <c r="I36" i="32"/>
  <c r="H36" i="32"/>
  <c r="G36" i="32"/>
  <c r="C36" i="32"/>
  <c r="J35" i="32"/>
  <c r="I35" i="32"/>
  <c r="H35" i="32"/>
  <c r="G35" i="32"/>
  <c r="C35" i="32"/>
  <c r="J34" i="32"/>
  <c r="I34" i="32"/>
  <c r="H34" i="32"/>
  <c r="G34" i="32"/>
  <c r="C34" i="32"/>
  <c r="J33" i="32"/>
  <c r="I33" i="32"/>
  <c r="H33" i="32"/>
  <c r="G33" i="32"/>
  <c r="C33" i="32"/>
  <c r="J32" i="32"/>
  <c r="I32" i="32"/>
  <c r="H32" i="32"/>
  <c r="G32" i="32"/>
  <c r="C32" i="32"/>
  <c r="J31" i="32"/>
  <c r="I31" i="32"/>
  <c r="H31" i="32"/>
  <c r="G31" i="32"/>
  <c r="C31" i="32"/>
  <c r="J30" i="32"/>
  <c r="I30" i="32"/>
  <c r="H30" i="32"/>
  <c r="G30" i="32"/>
  <c r="C30" i="32"/>
  <c r="J29" i="32"/>
  <c r="I29" i="32"/>
  <c r="H29" i="32"/>
  <c r="G29" i="32"/>
  <c r="C29" i="32"/>
  <c r="J28" i="32"/>
  <c r="I28" i="32"/>
  <c r="H28" i="32"/>
  <c r="G28" i="32"/>
  <c r="C28" i="32"/>
  <c r="I105" i="34"/>
  <c r="J105" i="34" s="1"/>
  <c r="H105" i="34"/>
  <c r="D105" i="34"/>
  <c r="I104" i="34"/>
  <c r="J104" i="34" s="1"/>
  <c r="H104" i="34"/>
  <c r="D104" i="34"/>
  <c r="I103" i="34"/>
  <c r="J103" i="34" s="1"/>
  <c r="H103" i="34"/>
  <c r="D103" i="34"/>
  <c r="I102" i="34"/>
  <c r="J102" i="34" s="1"/>
  <c r="H102" i="34"/>
  <c r="D102" i="34"/>
  <c r="I101" i="34"/>
  <c r="J101" i="34" s="1"/>
  <c r="H101" i="34"/>
  <c r="D101" i="34"/>
  <c r="I100" i="34"/>
  <c r="J100" i="34" s="1"/>
  <c r="H100" i="34"/>
  <c r="D100" i="34"/>
  <c r="I99" i="34"/>
  <c r="J99" i="34" s="1"/>
  <c r="H99" i="34"/>
  <c r="D99" i="34"/>
  <c r="I98" i="34"/>
  <c r="J98" i="34" s="1"/>
  <c r="H98" i="34"/>
  <c r="D98" i="34"/>
  <c r="I97" i="34"/>
  <c r="J97" i="34" s="1"/>
  <c r="H97" i="34"/>
  <c r="D97" i="34"/>
  <c r="I96" i="34"/>
  <c r="J96" i="34" s="1"/>
  <c r="H96" i="34"/>
  <c r="D96" i="34"/>
  <c r="I95" i="34"/>
  <c r="J95" i="34" s="1"/>
  <c r="H95" i="34"/>
  <c r="D95" i="34"/>
  <c r="I94" i="34"/>
  <c r="J94" i="34" s="1"/>
  <c r="H94" i="34"/>
  <c r="D94" i="34"/>
  <c r="I93" i="34"/>
  <c r="J93" i="34" s="1"/>
  <c r="H93" i="34"/>
  <c r="D93" i="34"/>
  <c r="I92" i="34"/>
  <c r="J92" i="34" s="1"/>
  <c r="H92" i="34"/>
  <c r="D92" i="34"/>
  <c r="I91" i="34"/>
  <c r="J91" i="34" s="1"/>
  <c r="H91" i="34"/>
  <c r="D91" i="34"/>
  <c r="I90" i="34"/>
  <c r="J90" i="34" s="1"/>
  <c r="H90" i="34"/>
  <c r="D90" i="34"/>
  <c r="I89" i="34"/>
  <c r="J89" i="34" s="1"/>
  <c r="H89" i="34"/>
  <c r="D89" i="34"/>
  <c r="I88" i="34"/>
  <c r="J88" i="34" s="1"/>
  <c r="H88" i="34"/>
  <c r="D88" i="34"/>
  <c r="I87" i="34"/>
  <c r="J87" i="34" s="1"/>
  <c r="H87" i="34"/>
  <c r="D87" i="34"/>
  <c r="I86" i="34"/>
  <c r="J86" i="34" s="1"/>
  <c r="H86" i="34"/>
  <c r="D86" i="34"/>
  <c r="I85" i="34"/>
  <c r="J85" i="34" s="1"/>
  <c r="H85" i="34"/>
  <c r="D85" i="34"/>
  <c r="I84" i="34"/>
  <c r="J84" i="34" s="1"/>
  <c r="H84" i="34"/>
  <c r="D84" i="34"/>
  <c r="I83" i="34"/>
  <c r="J83" i="34" s="1"/>
  <c r="H83" i="34"/>
  <c r="D83" i="34"/>
  <c r="I82" i="34"/>
  <c r="J82" i="34" s="1"/>
  <c r="H82" i="34"/>
  <c r="D82" i="34"/>
  <c r="I81" i="34"/>
  <c r="J81" i="34" s="1"/>
  <c r="H81" i="34"/>
  <c r="D81" i="34"/>
  <c r="I80" i="34"/>
  <c r="J80" i="34" s="1"/>
  <c r="H80" i="34"/>
  <c r="D80" i="34"/>
  <c r="I79" i="34"/>
  <c r="J79" i="34" s="1"/>
  <c r="H79" i="34"/>
  <c r="D79" i="34"/>
  <c r="I78" i="34"/>
  <c r="J78" i="34" s="1"/>
  <c r="H78" i="34"/>
  <c r="D78" i="34"/>
  <c r="I77" i="34"/>
  <c r="J77" i="34" s="1"/>
  <c r="H77" i="34"/>
  <c r="D77" i="34"/>
  <c r="I76" i="34"/>
  <c r="J76" i="34" s="1"/>
  <c r="H76" i="34"/>
  <c r="D76" i="34"/>
  <c r="I75" i="34"/>
  <c r="J75" i="34" s="1"/>
  <c r="H75" i="34"/>
  <c r="D75" i="34"/>
  <c r="I74" i="34"/>
  <c r="J74" i="34" s="1"/>
  <c r="H74" i="34"/>
  <c r="D74" i="34"/>
  <c r="I73" i="34"/>
  <c r="J73" i="34" s="1"/>
  <c r="H73" i="34"/>
  <c r="D73" i="34"/>
  <c r="I72" i="34"/>
  <c r="J72" i="34" s="1"/>
  <c r="H72" i="34"/>
  <c r="D72" i="34"/>
  <c r="I71" i="34"/>
  <c r="J71" i="34" s="1"/>
  <c r="H71" i="34"/>
  <c r="D71" i="34"/>
  <c r="I70" i="34"/>
  <c r="J70" i="34" s="1"/>
  <c r="H70" i="34"/>
  <c r="D70" i="34"/>
  <c r="I69" i="34"/>
  <c r="J69" i="34" s="1"/>
  <c r="H69" i="34"/>
  <c r="D69" i="34"/>
  <c r="I68" i="34"/>
  <c r="J68" i="34" s="1"/>
  <c r="H68" i="34"/>
  <c r="D68" i="34"/>
  <c r="I67" i="34"/>
  <c r="J67" i="34" s="1"/>
  <c r="H67" i="34"/>
  <c r="D67" i="34"/>
  <c r="I66" i="34"/>
  <c r="J66" i="34" s="1"/>
  <c r="H66" i="34"/>
  <c r="D66" i="34"/>
  <c r="I65" i="34"/>
  <c r="J65" i="34" s="1"/>
  <c r="H65" i="34"/>
  <c r="D65" i="34"/>
  <c r="I64" i="34"/>
  <c r="J64" i="34" s="1"/>
  <c r="H64" i="34"/>
  <c r="D64" i="34"/>
  <c r="I63" i="34"/>
  <c r="J63" i="34" s="1"/>
  <c r="H63" i="34"/>
  <c r="D63" i="34"/>
  <c r="I62" i="34"/>
  <c r="J62" i="34" s="1"/>
  <c r="H62" i="34"/>
  <c r="D62" i="34"/>
  <c r="I61" i="34"/>
  <c r="J61" i="34" s="1"/>
  <c r="H61" i="34"/>
  <c r="D61" i="34"/>
  <c r="I60" i="34"/>
  <c r="J60" i="34" s="1"/>
  <c r="H60" i="34"/>
  <c r="D60" i="34"/>
  <c r="I59" i="34"/>
  <c r="J59" i="34" s="1"/>
  <c r="H59" i="34"/>
  <c r="D59" i="34"/>
  <c r="I58" i="34"/>
  <c r="J58" i="34" s="1"/>
  <c r="H58" i="34"/>
  <c r="D58" i="34"/>
  <c r="I57" i="34"/>
  <c r="J57" i="34" s="1"/>
  <c r="H57" i="34"/>
  <c r="D57" i="34"/>
  <c r="I56" i="34"/>
  <c r="J56" i="34" s="1"/>
  <c r="H56" i="34"/>
  <c r="D56" i="34"/>
  <c r="I55" i="34"/>
  <c r="J55" i="34" s="1"/>
  <c r="H55" i="34"/>
  <c r="D55" i="34"/>
  <c r="I54" i="34"/>
  <c r="J54" i="34" s="1"/>
  <c r="H54" i="34"/>
  <c r="D54" i="34"/>
  <c r="I53" i="34"/>
  <c r="J53" i="34" s="1"/>
  <c r="H53" i="34"/>
  <c r="D53" i="34"/>
  <c r="I52" i="34"/>
  <c r="J52" i="34" s="1"/>
  <c r="H52" i="34"/>
  <c r="D52" i="34"/>
  <c r="I51" i="34"/>
  <c r="J51" i="34" s="1"/>
  <c r="H51" i="34"/>
  <c r="D51" i="34"/>
  <c r="I50" i="34"/>
  <c r="J50" i="34" s="1"/>
  <c r="H50" i="34"/>
  <c r="D50" i="34"/>
  <c r="I49" i="34"/>
  <c r="J49" i="34" s="1"/>
  <c r="H49" i="34"/>
  <c r="D49" i="34"/>
  <c r="I48" i="34"/>
  <c r="J48" i="34" s="1"/>
  <c r="H48" i="34"/>
  <c r="D48" i="34"/>
  <c r="I47" i="34"/>
  <c r="J47" i="34" s="1"/>
  <c r="H47" i="34"/>
  <c r="D47" i="34"/>
  <c r="I46" i="34"/>
  <c r="J46" i="34" s="1"/>
  <c r="H46" i="34"/>
  <c r="D46" i="34"/>
  <c r="I45" i="34"/>
  <c r="J45" i="34" s="1"/>
  <c r="H45" i="34"/>
  <c r="D45" i="34"/>
  <c r="I44" i="34"/>
  <c r="J44" i="34" s="1"/>
  <c r="H44" i="34"/>
  <c r="D44" i="34"/>
  <c r="I43" i="34"/>
  <c r="J43" i="34" s="1"/>
  <c r="H43" i="34"/>
  <c r="D43" i="34"/>
  <c r="I42" i="34"/>
  <c r="J42" i="34" s="1"/>
  <c r="H42" i="34"/>
  <c r="D42" i="34"/>
  <c r="I41" i="34"/>
  <c r="J41" i="34" s="1"/>
  <c r="H41" i="34"/>
  <c r="D41" i="34"/>
  <c r="I40" i="34"/>
  <c r="J40" i="34" s="1"/>
  <c r="H40" i="34"/>
  <c r="D40" i="34"/>
  <c r="I39" i="34"/>
  <c r="J39" i="34" s="1"/>
  <c r="H39" i="34"/>
  <c r="D39" i="34"/>
  <c r="I38" i="34"/>
  <c r="J38" i="34" s="1"/>
  <c r="H38" i="34"/>
  <c r="D38" i="34"/>
  <c r="I37" i="34"/>
  <c r="J37" i="34" s="1"/>
  <c r="H37" i="34"/>
  <c r="D37" i="34"/>
  <c r="I36" i="34"/>
  <c r="J36" i="34" s="1"/>
  <c r="H36" i="34"/>
  <c r="D36" i="34"/>
  <c r="I35" i="34"/>
  <c r="J35" i="34" s="1"/>
  <c r="H35" i="34"/>
  <c r="D35" i="34"/>
  <c r="I34" i="34"/>
  <c r="J34" i="34" s="1"/>
  <c r="H34" i="34"/>
  <c r="D34" i="34"/>
  <c r="I33" i="34"/>
  <c r="J33" i="34" s="1"/>
  <c r="H33" i="34"/>
  <c r="D33" i="34"/>
  <c r="I32" i="34"/>
  <c r="J32" i="34" s="1"/>
  <c r="H32" i="34"/>
  <c r="D32" i="34"/>
  <c r="I31" i="34"/>
  <c r="J31" i="34" s="1"/>
  <c r="H31" i="34"/>
  <c r="D31" i="34"/>
  <c r="I30" i="34"/>
  <c r="J30" i="34" s="1"/>
  <c r="H30" i="34"/>
  <c r="D30" i="34"/>
  <c r="I29" i="34"/>
  <c r="J29" i="34" s="1"/>
  <c r="H29" i="34"/>
  <c r="D29" i="34"/>
  <c r="I28" i="34"/>
  <c r="J28" i="34" s="1"/>
  <c r="H28" i="34"/>
  <c r="D28" i="34"/>
  <c r="I27" i="34"/>
  <c r="J27" i="34" s="1"/>
  <c r="H27" i="34"/>
  <c r="D27" i="34"/>
  <c r="I26" i="34"/>
  <c r="J26" i="34" s="1"/>
  <c r="H26" i="34"/>
  <c r="D26" i="34"/>
  <c r="I25" i="34"/>
  <c r="J25" i="34" s="1"/>
  <c r="H25" i="34"/>
  <c r="D25" i="34"/>
  <c r="G66" i="30"/>
  <c r="G65" i="30"/>
  <c r="G64" i="30"/>
  <c r="G63" i="30"/>
  <c r="G16" i="30"/>
  <c r="G15" i="30"/>
  <c r="G14" i="30"/>
  <c r="G13" i="30"/>
  <c r="G12" i="30"/>
  <c r="G11" i="30"/>
  <c r="F209" i="38"/>
  <c r="C3" i="29" s="1"/>
  <c r="E25" i="29" s="1"/>
  <c r="E141" i="32"/>
  <c r="E26" i="29" l="1"/>
  <c r="E27" i="29"/>
  <c r="E28" i="29"/>
  <c r="F68" i="29"/>
  <c r="G68" i="29" s="1"/>
  <c r="J56" i="38" l="1"/>
  <c r="J55" i="38"/>
  <c r="J54" i="38"/>
  <c r="J53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J28" i="38"/>
  <c r="J29" i="38"/>
  <c r="J30" i="38"/>
  <c r="J31" i="38"/>
  <c r="J32" i="38"/>
  <c r="J33" i="38"/>
  <c r="J34" i="38"/>
  <c r="J35" i="38"/>
  <c r="J36" i="38"/>
  <c r="J37" i="38"/>
  <c r="J38" i="38"/>
  <c r="J39" i="38"/>
  <c r="J40" i="38"/>
  <c r="J41" i="38"/>
  <c r="J42" i="38"/>
  <c r="J43" i="38"/>
  <c r="J44" i="38"/>
  <c r="J45" i="38"/>
  <c r="J46" i="38"/>
  <c r="J47" i="38"/>
  <c r="J48" i="38"/>
  <c r="J49" i="38"/>
  <c r="J50" i="38"/>
  <c r="J51" i="38"/>
  <c r="J52" i="38"/>
  <c r="J207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I31" i="38"/>
  <c r="I32" i="38"/>
  <c r="I33" i="38"/>
  <c r="I34" i="38"/>
  <c r="I35" i="38"/>
  <c r="I36" i="38"/>
  <c r="I37" i="38"/>
  <c r="I38" i="38"/>
  <c r="I39" i="38"/>
  <c r="I40" i="38"/>
  <c r="I41" i="38"/>
  <c r="I42" i="38"/>
  <c r="I43" i="38"/>
  <c r="I44" i="38"/>
  <c r="I45" i="38"/>
  <c r="I46" i="38"/>
  <c r="I47" i="38"/>
  <c r="I48" i="38"/>
  <c r="I49" i="38"/>
  <c r="I50" i="38"/>
  <c r="I51" i="38"/>
  <c r="I52" i="38"/>
  <c r="I53" i="38"/>
  <c r="I54" i="38"/>
  <c r="I55" i="38"/>
  <c r="I56" i="38"/>
  <c r="I207" i="38"/>
  <c r="D207" i="38"/>
  <c r="D56" i="38"/>
  <c r="D55" i="38"/>
  <c r="D54" i="38"/>
  <c r="D53" i="38"/>
  <c r="D52" i="38"/>
  <c r="D51" i="38"/>
  <c r="D50" i="38"/>
  <c r="D49" i="38"/>
  <c r="D48" i="38"/>
  <c r="D47" i="38"/>
  <c r="D46" i="38"/>
  <c r="D45" i="38"/>
  <c r="D44" i="38"/>
  <c r="D43" i="38"/>
  <c r="D42" i="38"/>
  <c r="D41" i="38"/>
  <c r="D40" i="38"/>
  <c r="D39" i="38"/>
  <c r="D38" i="38"/>
  <c r="D37" i="38"/>
  <c r="D36" i="38"/>
  <c r="D35" i="38"/>
  <c r="D34" i="38"/>
  <c r="D33" i="38"/>
  <c r="D32" i="38"/>
  <c r="D31" i="38"/>
  <c r="D30" i="38"/>
  <c r="D29" i="38"/>
  <c r="D28" i="38"/>
  <c r="D27" i="38"/>
  <c r="D26" i="38"/>
  <c r="D25" i="38"/>
  <c r="D24" i="38"/>
  <c r="D23" i="38"/>
  <c r="D22" i="38"/>
  <c r="D21" i="38"/>
  <c r="D20" i="38"/>
  <c r="D19" i="38"/>
  <c r="D18" i="38"/>
  <c r="D17" i="38"/>
  <c r="D16" i="38"/>
  <c r="D15" i="38"/>
  <c r="D14" i="38"/>
  <c r="D13" i="38"/>
  <c r="D12" i="38"/>
  <c r="D11" i="38"/>
  <c r="D10" i="38"/>
  <c r="D9" i="38"/>
  <c r="D8" i="38"/>
  <c r="H20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I139" i="32"/>
  <c r="H139" i="32"/>
  <c r="G139" i="32"/>
  <c r="C139" i="32"/>
  <c r="I138" i="32"/>
  <c r="H138" i="32"/>
  <c r="G138" i="32"/>
  <c r="C138" i="32"/>
  <c r="I137" i="32"/>
  <c r="H137" i="32"/>
  <c r="G137" i="32"/>
  <c r="C137" i="32"/>
  <c r="I136" i="32"/>
  <c r="H136" i="32"/>
  <c r="G136" i="32"/>
  <c r="C136" i="32"/>
  <c r="I135" i="32"/>
  <c r="H135" i="32"/>
  <c r="G135" i="32"/>
  <c r="C135" i="32"/>
  <c r="I134" i="32"/>
  <c r="H134" i="32"/>
  <c r="G134" i="32"/>
  <c r="C134" i="32"/>
  <c r="I133" i="32"/>
  <c r="H133" i="32"/>
  <c r="G133" i="32"/>
  <c r="C133" i="32"/>
  <c r="I132" i="32"/>
  <c r="H132" i="32"/>
  <c r="G132" i="32"/>
  <c r="C132" i="32"/>
  <c r="I131" i="32"/>
  <c r="H131" i="32"/>
  <c r="G131" i="32"/>
  <c r="C131" i="32"/>
  <c r="I130" i="32"/>
  <c r="H130" i="32"/>
  <c r="G130" i="32"/>
  <c r="C130" i="32"/>
  <c r="I129" i="32"/>
  <c r="H129" i="32"/>
  <c r="G129" i="32"/>
  <c r="C129" i="32"/>
  <c r="I128" i="32"/>
  <c r="H128" i="32"/>
  <c r="G128" i="32"/>
  <c r="C128" i="32"/>
  <c r="I127" i="32"/>
  <c r="H127" i="32"/>
  <c r="G127" i="32"/>
  <c r="C127" i="32"/>
  <c r="I126" i="32"/>
  <c r="H126" i="32"/>
  <c r="G126" i="32"/>
  <c r="C126" i="32"/>
  <c r="I125" i="32"/>
  <c r="H125" i="32"/>
  <c r="G125" i="32"/>
  <c r="C125" i="32"/>
  <c r="I124" i="32"/>
  <c r="H124" i="32"/>
  <c r="G124" i="32"/>
  <c r="C124" i="32"/>
  <c r="I123" i="32"/>
  <c r="H123" i="32"/>
  <c r="G123" i="32"/>
  <c r="C123" i="32"/>
  <c r="I122" i="32"/>
  <c r="H122" i="32"/>
  <c r="G122" i="32"/>
  <c r="C122" i="32"/>
  <c r="I121" i="32"/>
  <c r="H121" i="32"/>
  <c r="G121" i="32"/>
  <c r="C121" i="32"/>
  <c r="I120" i="32"/>
  <c r="H120" i="32"/>
  <c r="G120" i="32"/>
  <c r="C120" i="32"/>
  <c r="I119" i="32"/>
  <c r="H119" i="32"/>
  <c r="G119" i="32"/>
  <c r="C119" i="32"/>
  <c r="I118" i="32"/>
  <c r="H118" i="32"/>
  <c r="G118" i="32"/>
  <c r="C118" i="32"/>
  <c r="I117" i="32"/>
  <c r="H117" i="32"/>
  <c r="G117" i="32"/>
  <c r="C117" i="32"/>
  <c r="I116" i="32"/>
  <c r="H116" i="32"/>
  <c r="G116" i="32"/>
  <c r="C116" i="32"/>
  <c r="I115" i="32"/>
  <c r="H115" i="32"/>
  <c r="G115" i="32"/>
  <c r="C115" i="32"/>
  <c r="I114" i="32"/>
  <c r="H114" i="32"/>
  <c r="G114" i="32"/>
  <c r="C114" i="32"/>
  <c r="I113" i="32"/>
  <c r="H113" i="32"/>
  <c r="G113" i="32"/>
  <c r="C113" i="32"/>
  <c r="I112" i="32"/>
  <c r="H112" i="32"/>
  <c r="G112" i="32"/>
  <c r="C112" i="32"/>
  <c r="I111" i="32"/>
  <c r="H111" i="32"/>
  <c r="G111" i="32"/>
  <c r="C111" i="32"/>
  <c r="I110" i="32"/>
  <c r="H110" i="32"/>
  <c r="G110" i="32"/>
  <c r="C110" i="32"/>
  <c r="I109" i="32"/>
  <c r="H109" i="32"/>
  <c r="G109" i="32"/>
  <c r="C109" i="32"/>
  <c r="I108" i="32"/>
  <c r="H108" i="32"/>
  <c r="G108" i="32"/>
  <c r="C108" i="32"/>
  <c r="C17" i="33"/>
  <c r="J116" i="32"/>
  <c r="K36" i="38"/>
  <c r="K29" i="38"/>
  <c r="J123" i="32"/>
  <c r="J112" i="32"/>
  <c r="J124" i="32"/>
  <c r="K52" i="38"/>
  <c r="K49" i="38"/>
  <c r="K32" i="38"/>
  <c r="J126" i="32"/>
  <c r="J134" i="32"/>
  <c r="J114" i="32"/>
  <c r="K54" i="38"/>
  <c r="K34" i="38"/>
  <c r="K47" i="38"/>
  <c r="J133" i="32"/>
  <c r="K30" i="38"/>
  <c r="J119" i="32"/>
  <c r="J129" i="32"/>
  <c r="K46" i="38"/>
  <c r="J115" i="32"/>
  <c r="J108" i="32"/>
  <c r="J131" i="32"/>
  <c r="J137" i="32"/>
  <c r="J113" i="32"/>
  <c r="K40" i="38"/>
  <c r="J110" i="32"/>
  <c r="J127" i="32"/>
  <c r="K35" i="38"/>
  <c r="J136" i="32"/>
  <c r="J122" i="32"/>
  <c r="J130" i="32"/>
  <c r="K33" i="38"/>
  <c r="K39" i="38"/>
  <c r="J111" i="32"/>
  <c r="J138" i="32"/>
  <c r="K53" i="38"/>
  <c r="K38" i="38"/>
  <c r="K50" i="38"/>
  <c r="K37" i="38"/>
  <c r="J109" i="32"/>
  <c r="K41" i="38"/>
  <c r="J125" i="32"/>
  <c r="K31" i="38"/>
  <c r="K207" i="38"/>
  <c r="K51" i="38"/>
  <c r="K48" i="38"/>
  <c r="J128" i="32"/>
  <c r="K44" i="38"/>
  <c r="J132" i="32"/>
  <c r="K45" i="38"/>
  <c r="K42" i="38"/>
  <c r="J139" i="32"/>
  <c r="K28" i="38"/>
  <c r="J117" i="32"/>
  <c r="J118" i="32"/>
  <c r="K43" i="38"/>
  <c r="J121" i="32"/>
  <c r="K56" i="38"/>
  <c r="K55" i="38"/>
  <c r="J135" i="32"/>
  <c r="J120" i="32"/>
  <c r="F59" i="29" l="1"/>
  <c r="F58" i="29"/>
  <c r="F57" i="29"/>
  <c r="F56" i="29"/>
  <c r="D40" i="44"/>
  <c r="D39" i="44"/>
  <c r="D38" i="44"/>
  <c r="D37" i="44"/>
  <c r="D36" i="44"/>
  <c r="D35" i="44"/>
  <c r="D34" i="44"/>
  <c r="B50" i="35"/>
  <c r="E121" i="34"/>
  <c r="D121" i="34" s="1"/>
  <c r="E120" i="34"/>
  <c r="D120" i="34" s="1"/>
  <c r="E119" i="34"/>
  <c r="D119" i="34" s="1"/>
  <c r="E118" i="34"/>
  <c r="D118" i="34" s="1"/>
  <c r="E117" i="34"/>
  <c r="D117" i="34" s="1"/>
  <c r="E116" i="34"/>
  <c r="D116" i="34" s="1"/>
  <c r="E115" i="34"/>
  <c r="D115" i="34" s="1"/>
  <c r="E114" i="34"/>
  <c r="D114" i="34" s="1"/>
  <c r="E113" i="34"/>
  <c r="D113" i="34" s="1"/>
  <c r="B76" i="30"/>
  <c r="A76" i="30" s="1"/>
  <c r="L12" i="45"/>
  <c r="B12" i="45" s="1"/>
  <c r="B11" i="45"/>
  <c r="B10" i="45"/>
  <c r="B9" i="45"/>
  <c r="B60" i="35"/>
  <c r="B77" i="30"/>
  <c r="A77" i="30" s="1"/>
  <c r="B75" i="30"/>
  <c r="A75" i="30" s="1"/>
  <c r="B74" i="30"/>
  <c r="J7" i="33"/>
  <c r="B60" i="44"/>
  <c r="B59" i="44"/>
  <c r="B49" i="44"/>
  <c r="D16" i="44"/>
  <c r="H5" i="44"/>
  <c r="A6" i="44" s="1"/>
  <c r="B61" i="35"/>
  <c r="F51" i="29"/>
  <c r="F38" i="29"/>
  <c r="F37" i="29"/>
  <c r="F36" i="29"/>
  <c r="F35" i="29"/>
  <c r="F34" i="29"/>
  <c r="F33" i="29"/>
  <c r="E47" i="18" l="1"/>
  <c r="E46" i="18"/>
  <c r="B21" i="42"/>
  <c r="B22" i="42"/>
  <c r="F32" i="29"/>
  <c r="G51" i="29"/>
  <c r="H51" i="29" s="1"/>
  <c r="G38" i="29"/>
  <c r="H38" i="29" s="1"/>
  <c r="G37" i="29"/>
  <c r="H37" i="29" s="1"/>
  <c r="G36" i="29"/>
  <c r="H36" i="29" s="1"/>
  <c r="G35" i="29"/>
  <c r="H35" i="29" s="1"/>
  <c r="G34" i="29"/>
  <c r="H34" i="29" s="1"/>
  <c r="G33" i="29"/>
  <c r="H33" i="29" s="1"/>
  <c r="G32" i="29"/>
  <c r="H32" i="29" s="1"/>
  <c r="Z12" i="36"/>
  <c r="AA12" i="36" s="1"/>
  <c r="Z11" i="36"/>
  <c r="AA11" i="36" s="1"/>
  <c r="Z10" i="36"/>
  <c r="AA10" i="36" s="1"/>
  <c r="Z6" i="36"/>
  <c r="AA6" i="36" s="1"/>
  <c r="Z5" i="36"/>
  <c r="AA5" i="36" s="1"/>
  <c r="Z4" i="36"/>
  <c r="AA4" i="36" s="1"/>
  <c r="H107" i="32"/>
  <c r="H27" i="32"/>
  <c r="H26" i="32"/>
  <c r="H25" i="32"/>
  <c r="H24" i="32"/>
  <c r="H23" i="32"/>
  <c r="H22" i="32"/>
  <c r="H21" i="32"/>
  <c r="H20" i="32"/>
  <c r="H19" i="32"/>
  <c r="H18" i="32"/>
  <c r="H17" i="32"/>
  <c r="H16" i="32"/>
  <c r="H15" i="32"/>
  <c r="H14" i="32"/>
  <c r="H13" i="32"/>
  <c r="H12" i="32"/>
  <c r="H11" i="32"/>
  <c r="H10" i="32"/>
  <c r="H9" i="32"/>
  <c r="G107" i="32"/>
  <c r="G27" i="32"/>
  <c r="G26" i="32"/>
  <c r="G25" i="32"/>
  <c r="G24" i="32"/>
  <c r="G23" i="32"/>
  <c r="G22" i="32"/>
  <c r="G21" i="32"/>
  <c r="G20" i="32"/>
  <c r="G19" i="32"/>
  <c r="G18" i="32"/>
  <c r="G17" i="32"/>
  <c r="G16" i="32"/>
  <c r="G15" i="32"/>
  <c r="G14" i="32"/>
  <c r="G13" i="32"/>
  <c r="G12" i="32"/>
  <c r="G11" i="32"/>
  <c r="G10" i="32"/>
  <c r="G9" i="32"/>
  <c r="G8" i="32"/>
  <c r="B10" i="39"/>
  <c r="B9" i="39"/>
  <c r="L12" i="39"/>
  <c r="B12" i="39" s="1"/>
  <c r="G56" i="30"/>
  <c r="G10" i="30"/>
  <c r="G9" i="30"/>
  <c r="G8" i="30"/>
  <c r="G7" i="30"/>
  <c r="I102" i="43"/>
  <c r="I22" i="43"/>
  <c r="I21" i="43"/>
  <c r="I20" i="43"/>
  <c r="I19" i="43"/>
  <c r="I18" i="43"/>
  <c r="I17" i="43"/>
  <c r="I16" i="43"/>
  <c r="I15" i="43"/>
  <c r="I14" i="43"/>
  <c r="I13" i="43"/>
  <c r="I12" i="43"/>
  <c r="I11" i="43"/>
  <c r="I10" i="43"/>
  <c r="I9" i="43"/>
  <c r="I8" i="43"/>
  <c r="I7" i="43"/>
  <c r="I6" i="43"/>
  <c r="I5" i="43"/>
  <c r="I4" i="43"/>
  <c r="J4" i="43" s="1"/>
  <c r="I3" i="43"/>
  <c r="J3" i="43" s="1"/>
  <c r="I52" i="22"/>
  <c r="I9" i="22"/>
  <c r="I8" i="22"/>
  <c r="I7" i="22"/>
  <c r="I6" i="22"/>
  <c r="I5" i="22"/>
  <c r="I4" i="22"/>
  <c r="I3" i="22"/>
  <c r="G52" i="23"/>
  <c r="G9" i="23"/>
  <c r="G8" i="23"/>
  <c r="G7" i="23"/>
  <c r="G6" i="23"/>
  <c r="G5" i="23"/>
  <c r="G4" i="23"/>
  <c r="G3" i="23"/>
  <c r="G102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I52" i="25"/>
  <c r="I9" i="25"/>
  <c r="I8" i="25"/>
  <c r="I7" i="25"/>
  <c r="I6" i="25"/>
  <c r="I5" i="25"/>
  <c r="I4" i="25"/>
  <c r="I3" i="25"/>
  <c r="I102" i="27"/>
  <c r="I22" i="27"/>
  <c r="I21" i="27"/>
  <c r="I20" i="27"/>
  <c r="I19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J102" i="43"/>
  <c r="J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D102" i="43"/>
  <c r="D22" i="43"/>
  <c r="D21" i="43"/>
  <c r="D20" i="43"/>
  <c r="D19" i="43"/>
  <c r="D18" i="43"/>
  <c r="D17" i="43"/>
  <c r="D16" i="43"/>
  <c r="D15" i="43"/>
  <c r="D14" i="43"/>
  <c r="D13" i="43"/>
  <c r="D12" i="43"/>
  <c r="D11" i="43"/>
  <c r="D10" i="43"/>
  <c r="D9" i="43"/>
  <c r="D8" i="43"/>
  <c r="D7" i="43"/>
  <c r="D6" i="43"/>
  <c r="D5" i="43"/>
  <c r="D4" i="43"/>
  <c r="D3" i="43"/>
  <c r="F103" i="43"/>
  <c r="H102" i="43"/>
  <c r="H22" i="43"/>
  <c r="H21" i="43"/>
  <c r="H20" i="43"/>
  <c r="H19" i="43"/>
  <c r="H18" i="43"/>
  <c r="H17" i="43"/>
  <c r="H16" i="43"/>
  <c r="H15" i="43"/>
  <c r="H14" i="43"/>
  <c r="H13" i="43"/>
  <c r="H12" i="43"/>
  <c r="H11" i="43"/>
  <c r="H10" i="43"/>
  <c r="H9" i="43"/>
  <c r="H8" i="43"/>
  <c r="H7" i="43"/>
  <c r="H6" i="43"/>
  <c r="H5" i="43"/>
  <c r="H4" i="43"/>
  <c r="H3" i="43"/>
  <c r="H8" i="32"/>
  <c r="E12" i="18"/>
  <c r="E30" i="18"/>
  <c r="E37" i="18"/>
  <c r="E44" i="18"/>
  <c r="E21" i="18"/>
  <c r="E29" i="18"/>
  <c r="E27" i="18"/>
  <c r="E6" i="18"/>
  <c r="E10" i="18"/>
  <c r="E11" i="18"/>
  <c r="E31" i="18"/>
  <c r="E40" i="18"/>
  <c r="E36" i="18"/>
  <c r="E26" i="18"/>
  <c r="E7" i="18"/>
  <c r="E41" i="18"/>
  <c r="E14" i="18"/>
  <c r="E9" i="18"/>
  <c r="E43" i="18"/>
  <c r="E28" i="18"/>
  <c r="E42" i="18"/>
  <c r="E20" i="18"/>
  <c r="E8" i="18"/>
  <c r="E17" i="18"/>
  <c r="E13" i="18"/>
  <c r="E18" i="18"/>
  <c r="E39" i="18"/>
  <c r="G141" i="32" l="1"/>
  <c r="F41" i="18"/>
  <c r="F23" i="18"/>
  <c r="F35" i="18"/>
  <c r="F24" i="18"/>
  <c r="F33" i="18"/>
  <c r="F11" i="18"/>
  <c r="J103" i="43"/>
  <c r="D27" i="44" s="1"/>
  <c r="H103" i="43"/>
  <c r="D27" i="35" s="1"/>
  <c r="H5" i="35" l="1"/>
  <c r="M36" i="19"/>
  <c r="M37" i="19"/>
  <c r="M38" i="19"/>
  <c r="M39" i="19"/>
  <c r="M40" i="19"/>
  <c r="M41" i="19"/>
  <c r="M42" i="19"/>
  <c r="M43" i="19"/>
  <c r="M44" i="19"/>
  <c r="M45" i="19"/>
  <c r="K36" i="19"/>
  <c r="K37" i="19"/>
  <c r="K38" i="19"/>
  <c r="K39" i="19"/>
  <c r="K40" i="19"/>
  <c r="K41" i="19"/>
  <c r="K42" i="19"/>
  <c r="K43" i="19"/>
  <c r="K44" i="19"/>
  <c r="K45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H11" i="19"/>
  <c r="M11" i="19" s="1"/>
  <c r="H12" i="19"/>
  <c r="M12" i="19" s="1"/>
  <c r="H13" i="19"/>
  <c r="M13" i="19" s="1"/>
  <c r="H14" i="19"/>
  <c r="M14" i="19" s="1"/>
  <c r="H15" i="19"/>
  <c r="M15" i="19" s="1"/>
  <c r="H16" i="19"/>
  <c r="M16" i="19" s="1"/>
  <c r="H17" i="19"/>
  <c r="M17" i="19" s="1"/>
  <c r="H18" i="19"/>
  <c r="M18" i="19" s="1"/>
  <c r="H19" i="19"/>
  <c r="M19" i="19" s="1"/>
  <c r="H20" i="19"/>
  <c r="M20" i="19" s="1"/>
  <c r="H21" i="19"/>
  <c r="M21" i="19" s="1"/>
  <c r="H22" i="19"/>
  <c r="M22" i="19" s="1"/>
  <c r="H23" i="19"/>
  <c r="M23" i="19" s="1"/>
  <c r="H24" i="19"/>
  <c r="M24" i="19" s="1"/>
  <c r="H25" i="19"/>
  <c r="M25" i="19" s="1"/>
  <c r="H26" i="19"/>
  <c r="M26" i="19" s="1"/>
  <c r="G47" i="19"/>
  <c r="G49" i="19" s="1"/>
  <c r="H8" i="38" l="1"/>
  <c r="H9" i="38"/>
  <c r="H10" i="38"/>
  <c r="H11" i="38"/>
  <c r="H12" i="38"/>
  <c r="H13" i="38"/>
  <c r="H14" i="38"/>
  <c r="H15" i="38"/>
  <c r="H16" i="38"/>
  <c r="H17" i="38"/>
  <c r="C4" i="42"/>
  <c r="C2" i="42"/>
  <c r="C3" i="42"/>
  <c r="C31" i="42" l="1"/>
  <c r="C32" i="42" s="1"/>
  <c r="B11" i="39"/>
  <c r="E215" i="38" l="1"/>
  <c r="D215" i="38" s="1"/>
  <c r="C15" i="33"/>
  <c r="J17" i="32"/>
  <c r="K9" i="38"/>
  <c r="K27" i="38"/>
  <c r="J15" i="32"/>
  <c r="K24" i="38"/>
  <c r="J26" i="32"/>
  <c r="J11" i="32"/>
  <c r="K14" i="38"/>
  <c r="J19" i="32"/>
  <c r="K23" i="38"/>
  <c r="K11" i="38"/>
  <c r="K16" i="38"/>
  <c r="J25" i="32"/>
  <c r="K18" i="38"/>
  <c r="K25" i="38"/>
  <c r="J22" i="32"/>
  <c r="J24" i="32"/>
  <c r="J14" i="32"/>
  <c r="J13" i="32"/>
  <c r="K15" i="38"/>
  <c r="K13" i="38"/>
  <c r="K20" i="38"/>
  <c r="J21" i="32"/>
  <c r="K22" i="38"/>
  <c r="J10" i="32"/>
  <c r="J27" i="32"/>
  <c r="K26" i="38"/>
  <c r="J18" i="32"/>
  <c r="K17" i="38"/>
  <c r="K12" i="38"/>
  <c r="J16" i="32"/>
  <c r="K21" i="38"/>
  <c r="J107" i="32"/>
  <c r="J8" i="32"/>
  <c r="J23" i="32"/>
  <c r="J9" i="32"/>
  <c r="K8" i="38"/>
  <c r="K10" i="38"/>
  <c r="J12" i="32"/>
  <c r="J20" i="32"/>
  <c r="K19" i="38"/>
  <c r="K209" i="38" l="1"/>
  <c r="H210" i="38" s="1"/>
  <c r="J141" i="32"/>
  <c r="G142" i="32" s="1"/>
  <c r="B32" i="29"/>
  <c r="C6" i="42" l="1"/>
  <c r="C5" i="42"/>
  <c r="F60" i="29" l="1"/>
  <c r="C7" i="42"/>
  <c r="C22" i="42"/>
  <c r="D22" i="42" s="1"/>
  <c r="C15" i="42"/>
  <c r="D15" i="42" s="1"/>
  <c r="D12" i="42"/>
  <c r="D23" i="42"/>
  <c r="D14" i="42"/>
  <c r="F61" i="29"/>
  <c r="D28" i="42"/>
  <c r="D32" i="42"/>
  <c r="H7" i="34"/>
  <c r="H8" i="34"/>
  <c r="H9" i="34"/>
  <c r="H10" i="34"/>
  <c r="H11" i="34"/>
  <c r="H12" i="34"/>
  <c r="H52" i="25"/>
  <c r="J52" i="25" s="1"/>
  <c r="H9" i="25"/>
  <c r="J9" i="25" s="1"/>
  <c r="H8" i="25"/>
  <c r="J8" i="25" s="1"/>
  <c r="H7" i="25"/>
  <c r="J7" i="25" s="1"/>
  <c r="H6" i="25"/>
  <c r="J6" i="25" s="1"/>
  <c r="H5" i="25"/>
  <c r="J5" i="25" s="1"/>
  <c r="D52" i="25"/>
  <c r="D9" i="25"/>
  <c r="D8" i="25"/>
  <c r="D7" i="25"/>
  <c r="D6" i="25"/>
  <c r="D5" i="25"/>
  <c r="C17" i="42" l="1"/>
  <c r="F67" i="29"/>
  <c r="G67" i="29" s="1"/>
  <c r="F65" i="29"/>
  <c r="C19" i="42"/>
  <c r="V2" i="36"/>
  <c r="V3" i="36"/>
  <c r="V4" i="36"/>
  <c r="V1" i="36"/>
  <c r="C18" i="42" l="1"/>
  <c r="D18" i="42" s="1"/>
  <c r="G65" i="29"/>
  <c r="I106" i="34"/>
  <c r="J106" i="34" s="1"/>
  <c r="H106" i="34"/>
  <c r="I24" i="34"/>
  <c r="J24" i="34" s="1"/>
  <c r="H24" i="34"/>
  <c r="I23" i="34"/>
  <c r="J23" i="34" s="1"/>
  <c r="H23" i="34"/>
  <c r="I22" i="34"/>
  <c r="J22" i="34" s="1"/>
  <c r="H22" i="34"/>
  <c r="I21" i="34"/>
  <c r="J21" i="34" s="1"/>
  <c r="H21" i="34"/>
  <c r="I20" i="34"/>
  <c r="J20" i="34" s="1"/>
  <c r="H20" i="34"/>
  <c r="I19" i="34"/>
  <c r="J19" i="34" s="1"/>
  <c r="H19" i="34"/>
  <c r="I18" i="34"/>
  <c r="J18" i="34" s="1"/>
  <c r="H18" i="34"/>
  <c r="I17" i="34"/>
  <c r="J17" i="34" s="1"/>
  <c r="H17" i="34"/>
  <c r="I16" i="34"/>
  <c r="J16" i="34" s="1"/>
  <c r="H16" i="34"/>
  <c r="I15" i="34"/>
  <c r="J15" i="34" s="1"/>
  <c r="H15" i="34"/>
  <c r="I14" i="34"/>
  <c r="J14" i="34" s="1"/>
  <c r="H14" i="34"/>
  <c r="I13" i="34"/>
  <c r="J13" i="34" s="1"/>
  <c r="H13" i="34"/>
  <c r="I12" i="34"/>
  <c r="J12" i="34" s="1"/>
  <c r="I11" i="34"/>
  <c r="J11" i="34" s="1"/>
  <c r="I10" i="34"/>
  <c r="J10" i="34" s="1"/>
  <c r="I9" i="34"/>
  <c r="J9" i="34" s="1"/>
  <c r="I8" i="34"/>
  <c r="J8" i="34" s="1"/>
  <c r="I7" i="34"/>
  <c r="J7" i="34" s="1"/>
  <c r="M35" i="19"/>
  <c r="K35" i="19"/>
  <c r="M34" i="19"/>
  <c r="K34" i="19"/>
  <c r="M33" i="19"/>
  <c r="K33" i="19"/>
  <c r="K10" i="19"/>
  <c r="H10" i="19"/>
  <c r="M10" i="19" s="1"/>
  <c r="K9" i="19"/>
  <c r="H9" i="19"/>
  <c r="M9" i="19" s="1"/>
  <c r="K8" i="19"/>
  <c r="H8" i="19"/>
  <c r="M8" i="19" s="1"/>
  <c r="K7" i="19"/>
  <c r="H7" i="19"/>
  <c r="M7" i="19" s="1"/>
  <c r="K6" i="19"/>
  <c r="H6" i="19"/>
  <c r="M6" i="19" s="1"/>
  <c r="K5" i="19"/>
  <c r="H5" i="19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2" i="18"/>
  <c r="C221" i="18"/>
  <c r="C220" i="18"/>
  <c r="C219" i="18"/>
  <c r="C218" i="18"/>
  <c r="C217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7" i="18"/>
  <c r="C126" i="18"/>
  <c r="C125" i="18"/>
  <c r="C124" i="18"/>
  <c r="C122" i="18"/>
  <c r="C121" i="18"/>
  <c r="C120" i="18"/>
  <c r="C119" i="18"/>
  <c r="C118" i="18"/>
  <c r="C117" i="18"/>
  <c r="C115" i="18"/>
  <c r="C114" i="18"/>
  <c r="C113" i="18"/>
  <c r="C112" i="18"/>
  <c r="C11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108" i="18"/>
  <c r="C107" i="18"/>
  <c r="C106" i="18"/>
  <c r="C105" i="18"/>
  <c r="C104" i="18"/>
  <c r="C103" i="18"/>
  <c r="C102" i="18"/>
  <c r="C101" i="18"/>
  <c r="C100" i="18"/>
  <c r="C99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66" i="18"/>
  <c r="C65" i="18"/>
  <c r="C64" i="18"/>
  <c r="C63" i="18"/>
  <c r="C62" i="18"/>
  <c r="C61" i="18"/>
  <c r="C60" i="18"/>
  <c r="C59" i="18"/>
  <c r="C58" i="18"/>
  <c r="C57" i="18"/>
  <c r="C56" i="18"/>
  <c r="F27" i="18" s="1"/>
  <c r="C55" i="18"/>
  <c r="F26" i="18" s="1"/>
  <c r="C54" i="18"/>
  <c r="C53" i="18"/>
  <c r="F47" i="18"/>
  <c r="F46" i="18"/>
  <c r="F44" i="18"/>
  <c r="F43" i="18"/>
  <c r="F42" i="18"/>
  <c r="F39" i="18"/>
  <c r="F38" i="18"/>
  <c r="F37" i="18"/>
  <c r="F36" i="18"/>
  <c r="F31" i="18"/>
  <c r="F30" i="18"/>
  <c r="F29" i="18"/>
  <c r="F28" i="18"/>
  <c r="F21" i="18"/>
  <c r="F20" i="18"/>
  <c r="F18" i="18"/>
  <c r="F17" i="18"/>
  <c r="F13" i="18"/>
  <c r="F12" i="18"/>
  <c r="F10" i="18"/>
  <c r="F9" i="18"/>
  <c r="F8" i="18"/>
  <c r="F7" i="18"/>
  <c r="G16" i="21"/>
  <c r="G14" i="21"/>
  <c r="G12" i="21"/>
  <c r="F53" i="22"/>
  <c r="H52" i="22"/>
  <c r="J52" i="22" s="1"/>
  <c r="D52" i="22"/>
  <c r="H9" i="22"/>
  <c r="J9" i="22" s="1"/>
  <c r="D9" i="22"/>
  <c r="H8" i="22"/>
  <c r="J8" i="22" s="1"/>
  <c r="D8" i="22"/>
  <c r="H7" i="22"/>
  <c r="J7" i="22" s="1"/>
  <c r="D7" i="22"/>
  <c r="H6" i="22"/>
  <c r="J6" i="22" s="1"/>
  <c r="D6" i="22"/>
  <c r="H5" i="22"/>
  <c r="J5" i="22" s="1"/>
  <c r="D5" i="22"/>
  <c r="H4" i="22"/>
  <c r="J4" i="22" s="1"/>
  <c r="D4" i="22"/>
  <c r="H3" i="22"/>
  <c r="J3" i="22" s="1"/>
  <c r="D3" i="22"/>
  <c r="D53" i="23"/>
  <c r="F52" i="23"/>
  <c r="H52" i="23" s="1"/>
  <c r="B52" i="23"/>
  <c r="F9" i="23"/>
  <c r="H9" i="23" s="1"/>
  <c r="B9" i="23"/>
  <c r="F8" i="23"/>
  <c r="H8" i="23" s="1"/>
  <c r="B8" i="23"/>
  <c r="F7" i="23"/>
  <c r="H7" i="23" s="1"/>
  <c r="B7" i="23"/>
  <c r="F6" i="23"/>
  <c r="H6" i="23" s="1"/>
  <c r="B6" i="23"/>
  <c r="F5" i="23"/>
  <c r="H5" i="23" s="1"/>
  <c r="B5" i="23"/>
  <c r="F4" i="23"/>
  <c r="H4" i="23" s="1"/>
  <c r="B4" i="23"/>
  <c r="F3" i="23"/>
  <c r="H3" i="23" s="1"/>
  <c r="B3" i="23"/>
  <c r="D103" i="24"/>
  <c r="F102" i="24"/>
  <c r="H102" i="24" s="1"/>
  <c r="B102" i="24"/>
  <c r="F22" i="24"/>
  <c r="H22" i="24" s="1"/>
  <c r="B22" i="24"/>
  <c r="F21" i="24"/>
  <c r="H21" i="24" s="1"/>
  <c r="B21" i="24"/>
  <c r="F20" i="24"/>
  <c r="H20" i="24" s="1"/>
  <c r="B20" i="24"/>
  <c r="F19" i="24"/>
  <c r="H19" i="24" s="1"/>
  <c r="B19" i="24"/>
  <c r="F18" i="24"/>
  <c r="H18" i="24" s="1"/>
  <c r="B18" i="24"/>
  <c r="F17" i="24"/>
  <c r="H17" i="24" s="1"/>
  <c r="B17" i="24"/>
  <c r="F16" i="24"/>
  <c r="H16" i="24" s="1"/>
  <c r="B16" i="24"/>
  <c r="F15" i="24"/>
  <c r="H15" i="24" s="1"/>
  <c r="B15" i="24"/>
  <c r="F14" i="24"/>
  <c r="H14" i="24" s="1"/>
  <c r="B14" i="24"/>
  <c r="F13" i="24"/>
  <c r="H13" i="24" s="1"/>
  <c r="B13" i="24"/>
  <c r="F12" i="24"/>
  <c r="H12" i="24" s="1"/>
  <c r="B12" i="24"/>
  <c r="F11" i="24"/>
  <c r="H11" i="24" s="1"/>
  <c r="B11" i="24"/>
  <c r="F10" i="24"/>
  <c r="H10" i="24" s="1"/>
  <c r="B10" i="24"/>
  <c r="F9" i="24"/>
  <c r="H9" i="24" s="1"/>
  <c r="B9" i="24"/>
  <c r="F8" i="24"/>
  <c r="H8" i="24" s="1"/>
  <c r="B8" i="24"/>
  <c r="F7" i="24"/>
  <c r="H7" i="24" s="1"/>
  <c r="B7" i="24"/>
  <c r="F6" i="24"/>
  <c r="H6" i="24" s="1"/>
  <c r="B6" i="24"/>
  <c r="F5" i="24"/>
  <c r="H5" i="24" s="1"/>
  <c r="B5" i="24"/>
  <c r="F4" i="24"/>
  <c r="H4" i="24" s="1"/>
  <c r="B4" i="24"/>
  <c r="F3" i="24"/>
  <c r="H3" i="24" s="1"/>
  <c r="B3" i="24"/>
  <c r="F53" i="25"/>
  <c r="H4" i="25"/>
  <c r="J4" i="25" s="1"/>
  <c r="D4" i="25"/>
  <c r="H3" i="25"/>
  <c r="J3" i="25" s="1"/>
  <c r="D3" i="25"/>
  <c r="E103" i="27"/>
  <c r="H102" i="27"/>
  <c r="G102" i="27"/>
  <c r="C102" i="27"/>
  <c r="H22" i="27"/>
  <c r="G22" i="27"/>
  <c r="C22" i="27"/>
  <c r="H21" i="27"/>
  <c r="G21" i="27"/>
  <c r="C21" i="27"/>
  <c r="H20" i="27"/>
  <c r="G20" i="27"/>
  <c r="C20" i="27"/>
  <c r="H19" i="27"/>
  <c r="G19" i="27"/>
  <c r="C19" i="27"/>
  <c r="H18" i="27"/>
  <c r="G18" i="27"/>
  <c r="C18" i="27"/>
  <c r="H17" i="27"/>
  <c r="G17" i="27"/>
  <c r="C17" i="27"/>
  <c r="H16" i="27"/>
  <c r="G16" i="27"/>
  <c r="C16" i="27"/>
  <c r="H15" i="27"/>
  <c r="G15" i="27"/>
  <c r="C15" i="27"/>
  <c r="H14" i="27"/>
  <c r="G14" i="27"/>
  <c r="C14" i="27"/>
  <c r="H13" i="27"/>
  <c r="G13" i="27"/>
  <c r="C13" i="27"/>
  <c r="H12" i="27"/>
  <c r="G12" i="27"/>
  <c r="C12" i="27"/>
  <c r="H11" i="27"/>
  <c r="G11" i="27"/>
  <c r="C11" i="27"/>
  <c r="H10" i="27"/>
  <c r="G10" i="27"/>
  <c r="C10" i="27"/>
  <c r="H9" i="27"/>
  <c r="G9" i="27"/>
  <c r="C9" i="27"/>
  <c r="H8" i="27"/>
  <c r="G8" i="27"/>
  <c r="C8" i="27"/>
  <c r="H7" i="27"/>
  <c r="G7" i="27"/>
  <c r="C7" i="27"/>
  <c r="H6" i="27"/>
  <c r="G6" i="27"/>
  <c r="C6" i="27"/>
  <c r="H5" i="27"/>
  <c r="G5" i="27"/>
  <c r="C5" i="27"/>
  <c r="H4" i="27"/>
  <c r="G4" i="27"/>
  <c r="C4" i="27"/>
  <c r="H3" i="27"/>
  <c r="I3" i="27" s="1"/>
  <c r="G3" i="27"/>
  <c r="C3" i="27"/>
  <c r="B51" i="29"/>
  <c r="B38" i="29"/>
  <c r="B37" i="29"/>
  <c r="B36" i="29"/>
  <c r="B35" i="29"/>
  <c r="B34" i="29"/>
  <c r="B33" i="29"/>
  <c r="C22" i="29"/>
  <c r="G21" i="29"/>
  <c r="H21" i="29" s="1"/>
  <c r="G20" i="29"/>
  <c r="H20" i="29" s="1"/>
  <c r="G19" i="29"/>
  <c r="H19" i="29" s="1"/>
  <c r="G18" i="29"/>
  <c r="H18" i="29" s="1"/>
  <c r="G17" i="29"/>
  <c r="H17" i="29" s="1"/>
  <c r="G16" i="29"/>
  <c r="H16" i="29" s="1"/>
  <c r="G15" i="29"/>
  <c r="H15" i="29" s="1"/>
  <c r="G14" i="29"/>
  <c r="H14" i="29" s="1"/>
  <c r="G13" i="29"/>
  <c r="H13" i="29" s="1"/>
  <c r="G12" i="29"/>
  <c r="H12" i="29" s="1"/>
  <c r="G11" i="29"/>
  <c r="G10" i="29"/>
  <c r="H10" i="29" s="1"/>
  <c r="G9" i="29"/>
  <c r="H9" i="29" s="1"/>
  <c r="G8" i="29"/>
  <c r="H8" i="29" s="1"/>
  <c r="G7" i="29"/>
  <c r="H7" i="29" s="1"/>
  <c r="D68" i="30"/>
  <c r="F67" i="30"/>
  <c r="F66" i="30"/>
  <c r="H66" i="30" s="1"/>
  <c r="B66" i="30"/>
  <c r="F65" i="30"/>
  <c r="H65" i="30" s="1"/>
  <c r="B65" i="30"/>
  <c r="F64" i="30"/>
  <c r="H64" i="30" s="1"/>
  <c r="B64" i="30"/>
  <c r="F63" i="30"/>
  <c r="B63" i="30"/>
  <c r="D57" i="30"/>
  <c r="F56" i="30"/>
  <c r="H56" i="30" s="1"/>
  <c r="F16" i="30"/>
  <c r="H16" i="30" s="1"/>
  <c r="B16" i="30"/>
  <c r="F15" i="30"/>
  <c r="H15" i="30" s="1"/>
  <c r="B15" i="30"/>
  <c r="F14" i="30"/>
  <c r="H14" i="30" s="1"/>
  <c r="B14" i="30"/>
  <c r="F13" i="30"/>
  <c r="H13" i="30" s="1"/>
  <c r="B13" i="30"/>
  <c r="F12" i="30"/>
  <c r="H12" i="30" s="1"/>
  <c r="B12" i="30"/>
  <c r="F11" i="30"/>
  <c r="H11" i="30" s="1"/>
  <c r="B11" i="30"/>
  <c r="F10" i="30"/>
  <c r="H10" i="30" s="1"/>
  <c r="B10" i="30"/>
  <c r="F9" i="30"/>
  <c r="H9" i="30" s="1"/>
  <c r="B9" i="30"/>
  <c r="F8" i="30"/>
  <c r="H8" i="30" s="1"/>
  <c r="B8" i="30"/>
  <c r="F7" i="30"/>
  <c r="B7" i="30"/>
  <c r="H27" i="38"/>
  <c r="H26" i="38"/>
  <c r="H25" i="38"/>
  <c r="H24" i="38"/>
  <c r="H23" i="38"/>
  <c r="H22" i="38"/>
  <c r="H21" i="38"/>
  <c r="H20" i="38"/>
  <c r="H19" i="38"/>
  <c r="H18" i="38"/>
  <c r="I8" i="38"/>
  <c r="J8" i="38" s="1"/>
  <c r="J209" i="38" s="1"/>
  <c r="I107" i="32"/>
  <c r="C107" i="32"/>
  <c r="I27" i="32"/>
  <c r="C27" i="32"/>
  <c r="I26" i="32"/>
  <c r="C26" i="32"/>
  <c r="I25" i="32"/>
  <c r="C25" i="32"/>
  <c r="I24" i="32"/>
  <c r="C24" i="32"/>
  <c r="I23" i="32"/>
  <c r="C23" i="32"/>
  <c r="I22" i="32"/>
  <c r="C22" i="32"/>
  <c r="I21" i="32"/>
  <c r="C21" i="32"/>
  <c r="I20" i="32"/>
  <c r="C20" i="32"/>
  <c r="I19" i="32"/>
  <c r="C19" i="32"/>
  <c r="I18" i="32"/>
  <c r="C18" i="32"/>
  <c r="I17" i="32"/>
  <c r="C17" i="32"/>
  <c r="I16" i="32"/>
  <c r="C16" i="32"/>
  <c r="I15" i="32"/>
  <c r="C15" i="32"/>
  <c r="I14" i="32"/>
  <c r="C14" i="32"/>
  <c r="I13" i="32"/>
  <c r="C13" i="32"/>
  <c r="I12" i="32"/>
  <c r="C12" i="32"/>
  <c r="I11" i="32"/>
  <c r="C11" i="32"/>
  <c r="I10" i="32"/>
  <c r="C10" i="32"/>
  <c r="I9" i="32"/>
  <c r="C9" i="32"/>
  <c r="I8" i="32"/>
  <c r="C8" i="32"/>
  <c r="I9" i="33"/>
  <c r="K8" i="33"/>
  <c r="L7" i="33"/>
  <c r="K7" i="33"/>
  <c r="F108" i="34"/>
  <c r="D106" i="34"/>
  <c r="D24" i="34"/>
  <c r="D23" i="34"/>
  <c r="D22" i="34"/>
  <c r="D21" i="34"/>
  <c r="D20" i="34"/>
  <c r="D19" i="34"/>
  <c r="D18" i="34"/>
  <c r="D17" i="34"/>
  <c r="D16" i="34"/>
  <c r="D15" i="34"/>
  <c r="D14" i="34"/>
  <c r="D13" i="34"/>
  <c r="D12" i="34"/>
  <c r="D11" i="34"/>
  <c r="D10" i="34"/>
  <c r="D9" i="34"/>
  <c r="D8" i="34"/>
  <c r="D7" i="34"/>
  <c r="A6" i="35"/>
  <c r="K9" i="33" l="1"/>
  <c r="D16" i="35" s="1"/>
  <c r="H209" i="38"/>
  <c r="D9" i="35" s="1"/>
  <c r="M47" i="19"/>
  <c r="J108" i="34"/>
  <c r="I141" i="32"/>
  <c r="K28" i="19"/>
  <c r="K52" i="19" s="1"/>
  <c r="K47" i="19"/>
  <c r="H28" i="19"/>
  <c r="H63" i="30"/>
  <c r="H7" i="30"/>
  <c r="M7" i="33"/>
  <c r="F53" i="23"/>
  <c r="D26" i="35" s="1"/>
  <c r="H53" i="23"/>
  <c r="H53" i="29"/>
  <c r="M5" i="19"/>
  <c r="F53" i="29"/>
  <c r="F103" i="24"/>
  <c r="D25" i="35" s="1"/>
  <c r="H103" i="24"/>
  <c r="G22" i="29"/>
  <c r="C9" i="42" s="1"/>
  <c r="H11" i="29"/>
  <c r="H22" i="29" s="1"/>
  <c r="F68" i="30"/>
  <c r="F57" i="30"/>
  <c r="H53" i="22"/>
  <c r="D24" i="35" s="1"/>
  <c r="J53" i="22"/>
  <c r="H53" i="25"/>
  <c r="D23" i="35" s="1"/>
  <c r="I103" i="27"/>
  <c r="G103" i="27"/>
  <c r="D28" i="35" s="1"/>
  <c r="D8" i="35"/>
  <c r="H108" i="34"/>
  <c r="D15" i="35" s="1"/>
  <c r="C13" i="42" l="1"/>
  <c r="E63" i="29"/>
  <c r="G16" i="35"/>
  <c r="M9" i="33"/>
  <c r="D29" i="35"/>
  <c r="G25" i="35"/>
  <c r="D25" i="44"/>
  <c r="G28" i="35"/>
  <c r="D28" i="44"/>
  <c r="G26" i="35"/>
  <c r="D26" i="44"/>
  <c r="G24" i="35"/>
  <c r="D24" i="44"/>
  <c r="G9" i="35"/>
  <c r="D9" i="44"/>
  <c r="G8" i="35"/>
  <c r="D8" i="44"/>
  <c r="G15" i="35"/>
  <c r="D15" i="44"/>
  <c r="D17" i="44" s="1"/>
  <c r="C8" i="42"/>
  <c r="D17" i="35"/>
  <c r="F14" i="18"/>
  <c r="M28" i="19"/>
  <c r="M55" i="19" s="1"/>
  <c r="F6" i="18"/>
  <c r="H51" i="19"/>
  <c r="K53" i="19"/>
  <c r="F40" i="18" s="1"/>
  <c r="H57" i="30"/>
  <c r="H68" i="30"/>
  <c r="D10" i="35"/>
  <c r="C21" i="42" s="1"/>
  <c r="D21" i="42" s="1"/>
  <c r="J53" i="25"/>
  <c r="G17" i="35" l="1"/>
  <c r="G29" i="35"/>
  <c r="G23" i="35"/>
  <c r="D23" i="44"/>
  <c r="D29" i="44" s="1"/>
  <c r="D10" i="44"/>
  <c r="D17" i="42"/>
  <c r="F73" i="29"/>
  <c r="D13" i="42"/>
  <c r="F49" i="18"/>
  <c r="G10" i="35"/>
  <c r="E72" i="30" l="1"/>
  <c r="F50" i="18"/>
  <c r="F6" i="21" s="1"/>
  <c r="G6" i="21" s="1"/>
  <c r="G18" i="21" s="1"/>
  <c r="C20" i="42"/>
  <c r="D20" i="42" s="1"/>
  <c r="C11" i="42"/>
  <c r="F63" i="29"/>
  <c r="G73" i="29" s="1"/>
  <c r="H72" i="30" l="1"/>
  <c r="G19" i="21"/>
  <c r="D20" i="44" s="1"/>
  <c r="D11" i="42"/>
  <c r="D20" i="35"/>
  <c r="C16" i="42"/>
  <c r="D16" i="42" s="1"/>
  <c r="G20" i="35" l="1"/>
  <c r="G11" i="35"/>
  <c r="G12" i="35" s="1"/>
  <c r="I7" i="35" s="1"/>
  <c r="D11" i="44"/>
  <c r="D12" i="44" s="1"/>
  <c r="F12" i="44" s="1"/>
  <c r="C24" i="42"/>
  <c r="D31" i="44" l="1"/>
  <c r="E21" i="42"/>
  <c r="E16" i="42"/>
  <c r="E12" i="42"/>
  <c r="E24" i="42"/>
  <c r="E20" i="42"/>
  <c r="E15" i="42"/>
  <c r="E17" i="42"/>
  <c r="E23" i="42"/>
  <c r="E18" i="42"/>
  <c r="E14" i="42"/>
  <c r="D24" i="42"/>
  <c r="E22" i="42"/>
  <c r="E13" i="42"/>
  <c r="E11" i="42"/>
  <c r="D11" i="35"/>
  <c r="C34" i="42"/>
  <c r="D34" i="42" l="1"/>
  <c r="C35" i="42"/>
  <c r="D12" i="35"/>
  <c r="H7" i="35" l="1"/>
  <c r="D32" i="35"/>
  <c r="C26" i="42" l="1"/>
  <c r="G32" i="35"/>
  <c r="C29" i="42" l="1"/>
  <c r="D26" i="4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Mohammad Tbeshe</author>
  </authors>
  <commentList>
    <comment ref="H22" authorId="0" shapeId="0" xr:uid="{DF2A1DCC-0421-46A0-B93B-9BE21E9139AD}">
      <text>
        <r>
          <rPr>
            <b/>
            <sz val="9"/>
            <color indexed="81"/>
            <rFont val="Tahoma"/>
            <family val="2"/>
          </rPr>
          <t>Mohammad Tbeshe:</t>
        </r>
        <r>
          <rPr>
            <sz val="9"/>
            <color indexed="81"/>
            <rFont val="Tahoma"/>
            <family val="2"/>
          </rPr>
          <t xml:space="preserve">
if no copper qtty, assume 10m per indoor @ 25 jd/m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Mohammad Tbeshe</author>
  </authors>
  <commentList>
    <comment ref="E23" authorId="0" shapeId="0" xr:uid="{82F6EB25-0099-413C-A702-14067E6C8E60}">
      <text>
        <r>
          <rPr>
            <b/>
            <sz val="9"/>
            <color indexed="81"/>
            <rFont val="Tahoma"/>
            <family val="2"/>
          </rPr>
          <t>Mohammad Tbeshe:</t>
        </r>
        <r>
          <rPr>
            <sz val="9"/>
            <color indexed="81"/>
            <rFont val="Tahoma"/>
            <family val="2"/>
          </rPr>
          <t xml:space="preserve">
prices from mmc per project
</t>
        </r>
      </text>
    </comment>
    <comment ref="E24" authorId="0" shapeId="0" xr:uid="{DD340E6D-AB68-4F1A-9D2B-E8E4C8DEC65D}">
      <text>
        <r>
          <rPr>
            <b/>
            <sz val="9"/>
            <color indexed="81"/>
            <rFont val="Tahoma"/>
            <family val="2"/>
          </rPr>
          <t>Mohammad Tbeshe:</t>
        </r>
        <r>
          <rPr>
            <sz val="9"/>
            <color indexed="81"/>
            <rFont val="Tahoma"/>
            <family val="2"/>
          </rPr>
          <t xml:space="preserve">
prices from mmc per project</t>
        </r>
      </text>
    </comment>
    <comment ref="E33" authorId="0" shapeId="0" xr:uid="{8EA5C163-51C3-4DA9-BA2F-428A0489BEBB}">
      <text>
        <r>
          <rPr>
            <b/>
            <sz val="9"/>
            <color indexed="81"/>
            <rFont val="Tahoma"/>
            <family val="2"/>
          </rPr>
          <t>Mohammad Tbeshe:</t>
        </r>
        <r>
          <rPr>
            <sz val="9"/>
            <color indexed="81"/>
            <rFont val="Tahoma"/>
            <family val="2"/>
          </rPr>
          <t xml:space="preserve">
prices from mmc per project</t>
        </r>
      </text>
    </comment>
    <comment ref="E35" authorId="0" shapeId="0" xr:uid="{647E8604-6BBE-4C7D-AAE2-3FF44533D7E2}">
      <text>
        <r>
          <rPr>
            <b/>
            <sz val="9"/>
            <color indexed="81"/>
            <rFont val="Tahoma"/>
            <family val="2"/>
          </rPr>
          <t>Mohammad Tbeshe:</t>
        </r>
        <r>
          <rPr>
            <sz val="9"/>
            <color indexed="81"/>
            <rFont val="Tahoma"/>
            <family val="2"/>
          </rPr>
          <t xml:space="preserve">
prices from mmc per project</t>
        </r>
      </text>
    </comment>
  </commentList>
</comments>
</file>

<file path=xl/sharedStrings.xml><?xml version="1.0" encoding="utf-8"?>
<sst xmlns="http://schemas.openxmlformats.org/spreadsheetml/2006/main" count="1367" uniqueCount="896">
  <si>
    <t>FCU</t>
  </si>
  <si>
    <t>Floor</t>
  </si>
  <si>
    <t>ID</t>
  </si>
  <si>
    <t>Width</t>
  </si>
  <si>
    <t>Height</t>
  </si>
  <si>
    <t>Length</t>
  </si>
  <si>
    <t>Steel</t>
  </si>
  <si>
    <t>K-Flex</t>
  </si>
  <si>
    <t>Fiberglass</t>
  </si>
  <si>
    <t>(m)</t>
  </si>
  <si>
    <t>Area (m2)</t>
  </si>
  <si>
    <t>First 3m</t>
  </si>
  <si>
    <t>Ducts:</t>
  </si>
  <si>
    <t>IDU-Gr-01</t>
  </si>
  <si>
    <t>Plenums:</t>
  </si>
  <si>
    <t>(Slot)</t>
  </si>
  <si>
    <t>ID_01</t>
  </si>
  <si>
    <t>ID_02</t>
  </si>
  <si>
    <t>ID_03</t>
  </si>
  <si>
    <t>Quantity of plenums (m)</t>
  </si>
  <si>
    <t>Total Quantity of Steel (m2)</t>
  </si>
  <si>
    <t>Quantity of K-Flex (m2)</t>
  </si>
  <si>
    <t>installation</t>
  </si>
  <si>
    <t>materials</t>
  </si>
  <si>
    <t>Quantity of Fiber glass (m2)</t>
  </si>
  <si>
    <t>Item #</t>
  </si>
  <si>
    <t>Description</t>
  </si>
  <si>
    <t>Unit</t>
  </si>
  <si>
    <t>Qty</t>
  </si>
  <si>
    <t>Unit Price</t>
  </si>
  <si>
    <t>Total Price</t>
  </si>
  <si>
    <t>Supply and install rectangular Ducts 0.7 mm thickness</t>
  </si>
  <si>
    <t>m2</t>
  </si>
  <si>
    <t>Supply and install rectangular Ducts 0.9 mm thickness</t>
  </si>
  <si>
    <t>Supply and Install round ducts straight lines 0.7mm thickness (8"-12")</t>
  </si>
  <si>
    <t>Lm</t>
  </si>
  <si>
    <t>Supply and Install round ducts straight lines 0.7mm thickness (14"-18")</t>
  </si>
  <si>
    <t>Supply and Install round ducts straight lines 0.7mm thickness (20"-24")</t>
  </si>
  <si>
    <t>Supply and Install round ducts various forms 0,7 mm thickness (Round Reducer)</t>
  </si>
  <si>
    <t>No</t>
  </si>
  <si>
    <t>Supply and Install rectangular transfer ducts ( from round shape ) to connect to A/C units 0.7 mm thickness not painted</t>
  </si>
  <si>
    <t>Canvas connection between A/C units and ducts</t>
  </si>
  <si>
    <t>Supply and Install 1" external fiber glass 24 kg/m3</t>
  </si>
  <si>
    <t>Air Outlets:</t>
  </si>
  <si>
    <t xml:space="preserve">    A</t>
  </si>
  <si>
    <t>Supply and Return Linear Slots:</t>
  </si>
  <si>
    <t xml:space="preserve">Supply air 3 Slot Linear Diffuser </t>
  </si>
  <si>
    <t xml:space="preserve">Return air 3 Slot Linear Diffuser </t>
  </si>
  <si>
    <t xml:space="preserve">    B</t>
  </si>
  <si>
    <t>Supply and Return Linear Bar Grill - 15⁰ Deflection</t>
  </si>
  <si>
    <t>Supply air Linear Bar Grille 6"</t>
  </si>
  <si>
    <t>Return air Linear Bar Grille 6"</t>
  </si>
  <si>
    <t xml:space="preserve">    C</t>
  </si>
  <si>
    <t>Supply and Return Air Grilles:</t>
  </si>
  <si>
    <t>Supply air Grille with dampers (16"x8")</t>
  </si>
  <si>
    <t>Return air Grille without dampers (16"x8")</t>
  </si>
  <si>
    <t xml:space="preserve">      D</t>
  </si>
  <si>
    <t>Supply and Return Air Diffusers:</t>
  </si>
  <si>
    <t>Supply air Diffuser with dampers (9"x9")</t>
  </si>
  <si>
    <t>Return air Diffuser with dampers (9"x9")</t>
  </si>
  <si>
    <t>Supply and install flexible round insulated ducts 6"</t>
  </si>
  <si>
    <t>Supply and install flexible round insulated ducts 8"</t>
  </si>
  <si>
    <t>Supply and install flexible round insulated ducts 10 "</t>
  </si>
  <si>
    <t>Supply and install flexible round insulated ducts 12 "</t>
  </si>
  <si>
    <t>Gravity Shutter</t>
  </si>
  <si>
    <t>Gravity Shutter (12"x12")</t>
  </si>
  <si>
    <t xml:space="preserve">Fresh Air Louver </t>
  </si>
  <si>
    <t>Fresh Air Louver (12"x12")</t>
  </si>
  <si>
    <t>Volume Dampers</t>
  </si>
  <si>
    <t>Inch</t>
  </si>
  <si>
    <t>Round Volume Dampers</t>
  </si>
  <si>
    <t>Box for Fans</t>
  </si>
  <si>
    <t>Supply and Install  Internal Sound Liner</t>
  </si>
  <si>
    <t>Supply and Install  Internal K-Flex</t>
  </si>
  <si>
    <t>Access Door</t>
  </si>
  <si>
    <t>Supply and Install One, two and three slots plenum box 0.7mm thickness and insulated from inside</t>
  </si>
  <si>
    <t>Supply and Install rectangular transfer ducts ( from round shape ) to connect fans if the connection is equal or less than 6"</t>
  </si>
  <si>
    <t>Supply and Install rectangular transfer ducts ( from round shape ) to connect fans if the connection is more than 6"</t>
  </si>
  <si>
    <t>Sand Trap Louver</t>
  </si>
  <si>
    <t>If the Area 1m2 or less.</t>
  </si>
  <si>
    <t>If the Area 1m2 or above</t>
  </si>
  <si>
    <t>unit price</t>
  </si>
  <si>
    <t>supplier price</t>
  </si>
  <si>
    <t>Supply air Diffuser with dampers (6"x6")</t>
  </si>
  <si>
    <t>Return air Diffuser with dampers (6"x6")</t>
  </si>
  <si>
    <t>Supply air Diffuser with dampers (12"x12")</t>
  </si>
  <si>
    <t>Return air Diffuser with dampers (12"x12")</t>
  </si>
  <si>
    <t>Supply air Diffuser with dampers (15"x15")</t>
  </si>
  <si>
    <t>Return air Diffuser with dampers (15"x15")</t>
  </si>
  <si>
    <t>Supply air Diffuser with dampers (18"x18")</t>
  </si>
  <si>
    <t>Return air Diffuser with dampers (18"x18")</t>
  </si>
  <si>
    <t>Supply air Diffuser with dampers (21"x21")</t>
  </si>
  <si>
    <t>Return air Diffuser with dampers (21"x21")</t>
  </si>
  <si>
    <t>Supply air Diffuser with dampers (24"x24")</t>
  </si>
  <si>
    <t>Return air Diffuser with dampers (24"x24")</t>
  </si>
  <si>
    <t xml:space="preserve">Supply air 1 Slot Linear Diffuser </t>
  </si>
  <si>
    <t xml:space="preserve">Return air 1 Slot Linear Diffuser </t>
  </si>
  <si>
    <t xml:space="preserve">Supply air 2 Slot Linear Diffuser </t>
  </si>
  <si>
    <t xml:space="preserve">Return air 2 Slot Linear Diffuser </t>
  </si>
  <si>
    <t xml:space="preserve">Supply air 4 Slot Linear Diffuser </t>
  </si>
  <si>
    <t xml:space="preserve">Return air 4 Slot Linear Diffuser </t>
  </si>
  <si>
    <t xml:space="preserve">Supply air 5 Slot Linear Diffuser </t>
  </si>
  <si>
    <t xml:space="preserve">Return air 5 Slot Linear Diffuser </t>
  </si>
  <si>
    <t xml:space="preserve">Supply air 6 Slot Linear Diffuser </t>
  </si>
  <si>
    <t xml:space="preserve">Return air 6 Slot Linear Diffuser </t>
  </si>
  <si>
    <t xml:space="preserve">Supply air 7 Slot Linear Diffuser </t>
  </si>
  <si>
    <t xml:space="preserve">Return air 7 Slot Linear Diffuser </t>
  </si>
  <si>
    <t xml:space="preserve">Supply air 8 Slot Linear Diffuser </t>
  </si>
  <si>
    <t xml:space="preserve">Return air 8 Slot Linear Diffuser </t>
  </si>
  <si>
    <t>Supply air Linear Bar Grille 4"</t>
  </si>
  <si>
    <t>Return air Linear Bar Grille 4"</t>
  </si>
  <si>
    <t>Supply air Linear Bar Grille 8"</t>
  </si>
  <si>
    <t>Return air Linear Bar Grille 8"</t>
  </si>
  <si>
    <t>Supply air Linear Bar Grille 10"</t>
  </si>
  <si>
    <t>Return air Linear Bar Grille 10"</t>
  </si>
  <si>
    <t>Supply air Linear Bar Grille 12"</t>
  </si>
  <si>
    <t>Return air Linear Bar Grille 12"</t>
  </si>
  <si>
    <t>Supply air Circular Diffuser with butterfly damper (ф6")</t>
  </si>
  <si>
    <t>Return air Circular Diffuser without butterfly damper (ф6")</t>
  </si>
  <si>
    <t>Supply air Circular Diffuser with butterfly damper (ф8")</t>
  </si>
  <si>
    <t>Return air Circular Diffuser without butterfly damper (ф8")</t>
  </si>
  <si>
    <t>Supply air Circular Diffuser with butterfly damper (ф10")</t>
  </si>
  <si>
    <t>Return air Circular Diffuser without butterfly damper (ф10")</t>
  </si>
  <si>
    <t>Supply air Circular Diffuser with butterfly damper (ф12")</t>
  </si>
  <si>
    <t>Return air Circular Diffuser without butterfly damper (ф12")</t>
  </si>
  <si>
    <t>Supply air Circular Diffuser with butterfly damper (ф14")</t>
  </si>
  <si>
    <t>Return air Circular Diffuser without butterfly damper (ф14")</t>
  </si>
  <si>
    <t>Supply air Circular Diffuser with butterfly damper (ф15.2")</t>
  </si>
  <si>
    <t>Return air Circular Diffuser without butterfly damper (ф15.2")</t>
  </si>
  <si>
    <t>Supply air Circular Diffuser with butterfly damper (ф18")</t>
  </si>
  <si>
    <t>Return air Circular Diffuser without butterfly damper (ф18")</t>
  </si>
  <si>
    <t>Jet flow Diffuser  (ф8")</t>
  </si>
  <si>
    <t>Jet flow Diffuser  (ф10")</t>
  </si>
  <si>
    <t>Jet flow Diffuser  (ф12")</t>
  </si>
  <si>
    <t>Jet flow Diffuser  (ф14")</t>
  </si>
  <si>
    <t>Jet flow Diffuser  (ф16")</t>
  </si>
  <si>
    <t>Jet Nozzle  (ф6")</t>
  </si>
  <si>
    <t>Jet Nozzle  (ф8")</t>
  </si>
  <si>
    <t>Jet Nozzle  (ф10")</t>
  </si>
  <si>
    <t>Jet Nozzle  (ф12.6")</t>
  </si>
  <si>
    <t>Jet Nozzle  (ф14")</t>
  </si>
  <si>
    <t>Jet Nozzle  (ф16")</t>
  </si>
  <si>
    <t>Exhaust Air Valve  (ф4")</t>
  </si>
  <si>
    <t>Exhaust Air Valve  (ф5")</t>
  </si>
  <si>
    <t>Exhaust Air Valve  (ф6")</t>
  </si>
  <si>
    <t>Exhaust Air Valve  (ф8")</t>
  </si>
  <si>
    <t>Supply air Grille with dampers (12"x6")</t>
  </si>
  <si>
    <t>Supply air Grille with dampers (12"x8")</t>
  </si>
  <si>
    <t>Supply air Grille with dampers (12"x10")</t>
  </si>
  <si>
    <t>Supply air Grille with dampers (12"x12")</t>
  </si>
  <si>
    <t>Supply air Grille with dampers (16"x6")</t>
  </si>
  <si>
    <t>Supply air Grille with dampers (16"x10")</t>
  </si>
  <si>
    <t>Supply air Grille with dampers (16"x12")</t>
  </si>
  <si>
    <t>Supply air Grille with dampers (16"x14")</t>
  </si>
  <si>
    <t>Supply air Grille with dampers (18"x6")</t>
  </si>
  <si>
    <t>Supply air Grille with dampers (18"x8")</t>
  </si>
  <si>
    <t>Supply air Grille with dampers (18"x10")</t>
  </si>
  <si>
    <t>Supply air Grille with dampers (18"x12")</t>
  </si>
  <si>
    <t>Supply air Grille with dampers (18"x14")</t>
  </si>
  <si>
    <t>Supply air Grille with dampers (20"x6")</t>
  </si>
  <si>
    <t>Supply air Grille with dampers (20"x8")</t>
  </si>
  <si>
    <t>Supply air Grille with dampers (20"x10")</t>
  </si>
  <si>
    <t>Supply air Grille with dampers (20"x12")</t>
  </si>
  <si>
    <t>Supply air Grille with dampers (20"x14")</t>
  </si>
  <si>
    <t>Supply air Grille with dampers (20"x18")</t>
  </si>
  <si>
    <t>Supply air Grille with dampers (24"x6")</t>
  </si>
  <si>
    <t>Supply air Grille with dampers (24"x8")</t>
  </si>
  <si>
    <t>Supply air Grille with dampers (24"x10")</t>
  </si>
  <si>
    <t>Supply air Grille with dampers (24"x12")</t>
  </si>
  <si>
    <t>Supply air Grille with dampers (24"x14")</t>
  </si>
  <si>
    <t>Supply air Grille with dampers (24"x18")</t>
  </si>
  <si>
    <t>Supply air Grille with dampers (24"x24")</t>
  </si>
  <si>
    <t>Supply air Grille with dampers (30"x6")</t>
  </si>
  <si>
    <t>Supply air Grille with dampers (30"x8")</t>
  </si>
  <si>
    <t>Supply air Grille with dampers (30"x10")</t>
  </si>
  <si>
    <t>Supply air Grille with dampers (30"x12")</t>
  </si>
  <si>
    <t>Supply air Grille with dampers (30"x14")</t>
  </si>
  <si>
    <t>Supply air Grille with dampers (30"x18")</t>
  </si>
  <si>
    <t>Supply air Grille with dampers (30"x24")</t>
  </si>
  <si>
    <t>Supply air Grille with dampers (36"x6")</t>
  </si>
  <si>
    <t>Supply air Grille with dampers (36"x8")</t>
  </si>
  <si>
    <t>Supply air Grille with dampers (36"x10")</t>
  </si>
  <si>
    <t>Supply air Grille with dampers (36"x12")</t>
  </si>
  <si>
    <t>Supply air Grille with dampers (36"x14")</t>
  </si>
  <si>
    <t>Supply air Grille with dampers (36"x18")</t>
  </si>
  <si>
    <t>Supply air Grille with dampers (36"x24")</t>
  </si>
  <si>
    <t>Return air Grille without dampers (12"x6")</t>
  </si>
  <si>
    <t>Return air Grille without dampers (12"x8")</t>
  </si>
  <si>
    <t>Return air Grille without dampers (12"x10")</t>
  </si>
  <si>
    <t>Return air Grille without dampers (12"x12")</t>
  </si>
  <si>
    <t>Return air Grille without dampers (16"x6")</t>
  </si>
  <si>
    <t>Return air Grille without dampers (16"x10")</t>
  </si>
  <si>
    <t>Return air Grille without dampers (16"x12")</t>
  </si>
  <si>
    <t>Return air Grille without dampers (16"x14")</t>
  </si>
  <si>
    <t>Return air Grille without dampers (18"x6")</t>
  </si>
  <si>
    <t>Return air Grille without dampers (18"x8")</t>
  </si>
  <si>
    <t>Return air Grille without dampers (18"x10")</t>
  </si>
  <si>
    <t>Return air Grille without dampers (18"x12")</t>
  </si>
  <si>
    <t>Return air Grille without dampers (18"x14")</t>
  </si>
  <si>
    <t>Return air Grille without dampers (18"x18")</t>
  </si>
  <si>
    <t>Return air Grille without dampers (20"x6")</t>
  </si>
  <si>
    <t>Return air Grille without dampers (20"x8")</t>
  </si>
  <si>
    <t>Return air Grille without dampers (20"x10")</t>
  </si>
  <si>
    <t>Return air Grille without dampers (20"x12")</t>
  </si>
  <si>
    <t>Return air Grille without dampers (20"x14")</t>
  </si>
  <si>
    <t>Return air Grille without dampers (20"x18")</t>
  </si>
  <si>
    <t>Return air Grille without dampers (24"x6")</t>
  </si>
  <si>
    <t>Return air Grille without dampers (24"x8")</t>
  </si>
  <si>
    <t>Return air Grille without dampers (24"x10")</t>
  </si>
  <si>
    <t>Return air Grille without dampers (24"x12")</t>
  </si>
  <si>
    <t>Return air Grille without dampers (24"x14")</t>
  </si>
  <si>
    <t>Return air Grille without dampers (24"x18")</t>
  </si>
  <si>
    <t>Return air Grille without dampers (24"x24")</t>
  </si>
  <si>
    <t>Return air Grille without dampers (30"x6")</t>
  </si>
  <si>
    <t>Return air Grille without dampers (30"x8")</t>
  </si>
  <si>
    <t>Return air Grille without dampers (30"x10")</t>
  </si>
  <si>
    <t>Return air Grille without dampers (30"x12")</t>
  </si>
  <si>
    <t>Return air Grille without dampers (30"x14")</t>
  </si>
  <si>
    <t>Return air Grille without dampers (30"x18")</t>
  </si>
  <si>
    <t>Return air Grille without dampers (30"x24")</t>
  </si>
  <si>
    <t>Return air Grille without dampers (36"x6")</t>
  </si>
  <si>
    <t>Return air Grille without dampers (36"x8")</t>
  </si>
  <si>
    <t>Return air Grille without dampers (36"x10")</t>
  </si>
  <si>
    <t>Return air Grille without dampers (36"x12")</t>
  </si>
  <si>
    <t>Return air Grille without dampers (36"x14")</t>
  </si>
  <si>
    <t>Return air Grille without dampers (36"x18")</t>
  </si>
  <si>
    <t>Return air Grille without dampers (36"x24")</t>
  </si>
  <si>
    <t>Fresh &amp; Exhaust Air Round Louver  (ф4")</t>
  </si>
  <si>
    <t>Fresh &amp; Exhaust Air Round Louver  (ф5")</t>
  </si>
  <si>
    <t>Fresh &amp; Exhaust Air Round Louver  (ф6")</t>
  </si>
  <si>
    <t>Fresh &amp; Exhaust Air Round Louver  (ф8")</t>
  </si>
  <si>
    <t>Fresh &amp; Exhaust Air Round Louver  (ф10")</t>
  </si>
  <si>
    <t>Fresh &amp; Exhaust Air Round Louver  (ф12")</t>
  </si>
  <si>
    <t>Fresh Air Louver (6"x6")</t>
  </si>
  <si>
    <t>Fresh Air Louver (8"x6")</t>
  </si>
  <si>
    <t>Fresh Air Louver (8"x8")</t>
  </si>
  <si>
    <t>Fresh Air Louver (10"x6")</t>
  </si>
  <si>
    <t>Fresh Air Louver (10"x8")</t>
  </si>
  <si>
    <t>Fresh Air Louver (10"x10")</t>
  </si>
  <si>
    <t>Fresh Air Louver (12"x6")</t>
  </si>
  <si>
    <t>Fresh Air Louver (12"x8")</t>
  </si>
  <si>
    <t>Fresh Air Louver (12"x10")</t>
  </si>
  <si>
    <t>Fresh Air Louver (16"x6")</t>
  </si>
  <si>
    <t>Fresh Air Louver (16"x8")</t>
  </si>
  <si>
    <t>Fresh Air Louver (16"x10")</t>
  </si>
  <si>
    <t>Fresh Air Louver (16"x12")</t>
  </si>
  <si>
    <t>Fresh Air Louver (16"x14")</t>
  </si>
  <si>
    <t>Fresh Air Louver (20"x6")</t>
  </si>
  <si>
    <t>Fresh Air Louver (20"x8")</t>
  </si>
  <si>
    <t>Fresh Air Louver (20"x10")</t>
  </si>
  <si>
    <t>Fresh Air Louver (20"x12")</t>
  </si>
  <si>
    <t>Fresh Air Louver (20"x14")</t>
  </si>
  <si>
    <t>Fresh Air Louver (20"x16")</t>
  </si>
  <si>
    <t>Fresh Air Louver (20"x18")</t>
  </si>
  <si>
    <t>Fresh Air Louver (20"x20")</t>
  </si>
  <si>
    <t>Fresh Air Louver (24"x6")</t>
  </si>
  <si>
    <t>Fresh Air Louver (24"x8")</t>
  </si>
  <si>
    <t>Fresh Air Louver (24"x10")</t>
  </si>
  <si>
    <t>Fresh Air Louver (24"x12")</t>
  </si>
  <si>
    <t>Fresh Air Louver (24"x14")</t>
  </si>
  <si>
    <t>Fresh Air Louver (24"x16")</t>
  </si>
  <si>
    <t>Fresh Air Louver (24"x18")</t>
  </si>
  <si>
    <t>Fresh Air Louver (24"x20")</t>
  </si>
  <si>
    <t>Fresh Air Louver (24"x24")</t>
  </si>
  <si>
    <t>Fresh Air Louver (30"x6")</t>
  </si>
  <si>
    <t>Fresh Air Louver (30"x8")</t>
  </si>
  <si>
    <t>Fresh Air Louver (30"x10")</t>
  </si>
  <si>
    <t>Fresh Air Louver (30"x12")</t>
  </si>
  <si>
    <t>Fresh Air Louver (30"x14")</t>
  </si>
  <si>
    <t>Fresh Air Louver (30"x16")</t>
  </si>
  <si>
    <t>Fresh Air Louver (30"x18")</t>
  </si>
  <si>
    <t>Fresh Air Louver (30"x20")</t>
  </si>
  <si>
    <t>Fresh Air Louver (30"x24")</t>
  </si>
  <si>
    <t>Fresh Air Louver (30"x30")</t>
  </si>
  <si>
    <t>Fresh Air Louver (40"x6")</t>
  </si>
  <si>
    <t>Fresh Air Louver (40"x8")</t>
  </si>
  <si>
    <t>Fresh Air Louver (40"x10")</t>
  </si>
  <si>
    <t>Fresh Air Louver (40"x12")</t>
  </si>
  <si>
    <t>Fresh Air Louver (40"x14")</t>
  </si>
  <si>
    <t>Fresh Air Louver (40"x16")</t>
  </si>
  <si>
    <t>Fresh Air Louver (40"x18")</t>
  </si>
  <si>
    <t>Fresh Air Louver (40"x20")</t>
  </si>
  <si>
    <t>Fresh Air Louver (40"x24")</t>
  </si>
  <si>
    <t>Fresh Air Louver (40"x30")</t>
  </si>
  <si>
    <t>Fresh Air Louver (40"x40")</t>
  </si>
  <si>
    <t>Gravity Shutter (6"x6")</t>
  </si>
  <si>
    <t>Gravity Shutter (8"x6")</t>
  </si>
  <si>
    <t>Gravity Shutter (8"x8")</t>
  </si>
  <si>
    <t>Gravity Shutter (10"x6")</t>
  </si>
  <si>
    <t>Gravity Shutter (10"x8")</t>
  </si>
  <si>
    <t>Gravity Shutter (10"x10")</t>
  </si>
  <si>
    <t>Gravity Shutter (12"x6")</t>
  </si>
  <si>
    <t>Gravity Shutter (12"x8")</t>
  </si>
  <si>
    <t>Gravity Shutter (12"x10")</t>
  </si>
  <si>
    <t>Gravity Shutter (16"x6")</t>
  </si>
  <si>
    <t>Gravity Shutter (16"x8")</t>
  </si>
  <si>
    <t>Gravity Shutter (16"x10")</t>
  </si>
  <si>
    <t>Gravity Shutter (16"x12")</t>
  </si>
  <si>
    <t>Gravity Shutter (16"x14")</t>
  </si>
  <si>
    <t>Gravity Shutter (20"x6")</t>
  </si>
  <si>
    <t>Gravity Shutter (20"x8")</t>
  </si>
  <si>
    <t>Gravity Shutter (20"x10")</t>
  </si>
  <si>
    <t>Gravity Shutter (20"x12")</t>
  </si>
  <si>
    <t>Gravity Shutter (20"x14")</t>
  </si>
  <si>
    <t>Gravity Shutter (20"x16")</t>
  </si>
  <si>
    <t>Gravity Shutter (20"x18")</t>
  </si>
  <si>
    <t>Gravity Shutter (20"x20")</t>
  </si>
  <si>
    <t>Gravity Shutter (24"x6")</t>
  </si>
  <si>
    <t>Gravity Shutter (24"x8")</t>
  </si>
  <si>
    <t>Gravity Shutter (24"x10")</t>
  </si>
  <si>
    <t>Gravity Shutter (24"x12")</t>
  </si>
  <si>
    <t>Gravity Shutter (24"x14")</t>
  </si>
  <si>
    <t>Gravity Shutter (24"x16")</t>
  </si>
  <si>
    <t>Gravity Shutter (24"x18")</t>
  </si>
  <si>
    <t>Gravity Shutter (24"x20")</t>
  </si>
  <si>
    <t>Gravity Shutter (24"x24")</t>
  </si>
  <si>
    <t>Gravity Shutter (30"x6")</t>
  </si>
  <si>
    <t>Gravity Shutter (30"x8")</t>
  </si>
  <si>
    <t>Gravity Shutter (30"x10")</t>
  </si>
  <si>
    <t>Gravity Shutter (30"x12")</t>
  </si>
  <si>
    <t>Gravity Shutter (30"x14")</t>
  </si>
  <si>
    <t>Gravity Shutter (30"x16")</t>
  </si>
  <si>
    <t>Gravity Shutter (30"x18")</t>
  </si>
  <si>
    <t>Gravity Shutter (30"x20")</t>
  </si>
  <si>
    <t>Gravity Shutter (30"x24")</t>
  </si>
  <si>
    <t>Gravity Shutter (30"x30")</t>
  </si>
  <si>
    <t>Gravity Shutter (40"x6")</t>
  </si>
  <si>
    <t>Gravity Shutter (40"x8")</t>
  </si>
  <si>
    <t>Gravity Shutter (40"x10")</t>
  </si>
  <si>
    <t>Gravity Shutter (40"x12")</t>
  </si>
  <si>
    <t>Gravity Shutter (40"x14")</t>
  </si>
  <si>
    <t>Gravity Shutter (40"x16")</t>
  </si>
  <si>
    <t>Gravity Shutter (40"x18")</t>
  </si>
  <si>
    <t>Gravity Shutter (40"x20")</t>
  </si>
  <si>
    <t>Gravity Shutter (40"x24")</t>
  </si>
  <si>
    <t>Gravity Shutter (40"x30")</t>
  </si>
  <si>
    <t>Gravity Shutter (40"x40")</t>
  </si>
  <si>
    <t>1,2,3 way square diffuser</t>
  </si>
  <si>
    <t>perforated square diffuser</t>
  </si>
  <si>
    <t>Supply air Diffuser with dampers (22"x22")</t>
  </si>
  <si>
    <t>Return air Diffuser with dampers (22"x22")</t>
  </si>
  <si>
    <t>Model</t>
  </si>
  <si>
    <t xml:space="preserve">Total Price </t>
  </si>
  <si>
    <t>اجور اشراف BTB</t>
  </si>
  <si>
    <t>Prices are in Jordanian Dinars including customs duties, and sales tax of 16%</t>
  </si>
  <si>
    <t>Net Price</t>
  </si>
  <si>
    <t>price list</t>
  </si>
  <si>
    <t>عدد الاجهزة</t>
  </si>
  <si>
    <t>Prices are in Jordanian Dinars including customs duties, excluding sales tax</t>
  </si>
  <si>
    <t>Duct</t>
  </si>
  <si>
    <t xml:space="preserve">  DUCT WORKS </t>
  </si>
  <si>
    <t>0_5</t>
  </si>
  <si>
    <t>Prices are in Jordanian Dinars excluding customs duties and sales tax</t>
  </si>
  <si>
    <t xml:space="preserve">  - Fully duct insulation according to American standard as per submitted drawings</t>
  </si>
  <si>
    <t>6 _20</t>
  </si>
  <si>
    <t>اكتر من 20</t>
  </si>
  <si>
    <t>Prices are in Jordanian Dinars including customs duties, and sales tax of 16%. For tax exempted goods you are granted an extra discount of 25% on the above prices for the delivery at Zarqa free zone.</t>
  </si>
  <si>
    <t xml:space="preserve">  - Supply and return air outlets as per submitted drawings</t>
  </si>
  <si>
    <t>Fans</t>
  </si>
  <si>
    <t>Fan Installation Fees</t>
  </si>
  <si>
    <t>Silencers</t>
  </si>
  <si>
    <t>Round Silencers</t>
  </si>
  <si>
    <t>Maximum Discount 15%</t>
  </si>
  <si>
    <t>*Prices are in Jordanian Dinars including customs duties, and sales tax by 16%.</t>
  </si>
  <si>
    <t>*Prices are based on the attached submitted drawings.</t>
  </si>
  <si>
    <t>*Prices are excluded:</t>
  </si>
  <si>
    <t xml:space="preserve"> - Ventilation Fans</t>
  </si>
  <si>
    <t xml:space="preserve"> - Wall openings, wooden frames (if required) and Gypsum board openings</t>
  </si>
  <si>
    <t xml:space="preserve"> - Access Panels for: AC Units, VCD`s, …)</t>
  </si>
  <si>
    <t>Duct Work specifications:</t>
  </si>
  <si>
    <t>1. All ductwork of galvanized steel sheets G90, galvanized Z275</t>
  </si>
  <si>
    <t>2. All Supply and return outlets are white color by default (RAL 9016).</t>
  </si>
  <si>
    <t>3.  Provide access door by the client where required for maintenance in locations easily accessible, As per the following locations:
At each Volume damper/splitter damper/fire damper Into apparatus casings to facilitate maintenance and cleaning for all components in Reference to our design drawings</t>
  </si>
  <si>
    <t>4.  Install volume control dampers in accessible locations at all branch connections and wherever necessary to adjust the flow of air to secure the correct distribution as per the submitted drawings.</t>
  </si>
  <si>
    <t>7.  The plenum boxes include internal thermal insulation with minimum 6mm thickness.</t>
  </si>
  <si>
    <t>8.  The Rubber Insulation is from the Italian Supplier Specialized K Flex.</t>
  </si>
  <si>
    <t>8.  The Duct System is supported by all Fixings from the World Class Leader Fischer</t>
  </si>
  <si>
    <t>Option</t>
  </si>
  <si>
    <t>9.  The first 2 meters of the duct include internal sound liner with 1" thickness .</t>
  </si>
  <si>
    <t>Chillers</t>
  </si>
  <si>
    <t>Type</t>
  </si>
  <si>
    <t>Series</t>
  </si>
  <si>
    <t>Unit Name</t>
  </si>
  <si>
    <t xml:space="preserve">Qty </t>
  </si>
  <si>
    <t>TOTAL</t>
  </si>
  <si>
    <t>TOTAL NET</t>
  </si>
  <si>
    <t>Air Handling Unit</t>
  </si>
  <si>
    <t>Package Unit</t>
  </si>
  <si>
    <t>Qtty</t>
  </si>
  <si>
    <t>Fan Coil Unit</t>
  </si>
  <si>
    <t>Safety Factor</t>
  </si>
  <si>
    <t>Tot Indoors</t>
  </si>
  <si>
    <t>ducted</t>
  </si>
  <si>
    <t>Cassette</t>
  </si>
  <si>
    <t>Modules</t>
  </si>
  <si>
    <t xml:space="preserve">Muller Copper </t>
  </si>
  <si>
    <t>Dia</t>
  </si>
  <si>
    <t>Qty +  saftey (M)</t>
  </si>
  <si>
    <t xml:space="preserve">1/4" </t>
  </si>
  <si>
    <t>3/8"</t>
  </si>
  <si>
    <t xml:space="preserve">1/2" </t>
  </si>
  <si>
    <t xml:space="preserve">5/8" </t>
  </si>
  <si>
    <t xml:space="preserve">3/4" </t>
  </si>
  <si>
    <t xml:space="preserve">7/8" </t>
  </si>
  <si>
    <t xml:space="preserve">3/8" </t>
  </si>
  <si>
    <t>Straight</t>
  </si>
  <si>
    <t xml:space="preserve">1 1/8" </t>
  </si>
  <si>
    <t xml:space="preserve">1 3/8" </t>
  </si>
  <si>
    <t xml:space="preserve">1 5/8" </t>
  </si>
  <si>
    <t>1 3/4"</t>
  </si>
  <si>
    <t xml:space="preserve">2 1/8" </t>
  </si>
  <si>
    <t>Total</t>
  </si>
  <si>
    <t># Indoors</t>
  </si>
  <si>
    <t xml:space="preserve">Total Price Including tax </t>
  </si>
  <si>
    <t>Separations</t>
  </si>
  <si>
    <t>Net Total</t>
  </si>
  <si>
    <t>Options</t>
  </si>
  <si>
    <t>Price</t>
  </si>
  <si>
    <t>Insulation</t>
  </si>
  <si>
    <t>13mm</t>
  </si>
  <si>
    <t>Cora Cloth</t>
  </si>
  <si>
    <t>-</t>
  </si>
  <si>
    <t>Cladding</t>
  </si>
  <si>
    <t>Cable Tray</t>
  </si>
  <si>
    <t>1mm 1sys</t>
  </si>
  <si>
    <t>Shut off Valve</t>
  </si>
  <si>
    <t>Net</t>
  </si>
  <si>
    <t>Total Installation Price (exept sep.)</t>
  </si>
  <si>
    <t>Installation &amp; Separations</t>
  </si>
  <si>
    <t>Total Net Price</t>
  </si>
  <si>
    <t>Prices do not include Electric "power works, transformers, relays, etc ", routers, switches  &amp; computers .</t>
  </si>
  <si>
    <t>Indoor</t>
  </si>
  <si>
    <t>Sub</t>
  </si>
  <si>
    <t>Code</t>
  </si>
  <si>
    <t>Outdoor</t>
  </si>
  <si>
    <t>Qty (m)</t>
  </si>
  <si>
    <t>CP/SPT/FR</t>
  </si>
  <si>
    <t>Free Copper Pipes</t>
  </si>
  <si>
    <t>CP/SPT/INS</t>
  </si>
  <si>
    <t>Installation and Extra Copper Pipes</t>
  </si>
  <si>
    <t>Terms &amp; Conditions:</t>
  </si>
  <si>
    <t>The calculated amount of the copper pipes is an approximate amount, the actual will be remeasured on the site after installing indoor and outdoor units and a report with the total amount of the copper will be submitted.</t>
  </si>
  <si>
    <t>The distance assumed in the roof between the shaft and the outdoor unit is 5m for each unit.</t>
  </si>
  <si>
    <t>Main</t>
  </si>
  <si>
    <t>IMG_0000</t>
  </si>
  <si>
    <t>Modification History</t>
  </si>
  <si>
    <t>V#</t>
  </si>
  <si>
    <t>Done By</t>
  </si>
  <si>
    <t>Date</t>
  </si>
  <si>
    <t>Revied and Verified by</t>
  </si>
  <si>
    <t>AC_V#</t>
  </si>
  <si>
    <t>VRF System</t>
  </si>
  <si>
    <t>Outdoor Units</t>
  </si>
  <si>
    <t>Indoor Units</t>
  </si>
  <si>
    <t>Controllers</t>
  </si>
  <si>
    <t>Copper networks &amp; installation</t>
  </si>
  <si>
    <t>Split  System</t>
  </si>
  <si>
    <t xml:space="preserve"> AC Split Units</t>
  </si>
  <si>
    <t>Copper Pipes</t>
  </si>
  <si>
    <t>Duct Works</t>
  </si>
  <si>
    <t xml:space="preserve">Design Criteria </t>
  </si>
  <si>
    <t xml:space="preserve">Value </t>
  </si>
  <si>
    <t>Outdoor Temperature (Summer/Winter)</t>
  </si>
  <si>
    <t xml:space="preserve">38 ˚C  / 0 ˚C  </t>
  </si>
  <si>
    <t>Indoor temperature(Cooling/Heating)</t>
  </si>
  <si>
    <t>___˚C DB ,___˚C WB /
 21 ˚C in Heating</t>
  </si>
  <si>
    <t xml:space="preserve">U-Value for walls </t>
  </si>
  <si>
    <t xml:space="preserve">    W/m².C</t>
  </si>
  <si>
    <t xml:space="preserve">U-Value for roof </t>
  </si>
  <si>
    <t xml:space="preserve">U-Value for windows </t>
  </si>
  <si>
    <t xml:space="preserve">Windows shading Coefficient </t>
  </si>
  <si>
    <t xml:space="preserve">Ventilation rate </t>
  </si>
  <si>
    <t>___ l/s/person+___l/s.m²</t>
  </si>
  <si>
    <t>Selection of units capacities was done according to schedule of equipment in drawing No.---------</t>
  </si>
  <si>
    <t>Selection of units was done according to citeria of 38 ˚C DB outdoor , 23˚C DB &amp;16˚C WB indoor.</t>
  </si>
  <si>
    <t>Free of charge gifts</t>
  </si>
  <si>
    <t>Item Description</t>
  </si>
  <si>
    <t>Item Number</t>
  </si>
  <si>
    <t>Reference</t>
  </si>
  <si>
    <t>Link</t>
  </si>
  <si>
    <t>The offer is valid for 60 days from offer date.</t>
  </si>
  <si>
    <t>DWG</t>
  </si>
  <si>
    <t>Emails</t>
  </si>
  <si>
    <t>Prices do not include:</t>
  </si>
  <si>
    <t>Prices</t>
  </si>
  <si>
    <t>Specs</t>
  </si>
  <si>
    <t>Files</t>
  </si>
  <si>
    <t>Software</t>
  </si>
  <si>
    <t>Payment terms are negotiable and depend on the final approved Project Schedule by the client.</t>
  </si>
  <si>
    <t>Warranty Terms:</t>
  </si>
  <si>
    <t>Agreement terms to be applied.</t>
  </si>
  <si>
    <t>Tel: +(962) 6 55 202 84    -    Fax: +(962) 6 55 202 94</t>
  </si>
  <si>
    <t>P.O. Box: 88, Amman 11822 – Jordan, E-mail: info@marji.jo</t>
  </si>
  <si>
    <t>Visit our web site: www.marji.jo</t>
  </si>
  <si>
    <t>Gree</t>
  </si>
  <si>
    <t>City</t>
  </si>
  <si>
    <t>Inclusive</t>
  </si>
  <si>
    <t>yes</t>
  </si>
  <si>
    <t>Amman</t>
  </si>
  <si>
    <t>Yes</t>
  </si>
  <si>
    <t>Exempted</t>
  </si>
  <si>
    <t>19mm</t>
  </si>
  <si>
    <t>1mm 2sys</t>
  </si>
  <si>
    <t>no</t>
  </si>
  <si>
    <t>Sales Tax Exempted</t>
  </si>
  <si>
    <t>1mm 3sys</t>
  </si>
  <si>
    <t>SAMP</t>
  </si>
  <si>
    <t>Other</t>
  </si>
  <si>
    <t>Iraq</t>
  </si>
  <si>
    <t>2mm 1sys</t>
  </si>
  <si>
    <t>System Air</t>
  </si>
  <si>
    <t>2mm 2sys</t>
  </si>
  <si>
    <t>MEHITS</t>
  </si>
  <si>
    <t>2mm 3sys</t>
  </si>
  <si>
    <t>Brand</t>
  </si>
  <si>
    <t>Discount</t>
  </si>
  <si>
    <t>Project Name</t>
  </si>
  <si>
    <t>VRF</t>
  </si>
  <si>
    <t>Pricing</t>
  </si>
  <si>
    <t>Sales</t>
  </si>
  <si>
    <t>Installation</t>
  </si>
  <si>
    <t>Design</t>
  </si>
  <si>
    <t>Split</t>
  </si>
  <si>
    <t>AHU</t>
  </si>
  <si>
    <t>Chiller</t>
  </si>
  <si>
    <t>Revision</t>
  </si>
  <si>
    <t>Package</t>
  </si>
  <si>
    <t>HP</t>
  </si>
  <si>
    <t>Split Copper</t>
  </si>
  <si>
    <t>HR</t>
  </si>
  <si>
    <t>Fixed Speed</t>
  </si>
  <si>
    <t>Ultra</t>
  </si>
  <si>
    <t>Ducted</t>
  </si>
  <si>
    <t>Air Cooled</t>
  </si>
  <si>
    <t>Screw</t>
  </si>
  <si>
    <t>Split Unit</t>
  </si>
  <si>
    <t>Wall Mounted</t>
  </si>
  <si>
    <t>U-MATCH</t>
  </si>
  <si>
    <t>Floor Stand</t>
  </si>
  <si>
    <t>Decipline</t>
  </si>
  <si>
    <t>Description2</t>
  </si>
  <si>
    <t>GMV</t>
  </si>
  <si>
    <t>Super HS</t>
  </si>
  <si>
    <t>Mitsubishi</t>
  </si>
  <si>
    <t>High Static</t>
  </si>
  <si>
    <t>Applied</t>
  </si>
  <si>
    <t>Accessories</t>
  </si>
  <si>
    <t>SPLIT</t>
  </si>
  <si>
    <t>Medium Static</t>
  </si>
  <si>
    <t>Heat Pump</t>
  </si>
  <si>
    <t>SASO</t>
  </si>
  <si>
    <t>Low Static</t>
  </si>
  <si>
    <t>HAIER</t>
  </si>
  <si>
    <t>RB-Unit</t>
  </si>
  <si>
    <t>B-X</t>
  </si>
  <si>
    <t>CHILLER</t>
  </si>
  <si>
    <t>C-T</t>
  </si>
  <si>
    <t>Ogeneral</t>
  </si>
  <si>
    <t>Hydro Box</t>
  </si>
  <si>
    <t>Mini</t>
  </si>
  <si>
    <t>B-T</t>
  </si>
  <si>
    <t>Control</t>
  </si>
  <si>
    <t>Slim</t>
  </si>
  <si>
    <t>D1T</t>
  </si>
  <si>
    <t>Total Fresh</t>
  </si>
  <si>
    <t>Concealed-Floor Ceiling</t>
  </si>
  <si>
    <t>E-T</t>
  </si>
  <si>
    <t>Water Cooled</t>
  </si>
  <si>
    <t>BOM2</t>
  </si>
  <si>
    <t>ERV</t>
  </si>
  <si>
    <t>BOM3</t>
  </si>
  <si>
    <t>Floor Ceiling</t>
  </si>
  <si>
    <t>sub</t>
  </si>
  <si>
    <t>Inverter</t>
  </si>
  <si>
    <t>AHU KIT</t>
  </si>
  <si>
    <t>BOM4</t>
  </si>
  <si>
    <t>One Way</t>
  </si>
  <si>
    <t>Separation</t>
  </si>
  <si>
    <t>Two Way</t>
  </si>
  <si>
    <t>Individual</t>
  </si>
  <si>
    <t>Non-Stock</t>
  </si>
  <si>
    <t>Central</t>
  </si>
  <si>
    <t>HW</t>
  </si>
  <si>
    <t>FC</t>
  </si>
  <si>
    <t>Modular</t>
  </si>
  <si>
    <t>FS</t>
  </si>
  <si>
    <t>Versatti</t>
  </si>
  <si>
    <t>TF</t>
  </si>
  <si>
    <t>Pool</t>
  </si>
  <si>
    <t>Description1</t>
  </si>
  <si>
    <t>Maintenance &amp; Warranty</t>
  </si>
  <si>
    <t>Erp code</t>
  </si>
  <si>
    <t>Coil</t>
  </si>
  <si>
    <t>Additional Cost (Location Based)</t>
  </si>
  <si>
    <t>South</t>
  </si>
  <si>
    <t>Shop Dwg</t>
  </si>
  <si>
    <t>71 to 120 W. Copper</t>
  </si>
  <si>
    <t>Above 120 W. Copper</t>
  </si>
  <si>
    <t>GMV-N560PH/AR-M,GMV-ND100PHS/B-T,GMV-ND112PHS/B-T,GMV-ND125PHS/B-T,GMV-ND140PHS/B-T,GMV-ND160PHS/B-T,GMV-ND180PHS/B-T,GMV-ND224PH/A-T,GMV-ND22PHS/B-T,GMV-ND25PHS/B-T,GMV-ND280PH/A-T,GMV-ND28PHS/B-T,GMV-ND32PHS/B-T,GMV-ND36PHS/B-T,GMV-ND400PH/AR-X,GMV-ND40PHS/B-T,GMV-ND450PH/AR-X,GMV-ND45PHS/B-T,GMV-ND50PHS/B-T,GMV-ND56PHS/B-T,GMV-ND63PHS/B-T,GMV-ND71PHS/B-T,GMV-ND80PHS/B-T,GMV-ND90PHS/B-T</t>
  </si>
  <si>
    <t>Image</t>
  </si>
  <si>
    <t>Short</t>
  </si>
  <si>
    <t>YKD</t>
  </si>
  <si>
    <t>YNW</t>
  </si>
  <si>
    <t>new prices2023</t>
  </si>
  <si>
    <t>Residential</t>
  </si>
  <si>
    <t>Commercial</t>
  </si>
  <si>
    <t>Year</t>
  </si>
  <si>
    <t>Customs Duties</t>
  </si>
  <si>
    <t>Sales Tax</t>
  </si>
  <si>
    <t>Total No. of Tons</t>
  </si>
  <si>
    <t>Standard Costs</t>
  </si>
  <si>
    <t>Material Landed Cost</t>
  </si>
  <si>
    <t>Copper Piping</t>
  </si>
  <si>
    <t>Separations Cost</t>
  </si>
  <si>
    <t>Installation Cost</t>
  </si>
  <si>
    <t>Non-Standard Costs</t>
  </si>
  <si>
    <t>Extra Installation Material</t>
  </si>
  <si>
    <t>Extra Installation Cost - South of Jordan</t>
  </si>
  <si>
    <t>Duct Works Cost</t>
  </si>
  <si>
    <t>Other Cost - To Be Specified</t>
  </si>
  <si>
    <t>Total Cost</t>
  </si>
  <si>
    <t>Total Pricelist Incl. Sales Tax</t>
  </si>
  <si>
    <t>Final Selling Price Incl. Sales Tax</t>
  </si>
  <si>
    <t>Discount (%)</t>
  </si>
  <si>
    <t>Sales Tax (%)</t>
  </si>
  <si>
    <t>Final Selling Price Excl. Sales Tax</t>
  </si>
  <si>
    <t>Gross Margin Before Sales Tax</t>
  </si>
  <si>
    <t>Gross Margin Before Sales Tax (%)</t>
  </si>
  <si>
    <t>Heat Pumps</t>
  </si>
  <si>
    <t>Package Units</t>
  </si>
  <si>
    <t>Fan Coil Units</t>
  </si>
  <si>
    <t>CCU</t>
  </si>
  <si>
    <t>Close Control Unit</t>
  </si>
  <si>
    <t>Intake</t>
  </si>
  <si>
    <t>Visits Per Year</t>
  </si>
  <si>
    <t>Preventive Maintenance No. of Years</t>
  </si>
  <si>
    <t>Total No. of Indoor Units</t>
  </si>
  <si>
    <t>Total Length of Copper Pipes - Single Run (m)</t>
  </si>
  <si>
    <t>1 year against installation defects.</t>
  </si>
  <si>
    <t>Civil works,Electric power works, transformers, relays,Ventilation fans,Installation of transmission cables, and the supply and installation of control cables,Drain works and Duct Works.</t>
  </si>
  <si>
    <t>Factory Warranty</t>
  </si>
  <si>
    <t>Flow Bar 1 Slot Trimless High Throw Linear Pattern - 2" Slot Width</t>
  </si>
  <si>
    <t>Flow Bar 2 Slot Trimless High Throw Linear Pattern - 2" Slot Width</t>
  </si>
  <si>
    <t>Flow Bar 1 Slot Trimless High Throw Linear Pattern - 1" Slot Width</t>
  </si>
  <si>
    <t>Flow Bar 2 Slot Trimless High Throw Linear Pattern - 1" Slot Width</t>
  </si>
  <si>
    <t>Flow Bar 1 Slot Trimless High Throw Linear Pattern - 1.5" Slot Width</t>
  </si>
  <si>
    <t>Flow Bar 2 Slot Trimless High Throw Linear Pattern - 1.5" Slot Width</t>
  </si>
  <si>
    <t>No. of Tons Per IDU</t>
  </si>
  <si>
    <t>Copper Pipes Per IDU - Single Run</t>
  </si>
  <si>
    <t>Hitachi</t>
  </si>
  <si>
    <t>JD/Ton (List)</t>
  </si>
  <si>
    <t>JD/Ton (Net)</t>
  </si>
  <si>
    <t>Total Price (JD)</t>
  </si>
  <si>
    <t>Total Net Price (JD)</t>
  </si>
  <si>
    <t>Unit Price (JD)</t>
  </si>
  <si>
    <t>Unit Net
Price(JD)</t>
  </si>
  <si>
    <t>Total Net
Price (JD)</t>
  </si>
  <si>
    <t>Unit Net Price (JD)</t>
  </si>
  <si>
    <t>the price includes 7m for ducted , 7m for cassette and  floor ceiling , for extra piping, a charge of  25 JD/m length is to be added.</t>
  </si>
  <si>
    <t>Unit Price
(JD)</t>
  </si>
  <si>
    <t>Total Price
 (JD)</t>
  </si>
  <si>
    <t>Total Net
Price(JD)</t>
  </si>
  <si>
    <t>Unit Net
Price (JD)</t>
  </si>
  <si>
    <t>Total Price
(JD)</t>
  </si>
  <si>
    <t>Total Net Price
(JD)</t>
  </si>
  <si>
    <t>Supply and install of copper pipes networks and separation tubes (any change on the indoor units locations will be charged 45JD/m)</t>
  </si>
  <si>
    <t>Prices are in JD excluding customs duties and sales tax</t>
  </si>
  <si>
    <t>Supply and install of copper pipes networks and separation tubes (any change on the indoor or outdoor units locations will be charged 45JD/m)</t>
  </si>
  <si>
    <t>For High Wall and Free stand units, the price include 4m aluminum kit, if extra piping is required, the Aluminum kit is to be returned for 10JD and a copper pipe will be laid between the outdoor and indoor units with a cost of 25 JD/m length is to be added.</t>
  </si>
  <si>
    <t>For AC Split units, the price include 5m  copper pipe for high wall ,ducted , cassette and  floor ceiling , for extra piping, a charge of  25 JD/m length is to be added.</t>
  </si>
  <si>
    <t>For Mitsubishi</t>
  </si>
  <si>
    <t>FQ01A/A</t>
  </si>
  <si>
    <t>FQ01B/A</t>
  </si>
  <si>
    <t>FQ02/A</t>
  </si>
  <si>
    <t>FQ03/A</t>
  </si>
  <si>
    <t>FQ04/A</t>
  </si>
  <si>
    <t>FQ05/A</t>
  </si>
  <si>
    <t>ML02/A</t>
  </si>
  <si>
    <t>ML01/A</t>
  </si>
  <si>
    <t>FQ01U/A</t>
  </si>
  <si>
    <t>FQ02U/A</t>
  </si>
  <si>
    <t>FQ14/H1</t>
  </si>
  <si>
    <t>FQ18/H1</t>
  </si>
  <si>
    <t>FQ18/H2</t>
  </si>
  <si>
    <t>FQ01Na/A</t>
  </si>
  <si>
    <t>FQ02Na/A</t>
  </si>
  <si>
    <t>FQ03Na/A</t>
  </si>
  <si>
    <t>FQ04Na/A</t>
  </si>
  <si>
    <t>FQ05Na/A</t>
  </si>
  <si>
    <t>FQ06Na/A</t>
  </si>
  <si>
    <t>FQ07Na/A</t>
  </si>
  <si>
    <t>ML01R</t>
  </si>
  <si>
    <t>ML02R</t>
  </si>
  <si>
    <t>NESMA</t>
  </si>
  <si>
    <t xml:space="preserve">Payment Terms: </t>
  </si>
  <si>
    <t>Material Delivery Duration:  To be agreed.</t>
  </si>
  <si>
    <t>Installation Duration:  To be agreed.</t>
  </si>
  <si>
    <t>·         The ducted, cassette &amp; floor ceiling units new prices include 7 meters copper pipes instead of 4 meters.</t>
  </si>
  <si>
    <t>·         Discount policy will not be changed.</t>
  </si>
  <si>
    <t>5.  Duct external insulation is 1" thickness of Fiber Glass, 24 kg/m3 density.</t>
  </si>
  <si>
    <t>6.  Duct insulation is 1" thickness of Fiber Glass, 24 kg/m3 density for the fresh air duct, and for the exhaust in the case of a ducted return to the unit.</t>
  </si>
  <si>
    <t>CF122 Controller</t>
  </si>
  <si>
    <t>DQ01/A</t>
  </si>
  <si>
    <t>JS13</t>
  </si>
  <si>
    <t>LE60-24/H1</t>
  </si>
  <si>
    <t>ME32-33/H</t>
  </si>
  <si>
    <t>ME50-00/EG(M)</t>
  </si>
  <si>
    <t>XE70-33/H</t>
  </si>
  <si>
    <t>XE7A-24/HC</t>
  </si>
  <si>
    <t>XK46</t>
  </si>
  <si>
    <t>XK55</t>
  </si>
  <si>
    <t>XK76</t>
  </si>
  <si>
    <t>XK79</t>
  </si>
  <si>
    <t>YAP1F</t>
  </si>
  <si>
    <t>YAP1F7</t>
  </si>
  <si>
    <t>XE73-24H-HC</t>
  </si>
  <si>
    <t>XE7A-24/H</t>
  </si>
  <si>
    <t>CE42-24/F (C)</t>
  </si>
  <si>
    <t>CE50-24/E</t>
  </si>
  <si>
    <t>CE52-24/F(C)</t>
  </si>
  <si>
    <t>CE53-24/F(C)</t>
  </si>
  <si>
    <t>CE54-24/F(C)</t>
  </si>
  <si>
    <t>CE58-00/EF(CM)</t>
  </si>
  <si>
    <t>DE40-33/A (C)</t>
  </si>
  <si>
    <t>FE30-24/DF(B)</t>
  </si>
  <si>
    <t>GBM-CEG485BE</t>
  </si>
  <si>
    <t>GBM-IOG16UE</t>
  </si>
  <si>
    <t>GBM-N100E</t>
  </si>
  <si>
    <t>ME20-24/D1(T)</t>
  </si>
  <si>
    <t>ME30-24/D1(BM)</t>
  </si>
  <si>
    <t>ME30-24/E6(M)</t>
  </si>
  <si>
    <t>ME30-24/F1(K)</t>
  </si>
  <si>
    <t>ME31-00/C3</t>
  </si>
  <si>
    <t>ME31-00/C4</t>
  </si>
  <si>
    <t>ME31-00/F1</t>
  </si>
  <si>
    <t>ME31-00/F13</t>
  </si>
  <si>
    <t>ME31-33/EH1(M)</t>
  </si>
  <si>
    <t>ME40-00/B</t>
  </si>
  <si>
    <t>GK-H10TH/NaA-X(E)</t>
  </si>
  <si>
    <t>GK-H15TH/NaA-M(E)</t>
  </si>
  <si>
    <t>GK-H20TH/NaA-M(E)</t>
  </si>
  <si>
    <t>GK-H25TH/NaA-M(E)</t>
  </si>
  <si>
    <t>GK-H30TC/NaA-M(E)</t>
  </si>
  <si>
    <t>GK-H5.5TH/NaA-X(E)</t>
  </si>
  <si>
    <t>GK-H6.2TH/NaA-X(E)</t>
  </si>
  <si>
    <t>GK-H7.5TH/NaA-X(E)</t>
  </si>
  <si>
    <t>WKR105T3/NaB-M</t>
  </si>
  <si>
    <t>WKR140T3/NaB-M</t>
  </si>
  <si>
    <t>WKR180T3/NaB-M</t>
  </si>
  <si>
    <t>WKR210T3/NaB-M</t>
  </si>
  <si>
    <t>WKR280T3/NaB-M</t>
  </si>
  <si>
    <t>WKR60T3/NaB-M</t>
  </si>
  <si>
    <t>N:\_NewOffer\Items List.accdb</t>
  </si>
  <si>
    <t>GWH12AUCXB-K6DNA1A(B),GWH12AUCXB-K6DNA1A(C),GWH12AUCXB-K6DNA1A(S),GWH12AUCXB-K6DNA1A(W),GWH18AUDXD-K6DNA1A(B),GWH18AUDXD-K6DNA1A(C),GWH18AUDXD-K6DNA1A(S),GWH18AUDXD-K6DNA1A(W),GWH24AUDXF-K6DNA1A(B),GWH24AUDXF-K6DNA1A(C),GWH24AUDXF-K6DNA1A(S),GWH24AUDXF-K6DNA1A(W)</t>
  </si>
  <si>
    <t>GWH12AUCXB-K6DNA1A(B)</t>
  </si>
  <si>
    <t>GUD18PS1/R32(J)</t>
  </si>
  <si>
    <t>GUD24PHS1/R32(J)</t>
  </si>
  <si>
    <t>GUD30PHS1/R32(J)</t>
  </si>
  <si>
    <t>GUD36PHS1/R32(J)</t>
  </si>
  <si>
    <t>GUD42PHS1/R32(J)</t>
  </si>
  <si>
    <t>GUD48PHS1/R32(J)</t>
  </si>
  <si>
    <t>GUD60PHS1/R32(J)</t>
  </si>
  <si>
    <t>GMV-1010WM/B-X(P)</t>
  </si>
  <si>
    <t>GMV-1065WM/B-X(P)</t>
  </si>
  <si>
    <t>GMV-1119WM/B-X(P)</t>
  </si>
  <si>
    <t>GMV-1184WM/B-X(P)</t>
  </si>
  <si>
    <t>GMV-1230WM/B-X(P)</t>
  </si>
  <si>
    <t>GMV-1295WM/B-X(P)</t>
  </si>
  <si>
    <t>GMV-1360WM/B-X(P)</t>
  </si>
  <si>
    <t>GMV-1410WM/B-X(P)</t>
  </si>
  <si>
    <t>GMV-1465WM/B-X(P)</t>
  </si>
  <si>
    <t>GMV-1530WM/B-X(P)</t>
  </si>
  <si>
    <t>GMV-1580WM/B-X(P)</t>
  </si>
  <si>
    <t>GMV-1635WM/B-X(P)</t>
  </si>
  <si>
    <t>GMV-1700WM/B-X(P)</t>
  </si>
  <si>
    <t>GMV-1750WM/B-X(P)</t>
  </si>
  <si>
    <t>GMV-1795WM/B-X(P)</t>
  </si>
  <si>
    <t>GMV-1860WM/B-X(P)</t>
  </si>
  <si>
    <t>GMV-1910WM/B-X(P)</t>
  </si>
  <si>
    <t>GMV-1962WM/B-X(P)</t>
  </si>
  <si>
    <t>GMV-2020WM/B-X(P)</t>
  </si>
  <si>
    <t>GMV-2080WM/B-X(P)</t>
  </si>
  <si>
    <t>GMV-2145WM/B-X(P)</t>
  </si>
  <si>
    <t>GMV-2210WM/B-X(P)</t>
  </si>
  <si>
    <t>GMV-2240WM/B-X(P)</t>
  </si>
  <si>
    <t>GMV-224WM/B-X(P)</t>
  </si>
  <si>
    <t>GMV-2312WM/B-X(P)</t>
  </si>
  <si>
    <t>GMV-2370WM/B-X(P)</t>
  </si>
  <si>
    <t>GMV-2430WM/B-X(P)</t>
  </si>
  <si>
    <t>GMV-2480WM/B-X(P)</t>
  </si>
  <si>
    <t>GMV-2532WM/B-X(P)</t>
  </si>
  <si>
    <t>GMV-2584WM/B-X(P)</t>
  </si>
  <si>
    <t>GMV-2642WM/B-X(P)</t>
  </si>
  <si>
    <t>GMV-2700WM/B-X(P)</t>
  </si>
  <si>
    <t>GMV-2754WM/B-X(P)</t>
  </si>
  <si>
    <t>GMV-280WM/B-X(P)</t>
  </si>
  <si>
    <t>GMV-2812WM/B-X(P)</t>
  </si>
  <si>
    <t>GMV-2870WM/B-X(P)</t>
  </si>
  <si>
    <t>GMV-2920WM/B-X(P)</t>
  </si>
  <si>
    <t>GMV-2972WM/B-X(P)</t>
  </si>
  <si>
    <t>GMV-3030WM/B-X(P)</t>
  </si>
  <si>
    <t>GMV-3110WM/B-X(P)</t>
  </si>
  <si>
    <t>GMV-3160WM/B-X(P)</t>
  </si>
  <si>
    <t>GMV-3195WM/B-X(P)</t>
  </si>
  <si>
    <t>GMV-3250WM/B-X(P)</t>
  </si>
  <si>
    <t>GMV-3315WM/B-X(P)</t>
  </si>
  <si>
    <t>GMV-335WM/B-X(P)</t>
  </si>
  <si>
    <t>GMV-3380WM/B-X(P)</t>
  </si>
  <si>
    <t>GMV-3430WM/B-X(P)</t>
  </si>
  <si>
    <t>GMV-3485WM/B-X(P)</t>
  </si>
  <si>
    <t>GMV-3550WM/B-X(P)</t>
  </si>
  <si>
    <t>GMV-3600WM/B-X(P)</t>
  </si>
  <si>
    <t>GMV-400WM/B-X(P)</t>
  </si>
  <si>
    <t>GMV-450WM/B-X(P)</t>
  </si>
  <si>
    <t>GMV-504WM/B-X(P)</t>
  </si>
  <si>
    <t>GMV-560WM/B-X(P)</t>
  </si>
  <si>
    <t>GMV-615WM/B-X(P)</t>
  </si>
  <si>
    <t>GMV-680WM/B-X(P)</t>
  </si>
  <si>
    <t>GMV-730WM/B-X(P)</t>
  </si>
  <si>
    <t>GMV-785WM/B-X(P)</t>
  </si>
  <si>
    <t>GMV-850WM/B-X(P)</t>
  </si>
  <si>
    <t>GMV-900WM/B-X(P)</t>
  </si>
  <si>
    <t>GMV-952WM/B-X(P)</t>
  </si>
  <si>
    <t>Big Duct,ERV,High Static,Low Static,Medium Static,Motorized Grill,Super HS</t>
  </si>
  <si>
    <t>GMV-ND100PHS/D-T</t>
  </si>
  <si>
    <t>Price Before 10/27/2025 10:07:16 AM</t>
  </si>
  <si>
    <t>Price Before 10/27/2025 10:07:28 AM</t>
  </si>
  <si>
    <t>Price Before 10/27/2025 10:08:06 AM</t>
  </si>
  <si>
    <t>Min Units</t>
  </si>
  <si>
    <t>Max Units</t>
  </si>
  <si>
    <t>Minimum Per Project</t>
  </si>
  <si>
    <t>List Price</t>
  </si>
  <si>
    <t>Region</t>
  </si>
  <si>
    <t>Aqaba</t>
  </si>
  <si>
    <t>Maan</t>
  </si>
  <si>
    <t>Petra</t>
  </si>
  <si>
    <t>Tafila</t>
  </si>
  <si>
    <t>Shobak</t>
  </si>
  <si>
    <t>Wadi Araba</t>
  </si>
  <si>
    <t>Karak</t>
  </si>
  <si>
    <t>Mafraq</t>
  </si>
  <si>
    <t>Supervision Cost</t>
  </si>
  <si>
    <t>Additional Charge</t>
  </si>
  <si>
    <t>GMV-ND100PLS/A-T</t>
  </si>
  <si>
    <t>GMV-ND100PLS/C-T</t>
  </si>
  <si>
    <t>GMV-ND112PLS/A-T</t>
  </si>
  <si>
    <t>GMV-ND112PLS/C-T</t>
  </si>
  <si>
    <t>GMV-ND125PLS/A-T</t>
  </si>
  <si>
    <t>GMV-ND125PLS/C-T</t>
  </si>
  <si>
    <t>GMV-ND140PLS/A-T</t>
  </si>
  <si>
    <t>GMV-ND140PLS/C-T</t>
  </si>
  <si>
    <t>GMV-ND18PLS/A-T</t>
  </si>
  <si>
    <t>GMV-ND18PLS/C1-T</t>
  </si>
  <si>
    <t>GMV-ND22PLS/A-T</t>
  </si>
  <si>
    <t>GMV-ND22PLS/C1-T</t>
  </si>
  <si>
    <t>GMV-ND25PLS/A-T</t>
  </si>
  <si>
    <t>GMV-ND25PLS/C1-T</t>
  </si>
  <si>
    <t>GMV-ND28PLS/A-T</t>
  </si>
  <si>
    <t>GMV-ND28PLS/C1-T</t>
  </si>
  <si>
    <t>GMV-ND32PLS/A-T</t>
  </si>
  <si>
    <t>GMV-ND32PLS/C1-T</t>
  </si>
  <si>
    <t>GMV-ND36PLS/A-T</t>
  </si>
  <si>
    <t>GMV-ND36PLS/C1-T</t>
  </si>
  <si>
    <t>GMV-ND40PLS/A-T</t>
  </si>
  <si>
    <t>GMV-ND40PLS/C1-T</t>
  </si>
  <si>
    <t>GMV-ND45PLS/A-T</t>
  </si>
  <si>
    <t>GMV-ND45PLS/C1-T</t>
  </si>
  <si>
    <t>GMV-ND50PLS/A-T</t>
  </si>
  <si>
    <t>GMV-ND50PLS/C1-T</t>
  </si>
  <si>
    <t>GMV-ND56PLS/A-T</t>
  </si>
  <si>
    <t>GMV-ND56PLS/C1-T</t>
  </si>
  <si>
    <t>GMV-ND63PLS/A-T</t>
  </si>
  <si>
    <t>GMV-ND63PLS/C1-T</t>
  </si>
  <si>
    <t>GMV-ND71PLS/A-T</t>
  </si>
  <si>
    <t>GMV-ND71PLS/C1-T</t>
  </si>
  <si>
    <t>GMV-ND80PLS/A-T</t>
  </si>
  <si>
    <t>GMV-ND80PLS/C1-T</t>
  </si>
  <si>
    <t>GMV-ND90PLS/A-T</t>
  </si>
  <si>
    <t>GMV-ND90PLS/C-T</t>
  </si>
  <si>
    <t>TOTAL (kW)</t>
  </si>
  <si>
    <t>TOTAL kW</t>
  </si>
  <si>
    <t>*</t>
  </si>
  <si>
    <t>Prices are supply only</t>
  </si>
  <si>
    <t>Price do not include any accessories ,fittings,Filtration pump and buffer tank if needed.</t>
  </si>
  <si>
    <t>Below 20 W. Copper</t>
  </si>
  <si>
    <t>21 to 70 W. Copper</t>
  </si>
  <si>
    <t>N:\Design\_Forms\AC\New AC OfferV5.4D.xlsm</t>
  </si>
  <si>
    <t>Split System</t>
  </si>
  <si>
    <t>Copper for Split System</t>
  </si>
  <si>
    <t>VRF Outdoor Units</t>
  </si>
  <si>
    <t>VRF Indoor Units</t>
  </si>
  <si>
    <t>Wired/Wireless Remote Controllers (VRF)</t>
  </si>
  <si>
    <t>Central Controllers (VRF)</t>
  </si>
  <si>
    <t>Installation &amp; Separations (VRF)</t>
  </si>
  <si>
    <t>The offer is valid for 15 days from offer date.</t>
  </si>
  <si>
    <t>Selection of units was done according to criteria of 38 ˚C DB outdoor , 23˚C DB &amp;16˚C WB indoor.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</si>
</sst>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(* #,##0.00_);_(* \(#,##0.00\);_(* &quot;-&quot;??_);_(@_)"/>
    <numFmt numFmtId="164" formatCode="0.0"/>
    <numFmt numFmtId="165" formatCode="_-* #,##0.00_-;_-* #,##0.00\-;_-* &quot;-&quot;??_-;_-@_-"/>
    <numFmt numFmtId="166" formatCode="0.000"/>
    <numFmt numFmtId="167" formatCode="&quot;التأريخ: &quot;yyyy\/mm\/dd"/>
    <numFmt numFmtId="168" formatCode="_-&quot;د.ا.‏&quot;\ * #,##0.00_-;_-&quot;د.ا.‏&quot;\ * #,##0.00\-;_-&quot;د.ا.‏&quot;\ * &quot;-&quot;??_-;_-@_-"/>
    <numFmt numFmtId="169" formatCode="_(* #,##0_);_(* \(#,##0\);_(* &quot;-&quot;??_);_(@_)"/>
    <numFmt numFmtId="170" formatCode="#,##0_ ;\-#,##0\ "/>
    <numFmt numFmtId="171" formatCode="_-* #,##0_-;_-* #,##0\-;_-* &quot;-&quot;??_-;_-@_-"/>
    <numFmt numFmtId="172" formatCode="&quot;Total No. of Tons: &quot;#"/>
    <numFmt numFmtId="173" formatCode="_([$JD]\ * #,##0_);_([$JOD]\ * \(#,##0\);_([$JOD]\ * &quot;-&quot;_);_(@_)"/>
    <numFmt numFmtId="174" formatCode="_([$JD]\ * #,##0_);_([$JD]\ * \(#,##0\);_([$JD]\ * &quot;-&quot;_);_(@_)"/>
    <numFmt numFmtId="175" formatCode="&quot;Factory Warranty (No. of Years: &quot;#&quot;)&quot;"/>
    <numFmt numFmtId="176" formatCode="&quot;Preventive Maintenance (No. of Years: &quot;#&quot;)&quot;"/>
    <numFmt numFmtId="177" formatCode="_([$JD/Ton]\ * #,##0_);_([$JOD]\ * \(#,##0\);_([$JD/Ton]\ * &quot;-&quot;_);_(@_)"/>
  </numFmts>
  <fonts count="1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78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charset val="178"/>
      <scheme val="minor"/>
    </font>
    <font>
      <sz val="10"/>
      <name val="Arial"/>
      <family val="2"/>
    </font>
    <font>
      <b/>
      <sz val="14"/>
      <name val="Times New Roman"/>
      <family val="1"/>
    </font>
    <font>
      <b/>
      <sz val="8"/>
      <name val="Times New Roman"/>
      <family val="1"/>
    </font>
    <font>
      <sz val="14"/>
      <name val="Arabic Transparent"/>
      <charset val="178"/>
    </font>
    <font>
      <b/>
      <sz val="10"/>
      <name val="Calibri"/>
      <family val="2"/>
      <scheme val="minor"/>
    </font>
    <font>
      <sz val="14"/>
      <color theme="1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Arial"/>
      <family val="2"/>
    </font>
    <font>
      <sz val="12"/>
      <color rgb="FF0070C0"/>
      <name val="Arial"/>
      <family val="2"/>
    </font>
    <font>
      <sz val="12"/>
      <name val="Arial"/>
      <family val="2"/>
    </font>
    <font>
      <sz val="12"/>
      <color rgb="FF7030A0"/>
      <name val="Arial"/>
      <family val="2"/>
    </font>
    <font>
      <sz val="9"/>
      <color theme="1"/>
      <name val="Arial"/>
      <family val="2"/>
    </font>
    <font>
      <sz val="12"/>
      <color rgb="FFFF0000"/>
      <name val="Arial"/>
      <family val="2"/>
    </font>
    <font>
      <sz val="9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name val="Times New Roman"/>
      <family val="1"/>
    </font>
    <font>
      <b/>
      <sz val="16"/>
      <color theme="1"/>
      <name val="Calibri"/>
      <family val="2"/>
      <scheme val="minor"/>
    </font>
    <font>
      <sz val="9"/>
      <name val="Arial"/>
      <family val="2"/>
    </font>
    <font>
      <sz val="14"/>
      <name val="Arial"/>
      <family val="2"/>
    </font>
    <font>
      <sz val="20"/>
      <name val="Arial"/>
      <family val="2"/>
    </font>
    <font>
      <sz val="10"/>
      <color rgb="FFFF0000"/>
      <name val="Arial"/>
      <family val="2"/>
    </font>
    <font>
      <sz val="14"/>
      <name val="Calibri"/>
      <family val="2"/>
      <scheme val="minor"/>
    </font>
    <font>
      <b/>
      <u/>
      <sz val="12"/>
      <color indexed="18"/>
      <name val="Calibri"/>
      <family val="2"/>
      <scheme val="minor"/>
    </font>
    <font>
      <b/>
      <u/>
      <sz val="8"/>
      <color indexed="18"/>
      <name val="Calibri"/>
      <family val="2"/>
      <scheme val="minor"/>
    </font>
    <font>
      <b/>
      <sz val="14"/>
      <name val="Arial"/>
      <family val="2"/>
    </font>
    <font>
      <b/>
      <sz val="9"/>
      <color theme="0"/>
      <name val="Calibri"/>
      <family val="2"/>
      <scheme val="minor"/>
    </font>
    <font>
      <sz val="14"/>
      <color rgb="FFFF000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5"/>
      <name val="Calibri"/>
      <family val="2"/>
      <scheme val="minor"/>
    </font>
    <font>
      <sz val="9"/>
      <name val="Calibri"/>
      <family val="2"/>
      <scheme val="minor"/>
    </font>
    <font>
      <sz val="15"/>
      <color rgb="FFFF0000"/>
      <name val="Arial"/>
      <family val="2"/>
    </font>
    <font>
      <b/>
      <sz val="10"/>
      <color rgb="FFFF0000"/>
      <name val="Arial"/>
      <family val="2"/>
    </font>
    <font>
      <b/>
      <sz val="15"/>
      <name val="Arial"/>
      <family val="2"/>
    </font>
    <font>
      <b/>
      <u/>
      <sz val="15"/>
      <color rgb="FFFF0000"/>
      <name val="Arial"/>
      <family val="2"/>
    </font>
    <font>
      <b/>
      <sz val="9"/>
      <name val="Calibri"/>
      <family val="2"/>
      <scheme val="minor"/>
    </font>
    <font>
      <b/>
      <sz val="18"/>
      <color rgb="FFC00000"/>
      <name val="Arial"/>
      <family val="2"/>
    </font>
    <font>
      <b/>
      <sz val="12"/>
      <color rgb="FFC00000"/>
      <name val="Arial"/>
      <family val="2"/>
    </font>
    <font>
      <b/>
      <sz val="9"/>
      <name val="Arial"/>
      <family val="2"/>
    </font>
    <font>
      <sz val="18"/>
      <name val="Calibri"/>
      <family val="2"/>
      <scheme val="minor"/>
    </font>
    <font>
      <sz val="10"/>
      <color theme="1"/>
      <name val="Calibri Light"/>
      <family val="1"/>
      <scheme val="major"/>
    </font>
    <font>
      <b/>
      <sz val="10"/>
      <color theme="1"/>
      <name val="Calibri Light"/>
      <family val="1"/>
      <scheme val="major"/>
    </font>
    <font>
      <b/>
      <sz val="10"/>
      <name val="Arial"/>
      <family val="2"/>
    </font>
    <font>
      <b/>
      <u/>
      <sz val="10"/>
      <name val="Calibri"/>
      <family val="2"/>
      <scheme val="minor"/>
    </font>
    <font>
      <b/>
      <u/>
      <sz val="10"/>
      <color rgb="FFFF0000"/>
      <name val="Arial"/>
      <family val="2"/>
    </font>
    <font>
      <b/>
      <sz val="10"/>
      <color theme="0"/>
      <name val="Arial"/>
      <family val="2"/>
    </font>
    <font>
      <b/>
      <u/>
      <sz val="10"/>
      <name val="Arial"/>
      <family val="2"/>
    </font>
    <font>
      <sz val="18"/>
      <name val="Arial"/>
      <family val="2"/>
    </font>
    <font>
      <sz val="13"/>
      <color rgb="FFFF0000"/>
      <name val="Arial"/>
      <family val="2"/>
    </font>
    <font>
      <b/>
      <u/>
      <sz val="16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8"/>
      <name val="Arial"/>
      <family val="2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Arial"/>
      <family val="2"/>
    </font>
    <font>
      <b/>
      <u/>
      <sz val="14"/>
      <name val="Calibri"/>
      <family val="2"/>
      <scheme val="minor"/>
    </font>
    <font>
      <b/>
      <sz val="8"/>
      <name val="Calibri"/>
      <family val="2"/>
      <scheme val="minor"/>
    </font>
    <font>
      <sz val="10"/>
      <name val="Arial"/>
      <family val="2"/>
      <charset val="178"/>
    </font>
    <font>
      <u/>
      <sz val="12"/>
      <name val="Arial"/>
      <family val="2"/>
    </font>
    <font>
      <b/>
      <sz val="16"/>
      <name val="Arial"/>
      <family val="2"/>
    </font>
    <font>
      <b/>
      <u/>
      <sz val="8"/>
      <color indexed="18"/>
      <name val="Arial"/>
      <family val="2"/>
    </font>
    <font>
      <b/>
      <sz val="10"/>
      <color rgb="FFFF0000"/>
      <name val="Calibri"/>
      <family val="2"/>
      <scheme val="minor"/>
    </font>
    <font>
      <b/>
      <sz val="15"/>
      <name val="Calibri"/>
      <family val="2"/>
      <scheme val="minor"/>
    </font>
    <font>
      <sz val="16"/>
      <name val="Arial"/>
      <family val="2"/>
    </font>
    <font>
      <sz val="15"/>
      <name val="Arial"/>
      <family val="2"/>
    </font>
    <font>
      <sz val="14"/>
      <name val="Book Antiqua"/>
      <family val="1"/>
    </font>
    <font>
      <sz val="14"/>
      <color theme="6" tint="-0.499984740745262"/>
      <name val="Arial"/>
      <family val="2"/>
    </font>
    <font>
      <sz val="14"/>
      <color rgb="FF7030A0"/>
      <name val="Arial"/>
      <family val="2"/>
    </font>
    <font>
      <sz val="14"/>
      <color rgb="FFFF0000"/>
      <name val="Book Antiqua"/>
      <family val="1"/>
    </font>
    <font>
      <sz val="10"/>
      <color rgb="FF000000"/>
      <name val="Century Gothic"/>
      <family val="2"/>
    </font>
    <font>
      <sz val="9"/>
      <name val="Book Antiqua"/>
      <family val="1"/>
    </font>
    <font>
      <sz val="20"/>
      <name val="Calibri"/>
      <family val="2"/>
      <scheme val="minor"/>
    </font>
    <font>
      <sz val="10"/>
      <color rgb="FFFF0000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1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name val="Calibri"/>
      <family val="2"/>
      <scheme val="minor"/>
    </font>
    <font>
      <u/>
      <sz val="11"/>
      <color theme="10"/>
      <name val="Times New Roman"/>
      <family val="1"/>
    </font>
    <font>
      <sz val="10"/>
      <color rgb="FF1F497D"/>
      <name val="Symbol"/>
      <family val="1"/>
      <charset val="2"/>
    </font>
    <font>
      <sz val="13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u/>
      <sz val="12"/>
      <name val="Calibri"/>
      <family val="2"/>
      <scheme val="minor"/>
    </font>
    <font>
      <b/>
      <sz val="18"/>
      <name val="Calibri"/>
      <family val="2"/>
      <scheme val="minor"/>
    </font>
    <font>
      <b/>
      <sz val="24"/>
      <name val="Calibri"/>
      <family val="2"/>
      <scheme val="minor"/>
    </font>
    <font>
      <b/>
      <sz val="18"/>
      <name val="Myriad Pro"/>
      <family val="2"/>
    </font>
    <font>
      <b/>
      <sz val="25"/>
      <name val="Calibri"/>
      <family val="2"/>
      <scheme val="minor"/>
    </font>
    <font>
      <b/>
      <i/>
      <u/>
      <sz val="16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name val="Times New Roman"/>
      <family val="1"/>
    </font>
    <font>
      <b/>
      <u/>
      <sz val="10"/>
      <color rgb="FFFF0000"/>
      <name val="Calibri"/>
      <family val="2"/>
      <scheme val="minor"/>
    </font>
    <font>
      <sz val="15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5"/>
      <color rgb="FF000000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0"/>
      <color theme="1"/>
      <name val="Century Gothic"/>
      <family val="2"/>
    </font>
    <font>
      <b/>
      <sz val="9.5"/>
      <color theme="1"/>
      <name val="Century Gothic"/>
      <family val="2"/>
    </font>
    <font>
      <b/>
      <u/>
      <sz val="14"/>
      <color rgb="FFFF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2F2F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16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37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37"/>
      </left>
      <right style="thin">
        <color indexed="37"/>
      </right>
      <top style="medium">
        <color indexed="37"/>
      </top>
      <bottom style="medium">
        <color indexed="37"/>
      </bottom>
      <diagonal/>
    </border>
    <border>
      <left style="thin">
        <color indexed="37"/>
      </left>
      <right style="medium">
        <color indexed="37"/>
      </right>
      <top style="medium">
        <color indexed="37"/>
      </top>
      <bottom style="medium">
        <color indexed="37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37"/>
      </left>
      <right style="thin">
        <color indexed="37"/>
      </right>
      <top style="medium">
        <color indexed="37"/>
      </top>
      <bottom style="hair">
        <color indexed="37"/>
      </bottom>
      <diagonal/>
    </border>
    <border>
      <left style="thin">
        <color indexed="37"/>
      </left>
      <right style="medium">
        <color indexed="37"/>
      </right>
      <top style="medium">
        <color indexed="37"/>
      </top>
      <bottom style="hair">
        <color indexed="37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37"/>
      </left>
      <right style="thin">
        <color indexed="37"/>
      </right>
      <top style="hair">
        <color indexed="37"/>
      </top>
      <bottom style="hair">
        <color indexed="37"/>
      </bottom>
      <diagonal/>
    </border>
    <border>
      <left style="thin">
        <color indexed="37"/>
      </left>
      <right style="medium">
        <color indexed="37"/>
      </right>
      <top style="hair">
        <color indexed="37"/>
      </top>
      <bottom style="hair">
        <color indexed="37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37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1" tint="0.24994659260841701"/>
      </left>
      <right style="thin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  <border>
      <left style="medium">
        <color theme="1" tint="0.24994659260841701"/>
      </left>
      <right style="thin">
        <color theme="1" tint="0.24994659260841701"/>
      </right>
      <top style="medium">
        <color theme="1" tint="0.24994659260841701"/>
      </top>
      <bottom style="hair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medium">
        <color theme="1" tint="0.24994659260841701"/>
      </top>
      <bottom style="hair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 style="medium">
        <color theme="1" tint="0.24994659260841701"/>
      </top>
      <bottom style="hair">
        <color theme="1" tint="0.24994659260841701"/>
      </bottom>
      <diagonal/>
    </border>
    <border>
      <left style="medium">
        <color theme="1" tint="0.24994659260841701"/>
      </left>
      <right style="thin">
        <color theme="1" tint="0.24994659260841701"/>
      </right>
      <top style="hair">
        <color theme="1" tint="0.24994659260841701"/>
      </top>
      <bottom style="hair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hair">
        <color theme="1" tint="0.24994659260841701"/>
      </top>
      <bottom style="hair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 style="hair">
        <color theme="1" tint="0.24994659260841701"/>
      </top>
      <bottom style="hair">
        <color theme="1" tint="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1" tint="0.24994659260841701"/>
      </left>
      <right style="thin">
        <color theme="1" tint="0.24994659260841701"/>
      </right>
      <top style="hair">
        <color theme="1" tint="0.24994659260841701"/>
      </top>
      <bottom style="medium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hair">
        <color theme="1" tint="0.24994659260841701"/>
      </top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 style="hair">
        <color theme="1" tint="0.24994659260841701"/>
      </top>
      <bottom style="medium">
        <color theme="1" tint="0.24994659260841701"/>
      </bottom>
      <diagonal/>
    </border>
    <border>
      <left style="medium">
        <color theme="1" tint="0.24994659260841701"/>
      </left>
      <right style="medium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  <border>
      <left style="medium">
        <color indexed="37"/>
      </left>
      <right style="medium">
        <color indexed="37"/>
      </right>
      <top/>
      <bottom style="medium">
        <color indexed="37"/>
      </bottom>
      <diagonal/>
    </border>
    <border>
      <left style="medium">
        <color auto="1"/>
      </left>
      <right/>
      <top/>
      <bottom/>
      <diagonal/>
    </border>
    <border>
      <left/>
      <right/>
      <top/>
      <bottom style="medium">
        <color theme="1" tint="0.24994659260841701"/>
      </bottom>
      <diagonal/>
    </border>
    <border>
      <left/>
      <right style="medium">
        <color theme="1" tint="0.24994659260841701"/>
      </right>
      <top/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  <border>
      <left/>
      <right style="thin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  <border>
      <left style="medium">
        <color indexed="64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medium">
        <color indexed="64"/>
      </left>
      <right style="thin">
        <color theme="1" tint="0.24994659260841701"/>
      </right>
      <top style="hair">
        <color theme="1" tint="0.24994659260841701"/>
      </top>
      <bottom style="hair">
        <color theme="1" tint="0.24994659260841701"/>
      </bottom>
      <diagonal/>
    </border>
    <border>
      <left/>
      <right style="medium">
        <color theme="1" tint="0.24994659260841701"/>
      </right>
      <top style="hair">
        <color theme="1" tint="0.24994659260841701"/>
      </top>
      <bottom style="hair">
        <color theme="1" tint="0.24994659260841701"/>
      </bottom>
      <diagonal/>
    </border>
    <border>
      <left style="medium">
        <color indexed="64"/>
      </left>
      <right style="thin">
        <color theme="1" tint="0.24994659260841701"/>
      </right>
      <top style="hair">
        <color theme="1" tint="0.24994659260841701"/>
      </top>
      <bottom style="medium">
        <color indexed="64"/>
      </bottom>
      <diagonal/>
    </border>
    <border>
      <left style="thin">
        <color theme="1" tint="0.24994659260841701"/>
      </left>
      <right style="thin">
        <color theme="1" tint="0.24994659260841701"/>
      </right>
      <top style="hair">
        <color theme="1" tint="0.24994659260841701"/>
      </top>
      <bottom style="medium">
        <color indexed="64"/>
      </bottom>
      <diagonal/>
    </border>
    <border>
      <left/>
      <right style="medium">
        <color theme="1" tint="0.24994659260841701"/>
      </right>
      <top style="hair">
        <color theme="1" tint="0.24994659260841701"/>
      </top>
      <bottom style="medium">
        <color indexed="64"/>
      </bottom>
      <diagonal/>
    </border>
    <border>
      <left style="thin">
        <color theme="1" tint="0.24994659260841701"/>
      </left>
      <right style="medium">
        <color theme="1" tint="0.24994659260841701"/>
      </right>
      <top style="hair">
        <color theme="1" tint="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theme="1" tint="0.24994659260841701"/>
      </right>
      <top/>
      <bottom style="medium">
        <color indexed="64"/>
      </bottom>
      <diagonal/>
    </border>
    <border>
      <left style="medium">
        <color indexed="64"/>
      </left>
      <right style="medium">
        <color theme="1" tint="0.24994659260841701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 tint="0.24994659260841701"/>
      </left>
      <right style="thin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 style="hair">
        <color theme="1" tint="0.2499465926084170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 style="hair">
        <color theme="1" tint="0.2499465926084170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theme="1" tint="0.24994659260841701"/>
      </left>
      <right/>
      <top style="medium">
        <color theme="1" tint="0.24994659260841701"/>
      </top>
      <bottom style="medium">
        <color theme="1" tint="0.249946592608417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theme="1" tint="0.24994659260841701"/>
      </left>
      <right style="thin">
        <color theme="1" tint="0.24994659260841701"/>
      </right>
      <top style="medium">
        <color theme="1" tint="0.24994659260841701"/>
      </top>
      <bottom/>
      <diagonal/>
    </border>
    <border>
      <left style="thin">
        <color theme="1" tint="0.24994659260841701"/>
      </left>
      <right style="thin">
        <color theme="1" tint="0.24994659260841701"/>
      </right>
      <top style="medium">
        <color theme="1" tint="0.2499465926084170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hair">
        <color auto="1"/>
      </bottom>
      <diagonal/>
    </border>
    <border>
      <left style="thin">
        <color indexed="37"/>
      </left>
      <right/>
      <top style="hair">
        <color indexed="37"/>
      </top>
      <bottom style="hair">
        <color indexed="37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indexed="37"/>
      </left>
      <right/>
      <top style="medium">
        <color indexed="37"/>
      </top>
      <bottom style="medium">
        <color indexed="37"/>
      </bottom>
      <diagonal/>
    </border>
    <border>
      <left/>
      <right style="thin">
        <color theme="1" tint="0.24994659260841701"/>
      </right>
      <top style="hair">
        <color theme="1" tint="0.24994659260841701"/>
      </top>
      <bottom style="hair">
        <color theme="1" tint="0.2499465926084170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theme="1" tint="0.24994659260841701"/>
      </right>
      <top style="hair">
        <color theme="1" tint="0.24994659260841701"/>
      </top>
      <bottom style="medium">
        <color theme="1" tint="0.2499465926084170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indexed="37"/>
      </left>
      <right style="medium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  <border>
      <left style="medium">
        <color theme="1" tint="0.24994659260841701"/>
      </left>
      <right style="thin">
        <color theme="1" tint="0.24994659260841701"/>
      </right>
      <top/>
      <bottom style="hair">
        <color theme="1" tint="0.24994659260841701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 style="hair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 style="hair">
        <color theme="1" tint="0.24994659260841701"/>
      </bottom>
      <diagonal/>
    </border>
    <border>
      <left style="medium">
        <color theme="1" tint="0.24994659260841701"/>
      </left>
      <right style="medium">
        <color theme="1" tint="0.24994659260841701"/>
      </right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 style="medium">
        <color theme="1" tint="0.24994659260841701"/>
      </bottom>
      <diagonal/>
    </border>
    <border>
      <left/>
      <right/>
      <top style="medium">
        <color theme="1" tint="0.2499465926084170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/>
      <top/>
      <bottom style="hair">
        <color theme="1" tint="0.24994659260841701"/>
      </bottom>
      <diagonal/>
    </border>
    <border>
      <left style="medium">
        <color indexed="64"/>
      </left>
      <right style="thin">
        <color theme="1" tint="0.24994659260841701"/>
      </right>
      <top style="medium">
        <color indexed="64"/>
      </top>
      <bottom style="medium">
        <color indexed="64"/>
      </bottom>
      <diagonal/>
    </border>
    <border>
      <left style="thin">
        <color theme="1" tint="0.24994659260841701"/>
      </left>
      <right style="thin">
        <color theme="1" tint="0.24994659260841701"/>
      </right>
      <top style="medium">
        <color indexed="64"/>
      </top>
      <bottom style="medium">
        <color indexed="64"/>
      </bottom>
      <diagonal/>
    </border>
    <border>
      <left style="thin">
        <color theme="1" tint="0.24994659260841701"/>
      </left>
      <right style="medium">
        <color theme="1" tint="0.24994659260841701"/>
      </right>
      <top style="medium">
        <color indexed="64"/>
      </top>
      <bottom style="medium">
        <color indexed="64"/>
      </bottom>
      <diagonal/>
    </border>
    <border>
      <left style="thin">
        <color theme="1" tint="0.2499465926084170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0" tint="-0.1499679555650502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medium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 style="medium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auto="1"/>
      </left>
      <right/>
      <top style="thin">
        <color theme="0" tint="-0.1499679555650502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theme="0" tint="-0.1499679555650502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theme="0" tint="-0.14996795556505021"/>
      </top>
      <bottom style="medium">
        <color auto="1"/>
      </bottom>
      <diagonal/>
    </border>
    <border>
      <left style="medium">
        <color auto="1"/>
      </left>
      <right/>
      <top style="thin">
        <color theme="0" tint="-0.14996795556505021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thin">
        <color theme="1" tint="0.24994659260841701"/>
      </right>
      <top style="medium">
        <color indexed="64"/>
      </top>
      <bottom style="medium">
        <color indexed="64"/>
      </bottom>
      <diagonal/>
    </border>
    <border>
      <left/>
      <right style="thin">
        <color theme="1" tint="0.24994659260841701"/>
      </right>
      <top/>
      <bottom style="hair">
        <color theme="1" tint="0.24994659260841701"/>
      </bottom>
      <diagonal/>
    </border>
    <border>
      <left/>
      <right style="thin">
        <color theme="1" tint="0.24994659260841701"/>
      </right>
      <top/>
      <bottom style="medium">
        <color theme="1" tint="0.2499465926084170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hair">
        <color theme="1" tint="0.24994659260841701"/>
      </top>
      <bottom style="hair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hair">
        <color theme="1" tint="0.24994659260841701"/>
      </top>
      <bottom style="medium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theme="1" tint="0.24994659260841701"/>
      </top>
      <bottom style="hair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theme="1" tint="0.2499465926084170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theme="1" tint="0.24994659260841701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theme="1" tint="0.24994659260841701"/>
      </right>
      <top style="hair">
        <color theme="1" tint="0.24994659260841701"/>
      </top>
      <bottom style="medium">
        <color theme="1" tint="0.24994659260841701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 tint="0.2499465926084170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20">
    <xf numFmtId="0" fontId="0" fillId="0" borderId="0"/>
    <xf numFmtId="0" fontId="4" fillId="0" borderId="0"/>
    <xf numFmtId="0" fontId="1" fillId="0" borderId="0"/>
    <xf numFmtId="0" fontId="7" fillId="0" borderId="0"/>
    <xf numFmtId="0" fontId="10" fillId="0" borderId="0" applyNumberFormat="0">
      <alignment horizontal="left"/>
    </xf>
    <xf numFmtId="165" fontId="23" fillId="0" borderId="0" applyFont="0" applyFill="0" applyBorder="0" applyAlignment="0" applyProtection="0"/>
    <xf numFmtId="0" fontId="26" fillId="0" borderId="0"/>
    <xf numFmtId="0" fontId="23" fillId="0" borderId="0"/>
    <xf numFmtId="168" fontId="2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5" fontId="23" fillId="0" borderId="0" applyFont="0" applyFill="0" applyBorder="0" applyAlignment="0" applyProtection="0"/>
    <xf numFmtId="0" fontId="65" fillId="0" borderId="0" applyNumberFormat="0">
      <alignment horizontal="right"/>
    </xf>
    <xf numFmtId="9" fontId="23" fillId="0" borderId="0" applyFont="0" applyFill="0" applyBorder="0" applyAlignment="0" applyProtection="0"/>
    <xf numFmtId="0" fontId="86" fillId="0" borderId="0" applyNumberForma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9" fillId="16" borderId="105" applyNumberFormat="0" applyAlignment="0" applyProtection="0"/>
    <xf numFmtId="9" fontId="1" fillId="0" borderId="0" applyFont="0" applyFill="0" applyBorder="0" applyAlignment="0" applyProtection="0"/>
  </cellStyleXfs>
  <cellXfs count="847">
    <xf numFmtId="0" fontId="0" fillId="0" borderId="0" xfId="0"/>
    <xf numFmtId="0" fontId="4" fillId="2" borderId="0" xfId="1" applyFill="1"/>
    <xf numFmtId="0" fontId="4" fillId="0" borderId="0" xfId="1"/>
    <xf numFmtId="0" fontId="5" fillId="0" borderId="0" xfId="1" applyFont="1"/>
    <xf numFmtId="0" fontId="4" fillId="3" borderId="0" xfId="1" applyFill="1"/>
    <xf numFmtId="0" fontId="4" fillId="2" borderId="0" xfId="1" applyFill="1" applyAlignment="1">
      <alignment horizontal="center"/>
    </xf>
    <xf numFmtId="2" fontId="4" fillId="0" borderId="0" xfId="1" applyNumberFormat="1" applyAlignment="1">
      <alignment horizontal="right"/>
    </xf>
    <xf numFmtId="0" fontId="4" fillId="0" borderId="0" xfId="1" applyAlignment="1">
      <alignment horizontal="center"/>
    </xf>
    <xf numFmtId="2" fontId="4" fillId="0" borderId="0" xfId="1" applyNumberFormat="1"/>
    <xf numFmtId="2" fontId="6" fillId="0" borderId="0" xfId="1" applyNumberFormat="1" applyFont="1" applyAlignment="1">
      <alignment horizontal="right"/>
    </xf>
    <xf numFmtId="164" fontId="4" fillId="0" borderId="0" xfId="1" applyNumberFormat="1" applyAlignment="1">
      <alignment horizontal="right"/>
    </xf>
    <xf numFmtId="0" fontId="4" fillId="0" borderId="0" xfId="1" applyAlignment="1">
      <alignment horizontal="right"/>
    </xf>
    <xf numFmtId="0" fontId="4" fillId="3" borderId="0" xfId="1" applyFill="1" applyAlignment="1">
      <alignment horizontal="center"/>
    </xf>
    <xf numFmtId="2" fontId="3" fillId="3" borderId="0" xfId="1" applyNumberFormat="1" applyFont="1" applyFill="1" applyAlignment="1">
      <alignment horizontal="right"/>
    </xf>
    <xf numFmtId="2" fontId="3" fillId="3" borderId="0" xfId="1" applyNumberFormat="1" applyFont="1" applyFill="1" applyAlignment="1">
      <alignment horizontal="center"/>
    </xf>
    <xf numFmtId="2" fontId="4" fillId="3" borderId="0" xfId="1" applyNumberFormat="1" applyFill="1" applyAlignment="1">
      <alignment horizontal="right"/>
    </xf>
    <xf numFmtId="0" fontId="4" fillId="0" borderId="1" xfId="1" applyBorder="1"/>
    <xf numFmtId="0" fontId="4" fillId="0" borderId="2" xfId="1" applyBorder="1" applyAlignment="1">
      <alignment horizontal="center"/>
    </xf>
    <xf numFmtId="164" fontId="4" fillId="0" borderId="2" xfId="1" applyNumberFormat="1" applyBorder="1" applyAlignment="1">
      <alignment horizontal="right"/>
    </xf>
    <xf numFmtId="2" fontId="3" fillId="0" borderId="3" xfId="1" applyNumberFormat="1" applyFont="1" applyBorder="1" applyAlignment="1">
      <alignment horizontal="right"/>
    </xf>
    <xf numFmtId="2" fontId="3" fillId="0" borderId="0" xfId="1" applyNumberFormat="1" applyFont="1" applyAlignment="1">
      <alignment horizontal="right"/>
    </xf>
    <xf numFmtId="0" fontId="4" fillId="0" borderId="1" xfId="1" applyBorder="1" applyAlignment="1">
      <alignment horizontal="center"/>
    </xf>
    <xf numFmtId="0" fontId="4" fillId="0" borderId="4" xfId="1" applyBorder="1" applyAlignment="1">
      <alignment horizontal="center"/>
    </xf>
    <xf numFmtId="164" fontId="4" fillId="0" borderId="5" xfId="1" applyNumberFormat="1" applyBorder="1" applyAlignment="1">
      <alignment horizontal="right"/>
    </xf>
    <xf numFmtId="2" fontId="3" fillId="0" borderId="6" xfId="1" applyNumberFormat="1" applyFont="1" applyBorder="1" applyAlignment="1">
      <alignment horizontal="right"/>
    </xf>
    <xf numFmtId="0" fontId="4" fillId="0" borderId="0" xfId="1" applyAlignment="1">
      <alignment horizontal="left"/>
    </xf>
    <xf numFmtId="2" fontId="3" fillId="0" borderId="5" xfId="1" applyNumberFormat="1" applyFont="1" applyBorder="1" applyAlignment="1">
      <alignment horizontal="right"/>
    </xf>
    <xf numFmtId="2" fontId="3" fillId="0" borderId="3" xfId="1" applyNumberFormat="1" applyFont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 wrapText="1"/>
    </xf>
    <xf numFmtId="0" fontId="1" fillId="0" borderId="0" xfId="2" applyAlignment="1">
      <alignment wrapText="1"/>
    </xf>
    <xf numFmtId="0" fontId="1" fillId="0" borderId="0" xfId="2"/>
    <xf numFmtId="2" fontId="1" fillId="0" borderId="0" xfId="2" applyNumberFormat="1"/>
    <xf numFmtId="0" fontId="8" fillId="0" borderId="7" xfId="3" applyFont="1" applyBorder="1" applyAlignment="1">
      <alignment horizontal="right" vertical="center" wrapText="1"/>
    </xf>
    <xf numFmtId="0" fontId="8" fillId="0" borderId="7" xfId="3" applyFont="1" applyBorder="1" applyAlignment="1">
      <alignment horizontal="left" vertical="center" wrapText="1"/>
    </xf>
    <xf numFmtId="0" fontId="8" fillId="0" borderId="5" xfId="3" applyFont="1" applyBorder="1" applyAlignment="1">
      <alignment vertical="center" wrapText="1"/>
    </xf>
    <xf numFmtId="2" fontId="9" fillId="0" borderId="8" xfId="3" applyNumberFormat="1" applyFont="1" applyBorder="1" applyAlignment="1">
      <alignment vertical="center"/>
    </xf>
    <xf numFmtId="2" fontId="9" fillId="0" borderId="9" xfId="3" applyNumberFormat="1" applyFont="1" applyBorder="1" applyAlignment="1">
      <alignment vertical="center"/>
    </xf>
    <xf numFmtId="0" fontId="11" fillId="0" borderId="10" xfId="4" applyFont="1" applyBorder="1" applyAlignment="1">
      <alignment horizontal="right" vertical="center" wrapText="1"/>
    </xf>
    <xf numFmtId="0" fontId="11" fillId="0" borderId="11" xfId="4" applyFont="1" applyBorder="1" applyAlignment="1">
      <alignment horizontal="left" vertical="center" wrapText="1"/>
    </xf>
    <xf numFmtId="0" fontId="12" fillId="4" borderId="3" xfId="2" applyFont="1" applyFill="1" applyBorder="1" applyAlignment="1">
      <alignment horizontal="center" wrapText="1"/>
    </xf>
    <xf numFmtId="0" fontId="12" fillId="4" borderId="12" xfId="2" applyFont="1" applyFill="1" applyBorder="1" applyAlignment="1">
      <alignment horizontal="center" wrapText="1"/>
    </xf>
    <xf numFmtId="0" fontId="13" fillId="0" borderId="13" xfId="2" applyFont="1" applyBorder="1" applyAlignment="1">
      <alignment horizontal="center" vertical="center"/>
    </xf>
    <xf numFmtId="0" fontId="13" fillId="0" borderId="14" xfId="2" applyFont="1" applyBorder="1" applyAlignment="1">
      <alignment horizontal="center" vertical="center" wrapText="1"/>
    </xf>
    <xf numFmtId="0" fontId="1" fillId="0" borderId="15" xfId="2" applyBorder="1" applyAlignment="1">
      <alignment wrapText="1"/>
    </xf>
    <xf numFmtId="0" fontId="1" fillId="0" borderId="16" xfId="2" applyBorder="1"/>
    <xf numFmtId="2" fontId="1" fillId="5" borderId="16" xfId="2" applyNumberFormat="1" applyFill="1" applyBorder="1"/>
    <xf numFmtId="0" fontId="1" fillId="0" borderId="17" xfId="2" applyBorder="1"/>
    <xf numFmtId="0" fontId="13" fillId="6" borderId="18" xfId="2" applyFont="1" applyFill="1" applyBorder="1" applyAlignment="1">
      <alignment horizontal="center" vertical="center"/>
    </xf>
    <xf numFmtId="0" fontId="14" fillId="6" borderId="19" xfId="4" applyFont="1" applyFill="1" applyBorder="1" applyAlignment="1">
      <alignment horizontal="left" vertical="center"/>
    </xf>
    <xf numFmtId="0" fontId="15" fillId="0" borderId="20" xfId="2" applyFont="1" applyBorder="1" applyAlignment="1">
      <alignment horizontal="center" vertical="center" wrapText="1"/>
    </xf>
    <xf numFmtId="2" fontId="16" fillId="5" borderId="21" xfId="2" applyNumberFormat="1" applyFont="1" applyFill="1" applyBorder="1" applyAlignment="1">
      <alignment horizontal="center" vertical="center"/>
    </xf>
    <xf numFmtId="0" fontId="17" fillId="0" borderId="22" xfId="3" applyFont="1" applyBorder="1" applyAlignment="1">
      <alignment horizontal="center" vertical="center"/>
    </xf>
    <xf numFmtId="0" fontId="13" fillId="0" borderId="18" xfId="2" applyFont="1" applyBorder="1" applyAlignment="1">
      <alignment horizontal="center" vertical="center"/>
    </xf>
    <xf numFmtId="0" fontId="13" fillId="0" borderId="19" xfId="2" applyFont="1" applyBorder="1" applyAlignment="1">
      <alignment horizontal="left" vertical="center" wrapText="1"/>
    </xf>
    <xf numFmtId="0" fontId="18" fillId="0" borderId="20" xfId="2" applyFont="1" applyBorder="1" applyAlignment="1">
      <alignment horizontal="center" vertical="center" wrapText="1"/>
    </xf>
    <xf numFmtId="0" fontId="19" fillId="0" borderId="19" xfId="2" applyFont="1" applyBorder="1" applyAlignment="1">
      <alignment wrapText="1"/>
    </xf>
    <xf numFmtId="0" fontId="13" fillId="6" borderId="19" xfId="2" applyFont="1" applyFill="1" applyBorder="1" applyAlignment="1">
      <alignment horizontal="left" vertical="center" wrapText="1"/>
    </xf>
    <xf numFmtId="2" fontId="20" fillId="5" borderId="21" xfId="2" applyNumberFormat="1" applyFont="1" applyFill="1" applyBorder="1" applyAlignment="1">
      <alignment horizontal="center" vertical="center"/>
    </xf>
    <xf numFmtId="2" fontId="15" fillId="5" borderId="21" xfId="2" applyNumberFormat="1" applyFont="1" applyFill="1" applyBorder="1" applyAlignment="1">
      <alignment horizontal="center" vertical="center"/>
    </xf>
    <xf numFmtId="0" fontId="13" fillId="6" borderId="18" xfId="2" applyFont="1" applyFill="1" applyBorder="1" applyAlignment="1">
      <alignment horizontal="right" vertical="center"/>
    </xf>
    <xf numFmtId="0" fontId="14" fillId="0" borderId="18" xfId="3" applyFont="1" applyBorder="1" applyAlignment="1">
      <alignment horizontal="right" vertical="center"/>
    </xf>
    <xf numFmtId="0" fontId="14" fillId="0" borderId="19" xfId="3" applyFont="1" applyBorder="1" applyAlignment="1">
      <alignment horizontal="left" vertical="center" wrapText="1"/>
    </xf>
    <xf numFmtId="2" fontId="17" fillId="5" borderId="21" xfId="3" applyNumberFormat="1" applyFont="1" applyFill="1" applyBorder="1" applyAlignment="1">
      <alignment horizontal="center" vertical="center"/>
    </xf>
    <xf numFmtId="0" fontId="14" fillId="6" borderId="18" xfId="3" applyFont="1" applyFill="1" applyBorder="1" applyAlignment="1">
      <alignment horizontal="right" vertical="center"/>
    </xf>
    <xf numFmtId="0" fontId="14" fillId="6" borderId="19" xfId="3" applyFont="1" applyFill="1" applyBorder="1" applyAlignment="1">
      <alignment horizontal="left" vertical="center" wrapText="1"/>
    </xf>
    <xf numFmtId="0" fontId="13" fillId="0" borderId="18" xfId="2" applyFont="1" applyBorder="1" applyAlignment="1">
      <alignment horizontal="right" vertical="center"/>
    </xf>
    <xf numFmtId="0" fontId="17" fillId="0" borderId="20" xfId="3" applyFont="1" applyBorder="1" applyAlignment="1">
      <alignment horizontal="center" vertical="center"/>
    </xf>
    <xf numFmtId="0" fontId="14" fillId="6" borderId="18" xfId="3" applyFont="1" applyFill="1" applyBorder="1" applyAlignment="1">
      <alignment horizontal="center" vertical="center"/>
    </xf>
    <xf numFmtId="0" fontId="14" fillId="0" borderId="18" xfId="3" applyFont="1" applyBorder="1" applyAlignment="1">
      <alignment horizontal="center" vertical="center"/>
    </xf>
    <xf numFmtId="0" fontId="17" fillId="0" borderId="20" xfId="3" applyFont="1" applyBorder="1" applyAlignment="1">
      <alignment horizontal="center" vertical="center" wrapText="1"/>
    </xf>
    <xf numFmtId="2" fontId="16" fillId="5" borderId="21" xfId="3" applyNumberFormat="1" applyFont="1" applyFill="1" applyBorder="1" applyAlignment="1">
      <alignment horizontal="center" vertical="center" wrapText="1"/>
    </xf>
    <xf numFmtId="2" fontId="17" fillId="5" borderId="21" xfId="3" applyNumberFormat="1" applyFont="1" applyFill="1" applyBorder="1" applyAlignment="1">
      <alignment horizontal="center" vertical="center" wrapText="1"/>
    </xf>
    <xf numFmtId="0" fontId="15" fillId="0" borderId="21" xfId="2" applyFont="1" applyBorder="1" applyAlignment="1">
      <alignment horizontal="center" vertical="center" wrapText="1"/>
    </xf>
    <xf numFmtId="0" fontId="21" fillId="0" borderId="23" xfId="2" applyFont="1" applyBorder="1" applyAlignment="1">
      <alignment horizontal="right"/>
    </xf>
    <xf numFmtId="0" fontId="21" fillId="0" borderId="23" xfId="2" applyFont="1" applyBorder="1" applyAlignment="1">
      <alignment horizontal="left" wrapText="1"/>
    </xf>
    <xf numFmtId="0" fontId="1" fillId="0" borderId="24" xfId="2" applyBorder="1" applyAlignment="1">
      <alignment wrapText="1"/>
    </xf>
    <xf numFmtId="0" fontId="1" fillId="0" borderId="25" xfId="2" applyBorder="1"/>
    <xf numFmtId="2" fontId="1" fillId="5" borderId="25" xfId="2" applyNumberFormat="1" applyFill="1" applyBorder="1"/>
    <xf numFmtId="0" fontId="22" fillId="0" borderId="26" xfId="3" applyFont="1" applyBorder="1" applyAlignment="1">
      <alignment horizontal="left" vertical="center"/>
    </xf>
    <xf numFmtId="0" fontId="1" fillId="0" borderId="0" xfId="2" applyAlignment="1">
      <alignment horizontal="right" wrapText="1"/>
    </xf>
    <xf numFmtId="165" fontId="1" fillId="0" borderId="12" xfId="5" applyFont="1" applyBorder="1"/>
    <xf numFmtId="165" fontId="24" fillId="7" borderId="12" xfId="5" applyFont="1" applyFill="1" applyBorder="1"/>
    <xf numFmtId="0" fontId="25" fillId="0" borderId="19" xfId="3" applyFont="1" applyBorder="1" applyAlignment="1">
      <alignment horizontal="left" wrapText="1"/>
    </xf>
    <xf numFmtId="0" fontId="25" fillId="0" borderId="19" xfId="3" applyFont="1" applyBorder="1" applyAlignment="1">
      <alignment horizontal="center" wrapText="1"/>
    </xf>
    <xf numFmtId="166" fontId="1" fillId="0" borderId="0" xfId="2" applyNumberFormat="1"/>
    <xf numFmtId="0" fontId="2" fillId="0" borderId="0" xfId="2" applyFont="1" applyAlignment="1">
      <alignment wrapText="1"/>
    </xf>
    <xf numFmtId="0" fontId="27" fillId="5" borderId="0" xfId="6" applyFont="1" applyFill="1" applyAlignment="1">
      <alignment vertical="center"/>
    </xf>
    <xf numFmtId="0" fontId="26" fillId="5" borderId="0" xfId="6" applyFill="1" applyAlignment="1">
      <alignment vertical="center"/>
    </xf>
    <xf numFmtId="0" fontId="7" fillId="0" borderId="0" xfId="6" applyFont="1" applyAlignment="1">
      <alignment vertical="center"/>
    </xf>
    <xf numFmtId="0" fontId="28" fillId="0" borderId="0" xfId="6" applyFont="1" applyAlignment="1">
      <alignment vertical="center"/>
    </xf>
    <xf numFmtId="0" fontId="29" fillId="5" borderId="0" xfId="6" applyFont="1" applyFill="1" applyAlignment="1">
      <alignment vertical="center"/>
    </xf>
    <xf numFmtId="0" fontId="29" fillId="5" borderId="0" xfId="4" applyFont="1" applyFill="1" applyAlignment="1">
      <alignment horizontal="right" vertical="center"/>
    </xf>
    <xf numFmtId="0" fontId="29" fillId="5" borderId="0" xfId="4" applyFont="1" applyFill="1" applyAlignment="1">
      <alignment horizontal="center" vertical="center"/>
    </xf>
    <xf numFmtId="14" fontId="30" fillId="5" borderId="0" xfId="6" applyNumberFormat="1" applyFont="1" applyFill="1" applyAlignment="1">
      <alignment horizontal="left" vertical="center"/>
    </xf>
    <xf numFmtId="167" fontId="31" fillId="0" borderId="0" xfId="7" applyNumberFormat="1" applyFont="1" applyAlignment="1">
      <alignment horizontal="right" vertical="center"/>
    </xf>
    <xf numFmtId="0" fontId="28" fillId="0" borderId="0" xfId="6" applyFont="1" applyAlignment="1">
      <alignment horizontal="center" vertical="center"/>
    </xf>
    <xf numFmtId="14" fontId="32" fillId="0" borderId="0" xfId="6" applyNumberFormat="1" applyFont="1" applyAlignment="1">
      <alignment vertical="center"/>
    </xf>
    <xf numFmtId="14" fontId="7" fillId="0" borderId="0" xfId="6" applyNumberFormat="1" applyFont="1" applyAlignment="1">
      <alignment vertical="center"/>
    </xf>
    <xf numFmtId="0" fontId="33" fillId="8" borderId="27" xfId="4" applyFont="1" applyFill="1" applyBorder="1" applyAlignment="1">
      <alignment horizontal="center" vertical="center" wrapText="1"/>
    </xf>
    <xf numFmtId="0" fontId="33" fillId="8" borderId="28" xfId="4" applyFont="1" applyFill="1" applyBorder="1" applyAlignment="1">
      <alignment horizontal="center" vertical="center" wrapText="1"/>
    </xf>
    <xf numFmtId="0" fontId="33" fillId="8" borderId="28" xfId="4" applyFont="1" applyFill="1" applyBorder="1" applyAlignment="1">
      <alignment horizontal="center" vertical="center"/>
    </xf>
    <xf numFmtId="0" fontId="33" fillId="8" borderId="29" xfId="4" applyFont="1" applyFill="1" applyBorder="1" applyAlignment="1">
      <alignment horizontal="center" vertical="center" wrapText="1"/>
    </xf>
    <xf numFmtId="14" fontId="26" fillId="0" borderId="0" xfId="6" applyNumberFormat="1" applyAlignment="1">
      <alignment vertical="center"/>
    </xf>
    <xf numFmtId="0" fontId="26" fillId="0" borderId="0" xfId="6" applyAlignment="1">
      <alignment vertical="center"/>
    </xf>
    <xf numFmtId="0" fontId="34" fillId="0" borderId="0" xfId="6" applyFont="1" applyAlignment="1">
      <alignment vertical="center"/>
    </xf>
    <xf numFmtId="0" fontId="35" fillId="9" borderId="0" xfId="7" applyFont="1" applyFill="1"/>
    <xf numFmtId="0" fontId="36" fillId="9" borderId="0" xfId="7" applyFont="1" applyFill="1" applyAlignment="1">
      <alignment horizontal="left"/>
    </xf>
    <xf numFmtId="3" fontId="29" fillId="5" borderId="30" xfId="4" applyNumberFormat="1" applyFont="1" applyFill="1" applyBorder="1" applyAlignment="1">
      <alignment horizontal="center" vertical="center"/>
    </xf>
    <xf numFmtId="3" fontId="29" fillId="5" borderId="31" xfId="4" applyNumberFormat="1" applyFont="1" applyFill="1" applyBorder="1" applyAlignment="1">
      <alignment horizontal="center" vertical="center"/>
    </xf>
    <xf numFmtId="3" fontId="37" fillId="5" borderId="31" xfId="8" applyNumberFormat="1" applyFont="1" applyFill="1" applyBorder="1" applyAlignment="1">
      <alignment horizontal="left" vertical="center"/>
    </xf>
    <xf numFmtId="3" fontId="37" fillId="5" borderId="32" xfId="4" applyNumberFormat="1" applyFont="1" applyFill="1" applyBorder="1" applyAlignment="1">
      <alignment horizontal="center" vertical="center"/>
    </xf>
    <xf numFmtId="0" fontId="34" fillId="0" borderId="21" xfId="6" applyFont="1" applyBorder="1" applyAlignment="1">
      <alignment horizontal="center" vertical="center"/>
    </xf>
    <xf numFmtId="0" fontId="34" fillId="0" borderId="21" xfId="6" applyFont="1" applyBorder="1" applyAlignment="1">
      <alignment vertical="center"/>
    </xf>
    <xf numFmtId="3" fontId="38" fillId="6" borderId="33" xfId="4" applyNumberFormat="1" applyFont="1" applyFill="1" applyBorder="1" applyAlignment="1">
      <alignment horizontal="center" vertical="center"/>
    </xf>
    <xf numFmtId="0" fontId="14" fillId="6" borderId="34" xfId="4" applyFont="1" applyFill="1" applyBorder="1" applyAlignment="1">
      <alignment horizontal="left" vertical="center"/>
    </xf>
    <xf numFmtId="3" fontId="38" fillId="6" borderId="34" xfId="4" applyNumberFormat="1" applyFont="1" applyFill="1" applyBorder="1" applyAlignment="1">
      <alignment horizontal="center" vertical="center" readingOrder="2"/>
    </xf>
    <xf numFmtId="3" fontId="38" fillId="6" borderId="34" xfId="5" applyNumberFormat="1" applyFont="1" applyFill="1" applyBorder="1" applyAlignment="1">
      <alignment horizontal="center" vertical="center"/>
    </xf>
    <xf numFmtId="3" fontId="38" fillId="6" borderId="35" xfId="5" applyNumberFormat="1" applyFont="1" applyFill="1" applyBorder="1" applyAlignment="1">
      <alignment horizontal="center" vertical="center"/>
    </xf>
    <xf numFmtId="1" fontId="26" fillId="0" borderId="0" xfId="6" applyNumberFormat="1" applyAlignment="1">
      <alignment horizontal="center" vertical="center"/>
    </xf>
    <xf numFmtId="1" fontId="39" fillId="0" borderId="21" xfId="6" applyNumberFormat="1" applyFont="1" applyBorder="1" applyAlignment="1">
      <alignment horizontal="center" vertical="center"/>
    </xf>
    <xf numFmtId="166" fontId="40" fillId="0" borderId="21" xfId="6" applyNumberFormat="1" applyFont="1" applyBorder="1" applyAlignment="1">
      <alignment horizontal="center" vertical="center"/>
    </xf>
    <xf numFmtId="0" fontId="41" fillId="0" borderId="0" xfId="6" applyFont="1" applyAlignment="1">
      <alignment vertical="center"/>
    </xf>
    <xf numFmtId="1" fontId="40" fillId="0" borderId="21" xfId="6" applyNumberFormat="1" applyFont="1" applyBorder="1" applyAlignment="1">
      <alignment horizontal="center" vertical="center"/>
    </xf>
    <xf numFmtId="1" fontId="34" fillId="0" borderId="21" xfId="6" applyNumberFormat="1" applyFont="1" applyBorder="1" applyAlignment="1">
      <alignment horizontal="center" vertical="center"/>
    </xf>
    <xf numFmtId="3" fontId="14" fillId="0" borderId="33" xfId="4" applyNumberFormat="1" applyFont="1" applyBorder="1" applyAlignment="1">
      <alignment horizontal="center" vertical="center"/>
    </xf>
    <xf numFmtId="3" fontId="14" fillId="0" borderId="34" xfId="4" applyNumberFormat="1" applyFont="1" applyBorder="1" applyAlignment="1">
      <alignment horizontal="left" vertical="center"/>
    </xf>
    <xf numFmtId="3" fontId="14" fillId="0" borderId="34" xfId="4" applyNumberFormat="1" applyFont="1" applyBorder="1" applyAlignment="1">
      <alignment horizontal="center" vertical="center" readingOrder="2"/>
    </xf>
    <xf numFmtId="3" fontId="14" fillId="0" borderId="34" xfId="5" applyNumberFormat="1" applyFont="1" applyBorder="1" applyAlignment="1">
      <alignment horizontal="center" vertical="center"/>
    </xf>
    <xf numFmtId="3" fontId="14" fillId="0" borderId="35" xfId="5" applyNumberFormat="1" applyFont="1" applyBorder="1" applyAlignment="1">
      <alignment horizontal="center" vertical="center"/>
    </xf>
    <xf numFmtId="3" fontId="14" fillId="6" borderId="33" xfId="4" applyNumberFormat="1" applyFont="1" applyFill="1" applyBorder="1" applyAlignment="1">
      <alignment horizontal="center" vertical="center"/>
    </xf>
    <xf numFmtId="3" fontId="14" fillId="6" borderId="34" xfId="4" applyNumberFormat="1" applyFont="1" applyFill="1" applyBorder="1" applyAlignment="1">
      <alignment horizontal="left" vertical="center"/>
    </xf>
    <xf numFmtId="3" fontId="14" fillId="6" borderId="34" xfId="4" applyNumberFormat="1" applyFont="1" applyFill="1" applyBorder="1" applyAlignment="1">
      <alignment horizontal="center" vertical="center" readingOrder="2"/>
    </xf>
    <xf numFmtId="3" fontId="14" fillId="6" borderId="34" xfId="5" applyNumberFormat="1" applyFont="1" applyFill="1" applyBorder="1" applyAlignment="1">
      <alignment horizontal="center" vertical="center"/>
    </xf>
    <xf numFmtId="3" fontId="14" fillId="6" borderId="35" xfId="5" applyNumberFormat="1" applyFont="1" applyFill="1" applyBorder="1" applyAlignment="1">
      <alignment horizontal="center" vertical="center"/>
    </xf>
    <xf numFmtId="3" fontId="38" fillId="0" borderId="38" xfId="4" applyNumberFormat="1" applyFont="1" applyBorder="1" applyAlignment="1">
      <alignment horizontal="center" vertical="center"/>
    </xf>
    <xf numFmtId="3" fontId="38" fillId="0" borderId="39" xfId="4" applyNumberFormat="1" applyFont="1" applyBorder="1" applyAlignment="1">
      <alignment horizontal="left" vertical="center"/>
    </xf>
    <xf numFmtId="3" fontId="38" fillId="0" borderId="39" xfId="4" applyNumberFormat="1" applyFont="1" applyBorder="1" applyAlignment="1">
      <alignment horizontal="center" vertical="center" readingOrder="2"/>
    </xf>
    <xf numFmtId="3" fontId="38" fillId="0" borderId="40" xfId="4" applyNumberFormat="1" applyFont="1" applyBorder="1" applyAlignment="1">
      <alignment horizontal="center" vertical="center"/>
    </xf>
    <xf numFmtId="3" fontId="29" fillId="5" borderId="0" xfId="4" applyNumberFormat="1" applyFont="1" applyFill="1" applyAlignment="1">
      <alignment horizontal="center" vertical="center"/>
    </xf>
    <xf numFmtId="3" fontId="29" fillId="5" borderId="0" xfId="4" applyNumberFormat="1" applyFont="1" applyFill="1" applyAlignment="1">
      <alignment horizontal="right" vertical="center"/>
    </xf>
    <xf numFmtId="3" fontId="43" fillId="0" borderId="41" xfId="4" applyNumberFormat="1" applyFont="1" applyBorder="1" applyAlignment="1">
      <alignment horizontal="center" vertical="center"/>
    </xf>
    <xf numFmtId="0" fontId="44" fillId="0" borderId="0" xfId="6" applyFont="1" applyAlignment="1">
      <alignment vertical="center"/>
    </xf>
    <xf numFmtId="0" fontId="45" fillId="0" borderId="0" xfId="6" applyFont="1" applyAlignment="1">
      <alignment vertical="center"/>
    </xf>
    <xf numFmtId="0" fontId="37" fillId="5" borderId="0" xfId="4" applyFont="1" applyFill="1" applyAlignment="1">
      <alignment horizontal="left" vertical="center"/>
    </xf>
    <xf numFmtId="9" fontId="46" fillId="0" borderId="0" xfId="9" applyFont="1" applyAlignment="1">
      <alignment horizontal="left" vertical="center"/>
    </xf>
    <xf numFmtId="0" fontId="49" fillId="0" borderId="0" xfId="7" applyFont="1"/>
    <xf numFmtId="0" fontId="7" fillId="5" borderId="0" xfId="6" applyFont="1" applyFill="1" applyAlignment="1">
      <alignment vertical="center"/>
    </xf>
    <xf numFmtId="0" fontId="48" fillId="0" borderId="0" xfId="7" applyFont="1"/>
    <xf numFmtId="0" fontId="50" fillId="9" borderId="0" xfId="7" applyFont="1" applyFill="1" applyAlignment="1">
      <alignment horizontal="left"/>
    </xf>
    <xf numFmtId="0" fontId="51" fillId="5" borderId="0" xfId="4" applyFont="1" applyFill="1" applyAlignment="1">
      <alignment horizontal="left" vertical="center"/>
    </xf>
    <xf numFmtId="0" fontId="50" fillId="0" borderId="0" xfId="6" applyFont="1" applyAlignment="1">
      <alignment vertical="center"/>
    </xf>
    <xf numFmtId="0" fontId="7" fillId="5" borderId="0" xfId="4" applyFont="1" applyFill="1" applyAlignment="1">
      <alignment vertical="center" wrapText="1"/>
    </xf>
    <xf numFmtId="0" fontId="14" fillId="5" borderId="0" xfId="4" applyFont="1" applyFill="1" applyAlignment="1">
      <alignment horizontal="left" vertical="center"/>
    </xf>
    <xf numFmtId="0" fontId="14" fillId="5" borderId="0" xfId="4" applyFont="1" applyFill="1" applyAlignment="1">
      <alignment vertical="center"/>
    </xf>
    <xf numFmtId="0" fontId="52" fillId="0" borderId="0" xfId="6" applyFont="1" applyAlignment="1">
      <alignment vertical="center"/>
    </xf>
    <xf numFmtId="0" fontId="53" fillId="5" borderId="0" xfId="4" applyFont="1" applyFill="1" applyAlignment="1">
      <alignment horizontal="left" vertical="center"/>
    </xf>
    <xf numFmtId="0" fontId="54" fillId="5" borderId="0" xfId="7" applyFont="1" applyFill="1"/>
    <xf numFmtId="0" fontId="26" fillId="5" borderId="0" xfId="4" applyFont="1" applyFill="1" applyAlignment="1">
      <alignment horizontal="left" vertical="center"/>
    </xf>
    <xf numFmtId="0" fontId="26" fillId="5" borderId="0" xfId="4" applyFont="1" applyFill="1" applyAlignment="1">
      <alignment horizontal="right" vertical="center"/>
    </xf>
    <xf numFmtId="0" fontId="55" fillId="5" borderId="0" xfId="4" applyFont="1" applyFill="1" applyAlignment="1">
      <alignment horizontal="left" vertical="center"/>
    </xf>
    <xf numFmtId="0" fontId="26" fillId="0" borderId="0" xfId="4" applyFont="1" applyAlignment="1">
      <alignment horizontal="left" vertical="center"/>
    </xf>
    <xf numFmtId="0" fontId="26" fillId="0" borderId="0" xfId="4" applyFont="1" applyAlignment="1">
      <alignment horizontal="right" vertical="center"/>
    </xf>
    <xf numFmtId="0" fontId="55" fillId="0" borderId="0" xfId="4" applyFont="1" applyAlignment="1">
      <alignment horizontal="left" vertical="center"/>
    </xf>
    <xf numFmtId="0" fontId="56" fillId="0" borderId="0" xfId="6" applyFont="1" applyAlignment="1">
      <alignment horizontal="center" vertical="center"/>
    </xf>
    <xf numFmtId="0" fontId="7" fillId="0" borderId="0" xfId="6" applyFont="1" applyAlignment="1">
      <alignment horizontal="center" vertical="center"/>
    </xf>
    <xf numFmtId="0" fontId="26" fillId="0" borderId="0" xfId="4" applyFont="1" applyAlignment="1">
      <alignment horizontal="center" vertical="center"/>
    </xf>
    <xf numFmtId="2" fontId="26" fillId="0" borderId="0" xfId="4" applyNumberFormat="1" applyFont="1" applyAlignment="1">
      <alignment horizontal="center" vertical="center"/>
    </xf>
    <xf numFmtId="0" fontId="27" fillId="0" borderId="0" xfId="6" applyFont="1" applyAlignment="1">
      <alignment vertical="center"/>
    </xf>
    <xf numFmtId="0" fontId="26" fillId="0" borderId="0" xfId="6" applyAlignment="1">
      <alignment horizontal="center" vertical="center"/>
    </xf>
    <xf numFmtId="0" fontId="34" fillId="0" borderId="0" xfId="4" applyFont="1" applyAlignment="1">
      <alignment horizontal="right" vertical="center"/>
    </xf>
    <xf numFmtId="0" fontId="56" fillId="0" borderId="0" xfId="6" applyFont="1" applyAlignment="1">
      <alignment vertical="center"/>
    </xf>
    <xf numFmtId="0" fontId="26" fillId="10" borderId="0" xfId="4" applyFont="1" applyFill="1" applyAlignment="1">
      <alignment horizontal="center" vertical="center"/>
    </xf>
    <xf numFmtId="0" fontId="25" fillId="5" borderId="0" xfId="4" applyFont="1" applyFill="1" applyAlignment="1">
      <alignment horizontal="center" vertical="center"/>
    </xf>
    <xf numFmtId="0" fontId="58" fillId="8" borderId="27" xfId="4" applyFont="1" applyFill="1" applyBorder="1" applyAlignment="1">
      <alignment horizontal="center" vertical="center"/>
    </xf>
    <xf numFmtId="0" fontId="58" fillId="8" borderId="28" xfId="4" applyFont="1" applyFill="1" applyBorder="1" applyAlignment="1">
      <alignment horizontal="left" vertical="center"/>
    </xf>
    <xf numFmtId="0" fontId="58" fillId="8" borderId="28" xfId="4" applyFont="1" applyFill="1" applyBorder="1" applyAlignment="1">
      <alignment horizontal="center" vertical="center" wrapText="1"/>
    </xf>
    <xf numFmtId="0" fontId="58" fillId="8" borderId="29" xfId="4" applyFont="1" applyFill="1" applyBorder="1" applyAlignment="1">
      <alignment horizontal="center" vertical="center" wrapText="1"/>
    </xf>
    <xf numFmtId="0" fontId="14" fillId="5" borderId="30" xfId="4" applyFont="1" applyFill="1" applyBorder="1" applyAlignment="1">
      <alignment horizontal="center" vertical="center"/>
    </xf>
    <xf numFmtId="0" fontId="14" fillId="5" borderId="31" xfId="4" applyFont="1" applyFill="1" applyBorder="1" applyAlignment="1">
      <alignment horizontal="left" vertical="center"/>
    </xf>
    <xf numFmtId="3" fontId="14" fillId="5" borderId="31" xfId="8" applyNumberFormat="1" applyFont="1" applyFill="1" applyBorder="1" applyAlignment="1">
      <alignment horizontal="center" vertical="center"/>
    </xf>
    <xf numFmtId="3" fontId="14" fillId="5" borderId="31" xfId="4" applyNumberFormat="1" applyFont="1" applyFill="1" applyBorder="1" applyAlignment="1">
      <alignment horizontal="center" vertical="center"/>
    </xf>
    <xf numFmtId="3" fontId="14" fillId="5" borderId="32" xfId="4" applyNumberFormat="1" applyFont="1" applyFill="1" applyBorder="1" applyAlignment="1">
      <alignment horizontal="center" vertical="center"/>
    </xf>
    <xf numFmtId="0" fontId="50" fillId="9" borderId="0" xfId="7" applyFont="1" applyFill="1"/>
    <xf numFmtId="0" fontId="14" fillId="6" borderId="33" xfId="4" applyFont="1" applyFill="1" applyBorder="1" applyAlignment="1">
      <alignment horizontal="center" vertical="center"/>
    </xf>
    <xf numFmtId="0" fontId="14" fillId="6" borderId="34" xfId="4" applyFont="1" applyFill="1" applyBorder="1" applyAlignment="1">
      <alignment horizontal="left" vertical="center" readingOrder="2"/>
    </xf>
    <xf numFmtId="3" fontId="14" fillId="6" borderId="34" xfId="4" applyNumberFormat="1" applyFont="1" applyFill="1" applyBorder="1" applyAlignment="1">
      <alignment horizontal="center" vertical="center"/>
    </xf>
    <xf numFmtId="0" fontId="14" fillId="0" borderId="33" xfId="4" applyFont="1" applyBorder="1" applyAlignment="1">
      <alignment horizontal="center" vertical="center"/>
    </xf>
    <xf numFmtId="0" fontId="14" fillId="0" borderId="34" xfId="4" applyFont="1" applyBorder="1" applyAlignment="1">
      <alignment horizontal="left" vertical="center" readingOrder="2"/>
    </xf>
    <xf numFmtId="3" fontId="14" fillId="0" borderId="34" xfId="4" applyNumberFormat="1" applyFont="1" applyBorder="1" applyAlignment="1">
      <alignment horizontal="center" vertical="center"/>
    </xf>
    <xf numFmtId="0" fontId="14" fillId="0" borderId="38" xfId="4" applyFont="1" applyBorder="1" applyAlignment="1">
      <alignment horizontal="center" vertical="center"/>
    </xf>
    <xf numFmtId="0" fontId="14" fillId="0" borderId="39" xfId="4" applyFont="1" applyBorder="1" applyAlignment="1">
      <alignment horizontal="left" vertical="center" readingOrder="2"/>
    </xf>
    <xf numFmtId="3" fontId="14" fillId="0" borderId="39" xfId="4" applyNumberFormat="1" applyFont="1" applyBorder="1" applyAlignment="1">
      <alignment horizontal="center" vertical="center"/>
    </xf>
    <xf numFmtId="3" fontId="14" fillId="0" borderId="40" xfId="4" applyNumberFormat="1" applyFont="1" applyBorder="1" applyAlignment="1">
      <alignment horizontal="center" vertical="center"/>
    </xf>
    <xf numFmtId="0" fontId="14" fillId="5" borderId="0" xfId="4" applyFont="1" applyFill="1" applyAlignment="1">
      <alignment horizontal="center" vertical="center"/>
    </xf>
    <xf numFmtId="3" fontId="11" fillId="0" borderId="41" xfId="4" applyNumberFormat="1" applyFont="1" applyBorder="1" applyAlignment="1">
      <alignment horizontal="center" vertical="center"/>
    </xf>
    <xf numFmtId="3" fontId="11" fillId="0" borderId="41" xfId="5" applyNumberFormat="1" applyFont="1" applyBorder="1" applyAlignment="1">
      <alignment horizontal="center" vertical="center"/>
    </xf>
    <xf numFmtId="0" fontId="59" fillId="5" borderId="0" xfId="4" applyFont="1" applyFill="1" applyAlignment="1">
      <alignment horizontal="left" vertical="center"/>
    </xf>
    <xf numFmtId="0" fontId="59" fillId="5" borderId="0" xfId="4" applyFont="1" applyFill="1" applyAlignment="1">
      <alignment vertical="center"/>
    </xf>
    <xf numFmtId="0" fontId="59" fillId="5" borderId="0" xfId="4" applyFont="1" applyFill="1" applyAlignment="1">
      <alignment horizontal="justify" vertical="center"/>
    </xf>
    <xf numFmtId="0" fontId="55" fillId="5" borderId="0" xfId="4" applyFont="1" applyFill="1" applyAlignment="1">
      <alignment vertical="center"/>
    </xf>
    <xf numFmtId="0" fontId="26" fillId="0" borderId="0" xfId="6" applyAlignment="1">
      <alignment horizontal="left" vertical="center"/>
    </xf>
    <xf numFmtId="0" fontId="38" fillId="5" borderId="45" xfId="4" applyFont="1" applyFill="1" applyBorder="1" applyAlignment="1">
      <alignment horizontal="center" vertical="center"/>
    </xf>
    <xf numFmtId="0" fontId="38" fillId="6" borderId="45" xfId="4" applyFont="1" applyFill="1" applyBorder="1" applyAlignment="1">
      <alignment horizontal="center" vertical="center"/>
    </xf>
    <xf numFmtId="0" fontId="38" fillId="0" borderId="45" xfId="4" applyFont="1" applyBorder="1" applyAlignment="1">
      <alignment horizontal="center" vertical="center"/>
    </xf>
    <xf numFmtId="0" fontId="14" fillId="11" borderId="38" xfId="4" applyFont="1" applyFill="1" applyBorder="1" applyAlignment="1">
      <alignment horizontal="center" vertical="center"/>
    </xf>
    <xf numFmtId="0" fontId="14" fillId="11" borderId="39" xfId="4" applyFont="1" applyFill="1" applyBorder="1" applyAlignment="1">
      <alignment horizontal="left" vertical="center" readingOrder="2"/>
    </xf>
    <xf numFmtId="3" fontId="14" fillId="11" borderId="39" xfId="4" applyNumberFormat="1" applyFont="1" applyFill="1" applyBorder="1" applyAlignment="1">
      <alignment horizontal="center" vertical="center"/>
    </xf>
    <xf numFmtId="3" fontId="14" fillId="11" borderId="40" xfId="4" applyNumberFormat="1" applyFont="1" applyFill="1" applyBorder="1" applyAlignment="1">
      <alignment horizontal="center" vertical="center"/>
    </xf>
    <xf numFmtId="0" fontId="38" fillId="5" borderId="0" xfId="4" applyFont="1" applyFill="1" applyAlignment="1">
      <alignment horizontal="center" vertical="center"/>
    </xf>
    <xf numFmtId="0" fontId="25" fillId="5" borderId="0" xfId="6" applyFont="1" applyFill="1" applyAlignment="1">
      <alignment vertical="center"/>
    </xf>
    <xf numFmtId="0" fontId="25" fillId="0" borderId="0" xfId="6" applyFont="1" applyAlignment="1">
      <alignment vertical="center"/>
    </xf>
    <xf numFmtId="0" fontId="25" fillId="0" borderId="0" xfId="4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58" fillId="8" borderId="46" xfId="4" applyFont="1" applyFill="1" applyBorder="1" applyAlignment="1">
      <alignment horizontal="center" vertical="center" wrapText="1"/>
    </xf>
    <xf numFmtId="0" fontId="58" fillId="8" borderId="47" xfId="4" applyFont="1" applyFill="1" applyBorder="1" applyAlignment="1">
      <alignment horizontal="center" vertical="center" wrapText="1"/>
    </xf>
    <xf numFmtId="0" fontId="13" fillId="0" borderId="48" xfId="0" applyFont="1" applyBorder="1" applyAlignment="1">
      <alignment horizontal="center"/>
    </xf>
    <xf numFmtId="0" fontId="13" fillId="0" borderId="49" xfId="0" applyFont="1" applyBorder="1"/>
    <xf numFmtId="0" fontId="13" fillId="0" borderId="49" xfId="0" applyFont="1" applyBorder="1" applyAlignment="1">
      <alignment horizontal="center"/>
    </xf>
    <xf numFmtId="0" fontId="13" fillId="0" borderId="49" xfId="0" applyFont="1" applyBorder="1" applyAlignment="1">
      <alignment horizontal="center" vertical="center"/>
    </xf>
    <xf numFmtId="0" fontId="13" fillId="0" borderId="45" xfId="0" applyFont="1" applyBorder="1" applyAlignment="1">
      <alignment horizontal="center" vertical="center"/>
    </xf>
    <xf numFmtId="0" fontId="13" fillId="0" borderId="50" xfId="0" applyFont="1" applyBorder="1" applyAlignment="1">
      <alignment horizontal="center" vertical="center"/>
    </xf>
    <xf numFmtId="0" fontId="13" fillId="0" borderId="51" xfId="0" applyFont="1" applyBorder="1" applyAlignment="1">
      <alignment horizontal="center" vertical="center"/>
    </xf>
    <xf numFmtId="0" fontId="14" fillId="6" borderId="52" xfId="4" applyFont="1" applyFill="1" applyBorder="1" applyAlignment="1">
      <alignment horizontal="center" vertical="center" readingOrder="2"/>
    </xf>
    <xf numFmtId="0" fontId="14" fillId="6" borderId="34" xfId="4" applyFont="1" applyFill="1" applyBorder="1" applyAlignment="1">
      <alignment horizontal="center" vertical="center" readingOrder="2"/>
    </xf>
    <xf numFmtId="0" fontId="14" fillId="6" borderId="53" xfId="4" applyFont="1" applyFill="1" applyBorder="1" applyAlignment="1">
      <alignment horizontal="center" vertical="center" readingOrder="2"/>
    </xf>
    <xf numFmtId="0" fontId="14" fillId="6" borderId="35" xfId="4" applyFont="1" applyFill="1" applyBorder="1" applyAlignment="1">
      <alignment horizontal="center" vertical="center" readingOrder="2"/>
    </xf>
    <xf numFmtId="0" fontId="13" fillId="0" borderId="45" xfId="0" applyFont="1" applyBorder="1" applyAlignment="1">
      <alignment horizontal="center"/>
    </xf>
    <xf numFmtId="0" fontId="13" fillId="0" borderId="51" xfId="0" applyFont="1" applyBorder="1" applyAlignment="1">
      <alignment horizontal="center"/>
    </xf>
    <xf numFmtId="0" fontId="14" fillId="6" borderId="54" xfId="4" applyFont="1" applyFill="1" applyBorder="1" applyAlignment="1">
      <alignment horizontal="center" vertical="center" readingOrder="2"/>
    </xf>
    <xf numFmtId="0" fontId="14" fillId="6" borderId="55" xfId="4" applyFont="1" applyFill="1" applyBorder="1" applyAlignment="1">
      <alignment horizontal="left" vertical="center" readingOrder="2"/>
    </xf>
    <xf numFmtId="0" fontId="14" fillId="6" borderId="55" xfId="4" applyFont="1" applyFill="1" applyBorder="1" applyAlignment="1">
      <alignment horizontal="center" vertical="center" readingOrder="2"/>
    </xf>
    <xf numFmtId="0" fontId="14" fillId="6" borderId="56" xfId="4" applyFont="1" applyFill="1" applyBorder="1" applyAlignment="1">
      <alignment horizontal="center" vertical="center" readingOrder="2"/>
    </xf>
    <xf numFmtId="0" fontId="14" fillId="6" borderId="57" xfId="4" applyFont="1" applyFill="1" applyBorder="1" applyAlignment="1">
      <alignment horizontal="center" vertical="center" readingOrder="2"/>
    </xf>
    <xf numFmtId="0" fontId="60" fillId="0" borderId="12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60" fillId="0" borderId="59" xfId="0" applyFont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1" fillId="0" borderId="0" xfId="10"/>
    <xf numFmtId="9" fontId="1" fillId="7" borderId="0" xfId="10" applyNumberFormat="1" applyFill="1"/>
    <xf numFmtId="1" fontId="1" fillId="7" borderId="0" xfId="10" applyNumberFormat="1" applyFill="1"/>
    <xf numFmtId="0" fontId="1" fillId="0" borderId="3" xfId="10" applyBorder="1" applyAlignment="1">
      <alignment horizontal="center"/>
    </xf>
    <xf numFmtId="0" fontId="1" fillId="0" borderId="12" xfId="10" applyBorder="1"/>
    <xf numFmtId="0" fontId="1" fillId="0" borderId="12" xfId="10" applyBorder="1" applyAlignment="1">
      <alignment horizontal="center"/>
    </xf>
    <xf numFmtId="0" fontId="1" fillId="6" borderId="12" xfId="10" applyFill="1" applyBorder="1" applyAlignment="1">
      <alignment horizontal="center"/>
    </xf>
    <xf numFmtId="0" fontId="1" fillId="0" borderId="43" xfId="10" applyBorder="1"/>
    <xf numFmtId="0" fontId="1" fillId="7" borderId="0" xfId="10" applyFill="1" applyAlignment="1">
      <alignment horizontal="center"/>
    </xf>
    <xf numFmtId="0" fontId="1" fillId="6" borderId="0" xfId="10" applyFill="1" applyAlignment="1">
      <alignment horizontal="center" vertical="center"/>
    </xf>
    <xf numFmtId="2" fontId="1" fillId="6" borderId="0" xfId="10" applyNumberFormat="1" applyFill="1" applyAlignment="1">
      <alignment horizontal="center" vertical="center"/>
    </xf>
    <xf numFmtId="0" fontId="1" fillId="0" borderId="0" xfId="10" applyAlignment="1">
      <alignment horizontal="center"/>
    </xf>
    <xf numFmtId="0" fontId="1" fillId="0" borderId="61" xfId="10" applyBorder="1"/>
    <xf numFmtId="0" fontId="2" fillId="6" borderId="0" xfId="10" applyFont="1" applyFill="1" applyAlignment="1">
      <alignment horizontal="center" vertical="center"/>
    </xf>
    <xf numFmtId="2" fontId="2" fillId="6" borderId="0" xfId="10" applyNumberFormat="1" applyFont="1" applyFill="1" applyAlignment="1">
      <alignment horizontal="center" vertical="center"/>
    </xf>
    <xf numFmtId="0" fontId="61" fillId="0" borderId="0" xfId="10" applyFont="1"/>
    <xf numFmtId="0" fontId="1" fillId="0" borderId="1" xfId="10" applyBorder="1" applyAlignment="1">
      <alignment horizontal="center" vertical="center"/>
    </xf>
    <xf numFmtId="0" fontId="1" fillId="0" borderId="2" xfId="10" applyBorder="1" applyAlignment="1">
      <alignment horizontal="center" vertical="center"/>
    </xf>
    <xf numFmtId="1" fontId="1" fillId="0" borderId="2" xfId="10" applyNumberFormat="1" applyBorder="1" applyAlignment="1">
      <alignment horizontal="center" vertical="center"/>
    </xf>
    <xf numFmtId="169" fontId="0" fillId="0" borderId="3" xfId="11" applyNumberFormat="1" applyFont="1" applyBorder="1" applyAlignment="1">
      <alignment horizontal="center" vertical="center"/>
    </xf>
    <xf numFmtId="0" fontId="1" fillId="0" borderId="0" xfId="10" applyAlignment="1">
      <alignment horizontal="center" vertical="center"/>
    </xf>
    <xf numFmtId="169" fontId="2" fillId="6" borderId="43" xfId="11" applyNumberFormat="1" applyFont="1" applyFill="1" applyBorder="1" applyAlignment="1">
      <alignment horizontal="center" vertical="center"/>
    </xf>
    <xf numFmtId="169" fontId="2" fillId="6" borderId="61" xfId="11" applyNumberFormat="1" applyFont="1" applyFill="1" applyBorder="1" applyAlignment="1">
      <alignment horizontal="center" vertical="center"/>
    </xf>
    <xf numFmtId="169" fontId="0" fillId="0" borderId="0" xfId="11" applyNumberFormat="1" applyFont="1"/>
    <xf numFmtId="0" fontId="1" fillId="0" borderId="63" xfId="10" applyBorder="1" applyAlignment="1">
      <alignment horizontal="center"/>
    </xf>
    <xf numFmtId="169" fontId="2" fillId="6" borderId="4" xfId="11" applyNumberFormat="1" applyFont="1" applyFill="1" applyBorder="1" applyAlignment="1">
      <alignment horizontal="center" vertical="center"/>
    </xf>
    <xf numFmtId="169" fontId="2" fillId="6" borderId="64" xfId="11" applyNumberFormat="1" applyFont="1" applyFill="1" applyBorder="1" applyAlignment="1">
      <alignment horizontal="center" vertical="center"/>
    </xf>
    <xf numFmtId="0" fontId="62" fillId="0" borderId="0" xfId="4" applyFont="1" applyAlignment="1">
      <alignment horizontal="right" vertical="center"/>
    </xf>
    <xf numFmtId="0" fontId="62" fillId="0" borderId="0" xfId="6" applyFont="1" applyAlignment="1">
      <alignment vertical="center"/>
    </xf>
    <xf numFmtId="0" fontId="58" fillId="8" borderId="65" xfId="4" applyFont="1" applyFill="1" applyBorder="1" applyAlignment="1">
      <alignment horizontal="center" vertical="center" wrapText="1"/>
    </xf>
    <xf numFmtId="0" fontId="58" fillId="8" borderId="66" xfId="4" applyFont="1" applyFill="1" applyBorder="1" applyAlignment="1">
      <alignment horizontal="center" vertical="center" wrapText="1"/>
    </xf>
    <xf numFmtId="0" fontId="58" fillId="8" borderId="67" xfId="4" applyFont="1" applyFill="1" applyBorder="1" applyAlignment="1">
      <alignment horizontal="center" vertical="center" wrapText="1"/>
    </xf>
    <xf numFmtId="0" fontId="14" fillId="0" borderId="34" xfId="4" applyFont="1" applyBorder="1" applyAlignment="1">
      <alignment horizontal="left" vertical="center"/>
    </xf>
    <xf numFmtId="0" fontId="25" fillId="0" borderId="38" xfId="4" applyFont="1" applyBorder="1" applyAlignment="1">
      <alignment horizontal="center" vertical="center"/>
    </xf>
    <xf numFmtId="0" fontId="25" fillId="0" borderId="39" xfId="4" applyFont="1" applyBorder="1" applyAlignment="1">
      <alignment horizontal="center" vertical="center"/>
    </xf>
    <xf numFmtId="3" fontId="25" fillId="0" borderId="39" xfId="4" applyNumberFormat="1" applyFont="1" applyBorder="1" applyAlignment="1">
      <alignment horizontal="center" vertical="center" readingOrder="2"/>
    </xf>
    <xf numFmtId="3" fontId="25" fillId="0" borderId="68" xfId="4" applyNumberFormat="1" applyFont="1" applyBorder="1" applyAlignment="1">
      <alignment horizontal="center" vertical="center"/>
    </xf>
    <xf numFmtId="3" fontId="25" fillId="0" borderId="69" xfId="4" applyNumberFormat="1" applyFont="1" applyBorder="1" applyAlignment="1">
      <alignment horizontal="center" vertical="center"/>
    </xf>
    <xf numFmtId="0" fontId="3" fillId="0" borderId="1" xfId="10" applyFont="1" applyBorder="1"/>
    <xf numFmtId="3" fontId="1" fillId="0" borderId="12" xfId="10" applyNumberFormat="1" applyBorder="1"/>
    <xf numFmtId="169" fontId="1" fillId="0" borderId="0" xfId="10" applyNumberFormat="1"/>
    <xf numFmtId="0" fontId="1" fillId="12" borderId="62" xfId="10" applyFill="1" applyBorder="1"/>
    <xf numFmtId="0" fontId="1" fillId="0" borderId="43" xfId="10" applyBorder="1" applyAlignment="1">
      <alignment horizontal="left"/>
    </xf>
    <xf numFmtId="0" fontId="1" fillId="0" borderId="0" xfId="10" applyAlignment="1">
      <alignment horizontal="left"/>
    </xf>
    <xf numFmtId="0" fontId="1" fillId="7" borderId="0" xfId="10" applyFill="1"/>
    <xf numFmtId="0" fontId="1" fillId="0" borderId="4" xfId="10" applyBorder="1" applyAlignment="1">
      <alignment horizontal="left"/>
    </xf>
    <xf numFmtId="0" fontId="1" fillId="0" borderId="63" xfId="10" applyBorder="1" applyAlignment="1">
      <alignment horizontal="left"/>
    </xf>
    <xf numFmtId="0" fontId="1" fillId="0" borderId="63" xfId="10" applyBorder="1"/>
    <xf numFmtId="0" fontId="1" fillId="0" borderId="64" xfId="10" applyBorder="1"/>
    <xf numFmtId="0" fontId="3" fillId="0" borderId="70" xfId="10" applyFont="1" applyBorder="1" applyAlignment="1">
      <alignment horizontal="center"/>
    </xf>
    <xf numFmtId="169" fontId="1" fillId="0" borderId="1" xfId="10" applyNumberFormat="1" applyBorder="1"/>
    <xf numFmtId="169" fontId="1" fillId="0" borderId="12" xfId="10" applyNumberFormat="1" applyBorder="1"/>
    <xf numFmtId="0" fontId="58" fillId="8" borderId="41" xfId="4" applyFont="1" applyFill="1" applyBorder="1" applyAlignment="1">
      <alignment horizontal="center" vertical="center" wrapText="1"/>
    </xf>
    <xf numFmtId="3" fontId="38" fillId="0" borderId="41" xfId="4" applyNumberFormat="1" applyFont="1" applyBorder="1" applyAlignment="1">
      <alignment horizontal="center" vertical="center"/>
    </xf>
    <xf numFmtId="3" fontId="38" fillId="0" borderId="41" xfId="12" applyNumberFormat="1" applyFont="1" applyBorder="1" applyAlignment="1">
      <alignment horizontal="center" vertical="center"/>
    </xf>
    <xf numFmtId="0" fontId="1" fillId="12" borderId="72" xfId="10" applyFill="1" applyBorder="1"/>
    <xf numFmtId="0" fontId="1" fillId="12" borderId="6" xfId="10" applyFill="1" applyBorder="1"/>
    <xf numFmtId="0" fontId="0" fillId="13" borderId="0" xfId="10" applyFont="1" applyFill="1"/>
    <xf numFmtId="0" fontId="0" fillId="13" borderId="61" xfId="10" applyFont="1" applyFill="1" applyBorder="1"/>
    <xf numFmtId="0" fontId="63" fillId="0" borderId="44" xfId="4" applyFont="1" applyBorder="1" applyAlignment="1">
      <alignment horizontal="centerContinuous" vertical="center"/>
    </xf>
    <xf numFmtId="0" fontId="63" fillId="0" borderId="44" xfId="4" applyFont="1" applyBorder="1" applyAlignment="1">
      <alignment vertical="center"/>
    </xf>
    <xf numFmtId="0" fontId="58" fillId="8" borderId="41" xfId="4" applyFont="1" applyFill="1" applyBorder="1" applyAlignment="1">
      <alignment horizontal="centerContinuous" vertical="center" wrapText="1"/>
    </xf>
    <xf numFmtId="1" fontId="64" fillId="0" borderId="41" xfId="4" applyNumberFormat="1" applyFont="1" applyBorder="1" applyAlignment="1">
      <alignment horizontal="centerContinuous" vertical="center" wrapText="1"/>
    </xf>
    <xf numFmtId="0" fontId="26" fillId="5" borderId="0" xfId="4" applyFont="1" applyFill="1" applyAlignment="1">
      <alignment horizontal="center" vertical="center"/>
    </xf>
    <xf numFmtId="2" fontId="66" fillId="5" borderId="0" xfId="13" applyNumberFormat="1" applyFont="1" applyFill="1" applyAlignment="1">
      <alignment horizontal="right" vertical="center"/>
    </xf>
    <xf numFmtId="0" fontId="58" fillId="8" borderId="73" xfId="4" applyFont="1" applyFill="1" applyBorder="1" applyAlignment="1">
      <alignment horizontal="center" vertical="center" wrapText="1"/>
    </xf>
    <xf numFmtId="0" fontId="58" fillId="8" borderId="74" xfId="4" applyFont="1" applyFill="1" applyBorder="1" applyAlignment="1">
      <alignment horizontal="center" vertical="center" wrapText="1"/>
    </xf>
    <xf numFmtId="0" fontId="58" fillId="8" borderId="75" xfId="4" applyFont="1" applyFill="1" applyBorder="1" applyAlignment="1">
      <alignment horizontal="center" vertical="center" wrapText="1"/>
    </xf>
    <xf numFmtId="3" fontId="14" fillId="6" borderId="34" xfId="12" applyNumberFormat="1" applyFont="1" applyFill="1" applyBorder="1" applyAlignment="1">
      <alignment horizontal="center" vertical="center"/>
    </xf>
    <xf numFmtId="3" fontId="14" fillId="6" borderId="35" xfId="12" applyNumberFormat="1" applyFont="1" applyFill="1" applyBorder="1" applyAlignment="1">
      <alignment horizontal="center" vertical="center"/>
    </xf>
    <xf numFmtId="3" fontId="14" fillId="0" borderId="34" xfId="12" applyNumberFormat="1" applyFont="1" applyBorder="1" applyAlignment="1">
      <alignment horizontal="center" vertical="center"/>
    </xf>
    <xf numFmtId="3" fontId="14" fillId="0" borderId="35" xfId="12" applyNumberFormat="1" applyFont="1" applyBorder="1" applyAlignment="1">
      <alignment horizontal="center" vertical="center"/>
    </xf>
    <xf numFmtId="3" fontId="25" fillId="0" borderId="38" xfId="4" applyNumberFormat="1" applyFont="1" applyBorder="1" applyAlignment="1">
      <alignment horizontal="center" vertical="center"/>
    </xf>
    <xf numFmtId="3" fontId="25" fillId="0" borderId="39" xfId="4" applyNumberFormat="1" applyFont="1" applyBorder="1" applyAlignment="1">
      <alignment horizontal="center" vertical="center"/>
    </xf>
    <xf numFmtId="3" fontId="25" fillId="0" borderId="40" xfId="4" applyNumberFormat="1" applyFont="1" applyBorder="1" applyAlignment="1">
      <alignment horizontal="center" vertical="center"/>
    </xf>
    <xf numFmtId="3" fontId="67" fillId="5" borderId="0" xfId="4" applyNumberFormat="1" applyFont="1" applyFill="1" applyAlignment="1">
      <alignment horizontal="center" vertical="center"/>
    </xf>
    <xf numFmtId="3" fontId="67" fillId="5" borderId="0" xfId="4" applyNumberFormat="1" applyFont="1" applyFill="1" applyAlignment="1">
      <alignment vertical="center"/>
    </xf>
    <xf numFmtId="3" fontId="11" fillId="0" borderId="41" xfId="12" applyNumberFormat="1" applyFont="1" applyBorder="1" applyAlignment="1">
      <alignment horizontal="center" vertical="center"/>
    </xf>
    <xf numFmtId="0" fontId="17" fillId="5" borderId="0" xfId="4" applyFont="1" applyFill="1" applyAlignment="1">
      <alignment horizontal="center" vertical="center"/>
    </xf>
    <xf numFmtId="0" fontId="58" fillId="8" borderId="27" xfId="4" applyFont="1" applyFill="1" applyBorder="1" applyAlignment="1">
      <alignment horizontal="center" vertical="center" wrapText="1"/>
    </xf>
    <xf numFmtId="0" fontId="67" fillId="5" borderId="0" xfId="4" applyFont="1" applyFill="1" applyAlignment="1">
      <alignment horizontal="center" vertical="center"/>
    </xf>
    <xf numFmtId="0" fontId="67" fillId="5" borderId="0" xfId="4" applyFont="1" applyFill="1" applyAlignment="1">
      <alignment vertical="center"/>
    </xf>
    <xf numFmtId="0" fontId="25" fillId="0" borderId="0" xfId="6" applyFont="1" applyAlignment="1">
      <alignment horizontal="left" vertical="center"/>
    </xf>
    <xf numFmtId="0" fontId="36" fillId="9" borderId="0" xfId="7" applyFont="1" applyFill="1"/>
    <xf numFmtId="0" fontId="7" fillId="9" borderId="0" xfId="7" applyFont="1" applyFill="1"/>
    <xf numFmtId="0" fontId="46" fillId="5" borderId="77" xfId="4" applyFont="1" applyFill="1" applyBorder="1" applyAlignment="1">
      <alignment horizontal="center" vertical="center"/>
    </xf>
    <xf numFmtId="0" fontId="58" fillId="8" borderId="28" xfId="4" applyFont="1" applyFill="1" applyBorder="1" applyAlignment="1">
      <alignment horizontal="center" vertical="center"/>
    </xf>
    <xf numFmtId="3" fontId="58" fillId="8" borderId="28" xfId="4" applyNumberFormat="1" applyFont="1" applyFill="1" applyBorder="1" applyAlignment="1">
      <alignment horizontal="center" vertical="center" wrapText="1"/>
    </xf>
    <xf numFmtId="3" fontId="58" fillId="8" borderId="29" xfId="4" applyNumberFormat="1" applyFont="1" applyFill="1" applyBorder="1" applyAlignment="1">
      <alignment horizontal="center" vertical="center" wrapText="1"/>
    </xf>
    <xf numFmtId="0" fontId="14" fillId="5" borderId="0" xfId="4" applyFont="1" applyFill="1" applyAlignment="1">
      <alignment horizontal="right" vertical="center"/>
    </xf>
    <xf numFmtId="0" fontId="11" fillId="9" borderId="0" xfId="7" applyFont="1" applyFill="1"/>
    <xf numFmtId="0" fontId="46" fillId="5" borderId="0" xfId="6" applyFont="1" applyFill="1" applyAlignment="1">
      <alignment horizontal="right" vertical="center"/>
    </xf>
    <xf numFmtId="0" fontId="32" fillId="5" borderId="0" xfId="6" applyFont="1" applyFill="1" applyAlignment="1">
      <alignment horizontal="right" vertical="center"/>
    </xf>
    <xf numFmtId="0" fontId="25" fillId="5" borderId="0" xfId="4" applyFont="1" applyFill="1" applyAlignment="1">
      <alignment horizontal="right" vertical="center"/>
    </xf>
    <xf numFmtId="0" fontId="46" fillId="0" borderId="81" xfId="4" applyFont="1" applyBorder="1" applyAlignment="1">
      <alignment horizontal="center" vertical="center"/>
    </xf>
    <xf numFmtId="0" fontId="58" fillId="8" borderId="29" xfId="4" applyFont="1" applyFill="1" applyBorder="1" applyAlignment="1">
      <alignment horizontal="center" vertical="center"/>
    </xf>
    <xf numFmtId="0" fontId="26" fillId="5" borderId="78" xfId="4" applyFont="1" applyFill="1" applyBorder="1" applyAlignment="1">
      <alignment horizontal="center" vertical="center"/>
    </xf>
    <xf numFmtId="3" fontId="14" fillId="0" borderId="31" xfId="4" applyNumberFormat="1" applyFont="1" applyBorder="1" applyAlignment="1">
      <alignment horizontal="center" vertical="center"/>
    </xf>
    <xf numFmtId="3" fontId="14" fillId="5" borderId="31" xfId="5" applyNumberFormat="1" applyFont="1" applyFill="1" applyBorder="1" applyAlignment="1">
      <alignment horizontal="center" vertical="center"/>
    </xf>
    <xf numFmtId="0" fontId="17" fillId="5" borderId="78" xfId="4" applyFont="1" applyFill="1" applyBorder="1" applyAlignment="1">
      <alignment horizontal="center" vertical="center"/>
    </xf>
    <xf numFmtId="3" fontId="14" fillId="5" borderId="34" xfId="5" applyNumberFormat="1" applyFont="1" applyFill="1" applyBorder="1" applyAlignment="1">
      <alignment horizontal="center" vertical="center"/>
    </xf>
    <xf numFmtId="3" fontId="14" fillId="5" borderId="35" xfId="4" applyNumberFormat="1" applyFont="1" applyFill="1" applyBorder="1" applyAlignment="1">
      <alignment horizontal="center" vertical="center"/>
    </xf>
    <xf numFmtId="168" fontId="17" fillId="5" borderId="80" xfId="8" applyFont="1" applyFill="1" applyBorder="1" applyAlignment="1">
      <alignment horizontal="center" vertical="center"/>
    </xf>
    <xf numFmtId="0" fontId="26" fillId="5" borderId="83" xfId="4" applyFont="1" applyFill="1" applyBorder="1" applyAlignment="1">
      <alignment horizontal="center" vertical="center"/>
    </xf>
    <xf numFmtId="3" fontId="14" fillId="0" borderId="40" xfId="5" applyNumberFormat="1" applyFont="1" applyBorder="1" applyAlignment="1">
      <alignment horizontal="center" vertical="center"/>
    </xf>
    <xf numFmtId="0" fontId="14" fillId="5" borderId="0" xfId="6" applyFont="1" applyFill="1" applyAlignment="1">
      <alignment vertical="center"/>
    </xf>
    <xf numFmtId="0" fontId="26" fillId="0" borderId="0" xfId="6" quotePrefix="1" applyAlignment="1">
      <alignment vertical="center"/>
    </xf>
    <xf numFmtId="0" fontId="11" fillId="5" borderId="0" xfId="6" applyFont="1" applyFill="1" applyAlignment="1">
      <alignment vertical="center"/>
    </xf>
    <xf numFmtId="0" fontId="11" fillId="5" borderId="0" xfId="4" applyFont="1" applyFill="1" applyAlignment="1">
      <alignment vertical="center"/>
    </xf>
    <xf numFmtId="0" fontId="32" fillId="5" borderId="0" xfId="6" applyFont="1" applyFill="1" applyAlignment="1">
      <alignment vertical="center"/>
    </xf>
    <xf numFmtId="0" fontId="11" fillId="5" borderId="0" xfId="6" applyFont="1" applyFill="1" applyAlignment="1">
      <alignment horizontal="right" vertical="top"/>
    </xf>
    <xf numFmtId="0" fontId="50" fillId="5" borderId="0" xfId="4" applyFont="1" applyFill="1" applyAlignment="1">
      <alignment vertical="center"/>
    </xf>
    <xf numFmtId="0" fontId="50" fillId="5" borderId="0" xfId="4" applyFont="1" applyFill="1" applyAlignment="1">
      <alignment horizontal="left" vertical="center"/>
    </xf>
    <xf numFmtId="0" fontId="29" fillId="0" borderId="0" xfId="4" applyFont="1" applyAlignment="1">
      <alignment horizontal="right" vertical="center"/>
    </xf>
    <xf numFmtId="0" fontId="14" fillId="5" borderId="0" xfId="4" applyFont="1" applyFill="1" applyAlignment="1">
      <alignment horizontal="left" vertical="center" wrapText="1"/>
    </xf>
    <xf numFmtId="0" fontId="14" fillId="5" borderId="0" xfId="4" applyFont="1" applyFill="1" applyAlignment="1">
      <alignment vertical="center" wrapText="1"/>
    </xf>
    <xf numFmtId="0" fontId="70" fillId="5" borderId="0" xfId="4" applyFont="1" applyFill="1" applyAlignment="1">
      <alignment horizontal="left" vertical="center"/>
    </xf>
    <xf numFmtId="0" fontId="14" fillId="0" borderId="0" xfId="6" applyFont="1" applyAlignment="1">
      <alignment vertical="center"/>
    </xf>
    <xf numFmtId="0" fontId="29" fillId="0" borderId="0" xfId="6" applyFont="1" applyAlignment="1">
      <alignment vertical="center"/>
    </xf>
    <xf numFmtId="0" fontId="41" fillId="5" borderId="0" xfId="4" applyFont="1" applyFill="1" applyAlignment="1">
      <alignment horizontal="left" vertical="center"/>
    </xf>
    <xf numFmtId="0" fontId="41" fillId="5" borderId="0" xfId="6" applyFont="1" applyFill="1" applyAlignment="1">
      <alignment horizontal="right" vertical="top"/>
    </xf>
    <xf numFmtId="0" fontId="41" fillId="5" borderId="0" xfId="4" applyFont="1" applyFill="1" applyAlignment="1">
      <alignment horizontal="left" vertical="top" wrapText="1"/>
    </xf>
    <xf numFmtId="0" fontId="71" fillId="5" borderId="0" xfId="4" applyFont="1" applyFill="1" applyAlignment="1">
      <alignment vertical="top" wrapText="1"/>
    </xf>
    <xf numFmtId="0" fontId="41" fillId="5" borderId="0" xfId="6" applyFont="1" applyFill="1" applyAlignment="1">
      <alignment vertical="center"/>
    </xf>
    <xf numFmtId="0" fontId="41" fillId="5" borderId="0" xfId="4" applyFont="1" applyFill="1" applyAlignment="1">
      <alignment vertical="center"/>
    </xf>
    <xf numFmtId="0" fontId="72" fillId="5" borderId="0" xfId="4" applyFont="1" applyFill="1" applyAlignment="1">
      <alignment vertical="center"/>
    </xf>
    <xf numFmtId="0" fontId="72" fillId="5" borderId="0" xfId="6" applyFont="1" applyFill="1" applyAlignment="1">
      <alignment vertical="center"/>
    </xf>
    <xf numFmtId="0" fontId="73" fillId="0" borderId="0" xfId="6" applyFont="1" applyAlignment="1">
      <alignment horizontal="center" vertical="center"/>
    </xf>
    <xf numFmtId="0" fontId="73" fillId="0" borderId="0" xfId="4" applyFont="1" applyAlignment="1">
      <alignment horizontal="center" vertical="center"/>
    </xf>
    <xf numFmtId="0" fontId="73" fillId="0" borderId="0" xfId="6" applyFont="1" applyAlignment="1">
      <alignment horizontal="left" vertical="center"/>
    </xf>
    <xf numFmtId="2" fontId="73" fillId="0" borderId="0" xfId="4" applyNumberFormat="1" applyFont="1" applyAlignment="1">
      <alignment horizontal="center" vertical="center"/>
    </xf>
    <xf numFmtId="0" fontId="40" fillId="9" borderId="0" xfId="7" applyFont="1" applyFill="1"/>
    <xf numFmtId="168" fontId="14" fillId="5" borderId="31" xfId="8" applyFont="1" applyFill="1" applyBorder="1" applyAlignment="1">
      <alignment horizontal="left" vertical="center"/>
    </xf>
    <xf numFmtId="0" fontId="14" fillId="5" borderId="31" xfId="4" applyFont="1" applyFill="1" applyBorder="1" applyAlignment="1">
      <alignment horizontal="center" vertical="center"/>
    </xf>
    <xf numFmtId="1" fontId="14" fillId="6" borderId="34" xfId="4" applyNumberFormat="1" applyFont="1" applyFill="1" applyBorder="1" applyAlignment="1">
      <alignment horizontal="left" vertical="center" wrapText="1"/>
    </xf>
    <xf numFmtId="0" fontId="14" fillId="6" borderId="34" xfId="4" applyFont="1" applyFill="1" applyBorder="1" applyAlignment="1">
      <alignment horizontal="center" vertical="center"/>
    </xf>
    <xf numFmtId="1" fontId="14" fillId="0" borderId="34" xfId="4" applyNumberFormat="1" applyFont="1" applyBorder="1" applyAlignment="1">
      <alignment horizontal="left" vertical="center"/>
    </xf>
    <xf numFmtId="0" fontId="14" fillId="0" borderId="34" xfId="4" applyFont="1" applyBorder="1" applyAlignment="1">
      <alignment horizontal="center" vertical="center"/>
    </xf>
    <xf numFmtId="0" fontId="25" fillId="0" borderId="0" xfId="4" applyFont="1" applyAlignment="1">
      <alignment horizontal="left" vertical="center"/>
    </xf>
    <xf numFmtId="1" fontId="14" fillId="6" borderId="34" xfId="4" applyNumberFormat="1" applyFont="1" applyFill="1" applyBorder="1" applyAlignment="1">
      <alignment horizontal="left" vertical="center"/>
    </xf>
    <xf numFmtId="1" fontId="14" fillId="0" borderId="39" xfId="4" applyNumberFormat="1" applyFont="1" applyBorder="1" applyAlignment="1">
      <alignment horizontal="left" vertical="center"/>
    </xf>
    <xf numFmtId="0" fontId="14" fillId="0" borderId="39" xfId="4" applyFont="1" applyBorder="1" applyAlignment="1">
      <alignment horizontal="center" vertical="center"/>
    </xf>
    <xf numFmtId="0" fontId="11" fillId="0" borderId="41" xfId="4" applyFont="1" applyBorder="1" applyAlignment="1">
      <alignment horizontal="center" vertical="center"/>
    </xf>
    <xf numFmtId="0" fontId="25" fillId="5" borderId="0" xfId="6" applyFont="1" applyFill="1" applyAlignment="1">
      <alignment horizontal="right" vertical="center"/>
    </xf>
    <xf numFmtId="0" fontId="25" fillId="0" borderId="0" xfId="4" applyFont="1" applyAlignment="1">
      <alignment horizontal="right" vertical="center"/>
    </xf>
    <xf numFmtId="0" fontId="25" fillId="5" borderId="0" xfId="4" applyFont="1" applyFill="1" applyAlignment="1">
      <alignment horizontal="left" vertical="center"/>
    </xf>
    <xf numFmtId="0" fontId="74" fillId="0" borderId="0" xfId="4" applyFont="1" applyAlignment="1">
      <alignment horizontal="center" vertical="center"/>
    </xf>
    <xf numFmtId="0" fontId="75" fillId="0" borderId="0" xfId="4" applyFont="1" applyAlignment="1">
      <alignment horizontal="center" vertical="center"/>
    </xf>
    <xf numFmtId="0" fontId="76" fillId="0" borderId="0" xfId="4" applyFont="1" applyAlignment="1">
      <alignment horizontal="center" vertical="center"/>
    </xf>
    <xf numFmtId="0" fontId="76" fillId="0" borderId="0" xfId="6" applyFont="1" applyAlignment="1">
      <alignment horizontal="left" vertical="center"/>
    </xf>
    <xf numFmtId="0" fontId="34" fillId="0" borderId="0" xfId="4" applyFont="1" applyAlignment="1">
      <alignment horizontal="center" vertical="center"/>
    </xf>
    <xf numFmtId="2" fontId="76" fillId="0" borderId="0" xfId="4" applyNumberFormat="1" applyFont="1" applyAlignment="1">
      <alignment horizontal="center" vertical="center"/>
    </xf>
    <xf numFmtId="0" fontId="77" fillId="0" borderId="64" xfId="7" applyFont="1" applyBorder="1" applyAlignment="1">
      <alignment vertical="center"/>
    </xf>
    <xf numFmtId="0" fontId="78" fillId="0" borderId="0" xfId="6" applyFont="1" applyAlignment="1">
      <alignment horizontal="left" vertical="center"/>
    </xf>
    <xf numFmtId="0" fontId="78" fillId="0" borderId="0" xfId="6" applyFont="1" applyAlignment="1">
      <alignment horizontal="center" vertical="center"/>
    </xf>
    <xf numFmtId="0" fontId="73" fillId="0" borderId="0" xfId="6" applyFont="1" applyAlignment="1">
      <alignment vertical="center"/>
    </xf>
    <xf numFmtId="0" fontId="78" fillId="0" borderId="0" xfId="6" applyFont="1" applyAlignment="1">
      <alignment vertical="center"/>
    </xf>
    <xf numFmtId="0" fontId="78" fillId="0" borderId="0" xfId="4" applyFont="1" applyAlignment="1">
      <alignment horizontal="center" vertical="center"/>
    </xf>
    <xf numFmtId="0" fontId="25" fillId="0" borderId="0" xfId="6" applyFont="1" applyAlignment="1">
      <alignment horizontal="center" vertical="center"/>
    </xf>
    <xf numFmtId="0" fontId="79" fillId="5" borderId="0" xfId="6" applyFont="1" applyFill="1" applyAlignment="1">
      <alignment vertical="center"/>
    </xf>
    <xf numFmtId="0" fontId="80" fillId="0" borderId="0" xfId="6" applyFont="1" applyAlignment="1">
      <alignment vertical="center"/>
    </xf>
    <xf numFmtId="0" fontId="79" fillId="0" borderId="0" xfId="6" applyFont="1" applyAlignment="1">
      <alignment vertical="center"/>
    </xf>
    <xf numFmtId="0" fontId="69" fillId="9" borderId="0" xfId="7" applyFont="1" applyFill="1"/>
    <xf numFmtId="0" fontId="80" fillId="0" borderId="0" xfId="6" applyFont="1" applyAlignment="1">
      <alignment horizontal="center" vertical="center"/>
    </xf>
    <xf numFmtId="14" fontId="14" fillId="0" borderId="0" xfId="6" applyNumberFormat="1" applyFont="1" applyAlignment="1">
      <alignment vertical="center"/>
    </xf>
    <xf numFmtId="0" fontId="29" fillId="0" borderId="0" xfId="6" applyFont="1" applyAlignment="1">
      <alignment horizontal="center" vertical="center"/>
    </xf>
    <xf numFmtId="167" fontId="68" fillId="0" borderId="0" xfId="7" applyNumberFormat="1" applyFont="1" applyAlignment="1">
      <alignment vertical="center"/>
    </xf>
    <xf numFmtId="0" fontId="49" fillId="0" borderId="88" xfId="7" applyFont="1" applyBorder="1" applyAlignment="1">
      <alignment horizontal="center" vertical="center"/>
    </xf>
    <xf numFmtId="0" fontId="48" fillId="0" borderId="88" xfId="7" applyFont="1" applyBorder="1" applyAlignment="1">
      <alignment horizontal="center" vertical="center"/>
    </xf>
    <xf numFmtId="0" fontId="82" fillId="5" borderId="0" xfId="6" applyFont="1" applyFill="1" applyAlignment="1">
      <alignment vertical="center"/>
    </xf>
    <xf numFmtId="0" fontId="48" fillId="0" borderId="88" xfId="7" applyFont="1" applyBorder="1"/>
    <xf numFmtId="0" fontId="11" fillId="9" borderId="0" xfId="7" applyFont="1" applyFill="1" applyAlignment="1">
      <alignment horizontal="left"/>
    </xf>
    <xf numFmtId="0" fontId="7" fillId="0" borderId="0" xfId="6" quotePrefix="1" applyFont="1" applyAlignment="1">
      <alignment vertical="center"/>
    </xf>
    <xf numFmtId="171" fontId="83" fillId="8" borderId="41" xfId="5" applyNumberFormat="1" applyFont="1" applyFill="1" applyBorder="1" applyAlignment="1">
      <alignment horizontal="center" vertical="center"/>
    </xf>
    <xf numFmtId="0" fontId="43" fillId="0" borderId="0" xfId="4" applyFont="1" applyAlignment="1">
      <alignment horizontal="center" vertical="center"/>
    </xf>
    <xf numFmtId="0" fontId="43" fillId="0" borderId="0" xfId="5" applyNumberFormat="1" applyFont="1" applyAlignment="1">
      <alignment horizontal="center" vertical="center"/>
    </xf>
    <xf numFmtId="171" fontId="43" fillId="0" borderId="0" xfId="5" applyNumberFormat="1" applyFont="1" applyAlignment="1">
      <alignment horizontal="right" vertical="center"/>
    </xf>
    <xf numFmtId="3" fontId="25" fillId="0" borderId="41" xfId="4" applyNumberFormat="1" applyFont="1" applyBorder="1" applyAlignment="1">
      <alignment horizontal="center" vertical="center"/>
    </xf>
    <xf numFmtId="3" fontId="29" fillId="0" borderId="0" xfId="6" applyNumberFormat="1" applyFont="1" applyAlignment="1">
      <alignment vertical="center"/>
    </xf>
    <xf numFmtId="0" fontId="29" fillId="5" borderId="0" xfId="6" applyFont="1" applyFill="1" applyAlignment="1">
      <alignment horizontal="center" vertical="center"/>
    </xf>
    <xf numFmtId="3" fontId="14" fillId="6" borderId="93" xfId="4" applyNumberFormat="1" applyFont="1" applyFill="1" applyBorder="1" applyAlignment="1">
      <alignment horizontal="center" vertical="center"/>
    </xf>
    <xf numFmtId="3" fontId="14" fillId="0" borderId="35" xfId="4" applyNumberFormat="1" applyFont="1" applyBorder="1" applyAlignment="1">
      <alignment horizontal="center" vertical="center" wrapText="1"/>
    </xf>
    <xf numFmtId="3" fontId="14" fillId="6" borderId="35" xfId="4" applyNumberFormat="1" applyFont="1" applyFill="1" applyBorder="1" applyAlignment="1">
      <alignment horizontal="center" vertical="center"/>
    </xf>
    <xf numFmtId="3" fontId="14" fillId="0" borderId="35" xfId="4" applyNumberFormat="1" applyFont="1" applyBorder="1" applyAlignment="1">
      <alignment horizontal="center" vertical="center"/>
    </xf>
    <xf numFmtId="4" fontId="14" fillId="0" borderId="35" xfId="4" applyNumberFormat="1" applyFont="1" applyBorder="1" applyAlignment="1">
      <alignment horizontal="left" vertical="center"/>
    </xf>
    <xf numFmtId="4" fontId="14" fillId="6" borderId="40" xfId="4" applyNumberFormat="1" applyFont="1" applyFill="1" applyBorder="1" applyAlignment="1">
      <alignment horizontal="left" vertical="center"/>
    </xf>
    <xf numFmtId="0" fontId="11" fillId="0" borderId="95" xfId="4" applyFont="1" applyBorder="1" applyAlignment="1">
      <alignment horizontal="center" vertical="center"/>
    </xf>
    <xf numFmtId="0" fontId="29" fillId="0" borderId="21" xfId="6" applyFont="1" applyBorder="1" applyAlignment="1">
      <alignment vertical="center"/>
    </xf>
    <xf numFmtId="0" fontId="86" fillId="0" borderId="21" xfId="15" applyBorder="1" applyAlignment="1">
      <alignment vertical="center"/>
    </xf>
    <xf numFmtId="0" fontId="14" fillId="0" borderId="0" xfId="6" quotePrefix="1" applyFont="1" applyAlignment="1">
      <alignment vertical="center"/>
    </xf>
    <xf numFmtId="0" fontId="87" fillId="0" borderId="0" xfId="7" applyFont="1" applyAlignment="1">
      <alignment horizontal="left" indent="4" readingOrder="1"/>
    </xf>
    <xf numFmtId="0" fontId="11" fillId="5" borderId="0" xfId="6" applyFont="1" applyFill="1" applyAlignment="1">
      <alignment horizontal="right" vertical="center"/>
    </xf>
    <xf numFmtId="0" fontId="47" fillId="5" borderId="0" xfId="4" applyFont="1" applyFill="1" applyAlignment="1">
      <alignment horizontal="left" vertical="center"/>
    </xf>
    <xf numFmtId="0" fontId="29" fillId="0" borderId="0" xfId="4" applyFont="1" applyAlignment="1">
      <alignment horizontal="left" vertical="center"/>
    </xf>
    <xf numFmtId="0" fontId="47" fillId="0" borderId="0" xfId="4" applyFont="1" applyAlignment="1">
      <alignment horizontal="left" vertical="center"/>
    </xf>
    <xf numFmtId="0" fontId="88" fillId="0" borderId="0" xfId="6" applyFont="1" applyAlignment="1">
      <alignment vertical="center"/>
    </xf>
    <xf numFmtId="0" fontId="14" fillId="0" borderId="0" xfId="6" applyFont="1" applyAlignment="1">
      <alignment horizontal="center" vertical="center"/>
    </xf>
    <xf numFmtId="0" fontId="29" fillId="0" borderId="0" xfId="4" applyFont="1" applyAlignment="1">
      <alignment horizontal="center" vertical="center"/>
    </xf>
    <xf numFmtId="2" fontId="29" fillId="0" borderId="0" xfId="4" applyNumberFormat="1" applyFont="1" applyAlignment="1">
      <alignment horizontal="center" vertical="center"/>
    </xf>
    <xf numFmtId="0" fontId="29" fillId="10" borderId="0" xfId="4" applyFont="1" applyFill="1" applyAlignment="1">
      <alignment horizontal="center" vertical="center"/>
    </xf>
    <xf numFmtId="0" fontId="23" fillId="0" borderId="0" xfId="7"/>
    <xf numFmtId="0" fontId="41" fillId="5" borderId="0" xfId="4" applyFont="1" applyFill="1" applyAlignment="1">
      <alignment horizontal="justify" vertical="center"/>
    </xf>
    <xf numFmtId="0" fontId="89" fillId="14" borderId="97" xfId="0" applyFont="1" applyFill="1" applyBorder="1"/>
    <xf numFmtId="0" fontId="89" fillId="14" borderId="98" xfId="0" applyFont="1" applyFill="1" applyBorder="1"/>
    <xf numFmtId="0" fontId="0" fillId="15" borderId="97" xfId="0" applyFill="1" applyBorder="1"/>
    <xf numFmtId="0" fontId="0" fillId="15" borderId="98" xfId="0" applyFill="1" applyBorder="1"/>
    <xf numFmtId="0" fontId="0" fillId="0" borderId="97" xfId="0" applyBorder="1"/>
    <xf numFmtId="0" fontId="0" fillId="0" borderId="98" xfId="0" applyBorder="1"/>
    <xf numFmtId="0" fontId="0" fillId="0" borderId="0" xfId="10" applyFont="1"/>
    <xf numFmtId="3" fontId="0" fillId="0" borderId="0" xfId="0" applyNumberFormat="1"/>
    <xf numFmtId="0" fontId="1" fillId="0" borderId="1" xfId="10" applyBorder="1" applyAlignment="1">
      <alignment horizontal="centerContinuous"/>
    </xf>
    <xf numFmtId="0" fontId="1" fillId="0" borderId="2" xfId="10" applyBorder="1" applyAlignment="1">
      <alignment horizontal="centerContinuous"/>
    </xf>
    <xf numFmtId="0" fontId="1" fillId="0" borderId="3" xfId="10" applyBorder="1" applyAlignment="1">
      <alignment horizontal="centerContinuous"/>
    </xf>
    <xf numFmtId="0" fontId="0" fillId="6" borderId="0" xfId="10" applyFont="1" applyFill="1" applyAlignment="1">
      <alignment horizontal="center" vertical="center"/>
    </xf>
    <xf numFmtId="0" fontId="0" fillId="0" borderId="0" xfId="10" applyFont="1" applyAlignment="1">
      <alignment horizontal="left"/>
    </xf>
    <xf numFmtId="0" fontId="0" fillId="0" borderId="43" xfId="10" applyFont="1" applyBorder="1" applyAlignment="1">
      <alignment horizontal="center"/>
    </xf>
    <xf numFmtId="0" fontId="0" fillId="0" borderId="4" xfId="10" applyFont="1" applyBorder="1" applyAlignment="1">
      <alignment horizontal="center"/>
    </xf>
    <xf numFmtId="2" fontId="1" fillId="0" borderId="0" xfId="10" applyNumberFormat="1"/>
    <xf numFmtId="0" fontId="14" fillId="5" borderId="31" xfId="8" applyNumberFormat="1" applyFont="1" applyFill="1" applyBorder="1" applyAlignment="1">
      <alignment horizontal="center" vertical="center"/>
    </xf>
    <xf numFmtId="0" fontId="14" fillId="5" borderId="32" xfId="4" applyFont="1" applyFill="1" applyBorder="1" applyAlignment="1">
      <alignment horizontal="center" vertical="center"/>
    </xf>
    <xf numFmtId="0" fontId="7" fillId="0" borderId="0" xfId="6" applyFont="1" applyAlignment="1">
      <alignment horizontal="left" vertical="center"/>
    </xf>
    <xf numFmtId="0" fontId="7" fillId="0" borderId="0" xfId="4" applyFont="1" applyAlignment="1">
      <alignment horizontal="left" vertical="center"/>
    </xf>
    <xf numFmtId="0" fontId="7" fillId="5" borderId="0" xfId="4" applyFont="1" applyFill="1" applyAlignment="1">
      <alignment horizontal="left" vertical="center"/>
    </xf>
    <xf numFmtId="0" fontId="0" fillId="0" borderId="0" xfId="10" applyFont="1" applyAlignment="1">
      <alignment vertical="center"/>
    </xf>
    <xf numFmtId="1" fontId="80" fillId="0" borderId="0" xfId="6" applyNumberFormat="1" applyFont="1" applyAlignment="1">
      <alignment horizontal="center" vertical="center"/>
    </xf>
    <xf numFmtId="0" fontId="90" fillId="0" borderId="33" xfId="4" applyFont="1" applyBorder="1" applyAlignment="1">
      <alignment horizontal="center" vertical="center"/>
    </xf>
    <xf numFmtId="0" fontId="90" fillId="6" borderId="33" xfId="4" applyFont="1" applyFill="1" applyBorder="1" applyAlignment="1">
      <alignment horizontal="center" vertical="center"/>
    </xf>
    <xf numFmtId="0" fontId="90" fillId="6" borderId="68" xfId="4" applyFont="1" applyFill="1" applyBorder="1" applyAlignment="1">
      <alignment horizontal="left" vertical="center" readingOrder="2"/>
    </xf>
    <xf numFmtId="3" fontId="90" fillId="6" borderId="34" xfId="5" applyNumberFormat="1" applyFont="1" applyFill="1" applyBorder="1" applyAlignment="1">
      <alignment horizontal="center" vertical="center"/>
    </xf>
    <xf numFmtId="3" fontId="90" fillId="6" borderId="35" xfId="5" applyNumberFormat="1" applyFont="1" applyFill="1" applyBorder="1" applyAlignment="1">
      <alignment horizontal="center" vertical="center"/>
    </xf>
    <xf numFmtId="0" fontId="90" fillId="5" borderId="34" xfId="4" applyFont="1" applyFill="1" applyBorder="1" applyAlignment="1">
      <alignment horizontal="left" vertical="center"/>
    </xf>
    <xf numFmtId="0" fontId="90" fillId="5" borderId="34" xfId="4" applyFont="1" applyFill="1" applyBorder="1" applyAlignment="1">
      <alignment horizontal="center" vertical="center"/>
    </xf>
    <xf numFmtId="3" fontId="90" fillId="0" borderId="45" xfId="5" applyNumberFormat="1" applyFont="1" applyFill="1" applyBorder="1" applyAlignment="1">
      <alignment horizontal="center" vertical="center"/>
    </xf>
    <xf numFmtId="0" fontId="90" fillId="6" borderId="34" xfId="4" applyFont="1" applyFill="1" applyBorder="1" applyAlignment="1">
      <alignment horizontal="left" vertical="center" readingOrder="2"/>
    </xf>
    <xf numFmtId="0" fontId="91" fillId="0" borderId="0" xfId="4" applyFont="1" applyAlignment="1">
      <alignment horizontal="left" vertical="center"/>
    </xf>
    <xf numFmtId="0" fontId="90" fillId="5" borderId="0" xfId="4" applyFont="1" applyFill="1" applyAlignment="1">
      <alignment horizontal="center" vertical="center"/>
    </xf>
    <xf numFmtId="3" fontId="91" fillId="0" borderId="99" xfId="5" applyNumberFormat="1" applyFont="1" applyBorder="1" applyAlignment="1">
      <alignment horizontal="center" vertical="center"/>
    </xf>
    <xf numFmtId="3" fontId="91" fillId="0" borderId="76" xfId="4" applyNumberFormat="1" applyFont="1" applyBorder="1" applyAlignment="1">
      <alignment horizontal="center" vertical="center"/>
    </xf>
    <xf numFmtId="3" fontId="91" fillId="0" borderId="76" xfId="5" applyNumberFormat="1" applyFont="1" applyBorder="1" applyAlignment="1">
      <alignment horizontal="center" vertical="center"/>
    </xf>
    <xf numFmtId="0" fontId="90" fillId="0" borderId="91" xfId="4" applyFont="1" applyBorder="1" applyAlignment="1">
      <alignment horizontal="center" vertical="center"/>
    </xf>
    <xf numFmtId="0" fontId="90" fillId="5" borderId="92" xfId="4" applyFont="1" applyFill="1" applyBorder="1" applyAlignment="1">
      <alignment horizontal="left" vertical="center"/>
    </xf>
    <xf numFmtId="3" fontId="90" fillId="5" borderId="92" xfId="4" applyNumberFormat="1" applyFont="1" applyFill="1" applyBorder="1" applyAlignment="1">
      <alignment horizontal="center" vertical="center"/>
    </xf>
    <xf numFmtId="3" fontId="90" fillId="0" borderId="93" xfId="5" applyNumberFormat="1" applyFont="1" applyBorder="1" applyAlignment="1">
      <alignment horizontal="center" vertical="center"/>
    </xf>
    <xf numFmtId="3" fontId="90" fillId="5" borderId="100" xfId="4" applyNumberFormat="1" applyFont="1" applyFill="1" applyBorder="1" applyAlignment="1">
      <alignment horizontal="center" vertical="center"/>
    </xf>
    <xf numFmtId="0" fontId="58" fillId="8" borderId="101" xfId="4" applyFont="1" applyFill="1" applyBorder="1" applyAlignment="1">
      <alignment horizontal="center" vertical="center"/>
    </xf>
    <xf numFmtId="0" fontId="58" fillId="8" borderId="102" xfId="4" applyFont="1" applyFill="1" applyBorder="1" applyAlignment="1">
      <alignment horizontal="center" vertical="center"/>
    </xf>
    <xf numFmtId="0" fontId="58" fillId="8" borderId="102" xfId="4" applyFont="1" applyFill="1" applyBorder="1" applyAlignment="1">
      <alignment horizontal="center" vertical="center" wrapText="1"/>
    </xf>
    <xf numFmtId="0" fontId="58" fillId="8" borderId="103" xfId="4" applyFont="1" applyFill="1" applyBorder="1" applyAlignment="1">
      <alignment horizontal="center" vertical="center" wrapText="1"/>
    </xf>
    <xf numFmtId="0" fontId="58" fillId="8" borderId="104" xfId="4" applyFont="1" applyFill="1" applyBorder="1" applyAlignment="1">
      <alignment horizontal="center" vertical="center" wrapText="1"/>
    </xf>
    <xf numFmtId="169" fontId="14" fillId="5" borderId="31" xfId="16" applyNumberFormat="1" applyFont="1" applyFill="1" applyBorder="1" applyAlignment="1">
      <alignment horizontal="center" vertical="center"/>
    </xf>
    <xf numFmtId="169" fontId="14" fillId="5" borderId="32" xfId="16" applyNumberFormat="1" applyFont="1" applyFill="1" applyBorder="1" applyAlignment="1">
      <alignment horizontal="center" vertical="center"/>
    </xf>
    <xf numFmtId="169" fontId="14" fillId="6" borderId="34" xfId="16" applyNumberFormat="1" applyFont="1" applyFill="1" applyBorder="1" applyAlignment="1">
      <alignment horizontal="center" vertical="center"/>
    </xf>
    <xf numFmtId="169" fontId="14" fillId="6" borderId="35" xfId="16" applyNumberFormat="1" applyFont="1" applyFill="1" applyBorder="1" applyAlignment="1">
      <alignment horizontal="center" vertical="center"/>
    </xf>
    <xf numFmtId="169" fontId="14" fillId="0" borderId="34" xfId="16" applyNumberFormat="1" applyFont="1" applyBorder="1" applyAlignment="1">
      <alignment horizontal="center" vertical="center"/>
    </xf>
    <xf numFmtId="169" fontId="14" fillId="0" borderId="35" xfId="16" applyNumberFormat="1" applyFont="1" applyBorder="1" applyAlignment="1">
      <alignment horizontal="center" vertical="center"/>
    </xf>
    <xf numFmtId="0" fontId="81" fillId="0" borderId="0" xfId="6" applyFont="1" applyAlignment="1">
      <alignment horizontal="center" vertical="center" textRotation="90" wrapText="1"/>
    </xf>
    <xf numFmtId="1" fontId="43" fillId="0" borderId="0" xfId="5" applyNumberFormat="1" applyFont="1" applyFill="1" applyBorder="1" applyAlignment="1">
      <alignment horizontal="center" vertical="center"/>
    </xf>
    <xf numFmtId="171" fontId="43" fillId="0" borderId="0" xfId="5" applyNumberFormat="1" applyFont="1" applyFill="1" applyBorder="1" applyAlignment="1">
      <alignment horizontal="right" vertical="center"/>
    </xf>
    <xf numFmtId="0" fontId="13" fillId="0" borderId="0" xfId="0" applyFont="1"/>
    <xf numFmtId="0" fontId="13" fillId="0" borderId="0" xfId="0" applyFont="1" applyAlignment="1">
      <alignment horizontal="left"/>
    </xf>
    <xf numFmtId="0" fontId="7" fillId="5" borderId="0" xfId="6" applyFont="1" applyFill="1" applyAlignment="1">
      <alignment horizontal="left" vertical="center"/>
    </xf>
    <xf numFmtId="2" fontId="92" fillId="5" borderId="0" xfId="13" applyNumberFormat="1" applyFont="1" applyFill="1" applyAlignment="1">
      <alignment horizontal="right" vertical="center"/>
    </xf>
    <xf numFmtId="2" fontId="82" fillId="5" borderId="0" xfId="4" applyNumberFormat="1" applyFont="1" applyFill="1" applyAlignment="1">
      <alignment horizontal="center" vertical="center"/>
    </xf>
    <xf numFmtId="2" fontId="29" fillId="5" borderId="0" xfId="4" applyNumberFormat="1" applyFont="1" applyFill="1" applyAlignment="1">
      <alignment horizontal="right" vertical="center"/>
    </xf>
    <xf numFmtId="2" fontId="29" fillId="5" borderId="0" xfId="4" applyNumberFormat="1" applyFont="1" applyFill="1" applyAlignment="1">
      <alignment horizontal="center" vertical="center"/>
    </xf>
    <xf numFmtId="0" fontId="93" fillId="0" borderId="0" xfId="4" applyFont="1" applyAlignment="1">
      <alignment horizontal="center" vertical="center"/>
    </xf>
    <xf numFmtId="0" fontId="93" fillId="5" borderId="0" xfId="4" applyFont="1" applyFill="1" applyAlignment="1">
      <alignment horizontal="center" vertical="center"/>
    </xf>
    <xf numFmtId="0" fontId="96" fillId="5" borderId="0" xfId="4" applyFont="1" applyFill="1" applyAlignment="1">
      <alignment vertical="center"/>
    </xf>
    <xf numFmtId="0" fontId="14" fillId="5" borderId="0" xfId="6" applyFont="1" applyFill="1" applyAlignment="1">
      <alignment horizontal="center" vertical="center"/>
    </xf>
    <xf numFmtId="0" fontId="0" fillId="0" borderId="0" xfId="10" applyFont="1" applyAlignment="1">
      <alignment horizontal="center" vertical="center"/>
    </xf>
    <xf numFmtId="1" fontId="1" fillId="0" borderId="0" xfId="10" applyNumberFormat="1"/>
    <xf numFmtId="3" fontId="98" fillId="5" borderId="0" xfId="0" applyNumberFormat="1" applyFont="1" applyFill="1" applyAlignment="1">
      <alignment horizontal="right"/>
    </xf>
    <xf numFmtId="3" fontId="90" fillId="5" borderId="0" xfId="0" applyNumberFormat="1" applyFont="1" applyFill="1" applyAlignment="1">
      <alignment horizontal="right"/>
    </xf>
    <xf numFmtId="0" fontId="90" fillId="5" borderId="0" xfId="0" applyFont="1" applyFill="1" applyAlignment="1">
      <alignment horizontal="right"/>
    </xf>
    <xf numFmtId="0" fontId="90" fillId="5" borderId="0" xfId="0" applyFont="1" applyFill="1"/>
    <xf numFmtId="3" fontId="90" fillId="7" borderId="0" xfId="0" applyNumberFormat="1" applyFont="1" applyFill="1" applyAlignment="1">
      <alignment horizontal="right"/>
    </xf>
    <xf numFmtId="10" fontId="90" fillId="5" borderId="0" xfId="0" applyNumberFormat="1" applyFont="1" applyFill="1" applyAlignment="1">
      <alignment horizontal="right"/>
    </xf>
    <xf numFmtId="43" fontId="90" fillId="5" borderId="0" xfId="16" applyFont="1" applyFill="1" applyAlignment="1">
      <alignment horizontal="right"/>
    </xf>
    <xf numFmtId="0" fontId="21" fillId="0" borderId="0" xfId="10" applyFont="1"/>
    <xf numFmtId="10" fontId="25" fillId="0" borderId="0" xfId="6" applyNumberFormat="1" applyFont="1" applyAlignment="1">
      <alignment vertical="center"/>
    </xf>
    <xf numFmtId="10" fontId="21" fillId="0" borderId="0" xfId="10" applyNumberFormat="1" applyFont="1"/>
    <xf numFmtId="10" fontId="26" fillId="0" borderId="0" xfId="17" applyNumberFormat="1" applyFont="1" applyAlignment="1">
      <alignment vertical="center"/>
    </xf>
    <xf numFmtId="10" fontId="1" fillId="0" borderId="0" xfId="17" applyNumberFormat="1"/>
    <xf numFmtId="10" fontId="25" fillId="0" borderId="0" xfId="17" applyNumberFormat="1" applyFont="1" applyAlignment="1">
      <alignment vertical="center"/>
    </xf>
    <xf numFmtId="10" fontId="21" fillId="0" borderId="0" xfId="17" applyNumberFormat="1" applyFont="1"/>
    <xf numFmtId="43" fontId="90" fillId="0" borderId="0" xfId="16" applyFont="1" applyAlignment="1">
      <alignment horizontal="right"/>
    </xf>
    <xf numFmtId="0" fontId="100" fillId="5" borderId="0" xfId="0" applyFont="1" applyFill="1"/>
    <xf numFmtId="0" fontId="90" fillId="5" borderId="0" xfId="0" applyFont="1" applyFill="1" applyAlignment="1">
      <alignment horizontal="left"/>
    </xf>
    <xf numFmtId="0" fontId="100" fillId="5" borderId="0" xfId="0" applyFont="1" applyFill="1" applyAlignment="1">
      <alignment horizontal="center"/>
    </xf>
    <xf numFmtId="172" fontId="100" fillId="5" borderId="0" xfId="0" applyNumberFormat="1" applyFont="1" applyFill="1" applyAlignment="1">
      <alignment horizontal="center"/>
    </xf>
    <xf numFmtId="0" fontId="91" fillId="5" borderId="106" xfId="0" applyFont="1" applyFill="1" applyBorder="1"/>
    <xf numFmtId="9" fontId="101" fillId="5" borderId="109" xfId="19" applyFont="1" applyFill="1" applyBorder="1"/>
    <xf numFmtId="0" fontId="90" fillId="5" borderId="110" xfId="0" applyFont="1" applyFill="1" applyBorder="1" applyAlignment="1">
      <alignment horizontal="left" indent="2"/>
    </xf>
    <xf numFmtId="9" fontId="100" fillId="5" borderId="112" xfId="19" applyFont="1" applyFill="1" applyBorder="1"/>
    <xf numFmtId="174" fontId="91" fillId="16" borderId="21" xfId="18" applyNumberFormat="1" applyFont="1" applyBorder="1" applyAlignment="1">
      <alignment horizontal="right"/>
    </xf>
    <xf numFmtId="0" fontId="90" fillId="5" borderId="113" xfId="0" applyFont="1" applyFill="1" applyBorder="1" applyAlignment="1">
      <alignment horizontal="left" indent="2"/>
    </xf>
    <xf numFmtId="9" fontId="100" fillId="5" borderId="115" xfId="19" applyFont="1" applyFill="1" applyBorder="1"/>
    <xf numFmtId="0" fontId="90" fillId="5" borderId="116" xfId="0" applyFont="1" applyFill="1" applyBorder="1" applyAlignment="1">
      <alignment horizontal="left" indent="2"/>
    </xf>
    <xf numFmtId="174" fontId="91" fillId="16" borderId="25" xfId="18" applyNumberFormat="1" applyFont="1" applyBorder="1" applyAlignment="1">
      <alignment horizontal="right"/>
    </xf>
    <xf numFmtId="0" fontId="91" fillId="5" borderId="1" xfId="0" applyFont="1" applyFill="1" applyBorder="1"/>
    <xf numFmtId="9" fontId="101" fillId="5" borderId="12" xfId="19" applyFont="1" applyFill="1" applyBorder="1"/>
    <xf numFmtId="43" fontId="100" fillId="5" borderId="0" xfId="0" applyNumberFormat="1" applyFont="1" applyFill="1"/>
    <xf numFmtId="174" fontId="91" fillId="5" borderId="21" xfId="18" applyNumberFormat="1" applyFont="1" applyFill="1" applyBorder="1" applyAlignment="1">
      <alignment horizontal="right"/>
    </xf>
    <xf numFmtId="177" fontId="100" fillId="5" borderId="111" xfId="0" applyNumberFormat="1" applyFont="1" applyFill="1" applyBorder="1"/>
    <xf numFmtId="177" fontId="101" fillId="5" borderId="108" xfId="0" applyNumberFormat="1" applyFont="1" applyFill="1" applyBorder="1"/>
    <xf numFmtId="177" fontId="100" fillId="5" borderId="114" xfId="0" applyNumberFormat="1" applyFont="1" applyFill="1" applyBorder="1"/>
    <xf numFmtId="177" fontId="101" fillId="5" borderId="3" xfId="0" applyNumberFormat="1" applyFont="1" applyFill="1" applyBorder="1"/>
    <xf numFmtId="173" fontId="91" fillId="16" borderId="105" xfId="18" applyNumberFormat="1" applyFont="1" applyAlignment="1">
      <alignment horizontal="right"/>
    </xf>
    <xf numFmtId="177" fontId="101" fillId="5" borderId="0" xfId="18" applyNumberFormat="1" applyFont="1" applyFill="1" applyBorder="1" applyAlignment="1">
      <alignment horizontal="right"/>
    </xf>
    <xf numFmtId="173" fontId="91" fillId="5" borderId="0" xfId="16" applyNumberFormat="1" applyFont="1" applyFill="1" applyAlignment="1">
      <alignment horizontal="right"/>
    </xf>
    <xf numFmtId="0" fontId="91" fillId="5" borderId="0" xfId="0" applyFont="1" applyFill="1"/>
    <xf numFmtId="9" fontId="91" fillId="5" borderId="0" xfId="19" applyFont="1" applyFill="1" applyAlignment="1">
      <alignment horizontal="right"/>
    </xf>
    <xf numFmtId="43" fontId="91" fillId="5" borderId="0" xfId="16" applyFont="1" applyFill="1" applyAlignment="1">
      <alignment horizontal="right"/>
    </xf>
    <xf numFmtId="173" fontId="91" fillId="5" borderId="0" xfId="19" applyNumberFormat="1" applyFont="1" applyFill="1" applyAlignment="1">
      <alignment horizontal="right"/>
    </xf>
    <xf numFmtId="174" fontId="91" fillId="5" borderId="125" xfId="18" applyNumberFormat="1" applyFont="1" applyFill="1" applyBorder="1" applyAlignment="1">
      <alignment horizontal="right"/>
    </xf>
    <xf numFmtId="174" fontId="91" fillId="5" borderId="126" xfId="18" applyNumberFormat="1" applyFont="1" applyFill="1" applyBorder="1" applyAlignment="1">
      <alignment horizontal="right"/>
    </xf>
    <xf numFmtId="43" fontId="91" fillId="5" borderId="0" xfId="18" applyNumberFormat="1" applyFont="1" applyFill="1" applyBorder="1" applyAlignment="1">
      <alignment horizontal="center"/>
    </xf>
    <xf numFmtId="3" fontId="91" fillId="5" borderId="0" xfId="18" applyNumberFormat="1" applyFont="1" applyFill="1" applyBorder="1" applyAlignment="1">
      <alignment horizontal="center"/>
    </xf>
    <xf numFmtId="0" fontId="7" fillId="0" borderId="0" xfId="6" applyFont="1" applyAlignment="1" applyProtection="1">
      <alignment horizontal="left" vertical="center"/>
      <protection locked="0"/>
    </xf>
    <xf numFmtId="0" fontId="25" fillId="5" borderId="78" xfId="4" applyFont="1" applyFill="1" applyBorder="1" applyAlignment="1" applyProtection="1">
      <alignment horizontal="center" vertical="center"/>
      <protection locked="0"/>
    </xf>
    <xf numFmtId="0" fontId="25" fillId="0" borderId="79" xfId="4" applyFont="1" applyBorder="1" applyAlignment="1" applyProtection="1">
      <alignment horizontal="center" vertical="center"/>
      <protection locked="0"/>
    </xf>
    <xf numFmtId="0" fontId="7" fillId="0" borderId="0" xfId="4" applyFont="1" applyAlignment="1" applyProtection="1">
      <alignment horizontal="left" vertical="center"/>
      <protection locked="0"/>
    </xf>
    <xf numFmtId="168" fontId="25" fillId="5" borderId="80" xfId="8" applyFont="1" applyFill="1" applyBorder="1" applyAlignment="1" applyProtection="1">
      <alignment horizontal="center" vertical="center"/>
      <protection locked="0"/>
    </xf>
    <xf numFmtId="3" fontId="14" fillId="5" borderId="31" xfId="8" applyNumberFormat="1" applyFont="1" applyFill="1" applyBorder="1" applyAlignment="1" applyProtection="1">
      <alignment horizontal="center" vertical="center"/>
      <protection locked="0"/>
    </xf>
    <xf numFmtId="3" fontId="14" fillId="6" borderId="34" xfId="4" applyNumberFormat="1" applyFont="1" applyFill="1" applyBorder="1" applyAlignment="1" applyProtection="1">
      <alignment horizontal="center" vertical="center"/>
      <protection locked="0"/>
    </xf>
    <xf numFmtId="3" fontId="14" fillId="0" borderId="34" xfId="4" applyNumberFormat="1" applyFont="1" applyBorder="1" applyAlignment="1" applyProtection="1">
      <alignment horizontal="center" vertical="center"/>
      <protection locked="0"/>
    </xf>
    <xf numFmtId="3" fontId="14" fillId="0" borderId="39" xfId="4" applyNumberFormat="1" applyFont="1" applyBorder="1" applyAlignment="1" applyProtection="1">
      <alignment horizontal="center" vertical="center"/>
      <protection locked="0"/>
    </xf>
    <xf numFmtId="3" fontId="90" fillId="5" borderId="92" xfId="8" applyNumberFormat="1" applyFont="1" applyFill="1" applyBorder="1" applyAlignment="1" applyProtection="1">
      <alignment horizontal="center" vertical="center"/>
      <protection locked="0"/>
    </xf>
    <xf numFmtId="3" fontId="90" fillId="6" borderId="34" xfId="4" applyNumberFormat="1" applyFont="1" applyFill="1" applyBorder="1" applyAlignment="1" applyProtection="1">
      <alignment horizontal="center" vertical="center"/>
      <protection locked="0"/>
    </xf>
    <xf numFmtId="0" fontId="90" fillId="5" borderId="34" xfId="4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6" borderId="12" xfId="10" applyFont="1" applyFill="1" applyBorder="1" applyAlignment="1">
      <alignment horizontal="center"/>
    </xf>
    <xf numFmtId="169" fontId="43" fillId="0" borderId="42" xfId="16" applyNumberFormat="1" applyFont="1" applyBorder="1" applyAlignment="1">
      <alignment horizontal="left" vertical="center"/>
    </xf>
    <xf numFmtId="169" fontId="43" fillId="0" borderId="41" xfId="16" applyNumberFormat="1" applyFont="1" applyBorder="1" applyAlignment="1">
      <alignment horizontal="left" vertical="center"/>
    </xf>
    <xf numFmtId="0" fontId="38" fillId="6" borderId="0" xfId="4" applyFont="1" applyFill="1" applyAlignment="1">
      <alignment horizontal="center" vertical="center"/>
    </xf>
    <xf numFmtId="0" fontId="38" fillId="0" borderId="0" xfId="4" applyFont="1" applyAlignment="1">
      <alignment horizontal="center" vertical="center"/>
    </xf>
    <xf numFmtId="2" fontId="20" fillId="7" borderId="21" xfId="2" applyNumberFormat="1" applyFont="1" applyFill="1" applyBorder="1" applyAlignment="1">
      <alignment horizontal="center" vertical="center"/>
    </xf>
    <xf numFmtId="2" fontId="15" fillId="0" borderId="21" xfId="2" applyNumberFormat="1" applyFont="1" applyBorder="1" applyAlignment="1">
      <alignment horizontal="center" vertical="center"/>
    </xf>
    <xf numFmtId="0" fontId="15" fillId="0" borderId="21" xfId="2" applyFont="1" applyBorder="1" applyAlignment="1">
      <alignment horizontal="center" vertical="center"/>
    </xf>
    <xf numFmtId="2" fontId="18" fillId="0" borderId="21" xfId="2" applyNumberFormat="1" applyFont="1" applyBorder="1" applyAlignment="1">
      <alignment horizontal="center" vertical="center"/>
    </xf>
    <xf numFmtId="0" fontId="17" fillId="0" borderId="21" xfId="2" applyFont="1" applyBorder="1" applyAlignment="1">
      <alignment horizontal="center" vertical="center"/>
    </xf>
    <xf numFmtId="0" fontId="20" fillId="0" borderId="21" xfId="2" applyFont="1" applyBorder="1" applyAlignment="1">
      <alignment horizontal="center" vertical="center"/>
    </xf>
    <xf numFmtId="0" fontId="17" fillId="0" borderId="21" xfId="3" applyFont="1" applyBorder="1" applyAlignment="1">
      <alignment horizontal="center" vertical="center"/>
    </xf>
    <xf numFmtId="0" fontId="17" fillId="0" borderId="21" xfId="3" applyFont="1" applyBorder="1" applyAlignment="1">
      <alignment horizontal="center" vertical="center" wrapText="1"/>
    </xf>
    <xf numFmtId="0" fontId="19" fillId="0" borderId="19" xfId="2" applyFont="1" applyBorder="1" applyAlignment="1">
      <alignment horizontal="left" vertical="top" wrapText="1"/>
    </xf>
    <xf numFmtId="0" fontId="25" fillId="9" borderId="0" xfId="7" applyFont="1" applyFill="1"/>
    <xf numFmtId="0" fontId="46" fillId="9" borderId="0" xfId="7" applyFont="1" applyFill="1" applyAlignment="1">
      <alignment horizontal="left"/>
    </xf>
    <xf numFmtId="0" fontId="46" fillId="9" borderId="0" xfId="7" applyFont="1" applyFill="1"/>
    <xf numFmtId="0" fontId="46" fillId="0" borderId="0" xfId="6" applyFont="1" applyAlignment="1">
      <alignment vertical="center"/>
    </xf>
    <xf numFmtId="9" fontId="1" fillId="0" borderId="0" xfId="10" applyNumberFormat="1"/>
    <xf numFmtId="174" fontId="91" fillId="5" borderId="107" xfId="16" applyNumberFormat="1" applyFont="1" applyFill="1" applyBorder="1" applyAlignment="1">
      <alignment horizontal="right"/>
    </xf>
    <xf numFmtId="174" fontId="91" fillId="5" borderId="25" xfId="18" applyNumberFormat="1" applyFont="1" applyFill="1" applyBorder="1" applyAlignment="1">
      <alignment horizontal="right"/>
    </xf>
    <xf numFmtId="174" fontId="91" fillId="5" borderId="124" xfId="16" applyNumberFormat="1" applyFont="1" applyFill="1" applyBorder="1" applyAlignment="1">
      <alignment horizontal="right"/>
    </xf>
    <xf numFmtId="174" fontId="91" fillId="5" borderId="2" xfId="16" applyNumberFormat="1" applyFont="1" applyFill="1" applyBorder="1" applyAlignment="1">
      <alignment horizontal="right"/>
    </xf>
    <xf numFmtId="0" fontId="22" fillId="5" borderId="0" xfId="6" applyFont="1" applyFill="1" applyAlignment="1">
      <alignment horizontal="left" vertical="center"/>
    </xf>
    <xf numFmtId="175" fontId="90" fillId="5" borderId="127" xfId="0" applyNumberFormat="1" applyFont="1" applyFill="1" applyBorder="1" applyAlignment="1">
      <alignment horizontal="left" indent="2"/>
    </xf>
    <xf numFmtId="0" fontId="3" fillId="0" borderId="0" xfId="10" applyFont="1"/>
    <xf numFmtId="0" fontId="23" fillId="0" borderId="0" xfId="7" applyAlignment="1">
      <alignment horizontal="left"/>
    </xf>
    <xf numFmtId="0" fontId="23" fillId="0" borderId="0" xfId="7" applyAlignment="1">
      <alignment horizontal="left" wrapText="1" indent="2"/>
    </xf>
    <xf numFmtId="0" fontId="99" fillId="16" borderId="105" xfId="18"/>
    <xf numFmtId="10" fontId="99" fillId="17" borderId="105" xfId="18" applyNumberFormat="1" applyFill="1"/>
    <xf numFmtId="0" fontId="99" fillId="18" borderId="105" xfId="18" applyFill="1"/>
    <xf numFmtId="0" fontId="104" fillId="0" borderId="0" xfId="7" applyFont="1" applyAlignment="1">
      <alignment horizontal="right"/>
    </xf>
    <xf numFmtId="0" fontId="29" fillId="0" borderId="21" xfId="6" applyFont="1" applyBorder="1" applyAlignment="1">
      <alignment horizontal="left" vertical="center"/>
    </xf>
    <xf numFmtId="14" fontId="26" fillId="0" borderId="21" xfId="6" applyNumberFormat="1" applyBorder="1" applyAlignment="1">
      <alignment horizontal="left" vertical="center"/>
    </xf>
    <xf numFmtId="176" fontId="90" fillId="5" borderId="129" xfId="0" applyNumberFormat="1" applyFont="1" applyFill="1" applyBorder="1" applyAlignment="1">
      <alignment horizontal="left" indent="2"/>
    </xf>
    <xf numFmtId="0" fontId="90" fillId="19" borderId="128" xfId="0" applyFont="1" applyFill="1" applyBorder="1" applyAlignment="1">
      <alignment horizontal="left" indent="2"/>
    </xf>
    <xf numFmtId="0" fontId="86" fillId="0" borderId="0" xfId="15"/>
    <xf numFmtId="0" fontId="57" fillId="5" borderId="0" xfId="4" applyFont="1" applyFill="1" applyAlignment="1">
      <alignment vertical="center"/>
    </xf>
    <xf numFmtId="0" fontId="57" fillId="5" borderId="63" xfId="4" applyFont="1" applyFill="1" applyBorder="1" applyAlignment="1">
      <alignment vertical="center"/>
    </xf>
    <xf numFmtId="0" fontId="63" fillId="5" borderId="44" xfId="4" applyFont="1" applyFill="1" applyBorder="1" applyAlignment="1">
      <alignment vertical="center"/>
    </xf>
    <xf numFmtId="0" fontId="57" fillId="5" borderId="44" xfId="4" applyFont="1" applyFill="1" applyBorder="1" applyAlignment="1">
      <alignment vertical="center"/>
    </xf>
    <xf numFmtId="0" fontId="85" fillId="5" borderId="0" xfId="4" applyFont="1" applyFill="1" applyAlignment="1">
      <alignment horizontal="left" vertical="center"/>
    </xf>
    <xf numFmtId="0" fontId="105" fillId="5" borderId="0" xfId="4" applyFont="1" applyFill="1" applyAlignment="1">
      <alignment horizontal="left" vertical="center"/>
    </xf>
    <xf numFmtId="0" fontId="26" fillId="5" borderId="0" xfId="4" applyFont="1" applyFill="1" applyAlignment="1">
      <alignment vertical="center"/>
    </xf>
    <xf numFmtId="0" fontId="26" fillId="5" borderId="44" xfId="4" applyFont="1" applyFill="1" applyBorder="1" applyAlignment="1">
      <alignment vertical="center"/>
    </xf>
    <xf numFmtId="0" fontId="11" fillId="0" borderId="130" xfId="4" applyFont="1" applyBorder="1" applyAlignment="1">
      <alignment horizontal="center" vertical="center"/>
    </xf>
    <xf numFmtId="170" fontId="14" fillId="6" borderId="134" xfId="4" applyNumberFormat="1" applyFont="1" applyFill="1" applyBorder="1" applyAlignment="1">
      <alignment horizontal="center" vertical="center" readingOrder="2"/>
    </xf>
    <xf numFmtId="170" fontId="14" fillId="0" borderId="135" xfId="4" applyNumberFormat="1" applyFont="1" applyBorder="1" applyAlignment="1">
      <alignment horizontal="center" vertical="center" readingOrder="2"/>
    </xf>
    <xf numFmtId="170" fontId="14" fillId="6" borderId="135" xfId="4" applyNumberFormat="1" applyFont="1" applyFill="1" applyBorder="1" applyAlignment="1">
      <alignment horizontal="center" vertical="center" readingOrder="2"/>
    </xf>
    <xf numFmtId="170" fontId="14" fillId="0" borderId="136" xfId="4" applyNumberFormat="1" applyFont="1" applyBorder="1" applyAlignment="1">
      <alignment horizontal="center" vertical="center" readingOrder="2"/>
    </xf>
    <xf numFmtId="170" fontId="11" fillId="0" borderId="58" xfId="5" applyNumberFormat="1" applyFont="1" applyBorder="1" applyAlignment="1">
      <alignment horizontal="center" vertical="center"/>
    </xf>
    <xf numFmtId="0" fontId="11" fillId="0" borderId="137" xfId="4" applyFont="1" applyBorder="1" applyAlignment="1">
      <alignment horizontal="center" vertical="center"/>
    </xf>
    <xf numFmtId="3" fontId="14" fillId="6" borderId="138" xfId="4" applyNumberFormat="1" applyFont="1" applyFill="1" applyBorder="1" applyAlignment="1">
      <alignment horizontal="center" vertical="center"/>
    </xf>
    <xf numFmtId="3" fontId="14" fillId="6" borderId="136" xfId="4" applyNumberFormat="1" applyFont="1" applyFill="1" applyBorder="1" applyAlignment="1">
      <alignment horizontal="center" vertical="center"/>
    </xf>
    <xf numFmtId="3" fontId="11" fillId="0" borderId="139" xfId="5" applyNumberFormat="1" applyFont="1" applyBorder="1" applyAlignment="1">
      <alignment horizontal="center" vertical="center"/>
    </xf>
    <xf numFmtId="171" fontId="43" fillId="0" borderId="140" xfId="5" applyNumberFormat="1" applyFont="1" applyFill="1" applyBorder="1" applyAlignment="1">
      <alignment horizontal="right" vertical="center"/>
    </xf>
    <xf numFmtId="171" fontId="43" fillId="0" borderId="141" xfId="5" applyNumberFormat="1" applyFont="1" applyFill="1" applyBorder="1" applyAlignment="1">
      <alignment horizontal="right" vertical="center"/>
    </xf>
    <xf numFmtId="171" fontId="43" fillId="0" borderId="142" xfId="5" applyNumberFormat="1" applyFont="1" applyFill="1" applyBorder="1" applyAlignment="1">
      <alignment horizontal="right" vertical="center"/>
    </xf>
    <xf numFmtId="0" fontId="22" fillId="5" borderId="0" xfId="4" applyFont="1" applyFill="1" applyAlignment="1">
      <alignment horizontal="left" vertical="center"/>
    </xf>
    <xf numFmtId="3" fontId="26" fillId="0" borderId="41" xfId="4" applyNumberFormat="1" applyFont="1" applyBorder="1" applyAlignment="1">
      <alignment horizontal="center" vertical="center"/>
    </xf>
    <xf numFmtId="0" fontId="29" fillId="5" borderId="0" xfId="4" applyFont="1" applyFill="1" applyAlignment="1">
      <alignment horizontal="left" vertical="center"/>
    </xf>
    <xf numFmtId="0" fontId="63" fillId="5" borderId="0" xfId="4" applyFont="1" applyFill="1" applyAlignment="1">
      <alignment horizontal="left" vertical="center"/>
    </xf>
    <xf numFmtId="0" fontId="29" fillId="5" borderId="0" xfId="4" applyFont="1" applyFill="1" applyAlignment="1">
      <alignment horizontal="left" vertical="center" wrapText="1"/>
    </xf>
    <xf numFmtId="0" fontId="29" fillId="5" borderId="0" xfId="4" applyFont="1" applyFill="1" applyAlignment="1">
      <alignment vertical="center" wrapText="1"/>
    </xf>
    <xf numFmtId="0" fontId="70" fillId="0" borderId="120" xfId="4" applyFont="1" applyBorder="1" applyAlignment="1">
      <alignment horizontal="center" vertical="center"/>
    </xf>
    <xf numFmtId="0" fontId="70" fillId="0" borderId="103" xfId="4" applyFont="1" applyBorder="1" applyAlignment="1">
      <alignment horizontal="center" vertical="center"/>
    </xf>
    <xf numFmtId="0" fontId="37" fillId="6" borderId="121" xfId="4" applyFont="1" applyFill="1" applyBorder="1" applyAlignment="1">
      <alignment horizontal="center" vertical="center" readingOrder="2"/>
    </xf>
    <xf numFmtId="170" fontId="37" fillId="6" borderId="93" xfId="4" applyNumberFormat="1" applyFont="1" applyFill="1" applyBorder="1" applyAlignment="1">
      <alignment horizontal="center" vertical="center" readingOrder="2"/>
    </xf>
    <xf numFmtId="0" fontId="37" fillId="0" borderId="82" xfId="4" applyFont="1" applyBorder="1" applyAlignment="1">
      <alignment horizontal="center" vertical="center" readingOrder="2"/>
    </xf>
    <xf numFmtId="170" fontId="37" fillId="0" borderId="35" xfId="4" applyNumberFormat="1" applyFont="1" applyBorder="1" applyAlignment="1">
      <alignment horizontal="center" vertical="center" readingOrder="2"/>
    </xf>
    <xf numFmtId="0" fontId="37" fillId="6" borderId="82" xfId="4" applyFont="1" applyFill="1" applyBorder="1" applyAlignment="1">
      <alignment horizontal="center" vertical="center" readingOrder="2"/>
    </xf>
    <xf numFmtId="170" fontId="37" fillId="6" borderId="35" xfId="4" applyNumberFormat="1" applyFont="1" applyFill="1" applyBorder="1" applyAlignment="1">
      <alignment horizontal="center" vertical="center" readingOrder="2"/>
    </xf>
    <xf numFmtId="0" fontId="37" fillId="0" borderId="84" xfId="4" applyFont="1" applyBorder="1" applyAlignment="1">
      <alignment horizontal="center" vertical="center" readingOrder="2"/>
    </xf>
    <xf numFmtId="170" fontId="37" fillId="0" borderId="40" xfId="4" applyNumberFormat="1" applyFont="1" applyBorder="1" applyAlignment="1">
      <alignment horizontal="center" vertical="center" readingOrder="2"/>
    </xf>
    <xf numFmtId="0" fontId="70" fillId="0" borderId="122" xfId="4" applyFont="1" applyBorder="1" applyAlignment="1">
      <alignment horizontal="center" vertical="center"/>
    </xf>
    <xf numFmtId="170" fontId="70" fillId="0" borderId="67" xfId="5" applyNumberFormat="1" applyFont="1" applyBorder="1" applyAlignment="1">
      <alignment horizontal="center" vertical="center"/>
    </xf>
    <xf numFmtId="0" fontId="70" fillId="0" borderId="130" xfId="4" applyFont="1" applyBorder="1" applyAlignment="1">
      <alignment horizontal="center" vertical="center"/>
    </xf>
    <xf numFmtId="170" fontId="37" fillId="6" borderId="134" xfId="4" applyNumberFormat="1" applyFont="1" applyFill="1" applyBorder="1" applyAlignment="1">
      <alignment horizontal="center" vertical="center" readingOrder="2"/>
    </xf>
    <xf numFmtId="170" fontId="37" fillId="0" borderId="135" xfId="4" applyNumberFormat="1" applyFont="1" applyBorder="1" applyAlignment="1">
      <alignment horizontal="center" vertical="center" readingOrder="2"/>
    </xf>
    <xf numFmtId="170" fontId="37" fillId="6" borderId="135" xfId="4" applyNumberFormat="1" applyFont="1" applyFill="1" applyBorder="1" applyAlignment="1">
      <alignment horizontal="center" vertical="center" readingOrder="2"/>
    </xf>
    <xf numFmtId="170" fontId="37" fillId="0" borderId="136" xfId="4" applyNumberFormat="1" applyFont="1" applyBorder="1" applyAlignment="1">
      <alignment horizontal="center" vertical="center" readingOrder="2"/>
    </xf>
    <xf numFmtId="170" fontId="70" fillId="0" borderId="58" xfId="5" applyNumberFormat="1" applyFont="1" applyBorder="1" applyAlignment="1">
      <alignment horizontal="center" vertical="center"/>
    </xf>
    <xf numFmtId="0" fontId="70" fillId="0" borderId="71" xfId="4" applyFont="1" applyBorder="1" applyAlignment="1">
      <alignment horizontal="center" vertical="center"/>
    </xf>
    <xf numFmtId="0" fontId="70" fillId="0" borderId="137" xfId="4" applyFont="1" applyBorder="1" applyAlignment="1">
      <alignment horizontal="center" vertical="center"/>
    </xf>
    <xf numFmtId="0" fontId="37" fillId="6" borderId="30" xfId="4" applyFont="1" applyFill="1" applyBorder="1" applyAlignment="1">
      <alignment horizontal="center" vertical="center" readingOrder="2"/>
    </xf>
    <xf numFmtId="3" fontId="37" fillId="6" borderId="138" xfId="4" applyNumberFormat="1" applyFont="1" applyFill="1" applyBorder="1" applyAlignment="1">
      <alignment horizontal="center" vertical="center"/>
    </xf>
    <xf numFmtId="0" fontId="37" fillId="6" borderId="38" xfId="4" applyFont="1" applyFill="1" applyBorder="1" applyAlignment="1">
      <alignment horizontal="center" vertical="center"/>
    </xf>
    <xf numFmtId="3" fontId="37" fillId="6" borderId="136" xfId="4" applyNumberFormat="1" applyFont="1" applyFill="1" applyBorder="1" applyAlignment="1">
      <alignment horizontal="center" vertical="center"/>
    </xf>
    <xf numFmtId="0" fontId="70" fillId="0" borderId="27" xfId="4" applyFont="1" applyBorder="1" applyAlignment="1">
      <alignment horizontal="center" vertical="center"/>
    </xf>
    <xf numFmtId="3" fontId="70" fillId="0" borderId="139" xfId="5" applyNumberFormat="1" applyFont="1" applyBorder="1" applyAlignment="1">
      <alignment horizontal="center" vertical="center"/>
    </xf>
    <xf numFmtId="0" fontId="70" fillId="0" borderId="95" xfId="4" applyFont="1" applyBorder="1" applyAlignment="1">
      <alignment horizontal="center" vertical="center"/>
    </xf>
    <xf numFmtId="0" fontId="70" fillId="0" borderId="131" xfId="4" applyFont="1" applyBorder="1" applyAlignment="1">
      <alignment horizontal="center" vertical="center"/>
    </xf>
    <xf numFmtId="171" fontId="70" fillId="0" borderId="140" xfId="5" applyNumberFormat="1" applyFont="1" applyFill="1" applyBorder="1" applyAlignment="1">
      <alignment horizontal="right" vertical="center"/>
    </xf>
    <xf numFmtId="0" fontId="70" fillId="0" borderId="132" xfId="4" applyFont="1" applyBorder="1" applyAlignment="1">
      <alignment horizontal="center" vertical="center"/>
    </xf>
    <xf numFmtId="171" fontId="70" fillId="0" borderId="141" xfId="5" applyNumberFormat="1" applyFont="1" applyFill="1" applyBorder="1" applyAlignment="1">
      <alignment horizontal="right" vertical="center"/>
    </xf>
    <xf numFmtId="0" fontId="70" fillId="0" borderId="133" xfId="4" applyFont="1" applyBorder="1" applyAlignment="1">
      <alignment horizontal="center" vertical="center"/>
    </xf>
    <xf numFmtId="171" fontId="70" fillId="0" borderId="142" xfId="5" applyNumberFormat="1" applyFont="1" applyFill="1" applyBorder="1" applyAlignment="1">
      <alignment horizontal="right" vertical="center"/>
    </xf>
    <xf numFmtId="0" fontId="70" fillId="0" borderId="47" xfId="4" applyFont="1" applyBorder="1" applyAlignment="1">
      <alignment horizontal="center" vertical="center"/>
    </xf>
    <xf numFmtId="0" fontId="70" fillId="0" borderId="41" xfId="4" applyFont="1" applyBorder="1" applyAlignment="1">
      <alignment horizontal="center" vertical="center"/>
    </xf>
    <xf numFmtId="0" fontId="70" fillId="0" borderId="90" xfId="4" applyFont="1" applyBorder="1" applyAlignment="1">
      <alignment horizontal="center" vertical="center"/>
    </xf>
    <xf numFmtId="3" fontId="37" fillId="6" borderId="32" xfId="4" applyNumberFormat="1" applyFont="1" applyFill="1" applyBorder="1" applyAlignment="1">
      <alignment horizontal="center" vertical="center"/>
    </xf>
    <xf numFmtId="3" fontId="37" fillId="6" borderId="40" xfId="4" applyNumberFormat="1" applyFont="1" applyFill="1" applyBorder="1" applyAlignment="1">
      <alignment horizontal="center" vertical="center"/>
    </xf>
    <xf numFmtId="3" fontId="70" fillId="0" borderId="29" xfId="5" applyNumberFormat="1" applyFont="1" applyBorder="1" applyAlignment="1">
      <alignment horizontal="center" vertical="center"/>
    </xf>
    <xf numFmtId="1" fontId="70" fillId="0" borderId="119" xfId="5" applyNumberFormat="1" applyFont="1" applyFill="1" applyBorder="1" applyAlignment="1">
      <alignment horizontal="center" vertical="center"/>
    </xf>
    <xf numFmtId="1" fontId="70" fillId="0" borderId="117" xfId="5" applyNumberFormat="1" applyFont="1" applyFill="1" applyBorder="1" applyAlignment="1">
      <alignment horizontal="center" vertical="center"/>
    </xf>
    <xf numFmtId="1" fontId="70" fillId="0" borderId="118" xfId="5" applyNumberFormat="1" applyFont="1" applyFill="1" applyBorder="1" applyAlignment="1">
      <alignment horizontal="center" vertical="center"/>
    </xf>
    <xf numFmtId="3" fontId="72" fillId="0" borderId="41" xfId="4" applyNumberFormat="1" applyFont="1" applyBorder="1" applyAlignment="1">
      <alignment horizontal="center" vertical="center"/>
    </xf>
    <xf numFmtId="3" fontId="90" fillId="6" borderId="99" xfId="5" applyNumberFormat="1" applyFont="1" applyFill="1" applyBorder="1" applyAlignment="1">
      <alignment horizontal="center" vertical="center"/>
    </xf>
    <xf numFmtId="3" fontId="90" fillId="6" borderId="44" xfId="5" applyNumberFormat="1" applyFont="1" applyFill="1" applyBorder="1" applyAlignment="1">
      <alignment horizontal="center" vertical="center"/>
    </xf>
    <xf numFmtId="3" fontId="91" fillId="0" borderId="60" xfId="4" applyNumberFormat="1" applyFont="1" applyBorder="1" applyAlignment="1">
      <alignment horizontal="center" vertical="center"/>
    </xf>
    <xf numFmtId="3" fontId="91" fillId="0" borderId="143" xfId="4" applyNumberFormat="1" applyFont="1" applyBorder="1" applyAlignment="1">
      <alignment horizontal="center" vertical="center"/>
    </xf>
    <xf numFmtId="0" fontId="90" fillId="0" borderId="38" xfId="4" applyFont="1" applyBorder="1" applyAlignment="1">
      <alignment horizontal="center" vertical="center"/>
    </xf>
    <xf numFmtId="0" fontId="90" fillId="5" borderId="39" xfId="4" applyFont="1" applyFill="1" applyBorder="1" applyAlignment="1">
      <alignment horizontal="left" vertical="center"/>
    </xf>
    <xf numFmtId="0" fontId="90" fillId="5" borderId="39" xfId="4" applyFont="1" applyFill="1" applyBorder="1" applyAlignment="1" applyProtection="1">
      <alignment horizontal="center" vertical="center"/>
      <protection locked="0"/>
    </xf>
    <xf numFmtId="0" fontId="90" fillId="5" borderId="39" xfId="4" applyFont="1" applyFill="1" applyBorder="1" applyAlignment="1">
      <alignment horizontal="center" vertical="center"/>
    </xf>
    <xf numFmtId="3" fontId="90" fillId="0" borderId="144" xfId="5" applyNumberFormat="1" applyFont="1" applyFill="1" applyBorder="1" applyAlignment="1">
      <alignment horizontal="center" vertical="center"/>
    </xf>
    <xf numFmtId="0" fontId="109" fillId="0" borderId="0" xfId="0" applyFont="1" applyAlignment="1">
      <alignment horizontal="center" vertical="center"/>
    </xf>
    <xf numFmtId="0" fontId="17" fillId="5" borderId="0" xfId="6" applyFont="1" applyFill="1" applyAlignment="1">
      <alignment horizontal="left" vertical="center"/>
    </xf>
    <xf numFmtId="0" fontId="63" fillId="0" borderId="0" xfId="4" applyFont="1" applyAlignment="1">
      <alignment vertical="center"/>
    </xf>
    <xf numFmtId="2" fontId="26" fillId="0" borderId="145" xfId="4" applyNumberFormat="1" applyFont="1" applyBorder="1" applyAlignment="1">
      <alignment horizontal="center" vertical="center"/>
    </xf>
    <xf numFmtId="0" fontId="70" fillId="0" borderId="146" xfId="4" applyFont="1" applyBorder="1" applyAlignment="1">
      <alignment horizontal="center" vertical="center"/>
    </xf>
    <xf numFmtId="1" fontId="70" fillId="0" borderId="147" xfId="5" applyNumberFormat="1" applyFont="1" applyFill="1" applyBorder="1" applyAlignment="1">
      <alignment horizontal="center" vertical="center"/>
    </xf>
    <xf numFmtId="171" fontId="43" fillId="0" borderId="148" xfId="5" applyNumberFormat="1" applyFont="1" applyFill="1" applyBorder="1" applyAlignment="1">
      <alignment horizontal="right" vertical="center"/>
    </xf>
    <xf numFmtId="171" fontId="70" fillId="0" borderId="148" xfId="5" applyNumberFormat="1" applyFont="1" applyFill="1" applyBorder="1" applyAlignment="1">
      <alignment horizontal="right" vertical="center"/>
    </xf>
    <xf numFmtId="0" fontId="110" fillId="0" borderId="0" xfId="0" applyFont="1" applyAlignment="1">
      <alignment horizontal="left" vertical="center" indent="1"/>
    </xf>
    <xf numFmtId="0" fontId="111" fillId="0" borderId="0" xfId="0" applyFont="1" applyAlignment="1">
      <alignment horizontal="left" vertical="center" indent="1"/>
    </xf>
    <xf numFmtId="0" fontId="0" fillId="7" borderId="0" xfId="10" applyFont="1" applyFill="1"/>
    <xf numFmtId="0" fontId="112" fillId="0" borderId="0" xfId="6" applyFont="1" applyAlignment="1">
      <alignment vertical="center"/>
    </xf>
    <xf numFmtId="3" fontId="14" fillId="0" borderId="66" xfId="4" applyNumberFormat="1" applyFont="1" applyBorder="1" applyAlignment="1">
      <alignment horizontal="center" vertical="center"/>
    </xf>
    <xf numFmtId="3" fontId="14" fillId="0" borderId="67" xfId="4" applyNumberFormat="1" applyFont="1" applyBorder="1" applyAlignment="1">
      <alignment horizontal="center" vertical="center"/>
    </xf>
    <xf numFmtId="3" fontId="14" fillId="6" borderId="92" xfId="12" applyNumberFormat="1" applyFont="1" applyFill="1" applyBorder="1" applyAlignment="1">
      <alignment horizontal="center" vertical="center"/>
    </xf>
    <xf numFmtId="3" fontId="14" fillId="6" borderId="93" xfId="12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0" fillId="7" borderId="116" xfId="0" applyFont="1" applyFill="1" applyBorder="1" applyAlignment="1">
      <alignment horizontal="left" indent="2"/>
    </xf>
    <xf numFmtId="0" fontId="91" fillId="7" borderId="125" xfId="18" applyNumberFormat="1" applyFont="1" applyFill="1" applyBorder="1" applyAlignment="1">
      <alignment horizontal="right"/>
    </xf>
    <xf numFmtId="0" fontId="1" fillId="0" borderId="152" xfId="10" applyBorder="1"/>
    <xf numFmtId="0" fontId="0" fillId="20" borderId="0" xfId="10" applyFont="1" applyFill="1"/>
    <xf numFmtId="3" fontId="91" fillId="0" borderId="152" xfId="4" applyNumberFormat="1" applyFont="1" applyBorder="1" applyAlignment="1">
      <alignment vertical="center"/>
    </xf>
    <xf numFmtId="0" fontId="0" fillId="0" borderId="0" xfId="0" applyAlignment="1">
      <alignment horizontal="center"/>
    </xf>
    <xf numFmtId="0" fontId="1" fillId="0" borderId="150" xfId="10" applyBorder="1" applyAlignment="1">
      <alignment horizontal="center" vertical="center"/>
    </xf>
    <xf numFmtId="0" fontId="1" fillId="0" borderId="152" xfId="10" applyBorder="1" applyAlignment="1">
      <alignment horizontal="center" vertical="center"/>
    </xf>
    <xf numFmtId="0" fontId="13" fillId="0" borderId="150" xfId="10" applyFont="1" applyBorder="1" applyAlignment="1">
      <alignment horizontal="center"/>
    </xf>
    <xf numFmtId="0" fontId="13" fillId="0" borderId="152" xfId="10" applyFont="1" applyBorder="1" applyAlignment="1">
      <alignment horizontal="center"/>
    </xf>
    <xf numFmtId="0" fontId="0" fillId="0" borderId="154" xfId="0" applyBorder="1" applyAlignment="1">
      <alignment horizontal="center"/>
    </xf>
    <xf numFmtId="12" fontId="0" fillId="0" borderId="154" xfId="0" applyNumberFormat="1" applyBorder="1" applyAlignment="1">
      <alignment horizontal="center"/>
    </xf>
    <xf numFmtId="12" fontId="0" fillId="0" borderId="154" xfId="0" applyNumberFormat="1" applyBorder="1" applyAlignment="1">
      <alignment horizontal="center" vertical="center"/>
    </xf>
    <xf numFmtId="0" fontId="0" fillId="7" borderId="155" xfId="0" applyFill="1" applyBorder="1" applyAlignment="1">
      <alignment horizontal="center"/>
    </xf>
    <xf numFmtId="0" fontId="0" fillId="0" borderId="156" xfId="0" applyBorder="1" applyAlignment="1">
      <alignment horizontal="center"/>
    </xf>
    <xf numFmtId="12" fontId="0" fillId="0" borderId="21" xfId="0" applyNumberFormat="1" applyBorder="1" applyAlignment="1">
      <alignment horizontal="center"/>
    </xf>
    <xf numFmtId="0" fontId="0" fillId="7" borderId="157" xfId="0" applyFill="1" applyBorder="1" applyAlignment="1">
      <alignment horizontal="center"/>
    </xf>
    <xf numFmtId="0" fontId="0" fillId="0" borderId="158" xfId="0" applyBorder="1" applyAlignment="1">
      <alignment horizontal="center"/>
    </xf>
    <xf numFmtId="12" fontId="0" fillId="0" borderId="25" xfId="0" applyNumberFormat="1" applyBorder="1" applyAlignment="1">
      <alignment horizontal="center"/>
    </xf>
    <xf numFmtId="12" fontId="0" fillId="0" borderId="157" xfId="0" applyNumberFormat="1" applyBorder="1" applyAlignment="1">
      <alignment horizontal="center" vertical="center"/>
    </xf>
    <xf numFmtId="0" fontId="0" fillId="0" borderId="157" xfId="0" applyBorder="1" applyAlignment="1">
      <alignment horizontal="center"/>
    </xf>
    <xf numFmtId="0" fontId="0" fillId="0" borderId="159" xfId="0" applyBorder="1" applyAlignment="1">
      <alignment horizontal="center"/>
    </xf>
    <xf numFmtId="12" fontId="0" fillId="0" borderId="16" xfId="0" applyNumberFormat="1" applyBorder="1" applyAlignment="1">
      <alignment horizontal="center"/>
    </xf>
    <xf numFmtId="0" fontId="57" fillId="5" borderId="44" xfId="4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8" fillId="5" borderId="0" xfId="6" applyFont="1" applyFill="1" applyAlignment="1">
      <alignment horizontal="center" vertical="center"/>
    </xf>
    <xf numFmtId="0" fontId="93" fillId="5" borderId="0" xfId="4" applyFont="1" applyFill="1" applyAlignment="1">
      <alignment horizontal="center" vertical="center"/>
    </xf>
    <xf numFmtId="0" fontId="97" fillId="5" borderId="0" xfId="4" applyFont="1" applyFill="1" applyAlignment="1">
      <alignment horizontal="center" vertical="center"/>
    </xf>
    <xf numFmtId="0" fontId="47" fillId="5" borderId="0" xfId="4" applyFont="1" applyFill="1" applyAlignment="1">
      <alignment horizontal="left" vertical="center"/>
    </xf>
    <xf numFmtId="0" fontId="29" fillId="5" borderId="0" xfId="4" applyFont="1" applyFill="1" applyAlignment="1">
      <alignment horizontal="center" vertical="center" wrapText="1"/>
    </xf>
    <xf numFmtId="0" fontId="93" fillId="0" borderId="0" xfId="4" applyFont="1" applyAlignment="1">
      <alignment horizontal="center" vertical="center"/>
    </xf>
    <xf numFmtId="0" fontId="94" fillId="0" borderId="0" xfId="4" applyFont="1" applyAlignment="1">
      <alignment horizontal="center" vertical="center"/>
    </xf>
    <xf numFmtId="0" fontId="95" fillId="5" borderId="0" xfId="4" applyFont="1" applyFill="1" applyAlignment="1">
      <alignment horizontal="center" vertical="center"/>
    </xf>
    <xf numFmtId="0" fontId="29" fillId="5" borderId="0" xfId="4" applyFont="1" applyFill="1" applyAlignment="1">
      <alignment horizontal="left" vertical="center" wrapText="1"/>
    </xf>
    <xf numFmtId="0" fontId="11" fillId="5" borderId="0" xfId="6" applyFont="1" applyFill="1" applyAlignment="1">
      <alignment horizontal="right" vertical="center"/>
    </xf>
    <xf numFmtId="0" fontId="79" fillId="5" borderId="0" xfId="6" applyFont="1" applyFill="1" applyAlignment="1">
      <alignment horizontal="center" vertical="center"/>
    </xf>
    <xf numFmtId="3" fontId="14" fillId="6" borderId="75" xfId="4" applyNumberFormat="1" applyFont="1" applyFill="1" applyBorder="1" applyAlignment="1">
      <alignment horizontal="center" vertical="center"/>
    </xf>
    <xf numFmtId="3" fontId="14" fillId="6" borderId="67" xfId="4" applyNumberFormat="1" applyFont="1" applyFill="1" applyBorder="1" applyAlignment="1">
      <alignment horizontal="center" vertical="center"/>
    </xf>
    <xf numFmtId="0" fontId="84" fillId="8" borderId="94" xfId="6" applyFont="1" applyFill="1" applyBorder="1" applyAlignment="1">
      <alignment horizontal="center" vertical="center" wrapText="1"/>
    </xf>
    <xf numFmtId="0" fontId="84" fillId="8" borderId="89" xfId="6" applyFont="1" applyFill="1" applyBorder="1" applyAlignment="1">
      <alignment horizontal="center" vertical="center" wrapText="1"/>
    </xf>
    <xf numFmtId="0" fontId="84" fillId="8" borderId="76" xfId="6" applyFont="1" applyFill="1" applyBorder="1" applyAlignment="1">
      <alignment horizontal="center" vertical="center" wrapText="1"/>
    </xf>
    <xf numFmtId="0" fontId="14" fillId="6" borderId="96" xfId="4" applyFont="1" applyFill="1" applyBorder="1" applyAlignment="1">
      <alignment horizontal="center" vertical="center" readingOrder="2"/>
    </xf>
    <xf numFmtId="0" fontId="14" fillId="6" borderId="44" xfId="4" applyFont="1" applyFill="1" applyBorder="1" applyAlignment="1">
      <alignment horizontal="center" vertical="center" readingOrder="2"/>
    </xf>
    <xf numFmtId="0" fontId="80" fillId="0" borderId="0" xfId="6" applyFont="1" applyAlignment="1">
      <alignment horizontal="center" vertical="center"/>
    </xf>
    <xf numFmtId="0" fontId="48" fillId="0" borderId="85" xfId="7" applyFont="1" applyBorder="1" applyAlignment="1">
      <alignment horizontal="center"/>
    </xf>
    <xf numFmtId="0" fontId="48" fillId="0" borderId="86" xfId="7" applyFont="1" applyBorder="1" applyAlignment="1">
      <alignment horizontal="center"/>
    </xf>
    <xf numFmtId="0" fontId="48" fillId="0" borderId="87" xfId="7" applyFont="1" applyBorder="1" applyAlignment="1">
      <alignment horizontal="center"/>
    </xf>
    <xf numFmtId="0" fontId="14" fillId="0" borderId="33" xfId="4" applyFont="1" applyBorder="1" applyAlignment="1">
      <alignment horizontal="center" vertical="center" readingOrder="2"/>
    </xf>
    <xf numFmtId="0" fontId="14" fillId="0" borderId="34" xfId="4" applyFont="1" applyBorder="1" applyAlignment="1">
      <alignment horizontal="center" vertical="center" readingOrder="2"/>
    </xf>
    <xf numFmtId="0" fontId="14" fillId="6" borderId="38" xfId="4" applyFont="1" applyFill="1" applyBorder="1" applyAlignment="1">
      <alignment horizontal="center" vertical="center" readingOrder="2"/>
    </xf>
    <xf numFmtId="0" fontId="14" fillId="6" borderId="39" xfId="4" applyFont="1" applyFill="1" applyBorder="1" applyAlignment="1">
      <alignment horizontal="center" vertical="center" readingOrder="2"/>
    </xf>
    <xf numFmtId="0" fontId="81" fillId="8" borderId="70" xfId="6" applyFont="1" applyFill="1" applyBorder="1" applyAlignment="1">
      <alignment horizontal="center" vertical="center" textRotation="90"/>
    </xf>
    <xf numFmtId="0" fontId="81" fillId="8" borderId="123" xfId="6" applyFont="1" applyFill="1" applyBorder="1" applyAlignment="1">
      <alignment horizontal="center" vertical="center" textRotation="90"/>
    </xf>
    <xf numFmtId="0" fontId="81" fillId="8" borderId="58" xfId="6" applyFont="1" applyFill="1" applyBorder="1" applyAlignment="1">
      <alignment horizontal="center" vertical="center" textRotation="90"/>
    </xf>
    <xf numFmtId="0" fontId="72" fillId="0" borderId="71" xfId="4" applyFont="1" applyBorder="1" applyAlignment="1">
      <alignment horizontal="center" vertical="center" readingOrder="2"/>
    </xf>
    <xf numFmtId="0" fontId="72" fillId="0" borderId="46" xfId="4" applyFont="1" applyBorder="1" applyAlignment="1">
      <alignment horizontal="center" vertical="center" readingOrder="2"/>
    </xf>
    <xf numFmtId="0" fontId="58" fillId="8" borderId="27" xfId="4" applyFont="1" applyFill="1" applyBorder="1" applyAlignment="1">
      <alignment horizontal="center" vertical="center"/>
    </xf>
    <xf numFmtId="0" fontId="58" fillId="8" borderId="28" xfId="4" applyFont="1" applyFill="1" applyBorder="1" applyAlignment="1">
      <alignment horizontal="center" vertical="center"/>
    </xf>
    <xf numFmtId="0" fontId="14" fillId="6" borderId="91" xfId="4" applyFont="1" applyFill="1" applyBorder="1" applyAlignment="1">
      <alignment horizontal="center" vertical="center" readingOrder="1"/>
    </xf>
    <xf numFmtId="0" fontId="14" fillId="6" borderId="92" xfId="4" applyFont="1" applyFill="1" applyBorder="1" applyAlignment="1">
      <alignment horizontal="center" vertical="center" readingOrder="1"/>
    </xf>
    <xf numFmtId="0" fontId="14" fillId="0" borderId="33" xfId="4" applyFont="1" applyBorder="1" applyAlignment="1">
      <alignment horizontal="center" vertical="center" readingOrder="1"/>
    </xf>
    <xf numFmtId="0" fontId="14" fillId="0" borderId="34" xfId="4" applyFont="1" applyBorder="1" applyAlignment="1">
      <alignment horizontal="center" vertical="center" readingOrder="1"/>
    </xf>
    <xf numFmtId="0" fontId="14" fillId="6" borderId="33" xfId="4" applyFont="1" applyFill="1" applyBorder="1" applyAlignment="1">
      <alignment horizontal="center" vertical="center" readingOrder="2"/>
    </xf>
    <xf numFmtId="0" fontId="14" fillId="6" borderId="34" xfId="4" applyFont="1" applyFill="1" applyBorder="1" applyAlignment="1">
      <alignment horizontal="center" vertical="center" readingOrder="2"/>
    </xf>
    <xf numFmtId="0" fontId="83" fillId="8" borderId="41" xfId="4" applyFont="1" applyFill="1" applyBorder="1" applyAlignment="1">
      <alignment horizontal="center" vertical="center"/>
    </xf>
    <xf numFmtId="0" fontId="106" fillId="8" borderId="70" xfId="6" applyFont="1" applyFill="1" applyBorder="1" applyAlignment="1">
      <alignment horizontal="center" vertical="center" textRotation="90"/>
    </xf>
    <xf numFmtId="0" fontId="106" fillId="8" borderId="123" xfId="6" applyFont="1" applyFill="1" applyBorder="1" applyAlignment="1">
      <alignment horizontal="center" vertical="center" textRotation="90"/>
    </xf>
    <xf numFmtId="0" fontId="106" fillId="8" borderId="58" xfId="6" applyFont="1" applyFill="1" applyBorder="1" applyAlignment="1">
      <alignment horizontal="center" vertical="center" textRotation="90"/>
    </xf>
    <xf numFmtId="0" fontId="81" fillId="8" borderId="94" xfId="6" applyFont="1" applyFill="1" applyBorder="1" applyAlignment="1">
      <alignment horizontal="center" vertical="center" textRotation="90"/>
    </xf>
    <xf numFmtId="0" fontId="81" fillId="8" borderId="89" xfId="6" applyFont="1" applyFill="1" applyBorder="1" applyAlignment="1">
      <alignment horizontal="center" vertical="center" textRotation="90"/>
    </xf>
    <xf numFmtId="0" fontId="81" fillId="8" borderId="76" xfId="6" applyFont="1" applyFill="1" applyBorder="1" applyAlignment="1">
      <alignment horizontal="center" vertical="center" textRotation="90"/>
    </xf>
    <xf numFmtId="0" fontId="88" fillId="0" borderId="0" xfId="6" applyFont="1" applyAlignment="1">
      <alignment horizontal="center" vertical="center"/>
    </xf>
    <xf numFmtId="0" fontId="29" fillId="0" borderId="0" xfId="4" applyFont="1" applyAlignment="1">
      <alignment horizontal="justify" vertical="center"/>
    </xf>
    <xf numFmtId="0" fontId="26" fillId="0" borderId="71" xfId="4" applyFont="1" applyBorder="1" applyAlignment="1">
      <alignment horizontal="center" vertical="center" readingOrder="2"/>
    </xf>
    <xf numFmtId="0" fontId="26" fillId="0" borderId="46" xfId="4" applyFont="1" applyBorder="1" applyAlignment="1">
      <alignment horizontal="center" vertical="center" readingOrder="2"/>
    </xf>
    <xf numFmtId="0" fontId="107" fillId="8" borderId="94" xfId="6" applyFont="1" applyFill="1" applyBorder="1" applyAlignment="1">
      <alignment horizontal="center" vertical="center" wrapText="1"/>
    </xf>
    <xf numFmtId="0" fontId="107" fillId="8" borderId="89" xfId="6" applyFont="1" applyFill="1" applyBorder="1" applyAlignment="1">
      <alignment horizontal="center" vertical="center" wrapText="1"/>
    </xf>
    <xf numFmtId="0" fontId="107" fillId="8" borderId="76" xfId="6" applyFont="1" applyFill="1" applyBorder="1" applyAlignment="1">
      <alignment horizontal="center" vertical="center" wrapText="1"/>
    </xf>
    <xf numFmtId="0" fontId="37" fillId="6" borderId="96" xfId="4" applyFont="1" applyFill="1" applyBorder="1" applyAlignment="1">
      <alignment horizontal="center" vertical="center" readingOrder="2"/>
    </xf>
    <xf numFmtId="0" fontId="37" fillId="6" borderId="44" xfId="4" applyFont="1" applyFill="1" applyBorder="1" applyAlignment="1">
      <alignment horizontal="center" vertical="center" readingOrder="2"/>
    </xf>
    <xf numFmtId="3" fontId="37" fillId="6" borderId="75" xfId="4" applyNumberFormat="1" applyFont="1" applyFill="1" applyBorder="1" applyAlignment="1">
      <alignment horizontal="center" vertical="center"/>
    </xf>
    <xf numFmtId="3" fontId="37" fillId="6" borderId="67" xfId="4" applyNumberFormat="1" applyFont="1" applyFill="1" applyBorder="1" applyAlignment="1">
      <alignment horizontal="center" vertical="center"/>
    </xf>
    <xf numFmtId="0" fontId="14" fillId="5" borderId="0" xfId="4" applyFont="1" applyFill="1" applyAlignment="1">
      <alignment horizontal="left" vertical="center" wrapText="1"/>
    </xf>
    <xf numFmtId="0" fontId="110" fillId="0" borderId="0" xfId="0" applyFont="1" applyAlignment="1">
      <alignment horizontal="left" vertical="center" wrapText="1"/>
    </xf>
    <xf numFmtId="0" fontId="26" fillId="5" borderId="0" xfId="4" applyFont="1" applyFill="1" applyAlignment="1">
      <alignment horizontal="center" vertical="center"/>
    </xf>
    <xf numFmtId="0" fontId="26" fillId="5" borderId="44" xfId="4" applyFont="1" applyFill="1" applyBorder="1" applyAlignment="1">
      <alignment horizontal="center" vertical="center"/>
    </xf>
    <xf numFmtId="0" fontId="14" fillId="5" borderId="0" xfId="4" applyFont="1" applyFill="1" applyAlignment="1">
      <alignment horizontal="left" vertical="top" wrapText="1"/>
    </xf>
    <xf numFmtId="2" fontId="66" fillId="5" borderId="0" xfId="13" applyNumberFormat="1" applyFont="1" applyFill="1" applyAlignment="1">
      <alignment horizontal="center" vertical="center"/>
    </xf>
    <xf numFmtId="2" fontId="66" fillId="5" borderId="44" xfId="13" applyNumberFormat="1" applyFont="1" applyFill="1" applyBorder="1" applyAlignment="1">
      <alignment horizontal="center" vertical="center"/>
    </xf>
    <xf numFmtId="0" fontId="11" fillId="5" borderId="0" xfId="4" applyFont="1" applyFill="1" applyAlignment="1">
      <alignment horizontal="justify" vertical="center"/>
    </xf>
    <xf numFmtId="0" fontId="58" fillId="8" borderId="71" xfId="4" applyFont="1" applyFill="1" applyBorder="1" applyAlignment="1">
      <alignment horizontal="center" vertical="center"/>
    </xf>
    <xf numFmtId="0" fontId="58" fillId="8" borderId="95" xfId="4" applyFont="1" applyFill="1" applyBorder="1" applyAlignment="1">
      <alignment horizontal="center" vertical="center"/>
    </xf>
    <xf numFmtId="0" fontId="58" fillId="8" borderId="47" xfId="4" applyFont="1" applyFill="1" applyBorder="1" applyAlignment="1">
      <alignment horizontal="center" vertical="center"/>
    </xf>
    <xf numFmtId="0" fontId="14" fillId="5" borderId="145" xfId="4" applyFont="1" applyFill="1" applyBorder="1" applyAlignment="1">
      <alignment horizontal="center" vertical="center"/>
    </xf>
    <xf numFmtId="0" fontId="14" fillId="5" borderId="0" xfId="4" applyFont="1" applyFill="1" applyAlignment="1">
      <alignment horizontal="center" vertical="center"/>
    </xf>
    <xf numFmtId="0" fontId="14" fillId="5" borderId="50" xfId="4" applyFont="1" applyFill="1" applyBorder="1" applyAlignment="1">
      <alignment horizontal="center" vertical="center"/>
    </xf>
    <xf numFmtId="1" fontId="14" fillId="6" borderId="145" xfId="4" applyNumberFormat="1" applyFont="1" applyFill="1" applyBorder="1" applyAlignment="1">
      <alignment horizontal="left" vertical="center"/>
    </xf>
    <xf numFmtId="1" fontId="14" fillId="6" borderId="0" xfId="4" applyNumberFormat="1" applyFont="1" applyFill="1" applyAlignment="1">
      <alignment horizontal="left" vertical="center"/>
    </xf>
    <xf numFmtId="1" fontId="14" fillId="6" borderId="50" xfId="4" applyNumberFormat="1" applyFont="1" applyFill="1" applyBorder="1" applyAlignment="1">
      <alignment horizontal="left" vertical="center"/>
    </xf>
    <xf numFmtId="0" fontId="14" fillId="0" borderId="149" xfId="4" applyFont="1" applyBorder="1" applyAlignment="1">
      <alignment horizontal="center" vertical="center"/>
    </xf>
    <xf numFmtId="0" fontId="14" fillId="0" borderId="44" xfId="4" applyFont="1" applyBorder="1" applyAlignment="1">
      <alignment horizontal="center" vertical="center"/>
    </xf>
    <xf numFmtId="0" fontId="14" fillId="0" borderId="122" xfId="4" applyFont="1" applyBorder="1" applyAlignment="1">
      <alignment horizontal="center" vertical="center"/>
    </xf>
    <xf numFmtId="0" fontId="11" fillId="0" borderId="0" xfId="4" applyFont="1" applyAlignment="1">
      <alignment horizontal="left" vertical="center"/>
    </xf>
    <xf numFmtId="0" fontId="11" fillId="0" borderId="45" xfId="4" applyFont="1" applyBorder="1" applyAlignment="1">
      <alignment horizontal="left" vertical="center"/>
    </xf>
    <xf numFmtId="0" fontId="57" fillId="5" borderId="44" xfId="4" applyFont="1" applyFill="1" applyBorder="1" applyAlignment="1">
      <alignment horizontal="center"/>
    </xf>
    <xf numFmtId="0" fontId="55" fillId="5" borderId="0" xfId="4" applyFont="1" applyFill="1" applyAlignment="1">
      <alignment horizontal="left" vertical="center"/>
    </xf>
    <xf numFmtId="0" fontId="41" fillId="5" borderId="0" xfId="4" applyFont="1" applyFill="1" applyAlignment="1">
      <alignment horizontal="left" vertical="top" wrapText="1"/>
    </xf>
    <xf numFmtId="0" fontId="26" fillId="5" borderId="0" xfId="4" applyFont="1" applyFill="1" applyAlignment="1">
      <alignment horizontal="center" vertical="center" wrapText="1"/>
    </xf>
    <xf numFmtId="0" fontId="63" fillId="5" borderId="44" xfId="4" applyFont="1" applyFill="1" applyBorder="1" applyAlignment="1">
      <alignment horizontal="center" vertical="center"/>
    </xf>
    <xf numFmtId="0" fontId="41" fillId="5" borderId="0" xfId="4" applyFont="1" applyFill="1" applyAlignment="1">
      <alignment horizontal="left" vertical="center"/>
    </xf>
    <xf numFmtId="3" fontId="11" fillId="0" borderId="71" xfId="4" applyNumberFormat="1" applyFont="1" applyBorder="1" applyAlignment="1">
      <alignment horizontal="center" vertical="center"/>
    </xf>
    <xf numFmtId="3" fontId="11" fillId="0" borderId="46" xfId="4" applyNumberFormat="1" applyFont="1" applyBorder="1" applyAlignment="1">
      <alignment horizontal="center" vertical="center"/>
    </xf>
    <xf numFmtId="0" fontId="57" fillId="5" borderId="63" xfId="4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08" fillId="0" borderId="0" xfId="0" applyFont="1" applyAlignment="1">
      <alignment horizontal="left" wrapText="1"/>
    </xf>
    <xf numFmtId="3" fontId="91" fillId="0" borderId="153" xfId="4" applyNumberFormat="1" applyFont="1" applyBorder="1" applyAlignment="1">
      <alignment horizontal="center" vertical="center"/>
    </xf>
    <xf numFmtId="3" fontId="91" fillId="0" borderId="152" xfId="4" applyNumberFormat="1" applyFont="1" applyBorder="1" applyAlignment="1">
      <alignment horizontal="center" vertical="center"/>
    </xf>
    <xf numFmtId="0" fontId="35" fillId="0" borderId="0" xfId="4" applyFont="1" applyAlignment="1">
      <alignment horizontal="left" vertical="center" wrapText="1"/>
    </xf>
    <xf numFmtId="0" fontId="63" fillId="5" borderId="1" xfId="4" applyFont="1" applyFill="1" applyBorder="1" applyAlignment="1">
      <alignment horizontal="center" vertical="center"/>
    </xf>
    <xf numFmtId="0" fontId="63" fillId="5" borderId="2" xfId="4" applyFont="1" applyFill="1" applyBorder="1" applyAlignment="1">
      <alignment horizontal="center" vertical="center"/>
    </xf>
    <xf numFmtId="0" fontId="63" fillId="5" borderId="3" xfId="4" applyFont="1" applyFill="1" applyBorder="1" applyAlignment="1">
      <alignment horizontal="center" vertical="center"/>
    </xf>
    <xf numFmtId="0" fontId="0" fillId="0" borderId="150" xfId="10" applyFont="1" applyBorder="1" applyAlignment="1">
      <alignment horizontal="right"/>
    </xf>
    <xf numFmtId="0" fontId="0" fillId="0" borderId="151" xfId="10" applyFont="1" applyBorder="1" applyAlignment="1">
      <alignment horizontal="right"/>
    </xf>
    <xf numFmtId="0" fontId="5" fillId="0" borderId="44" xfId="0" applyFont="1" applyBorder="1" applyAlignment="1">
      <alignment horizontal="center"/>
    </xf>
    <xf numFmtId="3" fontId="14" fillId="0" borderId="33" xfId="4" applyNumberFormat="1" applyFont="1" applyBorder="1" applyAlignment="1">
      <alignment horizontal="center" vertical="center"/>
    </xf>
    <xf numFmtId="0" fontId="14" fillId="0" borderId="34" xfId="4" applyFont="1" applyBorder="1" applyAlignment="1">
      <alignment horizontal="center" vertical="center" wrapText="1"/>
    </xf>
    <xf numFmtId="3" fontId="14" fillId="0" borderId="34" xfId="4" applyNumberFormat="1" applyFont="1" applyBorder="1" applyAlignment="1">
      <alignment horizontal="center" vertical="center" readingOrder="2"/>
    </xf>
    <xf numFmtId="3" fontId="14" fillId="0" borderId="34" xfId="5" applyNumberFormat="1" applyFont="1" applyBorder="1" applyAlignment="1">
      <alignment horizontal="center" vertical="center"/>
    </xf>
    <xf numFmtId="3" fontId="14" fillId="0" borderId="35" xfId="5" applyNumberFormat="1" applyFont="1" applyBorder="1" applyAlignment="1">
      <alignment horizontal="center" vertical="center"/>
    </xf>
    <xf numFmtId="3" fontId="14" fillId="6" borderId="33" xfId="4" applyNumberFormat="1" applyFont="1" applyFill="1" applyBorder="1" applyAlignment="1">
      <alignment horizontal="center" vertical="center"/>
    </xf>
    <xf numFmtId="0" fontId="14" fillId="6" borderId="34" xfId="4" applyFont="1" applyFill="1" applyBorder="1" applyAlignment="1">
      <alignment horizontal="center" vertical="center" wrapText="1"/>
    </xf>
    <xf numFmtId="3" fontId="14" fillId="6" borderId="34" xfId="4" applyNumberFormat="1" applyFont="1" applyFill="1" applyBorder="1" applyAlignment="1">
      <alignment horizontal="center" vertical="center" readingOrder="2"/>
    </xf>
    <xf numFmtId="3" fontId="14" fillId="6" borderId="34" xfId="5" applyNumberFormat="1" applyFont="1" applyFill="1" applyBorder="1" applyAlignment="1">
      <alignment horizontal="center" vertical="center"/>
    </xf>
    <xf numFmtId="3" fontId="14" fillId="6" borderId="35" xfId="5" applyNumberFormat="1" applyFont="1" applyFill="1" applyBorder="1" applyAlignment="1">
      <alignment horizontal="center" vertical="center"/>
    </xf>
    <xf numFmtId="0" fontId="42" fillId="0" borderId="0" xfId="6" applyFont="1" applyAlignment="1">
      <alignment horizontal="center" vertical="center"/>
    </xf>
    <xf numFmtId="0" fontId="42" fillId="0" borderId="36" xfId="6" applyFont="1" applyBorder="1" applyAlignment="1">
      <alignment horizontal="center" vertical="center"/>
    </xf>
    <xf numFmtId="0" fontId="42" fillId="0" borderId="37" xfId="6" applyFont="1" applyBorder="1" applyAlignment="1">
      <alignment horizontal="center" vertical="center"/>
    </xf>
    <xf numFmtId="0" fontId="42" fillId="0" borderId="20" xfId="6" applyFont="1" applyBorder="1" applyAlignment="1">
      <alignment horizontal="center" vertical="center"/>
    </xf>
    <xf numFmtId="0" fontId="34" fillId="0" borderId="43" xfId="6" applyFont="1" applyBorder="1" applyAlignment="1">
      <alignment horizontal="center" vertical="center"/>
    </xf>
    <xf numFmtId="0" fontId="34" fillId="0" borderId="0" xfId="6" applyFont="1" applyAlignment="1">
      <alignment horizontal="center" vertical="center"/>
    </xf>
    <xf numFmtId="0" fontId="48" fillId="0" borderId="0" xfId="7" applyFont="1" applyAlignment="1">
      <alignment horizontal="center"/>
    </xf>
    <xf numFmtId="0" fontId="7" fillId="0" borderId="0" xfId="6" applyFont="1" applyAlignment="1">
      <alignment horizontal="center" vertical="center"/>
    </xf>
    <xf numFmtId="0" fontId="14" fillId="5" borderId="0" xfId="4" applyFont="1" applyFill="1" applyAlignment="1">
      <alignment horizontal="left" vertical="center"/>
    </xf>
    <xf numFmtId="0" fontId="56" fillId="0" borderId="0" xfId="6" applyFont="1" applyAlignment="1">
      <alignment horizontal="center" vertical="center"/>
    </xf>
    <xf numFmtId="0" fontId="26" fillId="0" borderId="0" xfId="4" applyFont="1" applyAlignment="1">
      <alignment horizontal="justify" vertical="center"/>
    </xf>
  </cellXfs>
  <cellStyles count="20">
    <cellStyle name="Comma" xfId="16" builtinId="3"/>
    <cellStyle name="Comma 2" xfId="5" xr:uid="{95CF5AD4-C251-429B-A86B-A5E31E176402}"/>
    <cellStyle name="Comma 3" xfId="12" xr:uid="{561EE306-CAB9-4091-A458-9A3125EFA756}"/>
    <cellStyle name="Comma 9" xfId="11" xr:uid="{CCDBF902-3FC3-4031-B09A-22770B8C8920}"/>
    <cellStyle name="Currency 2" xfId="8" xr:uid="{FBB8E3F2-F84E-4BFD-B76B-9894B8389530}"/>
    <cellStyle name="Hyperlink" xfId="15" builtinId="8"/>
    <cellStyle name="MS_Arabic" xfId="13" xr:uid="{919B67AC-D4A1-459A-A01E-070EB404D5D9}"/>
    <cellStyle name="MS_Latin" xfId="4" xr:uid="{BFB56E02-97C3-4E44-B79B-2AA4E2838B03}"/>
    <cellStyle name="Normal" xfId="0" builtinId="0"/>
    <cellStyle name="Normal 19" xfId="10" xr:uid="{0137030B-3D39-4C53-B889-31CB5665367D}"/>
    <cellStyle name="Normal 2 2" xfId="7" xr:uid="{204CF726-C8C2-4F48-8F01-FBB5CB4A7959}"/>
    <cellStyle name="Normal 2 3" xfId="3" xr:uid="{C1056D41-6157-44D8-9224-E8454C1F5E96}"/>
    <cellStyle name="Normal 3" xfId="6" xr:uid="{59AA9171-5B4B-4CEC-87D0-5BD22A2195B3}"/>
    <cellStyle name="Normal 4 4 2" xfId="1" xr:uid="{D923B580-9200-46AF-85F9-CA33B0346EBC}"/>
    <cellStyle name="Normal 5 3" xfId="2" xr:uid="{FC0E7C55-4C0D-4AD1-A59A-B4867BAC02A4}"/>
    <cellStyle name="Output" xfId="18" builtinId="21"/>
    <cellStyle name="Percent" xfId="17" builtinId="5"/>
    <cellStyle name="Percent 2" xfId="19" xr:uid="{4183C731-4BFE-40E0-BBE2-F3335CB0C5D0}"/>
    <cellStyle name="Percent 2 3" xfId="9" xr:uid="{0CB8E3B2-999A-41E1-B0E3-085039AC9F83}"/>
    <cellStyle name="Percent 3" xfId="14" xr:uid="{2E1487AB-979A-4E40-8FC7-A662D35DC53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7.png"/><Relationship Id="rId4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5.emf"/><Relationship Id="rId1" Type="http://schemas.openxmlformats.org/officeDocument/2006/relationships/image" Target="../media/image14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15.emf"/><Relationship Id="rId1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5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7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5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5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53340</xdr:colOff>
      <xdr:row>30</xdr:row>
      <xdr:rowOff>99060</xdr:rowOff>
    </xdr:from>
    <xdr:to>
      <xdr:col>30</xdr:col>
      <xdr:colOff>255518</xdr:colOff>
      <xdr:row>30</xdr:row>
      <xdr:rowOff>3147060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0" t="1070" r="1367" b="65410"/>
        <a:stretch/>
      </xdr:blipFill>
      <xdr:spPr>
        <a:xfrm>
          <a:off x="14234160" y="8328660"/>
          <a:ext cx="6519158" cy="3048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312420</xdr:colOff>
      <xdr:row>31</xdr:row>
      <xdr:rowOff>30480</xdr:rowOff>
    </xdr:from>
    <xdr:to>
      <xdr:col>30</xdr:col>
      <xdr:colOff>510540</xdr:colOff>
      <xdr:row>31</xdr:row>
      <xdr:rowOff>3088004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861" t="857" r="1716" b="66046"/>
        <a:stretch/>
      </xdr:blipFill>
      <xdr:spPr>
        <a:xfrm>
          <a:off x="14493240" y="11628120"/>
          <a:ext cx="6515100" cy="3057524"/>
        </a:xfrm>
        <a:prstGeom prst="rect">
          <a:avLst/>
        </a:prstGeom>
      </xdr:spPr>
    </xdr:pic>
    <xdr:clientData/>
  </xdr:twoCellAnchor>
  <xdr:twoCellAnchor editAs="oneCell">
    <xdr:from>
      <xdr:col>22</xdr:col>
      <xdr:colOff>91441</xdr:colOff>
      <xdr:row>27</xdr:row>
      <xdr:rowOff>219075</xdr:rowOff>
    </xdr:from>
    <xdr:to>
      <xdr:col>22</xdr:col>
      <xdr:colOff>1903635</xdr:colOff>
      <xdr:row>27</xdr:row>
      <xdr:rowOff>561975</xdr:rowOff>
    </xdr:to>
    <xdr:pic>
      <xdr:nvPicPr>
        <xdr:cNvPr id="3" name="Picture 16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 bwMode="auto">
        <a:xfrm>
          <a:off x="14279881" y="5156835"/>
          <a:ext cx="1812194" cy="342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25</xdr:col>
      <xdr:colOff>388621</xdr:colOff>
      <xdr:row>19</xdr:row>
      <xdr:rowOff>38100</xdr:rowOff>
    </xdr:from>
    <xdr:to>
      <xdr:col>28</xdr:col>
      <xdr:colOff>533401</xdr:colOff>
      <xdr:row>25</xdr:row>
      <xdr:rowOff>118110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" t="17134" r="68442"/>
        <a:stretch/>
      </xdr:blipFill>
      <xdr:spPr>
        <a:xfrm>
          <a:off x="17769841" y="3512820"/>
          <a:ext cx="2019300" cy="1177290"/>
        </a:xfrm>
        <a:prstGeom prst="rect">
          <a:avLst/>
        </a:prstGeom>
      </xdr:spPr>
    </xdr:pic>
    <xdr:clientData/>
  </xdr:twoCellAnchor>
  <xdr:twoCellAnchor editAs="oneCell">
    <xdr:from>
      <xdr:col>22</xdr:col>
      <xdr:colOff>30480</xdr:colOff>
      <xdr:row>28</xdr:row>
      <xdr:rowOff>182880</xdr:rowOff>
    </xdr:from>
    <xdr:to>
      <xdr:col>22</xdr:col>
      <xdr:colOff>1907167</xdr:colOff>
      <xdr:row>28</xdr:row>
      <xdr:rowOff>802091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18920" y="6309360"/>
          <a:ext cx="1876687" cy="619211"/>
        </a:xfrm>
        <a:prstGeom prst="rect">
          <a:avLst/>
        </a:prstGeom>
      </xdr:spPr>
    </xdr:pic>
    <xdr:clientData/>
  </xdr:twoCellAnchor>
  <xdr:twoCellAnchor editAs="oneCell">
    <xdr:from>
      <xdr:col>22</xdr:col>
      <xdr:colOff>106680</xdr:colOff>
      <xdr:row>29</xdr:row>
      <xdr:rowOff>53340</xdr:rowOff>
    </xdr:from>
    <xdr:to>
      <xdr:col>22</xdr:col>
      <xdr:colOff>1813560</xdr:colOff>
      <xdr:row>29</xdr:row>
      <xdr:rowOff>1060208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295120" y="7322820"/>
          <a:ext cx="1706880" cy="10068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601980</xdr:colOff>
      <xdr:row>1</xdr:row>
      <xdr:rowOff>0</xdr:rowOff>
    </xdr:from>
    <xdr:to>
      <xdr:col>10</xdr:col>
      <xdr:colOff>60960</xdr:colOff>
      <xdr:row>3</xdr:row>
      <xdr:rowOff>45720</xdr:rowOff>
    </xdr:to>
    <xdr:sp macro="[0]!UnhideSheet" textlink="">
      <xdr:nvSpPr>
        <xdr:cNvPr id="2" name="btn_Button_8">
          <a:extLst>
            <a:ext uri="{FF2B5EF4-FFF2-40B4-BE49-F238E27FC236}">
              <a16:creationId xmlns:a16="http://schemas.microsoft.com/office/drawing/2014/main" id="{77247EBB-F6CC-BCD6-A58B-846E9CCFE2C7}"/>
            </a:ext>
          </a:extLst>
        </xdr:cNvPr>
        <xdr:cNvSpPr/>
      </xdr:nvSpPr>
      <xdr:spPr>
        <a:xfrm>
          <a:off x="7673340" y="175260"/>
          <a:ext cx="678180" cy="396240"/>
        </a:xfrm>
        <a:prstGeom prst="roundRect">
          <a:avLst/>
        </a:prstGeom>
        <a:solidFill>
          <a:schemeClr val="accent1">
            <a:alpha val="90000"/>
          </a:schemeClr>
        </a:solidFill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Costing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598714</xdr:colOff>
      <xdr:row>28</xdr:row>
      <xdr:rowOff>285751</xdr:rowOff>
    </xdr:from>
    <xdr:to>
      <xdr:col>19</xdr:col>
      <xdr:colOff>204107</xdr:colOff>
      <xdr:row>33</xdr:row>
      <xdr:rowOff>54429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851174" y="12660631"/>
          <a:ext cx="3979273" cy="197847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1028700</xdr:colOff>
      <xdr:row>6</xdr:row>
      <xdr:rowOff>323850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505575" cy="29527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133350</xdr:rowOff>
    </xdr:from>
    <xdr:to>
      <xdr:col>10</xdr:col>
      <xdr:colOff>13892</xdr:colOff>
      <xdr:row>23</xdr:row>
      <xdr:rowOff>428624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20" t="62138" r="1367" b="886"/>
        <a:stretch/>
      </xdr:blipFill>
      <xdr:spPr>
        <a:xfrm>
          <a:off x="0" y="7143750"/>
          <a:ext cx="6567092" cy="33623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57150</xdr:rowOff>
    </xdr:from>
    <xdr:to>
      <xdr:col>9</xdr:col>
      <xdr:colOff>1047749</xdr:colOff>
      <xdr:row>21</xdr:row>
      <xdr:rowOff>111857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8820150"/>
          <a:ext cx="6524624" cy="4928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598714</xdr:colOff>
      <xdr:row>28</xdr:row>
      <xdr:rowOff>285751</xdr:rowOff>
    </xdr:from>
    <xdr:to>
      <xdr:col>19</xdr:col>
      <xdr:colOff>204107</xdr:colOff>
      <xdr:row>33</xdr:row>
      <xdr:rowOff>54429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525794" y="12660631"/>
          <a:ext cx="3979273" cy="197847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20</xdr:row>
      <xdr:rowOff>57150</xdr:rowOff>
    </xdr:from>
    <xdr:to>
      <xdr:col>9</xdr:col>
      <xdr:colOff>1047749</xdr:colOff>
      <xdr:row>21</xdr:row>
      <xdr:rowOff>111857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8896350"/>
          <a:ext cx="6526529" cy="496667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19050</xdr:rowOff>
    </xdr:from>
    <xdr:to>
      <xdr:col>10</xdr:col>
      <xdr:colOff>9525</xdr:colOff>
      <xdr:row>7</xdr:row>
      <xdr:rowOff>276225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68301"/>
        <a:stretch/>
      </xdr:blipFill>
      <xdr:spPr>
        <a:xfrm>
          <a:off x="9525" y="19050"/>
          <a:ext cx="6553200" cy="33242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13</xdr:row>
      <xdr:rowOff>142875</xdr:rowOff>
    </xdr:from>
    <xdr:to>
      <xdr:col>9</xdr:col>
      <xdr:colOff>1068225</xdr:colOff>
      <xdr:row>24</xdr:row>
      <xdr:rowOff>8529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55318"/>
        <a:stretch/>
      </xdr:blipFill>
      <xdr:spPr>
        <a:xfrm>
          <a:off x="40414" y="5882800"/>
          <a:ext cx="6497119" cy="47225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31111</xdr:colOff>
      <xdr:row>0</xdr:row>
      <xdr:rowOff>0</xdr:rowOff>
    </xdr:from>
    <xdr:to>
      <xdr:col>11</xdr:col>
      <xdr:colOff>0</xdr:colOff>
      <xdr:row>46</xdr:row>
      <xdr:rowOff>133350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31111" y="0"/>
          <a:ext cx="6131564" cy="8896350"/>
          <a:chOff x="6451054" y="0"/>
          <a:chExt cx="6310722" cy="889635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51054" y="0"/>
            <a:ext cx="6310722" cy="8896350"/>
          </a:xfrm>
          <a:prstGeom prst="rect">
            <a:avLst/>
          </a:prstGeom>
        </xdr:spPr>
      </xdr:pic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CxnSpPr/>
        </xdr:nvCxnSpPr>
        <xdr:spPr>
          <a:xfrm>
            <a:off x="6772275" y="3162300"/>
            <a:ext cx="4286250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6772275" y="5295900"/>
            <a:ext cx="4286250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CxnSpPr/>
        </xdr:nvCxnSpPr>
        <xdr:spPr>
          <a:xfrm flipV="1">
            <a:off x="7048500" y="3543300"/>
            <a:ext cx="1304925" cy="1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6991350" y="5553075"/>
            <a:ext cx="3333750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200025</xdr:colOff>
      <xdr:row>12</xdr:row>
      <xdr:rowOff>171450</xdr:rowOff>
    </xdr:from>
    <xdr:to>
      <xdr:col>4</xdr:col>
      <xdr:colOff>96611</xdr:colOff>
      <xdr:row>14</xdr:row>
      <xdr:rowOff>24492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 txBox="1"/>
      </xdr:nvSpPr>
      <xdr:spPr>
        <a:xfrm>
          <a:off x="809625" y="2282190"/>
          <a:ext cx="1725386" cy="203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/>
            <a:t>XXX</a:t>
          </a:r>
          <a:r>
            <a:rPr lang="en-US" sz="1050" b="1" baseline="0"/>
            <a:t> XXXX</a:t>
          </a:r>
          <a:endParaRPr lang="en-US" sz="1050" b="1"/>
        </a:p>
      </xdr:txBody>
    </xdr:sp>
    <xdr:clientData/>
  </xdr:twoCellAnchor>
  <xdr:twoCellAnchor>
    <xdr:from>
      <xdr:col>8</xdr:col>
      <xdr:colOff>133351</xdr:colOff>
      <xdr:row>38</xdr:row>
      <xdr:rowOff>66675</xdr:rowOff>
    </xdr:from>
    <xdr:to>
      <xdr:col>11</xdr:col>
      <xdr:colOff>8060</xdr:colOff>
      <xdr:row>39</xdr:row>
      <xdr:rowOff>110217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 txBox="1"/>
      </xdr:nvSpPr>
      <xdr:spPr>
        <a:xfrm>
          <a:off x="5010151" y="6734175"/>
          <a:ext cx="1360609" cy="2188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/>
            <a:t>XXX</a:t>
          </a:r>
          <a:r>
            <a:rPr lang="en-US" sz="1050" b="1" baseline="0"/>
            <a:t> XXXX</a:t>
          </a:r>
          <a:endParaRPr lang="en-US" sz="1050" b="1"/>
        </a:p>
      </xdr:txBody>
    </xdr:sp>
    <xdr:clientData/>
  </xdr:twoCellAnchor>
  <xdr:twoCellAnchor>
    <xdr:from>
      <xdr:col>8</xdr:col>
      <xdr:colOff>123825</xdr:colOff>
      <xdr:row>39</xdr:row>
      <xdr:rowOff>64476</xdr:rowOff>
    </xdr:from>
    <xdr:to>
      <xdr:col>10</xdr:col>
      <xdr:colOff>131153</xdr:colOff>
      <xdr:row>40</xdr:row>
      <xdr:rowOff>42496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/>
      </xdr:nvSpPr>
      <xdr:spPr>
        <a:xfrm>
          <a:off x="5000625" y="6907236"/>
          <a:ext cx="1226528" cy="1532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/>
            <a:t>XXX</a:t>
          </a:r>
          <a:r>
            <a:rPr lang="en-US" sz="1050" b="1" baseline="0"/>
            <a:t> XXXX</a:t>
          </a:r>
          <a:endParaRPr lang="en-US" sz="1050" b="1"/>
        </a:p>
      </xdr:txBody>
    </xdr:sp>
    <xdr:clientData/>
  </xdr:twoCellAnchor>
  <xdr:twoCellAnchor editAs="oneCell">
    <xdr:from>
      <xdr:col>6</xdr:col>
      <xdr:colOff>548640</xdr:colOff>
      <xdr:row>2</xdr:row>
      <xdr:rowOff>129540</xdr:rowOff>
    </xdr:from>
    <xdr:to>
      <xdr:col>9</xdr:col>
      <xdr:colOff>601980</xdr:colOff>
      <xdr:row>8</xdr:row>
      <xdr:rowOff>77980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06240" y="480060"/>
          <a:ext cx="1882140" cy="1000000"/>
        </a:xfrm>
        <a:prstGeom prst="rect">
          <a:avLst/>
        </a:prstGeom>
      </xdr:spPr>
    </xdr:pic>
    <xdr:clientData/>
  </xdr:twoCellAnchor>
  <xdr:twoCellAnchor>
    <xdr:from>
      <xdr:col>2</xdr:col>
      <xdr:colOff>129540</xdr:colOff>
      <xdr:row>15</xdr:row>
      <xdr:rowOff>68580</xdr:rowOff>
    </xdr:from>
    <xdr:to>
      <xdr:col>5</xdr:col>
      <xdr:colOff>26126</xdr:colOff>
      <xdr:row>16</xdr:row>
      <xdr:rowOff>96882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/>
      </xdr:nvSpPr>
      <xdr:spPr>
        <a:xfrm>
          <a:off x="1348740" y="2705100"/>
          <a:ext cx="1725386" cy="203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>
              <a:solidFill>
                <a:srgbClr val="FF0000"/>
              </a:solidFill>
            </a:rPr>
            <a:t>HITACHI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31111</xdr:colOff>
      <xdr:row>0</xdr:row>
      <xdr:rowOff>0</xdr:rowOff>
    </xdr:from>
    <xdr:to>
      <xdr:col>10</xdr:col>
      <xdr:colOff>226970</xdr:colOff>
      <xdr:row>46</xdr:row>
      <xdr:rowOff>133350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31111" y="0"/>
          <a:ext cx="6101359" cy="8896350"/>
          <a:chOff x="6451054" y="0"/>
          <a:chExt cx="6310722" cy="8896350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51054" y="0"/>
            <a:ext cx="6310722" cy="8896350"/>
          </a:xfrm>
          <a:prstGeom prst="rect">
            <a:avLst/>
          </a:prstGeom>
        </xdr:spPr>
      </xdr:pic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CxnSpPr/>
        </xdr:nvCxnSpPr>
        <xdr:spPr>
          <a:xfrm>
            <a:off x="6772275" y="3162300"/>
            <a:ext cx="4286250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6772275" y="5295900"/>
            <a:ext cx="4286250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CxnSpPr/>
        </xdr:nvCxnSpPr>
        <xdr:spPr>
          <a:xfrm flipV="1">
            <a:off x="7048500" y="3543300"/>
            <a:ext cx="1304925" cy="1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6991350" y="5553075"/>
            <a:ext cx="3333750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200025</xdr:colOff>
      <xdr:row>12</xdr:row>
      <xdr:rowOff>171450</xdr:rowOff>
    </xdr:from>
    <xdr:to>
      <xdr:col>4</xdr:col>
      <xdr:colOff>96611</xdr:colOff>
      <xdr:row>14</xdr:row>
      <xdr:rowOff>24492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 txBox="1"/>
      </xdr:nvSpPr>
      <xdr:spPr>
        <a:xfrm>
          <a:off x="809625" y="2282190"/>
          <a:ext cx="1725386" cy="203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/>
            <a:t>XXX</a:t>
          </a:r>
          <a:r>
            <a:rPr lang="en-US" sz="1050" b="1" baseline="0"/>
            <a:t> XXXX</a:t>
          </a:r>
          <a:endParaRPr lang="en-US" sz="1050" b="1"/>
        </a:p>
      </xdr:txBody>
    </xdr:sp>
    <xdr:clientData/>
  </xdr:twoCellAnchor>
  <xdr:twoCellAnchor>
    <xdr:from>
      <xdr:col>8</xdr:col>
      <xdr:colOff>133351</xdr:colOff>
      <xdr:row>38</xdr:row>
      <xdr:rowOff>66675</xdr:rowOff>
    </xdr:from>
    <xdr:to>
      <xdr:col>11</xdr:col>
      <xdr:colOff>8060</xdr:colOff>
      <xdr:row>39</xdr:row>
      <xdr:rowOff>110217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5010151" y="6734175"/>
          <a:ext cx="1360609" cy="2188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/>
            <a:t>XXX</a:t>
          </a:r>
          <a:r>
            <a:rPr lang="en-US" sz="1050" b="1" baseline="0"/>
            <a:t> XXXX</a:t>
          </a:r>
          <a:endParaRPr lang="en-US" sz="1050" b="1"/>
        </a:p>
      </xdr:txBody>
    </xdr:sp>
    <xdr:clientData/>
  </xdr:twoCellAnchor>
  <xdr:twoCellAnchor>
    <xdr:from>
      <xdr:col>8</xdr:col>
      <xdr:colOff>123825</xdr:colOff>
      <xdr:row>39</xdr:row>
      <xdr:rowOff>64476</xdr:rowOff>
    </xdr:from>
    <xdr:to>
      <xdr:col>10</xdr:col>
      <xdr:colOff>131153</xdr:colOff>
      <xdr:row>40</xdr:row>
      <xdr:rowOff>42496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5000625" y="6907236"/>
          <a:ext cx="1226528" cy="1532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/>
            <a:t>XXX</a:t>
          </a:r>
          <a:r>
            <a:rPr lang="en-US" sz="1050" b="1" baseline="0"/>
            <a:t> XXXX</a:t>
          </a:r>
          <a:endParaRPr lang="en-US" sz="105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292742</xdr:colOff>
      <xdr:row>47</xdr:row>
      <xdr:rowOff>76198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0" y="0"/>
          <a:ext cx="6198242" cy="9029698"/>
          <a:chOff x="6791325" y="38100"/>
          <a:chExt cx="6388742" cy="9029698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91325" y="38100"/>
            <a:ext cx="6388742" cy="9029698"/>
          </a:xfrm>
          <a:prstGeom prst="rect">
            <a:avLst/>
          </a:prstGeom>
        </xdr:spPr>
      </xdr:pic>
      <xdr:cxnSp macro="">
        <xdr:nvCxnSpPr>
          <xdr:cNvPr id="4" name="Straight Connector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CxnSpPr/>
        </xdr:nvCxnSpPr>
        <xdr:spPr>
          <a:xfrm>
            <a:off x="7143750" y="3286125"/>
            <a:ext cx="4286250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Straight Connector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7143750" y="5419725"/>
            <a:ext cx="4286250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 flipV="1">
            <a:off x="7419975" y="3638550"/>
            <a:ext cx="1304925" cy="1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Straight Connector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7362825" y="5676900"/>
            <a:ext cx="3333750" cy="0"/>
          </a:xfrm>
          <a:prstGeom prst="line">
            <a:avLst/>
          </a:prstGeom>
          <a:ln>
            <a:solidFill>
              <a:schemeClr val="tx1">
                <a:lumMod val="50000"/>
                <a:lumOff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234043</xdr:colOff>
      <xdr:row>13</xdr:row>
      <xdr:rowOff>16328</xdr:rowOff>
    </xdr:from>
    <xdr:to>
      <xdr:col>4</xdr:col>
      <xdr:colOff>130629</xdr:colOff>
      <xdr:row>14</xdr:row>
      <xdr:rowOff>59870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 txBox="1"/>
      </xdr:nvSpPr>
      <xdr:spPr>
        <a:xfrm>
          <a:off x="843643" y="2302328"/>
          <a:ext cx="1725386" cy="2188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/>
            <a:t>XXX</a:t>
          </a:r>
          <a:r>
            <a:rPr lang="en-US" sz="1050" b="1" baseline="0"/>
            <a:t> XXXX</a:t>
          </a:r>
          <a:endParaRPr lang="en-US" sz="1050" b="1"/>
        </a:p>
      </xdr:txBody>
    </xdr:sp>
    <xdr:clientData/>
  </xdr:twoCellAnchor>
  <xdr:twoCellAnchor>
    <xdr:from>
      <xdr:col>8</xdr:col>
      <xdr:colOff>139212</xdr:colOff>
      <xdr:row>38</xdr:row>
      <xdr:rowOff>168520</xdr:rowOff>
    </xdr:from>
    <xdr:to>
      <xdr:col>10</xdr:col>
      <xdr:colOff>271096</xdr:colOff>
      <xdr:row>40</xdr:row>
      <xdr:rowOff>21562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5016012" y="6836020"/>
          <a:ext cx="1351084" cy="203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/>
            <a:t>XXX</a:t>
          </a:r>
          <a:r>
            <a:rPr lang="en-US" sz="1050" b="1" baseline="0"/>
            <a:t> XXXX</a:t>
          </a:r>
          <a:endParaRPr lang="en-US" sz="1050" b="1"/>
        </a:p>
      </xdr:txBody>
    </xdr:sp>
    <xdr:clientData/>
  </xdr:twoCellAnchor>
  <xdr:twoCellAnchor>
    <xdr:from>
      <xdr:col>8</xdr:col>
      <xdr:colOff>139211</xdr:colOff>
      <xdr:row>39</xdr:row>
      <xdr:rowOff>175846</xdr:rowOff>
    </xdr:from>
    <xdr:to>
      <xdr:col>10</xdr:col>
      <xdr:colOff>146539</xdr:colOff>
      <xdr:row>40</xdr:row>
      <xdr:rowOff>153866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5016011" y="7018606"/>
          <a:ext cx="1226528" cy="1532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1050" b="1"/>
            <a:t>XXX</a:t>
          </a:r>
          <a:r>
            <a:rPr lang="en-US" sz="1050" b="1" baseline="0"/>
            <a:t> XXXX</a:t>
          </a:r>
          <a:endParaRPr lang="en-US" sz="105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77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2" name="Word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0" y="16908780"/>
          <a:ext cx="495300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32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تمديدات التدفئة المركزية</a:t>
          </a:r>
        </a:p>
      </xdr:txBody>
    </xdr:sp>
    <xdr:clientData/>
  </xdr:twoCellAnchor>
  <xdr:twoCellAnchor>
    <xdr:from>
      <xdr:col>1</xdr:col>
      <xdr:colOff>0</xdr:colOff>
      <xdr:row>77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3" name="Word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0" y="16908780"/>
          <a:ext cx="495300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32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تمديدات المياه الباردة والساخنة</a:t>
          </a:r>
        </a:p>
      </xdr:txBody>
    </xdr:sp>
    <xdr:clientData/>
  </xdr:twoCellAnchor>
  <xdr:twoCellAnchor>
    <xdr:from>
      <xdr:col>1</xdr:col>
      <xdr:colOff>0</xdr:colOff>
      <xdr:row>77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4" name="Word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0" y="16908780"/>
          <a:ext cx="495300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20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   أنابيب </a:t>
          </a:r>
          <a:r>
            <a:rPr lang="en-US" sz="20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EUROFLEX </a:t>
          </a:r>
          <a:r>
            <a:rPr lang="ar-JO" sz="20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الألمانية   </a:t>
          </a:r>
        </a:p>
      </xdr:txBody>
    </xdr:sp>
    <xdr:clientData/>
  </xdr:twoCellAnchor>
  <xdr:twoCellAnchor>
    <xdr:from>
      <xdr:col>1</xdr:col>
      <xdr:colOff>0</xdr:colOff>
      <xdr:row>77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5" name="Word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0" y="16908780"/>
          <a:ext cx="495300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28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    الخطوط الرئيسية    </a:t>
          </a:r>
        </a:p>
      </xdr:txBody>
    </xdr:sp>
    <xdr:clientData/>
  </xdr:twoCellAnchor>
  <xdr:twoCellAnchor>
    <xdr:from>
      <xdr:col>1</xdr:col>
      <xdr:colOff>0</xdr:colOff>
      <xdr:row>77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6" name="Word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0" y="16908780"/>
          <a:ext cx="495300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28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        الأضافات        </a:t>
          </a:r>
        </a:p>
      </xdr:txBody>
    </xdr:sp>
    <xdr:clientData/>
  </xdr:twoCellAnchor>
  <xdr:twoCellAnchor editAs="oneCell">
    <xdr:from>
      <xdr:col>28</xdr:col>
      <xdr:colOff>79375</xdr:colOff>
      <xdr:row>60</xdr:row>
      <xdr:rowOff>0</xdr:rowOff>
    </xdr:from>
    <xdr:to>
      <xdr:col>38</xdr:col>
      <xdr:colOff>492124</xdr:colOff>
      <xdr:row>69</xdr:row>
      <xdr:rowOff>85529</xdr:rowOff>
    </xdr:to>
    <xdr:pic>
      <xdr:nvPicPr>
        <xdr:cNvPr id="8" name="Picture 1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418935" y="9768840"/>
          <a:ext cx="6661149" cy="336212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573741</xdr:colOff>
          <xdr:row>0</xdr:row>
          <xdr:rowOff>80683</xdr:rowOff>
        </xdr:from>
        <xdr:to>
          <xdr:col>3</xdr:col>
          <xdr:colOff>2404838</xdr:colOff>
          <xdr:row>3</xdr:row>
          <xdr:rowOff>155594</xdr:rowOff>
        </xdr:to>
        <xdr:pic>
          <xdr:nvPicPr>
            <xdr:cNvPr id="12" name="Picture 11"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owImage" spid="_x0000_s180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72000" y="80683"/>
              <a:ext cx="1831097" cy="10162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2</xdr:col>
      <xdr:colOff>728383</xdr:colOff>
      <xdr:row>4</xdr:row>
      <xdr:rowOff>83596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" t="17134" r="68442"/>
        <a:stretch/>
      </xdr:blipFill>
      <xdr:spPr>
        <a:xfrm>
          <a:off x="188259" y="98612"/>
          <a:ext cx="2019300" cy="117729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76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2" name="Word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190500" y="14569440"/>
          <a:ext cx="1221486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32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تمديدات التدفئة المركزية</a:t>
          </a:r>
        </a:p>
      </xdr:txBody>
    </xdr:sp>
    <xdr:clientData/>
  </xdr:twoCellAnchor>
  <xdr:twoCellAnchor>
    <xdr:from>
      <xdr:col>1</xdr:col>
      <xdr:colOff>0</xdr:colOff>
      <xdr:row>76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3" name="Word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190500" y="14569440"/>
          <a:ext cx="1221486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32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تمديدات المياه الباردة والساخنة</a:t>
          </a:r>
        </a:p>
      </xdr:txBody>
    </xdr:sp>
    <xdr:clientData/>
  </xdr:twoCellAnchor>
  <xdr:twoCellAnchor>
    <xdr:from>
      <xdr:col>1</xdr:col>
      <xdr:colOff>0</xdr:colOff>
      <xdr:row>76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4" name="Word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190500" y="14569440"/>
          <a:ext cx="1221486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20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   أنابيب </a:t>
          </a:r>
          <a:r>
            <a:rPr lang="en-US" sz="20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EUROFLEX </a:t>
          </a:r>
          <a:r>
            <a:rPr lang="ar-JO" sz="20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الألمانية   </a:t>
          </a:r>
        </a:p>
      </xdr:txBody>
    </xdr:sp>
    <xdr:clientData/>
  </xdr:twoCellAnchor>
  <xdr:twoCellAnchor>
    <xdr:from>
      <xdr:col>1</xdr:col>
      <xdr:colOff>0</xdr:colOff>
      <xdr:row>76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5" name="Word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190500" y="14569440"/>
          <a:ext cx="1221486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28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    الخطوط الرئيسية    </a:t>
          </a:r>
        </a:p>
      </xdr:txBody>
    </xdr:sp>
    <xdr:clientData/>
  </xdr:twoCellAnchor>
  <xdr:twoCellAnchor>
    <xdr:from>
      <xdr:col>1</xdr:col>
      <xdr:colOff>0</xdr:colOff>
      <xdr:row>76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6" name="Word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190500" y="14569440"/>
          <a:ext cx="1221486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28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        الأضافات        </a:t>
          </a:r>
        </a:p>
      </xdr:txBody>
    </xdr:sp>
    <xdr:clientData/>
  </xdr:twoCellAnchor>
  <xdr:twoCellAnchor editAs="oneCell">
    <xdr:from>
      <xdr:col>28</xdr:col>
      <xdr:colOff>79375</xdr:colOff>
      <xdr:row>59</xdr:row>
      <xdr:rowOff>0</xdr:rowOff>
    </xdr:from>
    <xdr:to>
      <xdr:col>38</xdr:col>
      <xdr:colOff>492124</xdr:colOff>
      <xdr:row>68</xdr:row>
      <xdr:rowOff>85529</xdr:rowOff>
    </xdr:to>
    <xdr:pic>
      <xdr:nvPicPr>
        <xdr:cNvPr id="7" name="Picture 1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66695" y="7757160"/>
          <a:ext cx="6661149" cy="3362129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573741</xdr:colOff>
          <xdr:row>0</xdr:row>
          <xdr:rowOff>80683</xdr:rowOff>
        </xdr:from>
        <xdr:to>
          <xdr:col>3</xdr:col>
          <xdr:colOff>2516841</xdr:colOff>
          <xdr:row>4</xdr:row>
          <xdr:rowOff>77097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00000000-0008-0000-0900-000008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ShowImage" spid="_x0000_s4839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554070" y="80683"/>
              <a:ext cx="1943100" cy="118872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2</xdr:col>
      <xdr:colOff>728383</xdr:colOff>
      <xdr:row>4</xdr:row>
      <xdr:rowOff>83596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" t="17134" r="68442"/>
        <a:stretch/>
      </xdr:blipFill>
      <xdr:spPr>
        <a:xfrm>
          <a:off x="190500" y="99060"/>
          <a:ext cx="2016163" cy="11808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18361</xdr:colOff>
          <xdr:row>0</xdr:row>
          <xdr:rowOff>216824</xdr:rowOff>
        </xdr:from>
        <xdr:to>
          <xdr:col>8</xdr:col>
          <xdr:colOff>1212</xdr:colOff>
          <xdr:row>3</xdr:row>
          <xdr:rowOff>290271</xdr:rowOff>
        </xdr:to>
        <xdr:pic>
          <xdr:nvPicPr>
            <xdr:cNvPr id="5" name="Picture 4"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ShowImageS" spid="_x0000_s4867"/>
                </a:ext>
                <a:ext uri="{53484399-7A02-498B-ADA4-41CD10E50FAC}">
                  <aif:imageFormula xmlns:aif="http://schemas.microsoft.com/office/drawing/2022/imageformula" formula="ShowImage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t="3855"/>
            <a:stretch>
              <a:fillRect/>
            </a:stretch>
          </xdr:blipFill>
          <xdr:spPr>
            <a:xfrm>
              <a:off x="8418722" y="216824"/>
              <a:ext cx="1296041" cy="918074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3</xdr:col>
      <xdr:colOff>27541</xdr:colOff>
      <xdr:row>0</xdr:row>
      <xdr:rowOff>87216</xdr:rowOff>
    </xdr:from>
    <xdr:to>
      <xdr:col>4</xdr:col>
      <xdr:colOff>1450094</xdr:colOff>
      <xdr:row>4</xdr:row>
      <xdr:rowOff>107735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" t="17134" r="68442"/>
        <a:stretch/>
      </xdr:blipFill>
      <xdr:spPr>
        <a:xfrm>
          <a:off x="3075541" y="87216"/>
          <a:ext cx="2019300" cy="117729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29</xdr:row>
      <xdr:rowOff>0</xdr:rowOff>
    </xdr:from>
    <xdr:to>
      <xdr:col>7</xdr:col>
      <xdr:colOff>0</xdr:colOff>
      <xdr:row>29</xdr:row>
      <xdr:rowOff>0</xdr:rowOff>
    </xdr:to>
    <xdr:sp macro="" textlink="">
      <xdr:nvSpPr>
        <xdr:cNvPr id="2" name="Word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1318260" y="12618720"/>
          <a:ext cx="549402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32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تمديدات التدفئة المركزية</a:t>
          </a:r>
        </a:p>
      </xdr:txBody>
    </xdr:sp>
    <xdr:clientData/>
  </xdr:twoCellAnchor>
  <xdr:twoCellAnchor>
    <xdr:from>
      <xdr:col>2</xdr:col>
      <xdr:colOff>0</xdr:colOff>
      <xdr:row>29</xdr:row>
      <xdr:rowOff>0</xdr:rowOff>
    </xdr:from>
    <xdr:to>
      <xdr:col>7</xdr:col>
      <xdr:colOff>0</xdr:colOff>
      <xdr:row>29</xdr:row>
      <xdr:rowOff>0</xdr:rowOff>
    </xdr:to>
    <xdr:sp macro="" textlink="">
      <xdr:nvSpPr>
        <xdr:cNvPr id="3" name="Word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1318260" y="12618720"/>
          <a:ext cx="549402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32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تمديدات المياه الباردة والساخنة</a:t>
          </a:r>
        </a:p>
      </xdr:txBody>
    </xdr:sp>
    <xdr:clientData/>
  </xdr:twoCellAnchor>
  <xdr:twoCellAnchor>
    <xdr:from>
      <xdr:col>2</xdr:col>
      <xdr:colOff>0</xdr:colOff>
      <xdr:row>29</xdr:row>
      <xdr:rowOff>0</xdr:rowOff>
    </xdr:from>
    <xdr:to>
      <xdr:col>7</xdr:col>
      <xdr:colOff>0</xdr:colOff>
      <xdr:row>29</xdr:row>
      <xdr:rowOff>0</xdr:rowOff>
    </xdr:to>
    <xdr:sp macro="" textlink="">
      <xdr:nvSpPr>
        <xdr:cNvPr id="4" name="Word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1318260" y="12618720"/>
          <a:ext cx="549402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20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   أنابيب </a:t>
          </a:r>
          <a:r>
            <a:rPr lang="en-US" sz="20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EUROFLEX </a:t>
          </a:r>
          <a:r>
            <a:rPr lang="ar-JO" sz="20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الألمانية   </a:t>
          </a:r>
        </a:p>
      </xdr:txBody>
    </xdr:sp>
    <xdr:clientData/>
  </xdr:twoCellAnchor>
  <xdr:twoCellAnchor>
    <xdr:from>
      <xdr:col>2</xdr:col>
      <xdr:colOff>0</xdr:colOff>
      <xdr:row>29</xdr:row>
      <xdr:rowOff>0</xdr:rowOff>
    </xdr:from>
    <xdr:to>
      <xdr:col>7</xdr:col>
      <xdr:colOff>0</xdr:colOff>
      <xdr:row>29</xdr:row>
      <xdr:rowOff>0</xdr:rowOff>
    </xdr:to>
    <xdr:sp macro="" textlink="">
      <xdr:nvSpPr>
        <xdr:cNvPr id="5" name="Word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1318260" y="12618720"/>
          <a:ext cx="549402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28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    الخطوط الرئيسية    </a:t>
          </a:r>
        </a:p>
      </xdr:txBody>
    </xdr:sp>
    <xdr:clientData/>
  </xdr:twoCellAnchor>
  <xdr:twoCellAnchor>
    <xdr:from>
      <xdr:col>2</xdr:col>
      <xdr:colOff>0</xdr:colOff>
      <xdr:row>29</xdr:row>
      <xdr:rowOff>0</xdr:rowOff>
    </xdr:from>
    <xdr:to>
      <xdr:col>7</xdr:col>
      <xdr:colOff>0</xdr:colOff>
      <xdr:row>29</xdr:row>
      <xdr:rowOff>0</xdr:rowOff>
    </xdr:to>
    <xdr:sp macro="" textlink="">
      <xdr:nvSpPr>
        <xdr:cNvPr id="6" name="WordArt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1318260" y="12618720"/>
          <a:ext cx="549402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28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        الأضافات        </a:t>
          </a:r>
        </a:p>
      </xdr:txBody>
    </xdr:sp>
    <xdr:clientData/>
  </xdr:twoCellAnchor>
  <xdr:twoCellAnchor editAs="oneCell">
    <xdr:from>
      <xdr:col>33</xdr:col>
      <xdr:colOff>492126</xdr:colOff>
      <xdr:row>1</xdr:row>
      <xdr:rowOff>0</xdr:rowOff>
    </xdr:from>
    <xdr:to>
      <xdr:col>36</xdr:col>
      <xdr:colOff>238126</xdr:colOff>
      <xdr:row>1</xdr:row>
      <xdr:rowOff>252967</xdr:rowOff>
    </xdr:to>
    <xdr:pic>
      <xdr:nvPicPr>
        <xdr:cNvPr id="7" name="Picture 10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279986" y="441960"/>
          <a:ext cx="1620520" cy="252967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2</xdr:col>
      <xdr:colOff>24847</xdr:colOff>
      <xdr:row>0</xdr:row>
      <xdr:rowOff>45554</xdr:rowOff>
    </xdr:from>
    <xdr:to>
      <xdr:col>4</xdr:col>
      <xdr:colOff>876299</xdr:colOff>
      <xdr:row>1</xdr:row>
      <xdr:rowOff>460844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" t="17134" r="68442"/>
        <a:stretch/>
      </xdr:blipFill>
      <xdr:spPr>
        <a:xfrm>
          <a:off x="1341782" y="45554"/>
          <a:ext cx="2019300" cy="117729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349623</xdr:colOff>
          <xdr:row>0</xdr:row>
          <xdr:rowOff>135705</xdr:rowOff>
        </xdr:from>
        <xdr:to>
          <xdr:col>6</xdr:col>
          <xdr:colOff>682664</xdr:colOff>
          <xdr:row>2</xdr:row>
          <xdr:rowOff>172013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C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ShowImage" spid="_x0000_s6908"/>
                </a:ext>
                <a:ext uri="{53484399-7A02-498B-ADA4-41CD10E50FAC}">
                  <aif:imageFormula xmlns:aif="http://schemas.microsoft.com/office/drawing/2022/imageformula" formula="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t="3855"/>
            <a:stretch>
              <a:fillRect/>
            </a:stretch>
          </xdr:blipFill>
          <xdr:spPr>
            <a:xfrm>
              <a:off x="6364941" y="135705"/>
              <a:ext cx="1677746" cy="1040355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2</xdr:col>
      <xdr:colOff>44824</xdr:colOff>
      <xdr:row>0</xdr:row>
      <xdr:rowOff>67237</xdr:rowOff>
    </xdr:from>
    <xdr:to>
      <xdr:col>3</xdr:col>
      <xdr:colOff>1472453</xdr:colOff>
      <xdr:row>2</xdr:row>
      <xdr:rowOff>240480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" t="17134" r="68442"/>
        <a:stretch/>
      </xdr:blipFill>
      <xdr:spPr>
        <a:xfrm>
          <a:off x="1649506" y="67237"/>
          <a:ext cx="2019300" cy="117729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187741</xdr:colOff>
          <xdr:row>0</xdr:row>
          <xdr:rowOff>276959</xdr:rowOff>
        </xdr:from>
        <xdr:to>
          <xdr:col>7</xdr:col>
          <xdr:colOff>574262</xdr:colOff>
          <xdr:row>1</xdr:row>
          <xdr:rowOff>292940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ShowImage" spid="_x0000_s7950"/>
                </a:ext>
                <a:ext uri="{53484399-7A02-498B-ADA4-41CD10E50FAC}">
                  <aif:imageFormula xmlns:aif="http://schemas.microsoft.com/office/drawing/2022/imageformula" formula="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t="3855" b="13452"/>
            <a:stretch>
              <a:fillRect/>
            </a:stretch>
          </xdr:blipFill>
          <xdr:spPr>
            <a:xfrm>
              <a:off x="8116958" y="276959"/>
              <a:ext cx="1733826" cy="888416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3</xdr:col>
      <xdr:colOff>55218</xdr:colOff>
      <xdr:row>0</xdr:row>
      <xdr:rowOff>132522</xdr:rowOff>
    </xdr:from>
    <xdr:to>
      <xdr:col>4</xdr:col>
      <xdr:colOff>1467127</xdr:colOff>
      <xdr:row>2</xdr:row>
      <xdr:rowOff>50855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" t="17134" r="68442"/>
        <a:stretch/>
      </xdr:blipFill>
      <xdr:spPr>
        <a:xfrm>
          <a:off x="2528957" y="132522"/>
          <a:ext cx="2019300" cy="117729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281940</xdr:colOff>
          <xdr:row>0</xdr:row>
          <xdr:rowOff>245745</xdr:rowOff>
        </xdr:from>
        <xdr:to>
          <xdr:col>6</xdr:col>
          <xdr:colOff>0</xdr:colOff>
          <xdr:row>3</xdr:row>
          <xdr:rowOff>154305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ShowImage" spid="_x0000_s8943"/>
                </a:ext>
                <a:ext uri="{53484399-7A02-498B-ADA4-41CD10E50FAC}">
                  <aif:imageFormula xmlns:aif="http://schemas.microsoft.com/office/drawing/2022/imageformula" formula=""/>
                </a:ext>
              </a:extLst>
            </xdr:cNvPicPr>
          </xdr:nvPicPr>
          <xdr:blipFill rotWithShape="1">
            <a:blip xmlns:r="http://schemas.openxmlformats.org/officeDocument/2006/relationships" r:embed="rId1"/>
            <a:srcRect t="3855"/>
            <a:stretch>
              <a:fillRect/>
            </a:stretch>
          </xdr:blipFill>
          <xdr:spPr>
            <a:xfrm>
              <a:off x="5349240" y="245745"/>
              <a:ext cx="1729740" cy="868680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1</xdr:col>
      <xdr:colOff>30480</xdr:colOff>
      <xdr:row>0</xdr:row>
      <xdr:rowOff>91440</xdr:rowOff>
    </xdr:from>
    <xdr:to>
      <xdr:col>2</xdr:col>
      <xdr:colOff>876300</xdr:colOff>
      <xdr:row>3</xdr:row>
      <xdr:rowOff>308610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38" t="17134" r="68442"/>
        <a:stretch/>
      </xdr:blipFill>
      <xdr:spPr>
        <a:xfrm>
          <a:off x="1082040" y="91440"/>
          <a:ext cx="2019300" cy="117729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56</xdr:row>
      <xdr:rowOff>0</xdr:rowOff>
    </xdr:from>
    <xdr:to>
      <xdr:col>6</xdr:col>
      <xdr:colOff>0</xdr:colOff>
      <xdr:row>56</xdr:row>
      <xdr:rowOff>0</xdr:rowOff>
    </xdr:to>
    <xdr:sp macro="" textlink="">
      <xdr:nvSpPr>
        <xdr:cNvPr id="2" name="Word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662940" y="18653760"/>
          <a:ext cx="525018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32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تمديدات التدفئة المركزية</a:t>
          </a:r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6</xdr:col>
      <xdr:colOff>0</xdr:colOff>
      <xdr:row>56</xdr:row>
      <xdr:rowOff>0</xdr:rowOff>
    </xdr:to>
    <xdr:sp macro="" textlink="">
      <xdr:nvSpPr>
        <xdr:cNvPr id="3" name="Word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662940" y="18653760"/>
          <a:ext cx="525018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32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تمديدات المياه الباردة والساخنة</a:t>
          </a:r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6</xdr:col>
      <xdr:colOff>0</xdr:colOff>
      <xdr:row>56</xdr:row>
      <xdr:rowOff>0</xdr:rowOff>
    </xdr:to>
    <xdr:sp macro="" textlink="">
      <xdr:nvSpPr>
        <xdr:cNvPr id="4" name="WordArt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662940" y="18653760"/>
          <a:ext cx="525018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20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   أنابيب </a:t>
          </a:r>
          <a:r>
            <a:rPr lang="en-US" sz="20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EUROFLEX </a:t>
          </a:r>
          <a:r>
            <a:rPr lang="ar-JO" sz="20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الألمانية   </a:t>
          </a:r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6</xdr:col>
      <xdr:colOff>0</xdr:colOff>
      <xdr:row>56</xdr:row>
      <xdr:rowOff>0</xdr:rowOff>
    </xdr:to>
    <xdr:sp macro="" textlink="">
      <xdr:nvSpPr>
        <xdr:cNvPr id="5" name="WordArt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662940" y="18653760"/>
          <a:ext cx="525018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28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    الخطوط الرئيسية    </a:t>
          </a:r>
        </a:p>
      </xdr:txBody>
    </xdr:sp>
    <xdr:clientData/>
  </xdr:twoCellAnchor>
  <xdr:twoCellAnchor>
    <xdr:from>
      <xdr:col>1</xdr:col>
      <xdr:colOff>0</xdr:colOff>
      <xdr:row>56</xdr:row>
      <xdr:rowOff>0</xdr:rowOff>
    </xdr:from>
    <xdr:to>
      <xdr:col>6</xdr:col>
      <xdr:colOff>0</xdr:colOff>
      <xdr:row>56</xdr:row>
      <xdr:rowOff>0</xdr:rowOff>
    </xdr:to>
    <xdr:sp macro="" textlink="">
      <xdr:nvSpPr>
        <xdr:cNvPr id="6" name="WordArt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>
          <a:spLocks noChangeArrowheads="1" noChangeShapeType="1" noTextEdit="1"/>
        </xdr:cNvSpPr>
      </xdr:nvSpPr>
      <xdr:spPr bwMode="auto">
        <a:xfrm flipH="1">
          <a:off x="662940" y="18653760"/>
          <a:ext cx="5250180" cy="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1"/>
          <a:r>
            <a:rPr lang="ar-JO" sz="2800" kern="10" spc="0">
              <a:ln w="9525">
                <a:noFill/>
                <a:round/>
                <a:headEnd/>
                <a:tailEnd/>
              </a:ln>
              <a:solidFill>
                <a:srgbClr val="336699"/>
              </a:solidFill>
              <a:effectLst>
                <a:outerShdw dist="45791" dir="2021404" algn="ctr" rotWithShape="0">
                  <a:srgbClr val="C0C0C0"/>
                </a:outerShdw>
              </a:effectLst>
              <a:latin typeface="Times New Roman"/>
              <a:cs typeface="Times New Roman"/>
            </a:rPr>
            <a:t>        الأضافات       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60960</xdr:colOff>
      <xdr:row>0</xdr:row>
      <xdr:rowOff>22860</xdr:rowOff>
    </xdr:from>
    <xdr:to>
      <xdr:col>6</xdr:col>
      <xdr:colOff>60960</xdr:colOff>
      <xdr:row>1</xdr:row>
      <xdr:rowOff>22860</xdr:rowOff>
    </xdr:to>
    <xdr:sp macro="[0]!_xlnm.Extract" textlink="">
      <xdr:nvSpPr>
        <xdr:cNvPr id="2" name="btn_Button_1">
          <a:extLst>
            <a:ext uri="{FF2B5EF4-FFF2-40B4-BE49-F238E27FC236}">
              <a16:creationId xmlns:a16="http://schemas.microsoft.com/office/drawing/2014/main" id="{5F08C5E3-DB0D-E232-EF4B-7C3694BF96FF}"/>
            </a:ext>
          </a:extLst>
        </xdr:cNvPr>
        <xdr:cNvSpPr/>
      </xdr:nvSpPr>
      <xdr:spPr>
        <a:xfrm>
          <a:off x="3512820" y="22860"/>
          <a:ext cx="1303020" cy="251460"/>
        </a:xfrm>
        <a:prstGeom prst="roundRect">
          <a:avLst/>
        </a:prstGeom>
        <a:solidFill>
          <a:schemeClr val="accent1">
            <a:alpha val="90000"/>
          </a:schemeClr>
        </a:solidFill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Sold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192.168.15.20\_NewOffer\Items%20List.accdb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C6B81-2A53-4DCE-B163-6E16E9C42AF5}">
  <sheetPr codeName="Sheet1"/>
  <dimension ref="A1:AC32"/>
  <sheetViews>
    <sheetView topLeftCell="A14" zoomScaleNormal="100" workbookViewId="0">
      <selection activeCell="A27" sqref="A27"/>
    </sheetView>
  </sheetViews>
  <sheetFormatPr defaultColWidth="9.140625" defaultRowHeight="15"/>
  <cols>
    <col min="1" max="15" width="9.140625" style="238"/>
    <col min="16" max="16" width="12.28515625" style="238" bestFit="1" customWidth="1"/>
    <col min="17" max="17" width="12.28515625" style="238" customWidth="1"/>
    <col min="18" max="22" width="9.140625" style="238"/>
    <col min="23" max="23" width="28.28515625" style="238" customWidth="1"/>
    <col min="24" max="16384" width="9.140625" style="238"/>
  </cols>
  <sheetData>
    <row r="1" spans="1:29">
      <c r="A1" s="438" t="s">
        <v>380</v>
      </c>
      <c r="E1" s="438" t="s">
        <v>494</v>
      </c>
      <c r="G1" s="438" t="s">
        <v>495</v>
      </c>
      <c r="N1" s="440" t="s">
        <v>539</v>
      </c>
      <c r="O1" s="440" t="s">
        <v>514</v>
      </c>
      <c r="P1" s="440" t="s">
        <v>589</v>
      </c>
      <c r="Q1" s="440" t="s">
        <v>540</v>
      </c>
      <c r="R1" s="440" t="s">
        <v>443</v>
      </c>
      <c r="S1" s="441" t="s">
        <v>432</v>
      </c>
      <c r="U1" s="238" t="s">
        <v>598</v>
      </c>
      <c r="V1" s="238">
        <f>LEN(U1)</f>
        <v>391</v>
      </c>
    </row>
    <row r="2" spans="1:29">
      <c r="A2" s="438" t="s">
        <v>496</v>
      </c>
      <c r="C2" s="238" t="s">
        <v>424</v>
      </c>
      <c r="D2" s="438" t="s">
        <v>497</v>
      </c>
      <c r="E2" s="438" t="s">
        <v>543</v>
      </c>
      <c r="G2" s="438" t="s">
        <v>498</v>
      </c>
      <c r="H2" s="438" t="s">
        <v>499</v>
      </c>
      <c r="N2" s="442" t="s">
        <v>517</v>
      </c>
      <c r="O2" s="442" t="s">
        <v>494</v>
      </c>
      <c r="P2" s="442" t="s">
        <v>431</v>
      </c>
      <c r="Q2" s="442" t="s">
        <v>529</v>
      </c>
      <c r="R2" s="442" t="s">
        <v>541</v>
      </c>
      <c r="S2" s="443" t="s">
        <v>542</v>
      </c>
      <c r="U2" s="238" t="s">
        <v>753</v>
      </c>
      <c r="V2" s="238">
        <f>LEN(U2)</f>
        <v>263</v>
      </c>
    </row>
    <row r="3" spans="1:29">
      <c r="A3" s="438" t="s">
        <v>500</v>
      </c>
      <c r="C3" s="238" t="s">
        <v>502</v>
      </c>
      <c r="D3" s="438" t="s">
        <v>503</v>
      </c>
      <c r="E3" s="438" t="s">
        <v>649</v>
      </c>
      <c r="G3" s="438" t="s">
        <v>594</v>
      </c>
      <c r="H3" s="438"/>
      <c r="J3" s="238" t="s">
        <v>419</v>
      </c>
      <c r="K3" s="238" t="s">
        <v>424</v>
      </c>
      <c r="L3" s="238" t="s">
        <v>497</v>
      </c>
      <c r="N3" s="444" t="s">
        <v>522</v>
      </c>
      <c r="O3" s="444" t="s">
        <v>543</v>
      </c>
      <c r="P3" s="444" t="s">
        <v>434</v>
      </c>
      <c r="Q3" s="444" t="s">
        <v>532</v>
      </c>
      <c r="R3" s="444" t="s">
        <v>517</v>
      </c>
      <c r="S3" s="445" t="s">
        <v>544</v>
      </c>
      <c r="U3" s="446"/>
      <c r="V3" s="238">
        <f>LEN(U3)</f>
        <v>0</v>
      </c>
      <c r="Z3" s="587">
        <v>0.35</v>
      </c>
      <c r="AA3" s="587">
        <v>1.1599999999999999</v>
      </c>
    </row>
    <row r="4" spans="1:29">
      <c r="A4" s="438" t="s">
        <v>504</v>
      </c>
      <c r="C4" s="238" t="s">
        <v>505</v>
      </c>
      <c r="E4" s="438" t="s">
        <v>506</v>
      </c>
      <c r="G4" s="438" t="s">
        <v>507</v>
      </c>
      <c r="J4" s="238" t="s">
        <v>501</v>
      </c>
      <c r="K4" s="238" t="s">
        <v>502</v>
      </c>
      <c r="L4" s="238" t="s">
        <v>503</v>
      </c>
      <c r="N4" s="442" t="s">
        <v>545</v>
      </c>
      <c r="O4" s="442" t="s">
        <v>506</v>
      </c>
      <c r="P4" s="442" t="s">
        <v>546</v>
      </c>
      <c r="Q4" s="442" t="s">
        <v>393</v>
      </c>
      <c r="R4" s="442" t="s">
        <v>547</v>
      </c>
      <c r="S4" s="443" t="s">
        <v>548</v>
      </c>
      <c r="U4" s="446"/>
      <c r="V4" s="238">
        <f>LEN(U4)</f>
        <v>0</v>
      </c>
      <c r="Y4" s="508">
        <v>218</v>
      </c>
      <c r="Z4" s="508">
        <f>Y4/(1-$Z$3)</f>
        <v>335.38461538461536</v>
      </c>
      <c r="AA4" s="508">
        <f>ROUNDUP(Z4*$AA$3,0)</f>
        <v>390</v>
      </c>
      <c r="AC4" s="238">
        <v>390</v>
      </c>
    </row>
    <row r="5" spans="1:29">
      <c r="A5" s="438" t="s">
        <v>508</v>
      </c>
      <c r="C5" s="238" t="s">
        <v>509</v>
      </c>
      <c r="E5" s="438" t="s">
        <v>510</v>
      </c>
      <c r="G5" s="438" t="s">
        <v>508</v>
      </c>
      <c r="K5" s="238" t="s">
        <v>505</v>
      </c>
      <c r="N5" s="444" t="s">
        <v>549</v>
      </c>
      <c r="O5" s="444" t="s">
        <v>512</v>
      </c>
      <c r="P5" s="444" t="s">
        <v>527</v>
      </c>
      <c r="Q5" s="444" t="s">
        <v>550</v>
      </c>
      <c r="R5" s="444" t="s">
        <v>523</v>
      </c>
      <c r="S5" s="445" t="s">
        <v>551</v>
      </c>
      <c r="Y5" s="508">
        <v>218</v>
      </c>
      <c r="Z5" s="508">
        <f>Y5/(1-$Z$3)</f>
        <v>335.38461538461536</v>
      </c>
      <c r="AA5" s="508">
        <f>ROUNDUP(Z5*$AA$3,0)</f>
        <v>390</v>
      </c>
      <c r="AC5" s="238">
        <v>390</v>
      </c>
    </row>
    <row r="6" spans="1:29">
      <c r="C6" s="238" t="s">
        <v>511</v>
      </c>
      <c r="E6" s="438" t="s">
        <v>512</v>
      </c>
      <c r="K6" s="238" t="s">
        <v>509</v>
      </c>
      <c r="N6" s="442"/>
      <c r="O6" s="442" t="s">
        <v>552</v>
      </c>
      <c r="P6" s="442" t="s">
        <v>553</v>
      </c>
      <c r="Q6" s="442" t="s">
        <v>554</v>
      </c>
      <c r="R6" s="442" t="s">
        <v>555</v>
      </c>
      <c r="S6" s="443" t="s">
        <v>556</v>
      </c>
      <c r="U6" s="238" t="s">
        <v>823</v>
      </c>
      <c r="Y6" s="508">
        <v>218</v>
      </c>
      <c r="Z6" s="508">
        <f>Y6/(1-$Z$3)</f>
        <v>335.38461538461536</v>
      </c>
      <c r="AA6" s="508">
        <f>ROUNDUP(Z6*$AA$3,0)</f>
        <v>390</v>
      </c>
      <c r="AC6" s="238">
        <v>390</v>
      </c>
    </row>
    <row r="7" spans="1:29">
      <c r="C7" s="238" t="s">
        <v>513</v>
      </c>
      <c r="K7" s="238" t="s">
        <v>511</v>
      </c>
      <c r="N7" s="444"/>
      <c r="O7" s="444" t="s">
        <v>557</v>
      </c>
      <c r="P7" s="444" t="s">
        <v>558</v>
      </c>
      <c r="Q7" s="444" t="s">
        <v>559</v>
      </c>
      <c r="R7" s="444" t="s">
        <v>526</v>
      </c>
      <c r="S7" s="445" t="s">
        <v>560</v>
      </c>
    </row>
    <row r="8" spans="1:29">
      <c r="E8" s="438" t="s">
        <v>494</v>
      </c>
      <c r="G8" s="438" t="s">
        <v>499</v>
      </c>
      <c r="K8" s="238" t="s">
        <v>513</v>
      </c>
      <c r="N8" s="442"/>
      <c r="O8" s="442" t="s">
        <v>649</v>
      </c>
      <c r="P8" s="442" t="s">
        <v>561</v>
      </c>
      <c r="Q8" s="442" t="s">
        <v>562</v>
      </c>
      <c r="R8" s="442" t="s">
        <v>527</v>
      </c>
      <c r="S8" s="443" t="s">
        <v>563</v>
      </c>
    </row>
    <row r="9" spans="1:29">
      <c r="C9" s="438" t="s">
        <v>494</v>
      </c>
      <c r="E9" s="438" t="s">
        <v>512</v>
      </c>
      <c r="G9" s="438" t="s">
        <v>39</v>
      </c>
      <c r="N9" s="444"/>
      <c r="O9" s="444"/>
      <c r="P9" s="444" t="s">
        <v>537</v>
      </c>
      <c r="Q9" s="444" t="s">
        <v>538</v>
      </c>
      <c r="R9" s="444" t="s">
        <v>0</v>
      </c>
      <c r="S9" s="445" t="s">
        <v>564</v>
      </c>
      <c r="Z9" s="587">
        <v>0.375</v>
      </c>
      <c r="AA9" s="587">
        <v>1.1599999999999999</v>
      </c>
    </row>
    <row r="10" spans="1:29">
      <c r="C10" s="438" t="s">
        <v>543</v>
      </c>
      <c r="E10" s="438" t="s">
        <v>506</v>
      </c>
      <c r="N10" s="442"/>
      <c r="O10" s="442"/>
      <c r="P10" s="442" t="s">
        <v>533</v>
      </c>
      <c r="Q10" s="442" t="s">
        <v>565</v>
      </c>
      <c r="R10" s="442" t="s">
        <v>520</v>
      </c>
      <c r="S10" s="443" t="s">
        <v>566</v>
      </c>
      <c r="Y10" s="508">
        <v>210</v>
      </c>
      <c r="Z10" s="508">
        <f>Y10/(1-$Z$9)</f>
        <v>336</v>
      </c>
      <c r="AA10" s="508">
        <f>ROUNDUP(Z10*$AA$9,0)</f>
        <v>390</v>
      </c>
    </row>
    <row r="11" spans="1:29">
      <c r="C11" s="446" t="s">
        <v>693</v>
      </c>
      <c r="E11" s="438" t="s">
        <v>510</v>
      </c>
      <c r="N11" s="444"/>
      <c r="O11" s="444"/>
      <c r="P11" s="444" t="s">
        <v>567</v>
      </c>
      <c r="Q11" s="444" t="s">
        <v>536</v>
      </c>
      <c r="R11" s="444"/>
      <c r="S11" s="445" t="s">
        <v>568</v>
      </c>
      <c r="Y11" s="508">
        <v>210</v>
      </c>
      <c r="Z11" s="508">
        <f>Y11/(1-$Z$9)</f>
        <v>336</v>
      </c>
      <c r="AA11" s="508">
        <f>ROUNDUP(Z11*$AA$9,0)</f>
        <v>390</v>
      </c>
    </row>
    <row r="12" spans="1:29">
      <c r="N12" s="442"/>
      <c r="O12" s="442"/>
      <c r="P12" s="442" t="s">
        <v>535</v>
      </c>
      <c r="Q12" s="442" t="s">
        <v>569</v>
      </c>
      <c r="R12" s="442"/>
      <c r="S12" s="443" t="s">
        <v>570</v>
      </c>
      <c r="Y12" s="508">
        <v>210</v>
      </c>
      <c r="Z12" s="508">
        <f>Y12/(1-$Z$9)</f>
        <v>336</v>
      </c>
      <c r="AA12" s="508">
        <f>ROUNDUP(Z12*$AA$9,0)</f>
        <v>390</v>
      </c>
    </row>
    <row r="13" spans="1:29">
      <c r="I13" s="444"/>
      <c r="J13" s="446" t="s">
        <v>532</v>
      </c>
      <c r="K13" s="446" t="s">
        <v>393</v>
      </c>
      <c r="N13" s="444"/>
      <c r="O13" s="444"/>
      <c r="P13" s="444" t="s">
        <v>530</v>
      </c>
      <c r="Q13" s="444" t="s">
        <v>571</v>
      </c>
      <c r="R13" s="444"/>
      <c r="S13" s="445" t="s">
        <v>572</v>
      </c>
    </row>
    <row r="14" spans="1:29">
      <c r="J14" s="443" t="s">
        <v>542</v>
      </c>
      <c r="K14" s="443" t="s">
        <v>556</v>
      </c>
      <c r="N14" s="442"/>
      <c r="O14" s="442"/>
      <c r="P14" s="442" t="s">
        <v>573</v>
      </c>
      <c r="Q14" s="442" t="s">
        <v>574</v>
      </c>
      <c r="R14" s="442"/>
      <c r="S14" s="443" t="s">
        <v>575</v>
      </c>
    </row>
    <row r="15" spans="1:29">
      <c r="A15" s="238">
        <v>1</v>
      </c>
      <c r="C15" s="446" t="s">
        <v>604</v>
      </c>
      <c r="J15" s="445" t="s">
        <v>544</v>
      </c>
      <c r="K15" s="445" t="s">
        <v>560</v>
      </c>
      <c r="N15" s="444"/>
      <c r="O15" s="444"/>
      <c r="P15" s="444" t="s">
        <v>389</v>
      </c>
      <c r="Q15" s="444" t="s">
        <v>564</v>
      </c>
      <c r="R15" s="444"/>
      <c r="S15" s="445" t="s">
        <v>576</v>
      </c>
    </row>
    <row r="16" spans="1:29">
      <c r="A16" s="238">
        <v>2</v>
      </c>
      <c r="C16" s="446" t="s">
        <v>605</v>
      </c>
      <c r="J16" s="443" t="s">
        <v>548</v>
      </c>
      <c r="K16" s="443" t="s">
        <v>563</v>
      </c>
      <c r="N16" s="442"/>
      <c r="O16" s="442"/>
      <c r="P16" s="442"/>
      <c r="Q16" s="442" t="s">
        <v>577</v>
      </c>
      <c r="R16" s="442"/>
      <c r="S16" s="443" t="s">
        <v>578</v>
      </c>
    </row>
    <row r="17" spans="1:24">
      <c r="A17" s="238">
        <v>3</v>
      </c>
      <c r="J17" s="442"/>
      <c r="K17" s="443" t="s">
        <v>566</v>
      </c>
      <c r="N17" s="444"/>
      <c r="O17" s="444"/>
      <c r="P17" s="444"/>
      <c r="Q17" s="444" t="s">
        <v>579</v>
      </c>
      <c r="R17" s="444"/>
      <c r="S17" s="445" t="s">
        <v>580</v>
      </c>
    </row>
    <row r="18" spans="1:24">
      <c r="A18" s="238">
        <v>4</v>
      </c>
      <c r="J18" s="444"/>
      <c r="N18" s="442"/>
      <c r="O18" s="442"/>
      <c r="P18" s="442"/>
      <c r="Q18" s="442" t="s">
        <v>581</v>
      </c>
      <c r="R18" s="442"/>
      <c r="S18" s="443" t="s">
        <v>582</v>
      </c>
    </row>
    <row r="19" spans="1:24">
      <c r="A19" s="238">
        <v>5</v>
      </c>
      <c r="J19" s="442"/>
      <c r="N19" s="444"/>
      <c r="O19" s="444"/>
      <c r="P19" s="444"/>
      <c r="Q19" s="444" t="s">
        <v>559</v>
      </c>
      <c r="R19" s="444"/>
      <c r="S19" s="445" t="s">
        <v>583</v>
      </c>
    </row>
    <row r="20" spans="1:24">
      <c r="A20" s="238">
        <v>6</v>
      </c>
      <c r="J20" s="444"/>
      <c r="N20" s="442"/>
      <c r="O20" s="442"/>
      <c r="P20" s="442"/>
      <c r="Q20" s="442" t="s">
        <v>584</v>
      </c>
      <c r="R20" s="442"/>
      <c r="S20" s="443" t="s">
        <v>585</v>
      </c>
    </row>
    <row r="21" spans="1:24">
      <c r="A21" s="238">
        <v>7</v>
      </c>
      <c r="J21" s="442"/>
      <c r="N21" s="444"/>
      <c r="O21" s="444"/>
      <c r="P21" s="444"/>
      <c r="Q21" s="444" t="s">
        <v>534</v>
      </c>
      <c r="R21" s="444"/>
      <c r="S21" s="445" t="s">
        <v>523</v>
      </c>
    </row>
    <row r="22" spans="1:24">
      <c r="J22" s="444"/>
      <c r="N22" s="442"/>
      <c r="O22" s="442"/>
      <c r="P22" s="442"/>
      <c r="Q22" s="442" t="s">
        <v>586</v>
      </c>
      <c r="R22" s="442"/>
      <c r="S22" s="443" t="s">
        <v>569</v>
      </c>
    </row>
    <row r="23" spans="1:24">
      <c r="N23" s="444"/>
      <c r="O23" s="444"/>
      <c r="P23" s="444"/>
      <c r="Q23" s="444" t="s">
        <v>531</v>
      </c>
      <c r="R23" s="444"/>
      <c r="S23" s="445" t="s">
        <v>587</v>
      </c>
    </row>
    <row r="24" spans="1:24">
      <c r="N24" s="442"/>
      <c r="O24" s="442"/>
      <c r="P24" s="442"/>
      <c r="Q24" s="442" t="s">
        <v>588</v>
      </c>
      <c r="R24" s="442"/>
      <c r="S24" s="443"/>
    </row>
    <row r="27" spans="1:24">
      <c r="A27" s="605" t="s">
        <v>752</v>
      </c>
      <c r="V27" s="446" t="s">
        <v>514</v>
      </c>
      <c r="W27" s="446" t="s">
        <v>599</v>
      </c>
      <c r="X27" s="446" t="s">
        <v>600</v>
      </c>
    </row>
    <row r="28" spans="1:24" ht="93.6" customHeight="1">
      <c r="V28" s="461" t="s">
        <v>494</v>
      </c>
      <c r="X28" s="446" t="s">
        <v>541</v>
      </c>
    </row>
    <row r="29" spans="1:24" ht="90" customHeight="1">
      <c r="V29" s="461" t="s">
        <v>543</v>
      </c>
      <c r="X29" s="446" t="s">
        <v>517</v>
      </c>
    </row>
    <row r="30" spans="1:24" ht="90" customHeight="1">
      <c r="V30" s="461" t="s">
        <v>649</v>
      </c>
      <c r="X30" s="446" t="s">
        <v>649</v>
      </c>
    </row>
    <row r="31" spans="1:24" ht="265.14999999999998" customHeight="1">
      <c r="V31" s="507" t="s">
        <v>543</v>
      </c>
    </row>
    <row r="32" spans="1:24" ht="256.14999999999998" customHeight="1">
      <c r="V32" s="461" t="s">
        <v>494</v>
      </c>
    </row>
  </sheetData>
  <dataValidations disablePrompts="1" count="2">
    <dataValidation type="list" allowBlank="1" showInputMessage="1" showErrorMessage="1" sqref="C7" xr:uid="{DAACA9C6-5ABA-4D5B-9E38-32255D8D4E37}">
      <formula1>"GVH24M-K6DNC7A,GVH48AL-M6DNC7A"</formula1>
    </dataValidation>
    <dataValidation type="list" allowBlank="1" showInputMessage="1" showErrorMessage="1" sqref="C8" xr:uid="{04137222-C9EE-4915-8BA9-B772F359B329}">
      <formula1>"GUD18PS1/R32(J),GUD24PHS1/R32(J),GUD30PHS1/R32(J),GUD36PHS1/R32(J),GUD42PHS1/R32(J),GUD48PHS1/R32(J),GUD60PHS1/R32(J)"</formula1>
    </dataValidation>
  </dataValidations>
  <hyperlinks>
    <hyperlink ref="A27" r:id="rId1" display="\\192.168.15.20\_NewOffer\Items List.accdb" xr:uid="{75706825-14AF-448A-9214-36D10530C90E}"/>
  </hyperlinks>
  <pageMargins left="0.7" right="0.7" top="0.75" bottom="0.75" header="0.3" footer="0.3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9C744-8E5B-458F-8AD6-6F6C5C092E9D}">
  <sheetPr codeName="Sheet4">
    <pageSetUpPr fitToPage="1"/>
  </sheetPr>
  <dimension ref="B1:XFC35"/>
  <sheetViews>
    <sheetView zoomScale="130" zoomScaleNormal="130" zoomScaleSheetLayoutView="100" workbookViewId="0">
      <selection activeCell="C17" sqref="C17"/>
    </sheetView>
  </sheetViews>
  <sheetFormatPr defaultColWidth="8.85546875" defaultRowHeight="15" outlineLevelRow="1"/>
  <cols>
    <col min="1" max="1" width="2.5703125" style="512" customWidth="1"/>
    <col min="2" max="2" width="40.5703125" style="512" customWidth="1"/>
    <col min="3" max="3" width="18.5703125" style="515" customWidth="1"/>
    <col min="4" max="4" width="14.5703125" style="524" customWidth="1"/>
    <col min="5" max="5" width="6.5703125" style="524" customWidth="1"/>
    <col min="6" max="6" width="2.5703125" style="512" customWidth="1"/>
    <col min="7" max="7" width="14.28515625" style="512" bestFit="1" customWidth="1"/>
    <col min="8" max="16384" width="8.85546875" style="512"/>
  </cols>
  <sheetData>
    <row r="1" spans="2:5 16378:16383">
      <c r="C1" s="523"/>
    </row>
    <row r="2" spans="2:5 16378:16383" ht="18">
      <c r="B2" s="525" t="s">
        <v>607</v>
      </c>
      <c r="C2" s="554" t="str">
        <f>IF(General!$C$8="Exempted","Excluded","Included")</f>
        <v>Included</v>
      </c>
      <c r="D2" s="526"/>
      <c r="XEX2" s="104"/>
      <c r="XEY2" s="104"/>
      <c r="XEZ2" s="104"/>
      <c r="XFA2" s="211" t="s">
        <v>605</v>
      </c>
      <c r="XFB2" s="104"/>
      <c r="XFC2" s="104"/>
    </row>
    <row r="3" spans="2:5 16378:16383">
      <c r="B3" s="525" t="s">
        <v>608</v>
      </c>
      <c r="C3" s="554" t="str">
        <f>IF(General!$C$8="Inclusive","Included","Excluded")</f>
        <v>Included</v>
      </c>
      <c r="D3" s="526"/>
      <c r="XEX3" s="211" t="s">
        <v>606</v>
      </c>
      <c r="XEY3" s="211" t="s">
        <v>604</v>
      </c>
      <c r="XEZ3" s="211">
        <v>0</v>
      </c>
      <c r="XFA3" s="211">
        <v>25000</v>
      </c>
      <c r="XFB3" s="211">
        <v>75000</v>
      </c>
      <c r="XFC3" s="211">
        <v>150000</v>
      </c>
    </row>
    <row r="4" spans="2:5 16378:16383">
      <c r="B4" s="525" t="s">
        <v>514</v>
      </c>
      <c r="C4" s="554" t="str">
        <f>General!$D$7</f>
        <v>Gree</v>
      </c>
      <c r="XEX4" s="211">
        <v>1</v>
      </c>
      <c r="XEY4" s="517">
        <v>7.0000000000000001E-3</v>
      </c>
      <c r="XEZ4" s="521">
        <v>7.0000000000000001E-3</v>
      </c>
      <c r="XFA4" s="521">
        <v>6.0000000000000001E-3</v>
      </c>
      <c r="XFB4" s="521">
        <v>5.0000000000000001E-3</v>
      </c>
      <c r="XFC4" s="521">
        <v>4.0000000000000001E-3</v>
      </c>
    </row>
    <row r="5" spans="2:5 16378:16383">
      <c r="B5" s="525" t="s">
        <v>609</v>
      </c>
      <c r="C5" s="555" t="e">
        <f ca="1">IF(Indoor!$K$209&gt;Outdoor!J141,ROUNDUP(Indoor!$K$209/3.5,0),ROUNDUP(Outdoor!J141/3.5,0))</f>
        <v>#NAME?</v>
      </c>
      <c r="D5" s="527"/>
      <c r="XEX5" s="211">
        <v>2</v>
      </c>
      <c r="XEY5" s="517">
        <v>8.9999999999999993E-3</v>
      </c>
      <c r="XEZ5" s="521">
        <v>1.35E-2</v>
      </c>
      <c r="XFA5" s="521">
        <v>1.15E-2</v>
      </c>
      <c r="XFB5" s="521">
        <v>9.5000000000000015E-3</v>
      </c>
      <c r="XFC5" s="521">
        <v>7.4999999999999997E-3</v>
      </c>
    </row>
    <row r="6" spans="2:5 16378:16383">
      <c r="B6" s="525" t="s">
        <v>647</v>
      </c>
      <c r="C6" s="555">
        <f ca="1">IFERROR(Indoor!K209/Indoor!F209,0)</f>
        <v>0</v>
      </c>
      <c r="D6" s="527"/>
      <c r="XEX6" s="211"/>
      <c r="XEY6" s="517"/>
      <c r="XEZ6" s="521"/>
      <c r="XFA6" s="521"/>
      <c r="XFB6" s="521"/>
      <c r="XFC6" s="521"/>
    </row>
    <row r="7" spans="2:5 16378:16383">
      <c r="B7" s="525" t="s">
        <v>636</v>
      </c>
      <c r="C7" s="555">
        <f>sumIDU</f>
        <v>0</v>
      </c>
      <c r="D7" s="527"/>
      <c r="XEX7" s="211"/>
      <c r="XEY7" s="517"/>
      <c r="XEZ7" s="521"/>
      <c r="XFA7" s="521"/>
      <c r="XFB7" s="521"/>
      <c r="XFC7" s="521"/>
    </row>
    <row r="8" spans="2:5 16378:16383">
      <c r="B8" s="525" t="s">
        <v>637</v>
      </c>
      <c r="C8" s="555">
        <f>'Installation Price'!G22/2</f>
        <v>0</v>
      </c>
      <c r="D8" s="527"/>
      <c r="XEX8" s="211"/>
      <c r="XEY8" s="517"/>
      <c r="XEZ8" s="521"/>
      <c r="XFA8" s="521"/>
      <c r="XFB8" s="521"/>
      <c r="XFC8" s="521"/>
    </row>
    <row r="9" spans="2:5 16378:16383">
      <c r="B9" s="525" t="s">
        <v>648</v>
      </c>
      <c r="C9" s="555">
        <f>IFERROR('Installation Price'!G22/sumIDU,0)</f>
        <v>0</v>
      </c>
      <c r="D9" s="527"/>
      <c r="XEX9" s="211"/>
      <c r="XEY9" s="517"/>
      <c r="XEZ9" s="521"/>
      <c r="XFA9" s="521"/>
      <c r="XFB9" s="521"/>
      <c r="XFC9" s="521"/>
    </row>
    <row r="10" spans="2:5 16378:16383" ht="15.75" thickBot="1">
      <c r="XEX10" s="211">
        <v>3</v>
      </c>
      <c r="XEY10" s="517">
        <v>0.01</v>
      </c>
      <c r="XEZ10" s="521">
        <v>1.9E-2</v>
      </c>
      <c r="XFA10" s="521">
        <v>1.6500000000000001E-2</v>
      </c>
      <c r="XFB10" s="521">
        <v>1.3500000000000002E-2</v>
      </c>
      <c r="XFC10" s="521">
        <v>1.0499999999999999E-2</v>
      </c>
    </row>
    <row r="11" spans="2:5 16378:16383">
      <c r="B11" s="528" t="s">
        <v>610</v>
      </c>
      <c r="C11" s="588">
        <f>SUM(C12:C15)</f>
        <v>0</v>
      </c>
      <c r="D11" s="542">
        <f ca="1">IFERROR(C11/$C$5,0)</f>
        <v>0</v>
      </c>
      <c r="E11" s="529">
        <f>IFERROR(C11/$C$24,0)</f>
        <v>0</v>
      </c>
      <c r="XEX11" s="516">
        <v>4</v>
      </c>
      <c r="XEY11" s="518"/>
      <c r="XEZ11" s="522">
        <v>2.4500000000000001E-2</v>
      </c>
      <c r="XFA11" s="521">
        <v>2.0999999999999998E-2</v>
      </c>
      <c r="XFB11" s="521">
        <v>1.7000000000000001E-2</v>
      </c>
      <c r="XFC11" s="521">
        <v>1.2999999999999999E-2</v>
      </c>
    </row>
    <row r="12" spans="2:5 16378:16383">
      <c r="B12" s="530" t="s">
        <v>611</v>
      </c>
      <c r="C12" s="532">
        <v>0</v>
      </c>
      <c r="D12" s="541">
        <f t="shared" ref="D12:D24" ca="1" si="0">IFERROR(C12/$C$5,0)</f>
        <v>0</v>
      </c>
      <c r="E12" s="531">
        <f>IFERROR(C12/$C$24,0)</f>
        <v>0</v>
      </c>
      <c r="XEX12" s="516">
        <v>5</v>
      </c>
      <c r="XEY12" s="518"/>
      <c r="XEZ12" s="522">
        <v>0.03</v>
      </c>
      <c r="XFA12" s="521">
        <v>2.4999999999999994E-2</v>
      </c>
      <c r="XFB12" s="521">
        <v>0.02</v>
      </c>
      <c r="XFC12" s="521">
        <v>1.4999999999999999E-2</v>
      </c>
    </row>
    <row r="13" spans="2:5 16378:16383">
      <c r="B13" s="530" t="s">
        <v>612</v>
      </c>
      <c r="C13" s="540">
        <f>IF(Pricing="Inclusive",copper*(1-45%)/1.16,copper*(1-45%))</f>
        <v>0</v>
      </c>
      <c r="D13" s="541">
        <f t="shared" ca="1" si="0"/>
        <v>0</v>
      </c>
      <c r="E13" s="531">
        <f>IFERROR(C13/$C$24,0)</f>
        <v>0</v>
      </c>
      <c r="XEX13" s="516">
        <v>6</v>
      </c>
      <c r="XEY13" s="518"/>
      <c r="XEZ13" s="522">
        <v>3.5000000000000003E-2</v>
      </c>
      <c r="XFA13" s="521">
        <v>2.8999999999999991E-2</v>
      </c>
      <c r="XFB13" s="521">
        <v>2.3E-2</v>
      </c>
      <c r="XFC13" s="521">
        <v>1.7000000000000001E-2</v>
      </c>
    </row>
    <row r="14" spans="2:5 16378:16383">
      <c r="B14" s="530" t="s">
        <v>613</v>
      </c>
      <c r="C14" s="532">
        <v>0</v>
      </c>
      <c r="D14" s="541">
        <f t="shared" ca="1" si="0"/>
        <v>0</v>
      </c>
      <c r="E14" s="531">
        <f>IFERROR(C14/$C$24,0)</f>
        <v>0</v>
      </c>
      <c r="XEX14" s="516">
        <v>7</v>
      </c>
      <c r="XEY14" s="518"/>
      <c r="XEZ14" s="522">
        <v>0.04</v>
      </c>
      <c r="XFA14" s="521">
        <v>3.2999999999999988E-2</v>
      </c>
      <c r="XFB14" s="521">
        <v>2.5999999999999999E-2</v>
      </c>
      <c r="XFC14" s="521">
        <v>1.9000000000000003E-2</v>
      </c>
    </row>
    <row r="15" spans="2:5 16378:16383" ht="15.75" thickBot="1">
      <c r="B15" s="533" t="s">
        <v>614</v>
      </c>
      <c r="C15" s="589">
        <f>IF(sumIDU&lt;70,sumIDU*210,IF(sumIDU&lt;120,sumIDU*170,sumIDU*150))</f>
        <v>0</v>
      </c>
      <c r="D15" s="543">
        <f t="shared" ca="1" si="0"/>
        <v>0</v>
      </c>
      <c r="E15" s="534">
        <f>IFERROR(C15/$C$24,0)</f>
        <v>0</v>
      </c>
    </row>
    <row r="16" spans="2:5 16378:16383">
      <c r="B16" s="528" t="s">
        <v>615</v>
      </c>
      <c r="C16" s="590" t="e">
        <f>SUM(C17:C23)</f>
        <v>#N/A</v>
      </c>
      <c r="D16" s="542">
        <f t="shared" ca="1" si="0"/>
        <v>0</v>
      </c>
      <c r="E16" s="529">
        <f>IFERROR(C16/$C$24,0)</f>
        <v>0</v>
      </c>
    </row>
    <row r="17" spans="2:5" outlineLevel="1">
      <c r="B17" s="530" t="s">
        <v>616</v>
      </c>
      <c r="C17" s="552">
        <f>SUM(installationextra)*0.55+sumIDU*5+'Installation Price'!I3*50</f>
        <v>0</v>
      </c>
      <c r="D17" s="541">
        <f t="shared" ca="1" si="0"/>
        <v>0</v>
      </c>
      <c r="E17" s="531">
        <f t="shared" ref="E17:E24" si="1">IFERROR(C17/$C$24,0)</f>
        <v>0</v>
      </c>
    </row>
    <row r="18" spans="2:5" outlineLevel="1">
      <c r="B18" s="530" t="s">
        <v>617</v>
      </c>
      <c r="C18" s="552">
        <f>south*(1-45%)</f>
        <v>0</v>
      </c>
      <c r="D18" s="541">
        <f t="shared" ca="1" si="0"/>
        <v>0</v>
      </c>
      <c r="E18" s="531">
        <f t="shared" si="1"/>
        <v>0</v>
      </c>
    </row>
    <row r="19" spans="2:5" outlineLevel="1">
      <c r="B19" s="702" t="s">
        <v>841</v>
      </c>
      <c r="C19" s="703" t="e">
        <f>VLOOKUP(C7,Config!F3:H23,3,TRUE)</f>
        <v>#N/A</v>
      </c>
      <c r="D19" s="541"/>
      <c r="E19" s="531"/>
    </row>
    <row r="20" spans="2:5" outlineLevel="1">
      <c r="B20" s="535" t="s">
        <v>618</v>
      </c>
      <c r="C20" s="552">
        <f>'Duct BOQ (Not to Print)'!F49</f>
        <v>0</v>
      </c>
      <c r="D20" s="541">
        <f t="shared" ca="1" si="0"/>
        <v>0</v>
      </c>
      <c r="E20" s="531">
        <f t="shared" si="1"/>
        <v>0</v>
      </c>
    </row>
    <row r="21" spans="2:5" outlineLevel="1">
      <c r="B21" s="593">
        <f>General!C21</f>
        <v>1</v>
      </c>
      <c r="C21" s="552">
        <f>IFERROR(('Sum(Total)'!$D$8+'Sum(Total)'!$D$9+'Sum(Total)'!$D$10)*IF(General!$C$21&lt;&gt;"", IF(General!$C$15="Residential", VLOOKUP(General!$C$21, 'PM Costing'!$XEX$4:$XEY$10, 2), IF(General!$C$15="Commercial", IF(('Sum(Total)'!$D$8+'Sum(Total)'!$D$9+'Sum(Total)'!$D$10)&lt;25000, VLOOKUP(General!$C$21,'PM Costing'!XEX4:XEZ14,3), IF(('Sum(Total)'!$D$8+'Sum(Total)'!$D$9+'Sum(Total)'!$D$10)&lt;75000, VLOOKUP(General!$C$21,'PM Costing'!XEX4:XFA14,4), IF(('Sum(Total)'!$D$8+'Sum(Total)'!$D$9+'Sum(Total)'!$D$10)&lt;150000, VLOOKUP(General!$C$21,'PM Costing'!XEX4:XFB14,5), VLOOKUP(General!$C$21,'PM Costing'!XEX4:XFC14,6)))))), ""),0)</f>
        <v>0</v>
      </c>
      <c r="D21" s="541">
        <f t="shared" ca="1" si="0"/>
        <v>0</v>
      </c>
      <c r="E21" s="531">
        <f t="shared" si="1"/>
        <v>0</v>
      </c>
    </row>
    <row r="22" spans="2:5" outlineLevel="1">
      <c r="B22" s="603">
        <f>General!C22</f>
        <v>1</v>
      </c>
      <c r="C22" s="553">
        <f>General!C23*General!C22*IF(sumIDU=0,0,IF(sumIDU&lt;=11,100,IF(sumIDU&lt;=20,sumIDU*9,IF(sumIDU&lt;=40,sumIDU*7,IF(sumIDU&gt;40,sumIDU*5,"")))))</f>
        <v>0</v>
      </c>
      <c r="D22" s="541">
        <f t="shared" ca="1" si="0"/>
        <v>0</v>
      </c>
      <c r="E22" s="531">
        <f t="shared" si="1"/>
        <v>0</v>
      </c>
    </row>
    <row r="23" spans="2:5" ht="15.75" outlineLevel="1" thickBot="1">
      <c r="B23" s="604" t="s">
        <v>619</v>
      </c>
      <c r="C23" s="536">
        <v>0</v>
      </c>
      <c r="D23" s="543">
        <f t="shared" ca="1" si="0"/>
        <v>0</v>
      </c>
      <c r="E23" s="534">
        <f t="shared" si="1"/>
        <v>0</v>
      </c>
    </row>
    <row r="24" spans="2:5" ht="15.75" thickBot="1">
      <c r="B24" s="537" t="s">
        <v>620</v>
      </c>
      <c r="C24" s="591" t="e">
        <f>C11+C16</f>
        <v>#N/A</v>
      </c>
      <c r="D24" s="544">
        <f t="shared" ca="1" si="0"/>
        <v>0</v>
      </c>
      <c r="E24" s="538">
        <f t="shared" si="1"/>
        <v>0</v>
      </c>
    </row>
    <row r="26" spans="2:5">
      <c r="B26" s="512" t="s">
        <v>621</v>
      </c>
      <c r="C26" s="547">
        <f>'Sum(Total)'!D32</f>
        <v>0</v>
      </c>
      <c r="D26" s="546" t="e">
        <f ca="1">C26/$C$5</f>
        <v>#NAME?</v>
      </c>
    </row>
    <row r="27" spans="2:5">
      <c r="C27" s="548"/>
    </row>
    <row r="28" spans="2:5">
      <c r="B28" s="512" t="s">
        <v>622</v>
      </c>
      <c r="C28" s="545">
        <v>0</v>
      </c>
      <c r="D28" s="546" t="e">
        <f ca="1">C28/$C$5</f>
        <v>#NAME?</v>
      </c>
    </row>
    <row r="29" spans="2:5">
      <c r="B29" s="512" t="s">
        <v>623</v>
      </c>
      <c r="C29" s="549" t="str">
        <f>IFERROR(1-(C28/C26),"")</f>
        <v/>
      </c>
    </row>
    <row r="30" spans="2:5">
      <c r="C30" s="550"/>
      <c r="E30" s="539"/>
    </row>
    <row r="31" spans="2:5">
      <c r="B31" s="512" t="s">
        <v>624</v>
      </c>
      <c r="C31" s="549">
        <f>IF($C$3="Included",16%,0%)</f>
        <v>0.16</v>
      </c>
    </row>
    <row r="32" spans="2:5">
      <c r="B32" s="512" t="s">
        <v>625</v>
      </c>
      <c r="C32" s="547">
        <f>C28/(1+C31)</f>
        <v>0</v>
      </c>
      <c r="D32" s="546" t="e">
        <f ca="1">C32/$C$5</f>
        <v>#NAME?</v>
      </c>
      <c r="E32" s="539"/>
    </row>
    <row r="33" spans="2:4">
      <c r="C33" s="550"/>
    </row>
    <row r="34" spans="2:4">
      <c r="B34" s="512" t="s">
        <v>626</v>
      </c>
      <c r="C34" s="551" t="e">
        <f>C32-C24</f>
        <v>#N/A</v>
      </c>
      <c r="D34" s="546" t="e">
        <f ca="1">C34/$C$5</f>
        <v>#N/A</v>
      </c>
    </row>
    <row r="35" spans="2:4">
      <c r="B35" s="512" t="s">
        <v>627</v>
      </c>
      <c r="C35" s="549" t="str">
        <f>IFERROR(C34/C32,"")</f>
        <v/>
      </c>
    </row>
  </sheetData>
  <dataValidations disablePrompts="1" count="2">
    <dataValidation type="list" allowBlank="1" showInputMessage="1" showErrorMessage="1" sqref="F4:F9" xr:uid="{48945949-263B-4DE9-8239-246C65863717}">
      <formula1>"Mitsubishi,Gree,Dietrich,MEHITS"</formula1>
    </dataValidation>
    <dataValidation type="list" allowBlank="1" showInputMessage="1" showErrorMessage="1" sqref="F2:F3" xr:uid="{A7C777B7-9F37-4738-9BD7-6F7274435F4F}">
      <formula1>"Exempted,Included"</formula1>
    </dataValidation>
  </dataValidations>
  <pageMargins left="0.2" right="0.2" top="0.2" bottom="0.2" header="0.3" footer="0.3"/>
  <pageSetup paperSize="9" fitToWidth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F9B2F-A2A0-43BE-A248-D7B9132A8187}">
  <sheetPr codeName="Sheet55"/>
  <dimension ref="F2:O23"/>
  <sheetViews>
    <sheetView topLeftCell="D1" workbookViewId="0">
      <selection activeCell="E26" sqref="E26"/>
    </sheetView>
  </sheetViews>
  <sheetFormatPr defaultRowHeight="15"/>
  <cols>
    <col min="6" max="6" width="11.5703125" customWidth="1"/>
    <col min="7" max="7" width="11.7109375" customWidth="1"/>
    <col min="8" max="8" width="11.42578125" customWidth="1"/>
    <col min="9" max="9" width="9.5703125" customWidth="1"/>
    <col min="15" max="15" width="11.42578125" customWidth="1"/>
  </cols>
  <sheetData>
    <row r="2" spans="6:15">
      <c r="F2" s="701" t="s">
        <v>828</v>
      </c>
      <c r="G2" s="701" t="s">
        <v>829</v>
      </c>
      <c r="H2" s="726" t="s">
        <v>830</v>
      </c>
      <c r="I2" s="726"/>
      <c r="J2" s="701"/>
      <c r="K2" s="701" t="s">
        <v>831</v>
      </c>
      <c r="L2" s="701"/>
      <c r="M2" s="701"/>
      <c r="N2" s="701"/>
      <c r="O2" s="701"/>
    </row>
    <row r="3" spans="6:15">
      <c r="F3" s="701">
        <v>1</v>
      </c>
      <c r="G3" s="701">
        <v>5</v>
      </c>
      <c r="H3" s="701">
        <v>250</v>
      </c>
      <c r="I3" s="701">
        <v>290</v>
      </c>
      <c r="J3" s="701">
        <v>527.27272727272725</v>
      </c>
      <c r="K3" s="701">
        <v>530</v>
      </c>
      <c r="L3" s="701"/>
      <c r="M3" s="701"/>
      <c r="N3" s="701" t="s">
        <v>832</v>
      </c>
      <c r="O3" s="701" t="s">
        <v>833</v>
      </c>
    </row>
    <row r="4" spans="6:15">
      <c r="F4" s="701">
        <v>6</v>
      </c>
      <c r="G4" s="701">
        <v>10</v>
      </c>
      <c r="H4" s="701">
        <v>350</v>
      </c>
      <c r="I4" s="701">
        <v>406</v>
      </c>
      <c r="J4" s="701">
        <v>738.18181818181813</v>
      </c>
      <c r="K4" s="701">
        <v>740</v>
      </c>
      <c r="L4" s="701"/>
      <c r="M4" s="701"/>
      <c r="N4" s="701"/>
      <c r="O4" s="701" t="s">
        <v>834</v>
      </c>
    </row>
    <row r="5" spans="6:15">
      <c r="F5" s="701">
        <v>11</v>
      </c>
      <c r="G5" s="701">
        <v>50</v>
      </c>
      <c r="H5" s="701">
        <v>500</v>
      </c>
      <c r="I5" s="701">
        <v>580</v>
      </c>
      <c r="J5" s="701">
        <v>1054.5454545454545</v>
      </c>
      <c r="K5" s="701">
        <v>1055</v>
      </c>
      <c r="L5" s="701"/>
      <c r="M5" s="701"/>
      <c r="N5" s="701"/>
      <c r="O5" s="701" t="s">
        <v>835</v>
      </c>
    </row>
    <row r="6" spans="6:15">
      <c r="F6" s="701">
        <v>51</v>
      </c>
      <c r="G6" s="701">
        <v>75</v>
      </c>
      <c r="H6" s="701">
        <v>750</v>
      </c>
      <c r="I6" s="701">
        <v>869.99999999999989</v>
      </c>
      <c r="J6" s="701">
        <v>1581.8181818181815</v>
      </c>
      <c r="K6" s="701">
        <v>1585</v>
      </c>
      <c r="L6" s="701"/>
      <c r="M6" s="701"/>
      <c r="N6" s="701"/>
      <c r="O6" s="701" t="s">
        <v>836</v>
      </c>
    </row>
    <row r="7" spans="6:15">
      <c r="F7" s="701">
        <v>76</v>
      </c>
      <c r="G7" s="701">
        <v>100</v>
      </c>
      <c r="H7" s="701">
        <v>1000</v>
      </c>
      <c r="I7" s="701">
        <v>1160</v>
      </c>
      <c r="J7" s="701">
        <v>2109.090909090909</v>
      </c>
      <c r="K7" s="701">
        <v>2110</v>
      </c>
      <c r="L7" s="701"/>
      <c r="M7" s="701"/>
      <c r="N7" s="701"/>
      <c r="O7" s="701" t="s">
        <v>837</v>
      </c>
    </row>
    <row r="8" spans="6:15">
      <c r="F8" s="701">
        <v>101</v>
      </c>
      <c r="G8" s="701">
        <v>125</v>
      </c>
      <c r="H8" s="701">
        <v>1250</v>
      </c>
      <c r="I8" s="701">
        <v>1450</v>
      </c>
      <c r="J8" s="701">
        <v>2636.363636363636</v>
      </c>
      <c r="K8" s="701">
        <v>2640</v>
      </c>
      <c r="L8" s="701"/>
      <c r="M8" s="701"/>
      <c r="N8" s="701"/>
      <c r="O8" s="701" t="s">
        <v>838</v>
      </c>
    </row>
    <row r="9" spans="6:15">
      <c r="F9" s="701">
        <v>126</v>
      </c>
      <c r="G9" s="701">
        <v>150</v>
      </c>
      <c r="H9" s="701">
        <v>1500</v>
      </c>
      <c r="I9" s="701">
        <v>1739.9999999999998</v>
      </c>
      <c r="J9" s="701">
        <v>3163.6363636363631</v>
      </c>
      <c r="K9" s="701">
        <v>3165</v>
      </c>
      <c r="L9" s="701"/>
      <c r="M9" s="701"/>
      <c r="N9" s="701"/>
      <c r="O9" s="701" t="s">
        <v>839</v>
      </c>
    </row>
    <row r="10" spans="6:15">
      <c r="F10" s="701">
        <v>151</v>
      </c>
      <c r="G10" s="701">
        <v>175</v>
      </c>
      <c r="H10" s="701">
        <v>1750</v>
      </c>
      <c r="I10" s="701">
        <v>2029.9999999999998</v>
      </c>
      <c r="J10" s="701">
        <v>3690.9090909090901</v>
      </c>
      <c r="K10" s="701">
        <v>3695</v>
      </c>
      <c r="L10" s="701"/>
      <c r="M10" s="701"/>
      <c r="N10" s="701"/>
      <c r="O10" s="701" t="s">
        <v>840</v>
      </c>
    </row>
    <row r="11" spans="6:15">
      <c r="F11" s="701">
        <v>176</v>
      </c>
      <c r="G11" s="701">
        <v>200</v>
      </c>
      <c r="H11" s="701">
        <v>2000</v>
      </c>
      <c r="I11" s="701">
        <v>2320</v>
      </c>
      <c r="J11" s="701">
        <v>4218.181818181818</v>
      </c>
      <c r="K11" s="701">
        <v>4220</v>
      </c>
      <c r="L11" s="701"/>
      <c r="M11" s="701"/>
      <c r="N11" s="701"/>
      <c r="O11" s="701"/>
    </row>
    <row r="12" spans="6:15">
      <c r="F12" s="701">
        <v>201</v>
      </c>
      <c r="G12" s="701">
        <v>225</v>
      </c>
      <c r="H12" s="701">
        <v>2250</v>
      </c>
      <c r="I12" s="701">
        <v>2610</v>
      </c>
      <c r="J12" s="701">
        <v>4745.454545454545</v>
      </c>
      <c r="K12" s="701">
        <v>4750</v>
      </c>
      <c r="L12" s="701"/>
      <c r="M12" s="701"/>
      <c r="N12" s="701"/>
      <c r="O12" s="701"/>
    </row>
    <row r="13" spans="6:15">
      <c r="F13" s="701">
        <v>226</v>
      </c>
      <c r="G13" s="701">
        <v>250</v>
      </c>
      <c r="H13" s="701">
        <v>2500</v>
      </c>
      <c r="I13" s="701">
        <v>2900</v>
      </c>
      <c r="J13" s="701">
        <v>5272.7272727272721</v>
      </c>
      <c r="K13" s="701">
        <v>5275</v>
      </c>
      <c r="L13" s="701"/>
      <c r="M13" s="701"/>
      <c r="N13" s="701"/>
      <c r="O13" s="701"/>
    </row>
    <row r="14" spans="6:15">
      <c r="F14" s="701">
        <v>251</v>
      </c>
      <c r="G14" s="701">
        <v>275</v>
      </c>
      <c r="H14" s="701">
        <v>2750</v>
      </c>
      <c r="I14" s="701">
        <v>3190</v>
      </c>
      <c r="J14" s="701">
        <v>5799.9999999999991</v>
      </c>
      <c r="K14" s="701">
        <v>5800</v>
      </c>
      <c r="L14" s="701"/>
      <c r="M14" s="701"/>
      <c r="N14" s="701"/>
      <c r="O14" s="701"/>
    </row>
    <row r="15" spans="6:15">
      <c r="F15" s="701">
        <v>276</v>
      </c>
      <c r="G15" s="701">
        <v>300</v>
      </c>
      <c r="H15" s="701">
        <v>3000</v>
      </c>
      <c r="I15" s="701">
        <v>3479.9999999999995</v>
      </c>
      <c r="J15" s="701">
        <v>6327.2727272727261</v>
      </c>
      <c r="K15" s="701">
        <v>6330</v>
      </c>
      <c r="L15" s="701"/>
      <c r="M15" s="701"/>
      <c r="N15" s="701"/>
      <c r="O15" s="701"/>
    </row>
    <row r="16" spans="6:15">
      <c r="F16" s="701">
        <v>301</v>
      </c>
      <c r="G16" s="701">
        <v>325</v>
      </c>
      <c r="H16" s="701">
        <v>3250</v>
      </c>
      <c r="I16" s="701">
        <v>3769.9999999999995</v>
      </c>
      <c r="J16" s="701">
        <v>6854.5454545454531</v>
      </c>
      <c r="K16" s="701">
        <v>6855</v>
      </c>
      <c r="L16" s="701"/>
      <c r="M16" s="701"/>
      <c r="N16" s="701"/>
      <c r="O16" s="701"/>
    </row>
    <row r="17" spans="6:15">
      <c r="F17" s="701">
        <v>326</v>
      </c>
      <c r="G17" s="701">
        <v>350</v>
      </c>
      <c r="H17" s="701">
        <v>3500</v>
      </c>
      <c r="I17" s="701">
        <v>4059.9999999999995</v>
      </c>
      <c r="J17" s="701">
        <v>7381.8181818181802</v>
      </c>
      <c r="K17" s="701">
        <v>7385</v>
      </c>
      <c r="L17" s="701"/>
      <c r="M17" s="701"/>
      <c r="N17" s="701"/>
      <c r="O17" s="701"/>
    </row>
    <row r="18" spans="6:15">
      <c r="F18" s="701">
        <v>351</v>
      </c>
      <c r="G18" s="701">
        <v>375</v>
      </c>
      <c r="H18" s="701">
        <v>3750</v>
      </c>
      <c r="I18" s="701">
        <v>4350</v>
      </c>
      <c r="J18" s="701">
        <v>7909.0909090909081</v>
      </c>
      <c r="K18" s="701">
        <v>7910</v>
      </c>
      <c r="L18" s="701"/>
      <c r="M18" s="701"/>
      <c r="N18" s="701"/>
      <c r="O18" s="701"/>
    </row>
    <row r="19" spans="6:15">
      <c r="F19" s="701">
        <v>376</v>
      </c>
      <c r="G19" s="701">
        <v>400</v>
      </c>
      <c r="H19" s="701">
        <v>4000</v>
      </c>
      <c r="I19" s="701">
        <v>4640</v>
      </c>
      <c r="J19" s="701">
        <v>8436.363636363636</v>
      </c>
      <c r="K19" s="701">
        <v>8440</v>
      </c>
      <c r="L19" s="701"/>
      <c r="M19" s="701"/>
      <c r="N19" s="701"/>
      <c r="O19" s="701"/>
    </row>
    <row r="20" spans="6:15">
      <c r="F20" s="701">
        <v>401</v>
      </c>
      <c r="G20" s="701">
        <v>425</v>
      </c>
      <c r="H20" s="701">
        <v>4250</v>
      </c>
      <c r="I20" s="701">
        <v>4930</v>
      </c>
      <c r="J20" s="701">
        <v>8963.6363636363621</v>
      </c>
      <c r="K20" s="701">
        <v>8965</v>
      </c>
      <c r="L20" s="701"/>
      <c r="M20" s="701"/>
      <c r="N20" s="701"/>
      <c r="O20" s="701"/>
    </row>
    <row r="21" spans="6:15">
      <c r="F21" s="701">
        <v>426</v>
      </c>
      <c r="G21" s="701">
        <v>450</v>
      </c>
      <c r="H21" s="701">
        <v>4500</v>
      </c>
      <c r="I21" s="701">
        <v>5220</v>
      </c>
      <c r="J21" s="701">
        <v>9490.9090909090901</v>
      </c>
      <c r="K21" s="701">
        <v>9495</v>
      </c>
      <c r="L21" s="701"/>
      <c r="M21" s="701"/>
      <c r="N21" s="701"/>
      <c r="O21" s="701"/>
    </row>
    <row r="22" spans="6:15">
      <c r="F22" s="701">
        <v>451</v>
      </c>
      <c r="G22" s="701">
        <v>475</v>
      </c>
      <c r="H22" s="701">
        <v>4750</v>
      </c>
      <c r="I22" s="701">
        <v>5510</v>
      </c>
      <c r="J22" s="701">
        <v>10018.181818181818</v>
      </c>
      <c r="K22" s="701">
        <v>10020</v>
      </c>
      <c r="L22" s="701"/>
      <c r="M22" s="701"/>
      <c r="N22" s="701"/>
      <c r="O22" s="701"/>
    </row>
    <row r="23" spans="6:15">
      <c r="F23" s="701">
        <v>476</v>
      </c>
      <c r="G23" s="701">
        <v>500</v>
      </c>
      <c r="H23" s="701">
        <v>5000</v>
      </c>
      <c r="I23" s="701">
        <v>5800</v>
      </c>
      <c r="J23" s="701">
        <v>10545.454545454544</v>
      </c>
      <c r="K23" s="701">
        <v>10550</v>
      </c>
      <c r="L23" s="701"/>
      <c r="M23" s="701"/>
      <c r="N23" s="701"/>
      <c r="O23" s="701"/>
    </row>
  </sheetData>
  <mergeCells count="1">
    <mergeCell ref="H2:I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5191D-E003-4AD8-81D3-D6C95888C4FA}">
  <sheetPr codeName="Sheet2"/>
  <dimension ref="B1:Q23"/>
  <sheetViews>
    <sheetView tabSelected="1" workbookViewId="0">
      <selection activeCell="Q2" sqref="Q2"/>
    </sheetView>
  </sheetViews>
  <sheetFormatPr defaultColWidth="8.85546875" defaultRowHeight="15"/>
  <cols>
    <col min="1" max="1" width="2.7109375" style="438" customWidth="1"/>
    <col min="2" max="2" width="31.85546875" style="438" bestFit="1" customWidth="1"/>
    <col min="3" max="3" width="20.5703125" style="438" customWidth="1"/>
    <col min="4" max="4" width="8.85546875" style="438"/>
    <col min="5" max="5" width="11" style="438" bestFit="1" customWidth="1"/>
    <col min="6" max="6" width="10.28515625" style="438" bestFit="1" customWidth="1"/>
    <col min="7" max="16384" width="8.85546875" style="438"/>
  </cols>
  <sheetData>
    <row r="1" spans="2:17">
      <c r="Q1" s="438" t="s">
        <v>886</v>
      </c>
    </row>
    <row r="6" spans="2:17">
      <c r="D6" s="600" t="s">
        <v>514</v>
      </c>
      <c r="F6" s="600" t="s">
        <v>515</v>
      </c>
    </row>
    <row r="7" spans="2:17">
      <c r="B7" s="438" t="s">
        <v>516</v>
      </c>
      <c r="C7" s="597"/>
      <c r="D7" s="599" t="s">
        <v>494</v>
      </c>
      <c r="E7" s="438" t="s">
        <v>517</v>
      </c>
      <c r="F7" s="598"/>
    </row>
    <row r="8" spans="2:17">
      <c r="B8" s="438" t="s">
        <v>518</v>
      </c>
      <c r="C8" s="597" t="s">
        <v>496</v>
      </c>
      <c r="D8" s="599" t="s">
        <v>499</v>
      </c>
      <c r="E8" s="438" t="s">
        <v>349</v>
      </c>
      <c r="F8" s="598"/>
    </row>
    <row r="9" spans="2:17">
      <c r="B9" s="438" t="s">
        <v>519</v>
      </c>
      <c r="C9" s="597"/>
      <c r="E9" s="438" t="s">
        <v>520</v>
      </c>
      <c r="F9" s="598"/>
    </row>
    <row r="10" spans="2:17">
      <c r="B10" s="438" t="s">
        <v>521</v>
      </c>
      <c r="C10" s="597"/>
      <c r="D10" s="599" t="s">
        <v>494</v>
      </c>
      <c r="E10" s="438" t="s">
        <v>522</v>
      </c>
      <c r="F10" s="598"/>
    </row>
    <row r="11" spans="2:17">
      <c r="B11" s="438" t="s">
        <v>478</v>
      </c>
      <c r="C11" s="597" t="s">
        <v>444</v>
      </c>
      <c r="D11" s="599" t="s">
        <v>494</v>
      </c>
      <c r="E11" s="438" t="s">
        <v>523</v>
      </c>
      <c r="F11" s="598"/>
    </row>
    <row r="12" spans="2:17">
      <c r="B12" s="438" t="s">
        <v>448</v>
      </c>
      <c r="C12" s="597"/>
      <c r="D12" s="599" t="s">
        <v>494</v>
      </c>
      <c r="E12" s="438" t="s">
        <v>524</v>
      </c>
      <c r="F12" s="598"/>
    </row>
    <row r="13" spans="2:17">
      <c r="B13" s="438" t="s">
        <v>525</v>
      </c>
      <c r="C13" s="597"/>
      <c r="D13" s="599" t="s">
        <v>494</v>
      </c>
      <c r="E13" s="438" t="s">
        <v>526</v>
      </c>
      <c r="F13" s="598"/>
    </row>
    <row r="14" spans="2:17">
      <c r="B14" s="438" t="s">
        <v>495</v>
      </c>
      <c r="C14" s="597" t="s">
        <v>839</v>
      </c>
      <c r="D14" s="599" t="s">
        <v>494</v>
      </c>
      <c r="E14" s="438" t="s">
        <v>527</v>
      </c>
      <c r="F14" s="598"/>
    </row>
    <row r="15" spans="2:17">
      <c r="B15" s="438" t="s">
        <v>380</v>
      </c>
      <c r="C15" s="597" t="s">
        <v>605</v>
      </c>
      <c r="D15" s="599" t="s">
        <v>494</v>
      </c>
      <c r="E15" s="438" t="s">
        <v>0</v>
      </c>
      <c r="F15" s="598"/>
    </row>
    <row r="16" spans="2:17">
      <c r="E16" s="438" t="s">
        <v>528</v>
      </c>
      <c r="F16" s="598"/>
    </row>
    <row r="17" spans="2:6">
      <c r="D17" s="599" t="s">
        <v>494</v>
      </c>
      <c r="E17" s="438" t="s">
        <v>631</v>
      </c>
      <c r="F17" s="598"/>
    </row>
    <row r="20" spans="2:6">
      <c r="C20" s="438" t="s">
        <v>590</v>
      </c>
    </row>
    <row r="21" spans="2:6">
      <c r="B21" s="438" t="s">
        <v>640</v>
      </c>
      <c r="C21" s="597">
        <v>1</v>
      </c>
    </row>
    <row r="22" spans="2:6">
      <c r="B22" s="595" t="s">
        <v>635</v>
      </c>
      <c r="C22" s="597">
        <v>1</v>
      </c>
    </row>
    <row r="23" spans="2:6">
      <c r="B23" s="596" t="s">
        <v>634</v>
      </c>
      <c r="C23" s="597">
        <v>1</v>
      </c>
    </row>
  </sheetData>
  <dataValidations count="1">
    <dataValidation type="list" allowBlank="1" showInputMessage="1" showErrorMessage="1" sqref="D7" xr:uid="{0B702AF1-F6DD-47F7-8235-B655BE2DDEA6}">
      <formula1>INDIRECT(IF($C$8="Iraq","IraqVRF","AmmanVRF"))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7BDE24B1-9E4C-4E99-8BE7-A18CD9C3F009}">
          <x14:formula1>
            <xm:f>Config!$O$3:$O$10</xm:f>
          </x14:formula1>
          <xm:sqref>C14</xm:sqref>
        </x14:dataValidation>
        <x14:dataValidation type="list" allowBlank="1" showInputMessage="1" showErrorMessage="1" xr:uid="{3FEFF573-27C4-4886-9821-D8701ED2F260}">
          <x14:formula1>
            <xm:f>Setup!$E$8:$E$11</xm:f>
          </x14:formula1>
          <xm:sqref>D11</xm:sqref>
        </x14:dataValidation>
        <x14:dataValidation type="list" allowBlank="1" showInputMessage="1" showErrorMessage="1" xr:uid="{5440BBFE-B31C-47ED-B403-237AE4181714}">
          <x14:formula1>
            <xm:f>Setup!$H$2:$H$3</xm:f>
          </x14:formula1>
          <xm:sqref>D8</xm:sqref>
        </x14:dataValidation>
        <x14:dataValidation type="list" allowBlank="1" showInputMessage="1" showErrorMessage="1" xr:uid="{4B40B0E8-ACBF-4CC3-ADF1-F97BC21ABEB6}">
          <x14:formula1>
            <xm:f>Setup!$A$2:$A$5</xm:f>
          </x14:formula1>
          <xm:sqref>C8</xm:sqref>
        </x14:dataValidation>
        <x14:dataValidation type="list" allowBlank="1" showInputMessage="1" showErrorMessage="1" xr:uid="{B6205757-1B45-44DD-B91A-1CB5420638BE}">
          <x14:formula1>
            <xm:f>Setup!$E$8:$E$9</xm:f>
          </x14:formula1>
          <xm:sqref>D12:D15 D17</xm:sqref>
        </x14:dataValidation>
        <x14:dataValidation type="list" allowBlank="1" showInputMessage="1" showErrorMessage="1" xr:uid="{D8BD99C4-288F-4EEA-8FEE-538E4D8D3AC9}">
          <x14:formula1>
            <xm:f>Setup!$C$9:$C$11</xm:f>
          </x14:formula1>
          <xm:sqref>D10</xm:sqref>
        </x14:dataValidation>
        <x14:dataValidation type="list" allowBlank="1" showInputMessage="1" showErrorMessage="1" xr:uid="{369D04AE-F1FA-4895-B5D7-49458E5ECA45}">
          <x14:formula1>
            <xm:f>Setup!$C$15:$C$16</xm:f>
          </x14:formula1>
          <xm:sqref>C15</xm:sqref>
        </x14:dataValidation>
        <x14:dataValidation type="list" allowBlank="1" showInputMessage="1" showErrorMessage="1" xr:uid="{774F0B19-C8AA-44AB-850D-F7C44E7A6C51}">
          <x14:formula1>
            <xm:f>Setup!$A$15:$A$21</xm:f>
          </x14:formula1>
          <xm:sqref>C21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05028-9E5B-4AB5-98D8-BDA83266DE15}">
  <sheetPr codeName="Sheet50">
    <pageSetUpPr fitToPage="1"/>
  </sheetPr>
  <dimension ref="A1:M1948"/>
  <sheetViews>
    <sheetView view="pageBreakPreview" zoomScale="80" zoomScaleNormal="80" zoomScaleSheetLayoutView="80" workbookViewId="0">
      <selection activeCell="L12" sqref="L12"/>
    </sheetView>
  </sheetViews>
  <sheetFormatPr defaultColWidth="9.140625" defaultRowHeight="35.1" customHeight="1"/>
  <cols>
    <col min="1" max="1" width="0.28515625" style="356" customWidth="1"/>
    <col min="2" max="2" width="15.7109375" style="437" customWidth="1"/>
    <col min="3" max="3" width="10.140625" style="437" customWidth="1"/>
    <col min="4" max="4" width="13.28515625" style="351" customWidth="1"/>
    <col min="5" max="5" width="11.5703125" style="435" customWidth="1"/>
    <col min="6" max="6" width="12.85546875" style="436" customWidth="1"/>
    <col min="7" max="7" width="15.140625" style="436" hidden="1" customWidth="1"/>
    <col min="8" max="8" width="0.28515625" style="356" customWidth="1"/>
    <col min="9" max="11" width="15.7109375" style="356" customWidth="1"/>
    <col min="12" max="12" width="48.140625" style="356" customWidth="1"/>
    <col min="13" max="16384" width="9.140625" style="356"/>
  </cols>
  <sheetData>
    <row r="1" spans="1:13" ht="35.1" customHeight="1">
      <c r="B1" s="417"/>
      <c r="C1" s="417"/>
      <c r="D1" s="92"/>
      <c r="E1" s="93"/>
      <c r="F1" s="499"/>
      <c r="G1" s="500"/>
      <c r="H1" s="91"/>
      <c r="I1" s="91"/>
      <c r="J1" s="91"/>
    </row>
    <row r="2" spans="1:13" ht="35.1" customHeight="1">
      <c r="B2" s="417"/>
      <c r="C2" s="417"/>
      <c r="D2" s="92"/>
      <c r="E2" s="93"/>
      <c r="F2" s="501"/>
      <c r="G2" s="502"/>
      <c r="H2" s="91"/>
      <c r="I2" s="91"/>
      <c r="J2" s="91"/>
    </row>
    <row r="3" spans="1:13" s="399" customFormat="1" ht="35.1" customHeight="1">
      <c r="A3" s="356"/>
      <c r="B3" s="91"/>
      <c r="C3" s="91"/>
      <c r="D3" s="91"/>
      <c r="E3" s="91"/>
      <c r="F3" s="91"/>
      <c r="G3" s="91"/>
      <c r="H3" s="91"/>
      <c r="I3" s="397"/>
      <c r="J3" s="397"/>
    </row>
    <row r="4" spans="1:13" ht="35.1" customHeight="1">
      <c r="B4" s="91"/>
      <c r="C4" s="91"/>
      <c r="D4" s="91"/>
      <c r="E4" s="91"/>
      <c r="F4" s="91"/>
      <c r="G4" s="91"/>
      <c r="H4" s="91"/>
      <c r="I4" s="91"/>
      <c r="J4" s="91"/>
      <c r="K4" s="400"/>
    </row>
    <row r="5" spans="1:13" ht="35.1" customHeight="1">
      <c r="A5" s="351"/>
      <c r="B5" s="503"/>
      <c r="C5" s="503"/>
      <c r="D5" s="503"/>
      <c r="E5" s="503"/>
      <c r="F5" s="503"/>
      <c r="G5" s="503"/>
      <c r="H5" s="503"/>
      <c r="I5" s="503"/>
      <c r="J5" s="503"/>
    </row>
    <row r="6" spans="1:13" ht="35.1" customHeight="1">
      <c r="A6" s="351"/>
      <c r="B6" s="503"/>
      <c r="C6" s="503"/>
      <c r="D6" s="503"/>
      <c r="E6" s="503"/>
      <c r="F6" s="503"/>
      <c r="G6" s="503"/>
      <c r="H6" s="503"/>
      <c r="I6" s="503"/>
      <c r="J6" s="503"/>
    </row>
    <row r="7" spans="1:13" ht="35.1" customHeight="1">
      <c r="A7" s="351"/>
      <c r="B7" s="733"/>
      <c r="C7" s="733"/>
      <c r="D7" s="733"/>
      <c r="E7" s="733"/>
      <c r="F7" s="733"/>
      <c r="G7" s="733"/>
      <c r="H7" s="733"/>
      <c r="I7" s="733"/>
      <c r="J7" s="733"/>
    </row>
    <row r="8" spans="1:13" ht="35.1" customHeight="1">
      <c r="A8" s="351"/>
      <c r="B8" s="504"/>
      <c r="C8" s="504"/>
      <c r="D8" s="504"/>
      <c r="E8" s="504"/>
      <c r="F8" s="504"/>
      <c r="G8" s="504"/>
      <c r="H8" s="504"/>
      <c r="I8" s="504"/>
      <c r="J8" s="504"/>
    </row>
    <row r="9" spans="1:13" ht="35.1" customHeight="1">
      <c r="A9" s="92"/>
      <c r="B9" s="734" t="str">
        <f>" To The Kind Attention of: Mr. " &amp; L9</f>
        <v xml:space="preserve"> To The Kind Attention of: Mr. </v>
      </c>
      <c r="C9" s="734"/>
      <c r="D9" s="734"/>
      <c r="E9" s="734"/>
      <c r="F9" s="734"/>
      <c r="G9" s="734"/>
      <c r="H9" s="734"/>
      <c r="I9" s="734"/>
      <c r="J9" s="734"/>
      <c r="L9" s="601"/>
      <c r="M9" s="91"/>
    </row>
    <row r="10" spans="1:13" ht="35.1" customHeight="1">
      <c r="A10" s="92"/>
      <c r="B10" s="734" t="str">
        <f>" Project name: "&amp;General!C7</f>
        <v xml:space="preserve"> Project name: </v>
      </c>
      <c r="C10" s="734"/>
      <c r="D10" s="734"/>
      <c r="E10" s="734"/>
      <c r="F10" s="734"/>
      <c r="G10" s="734"/>
      <c r="H10" s="734"/>
      <c r="I10" s="734"/>
      <c r="J10" s="734"/>
      <c r="L10" s="103"/>
      <c r="M10" s="91"/>
    </row>
    <row r="11" spans="1:13" ht="35.1" customHeight="1">
      <c r="A11" s="92"/>
      <c r="B11" s="734" t="str">
        <f>CONCATENATE(" Ref:","  ",LEFT(General!$C$11,50))</f>
        <v xml:space="preserve"> Ref:  IMG_0000</v>
      </c>
      <c r="C11" s="734"/>
      <c r="D11" s="734"/>
      <c r="E11" s="734"/>
      <c r="F11" s="734"/>
      <c r="G11" s="734"/>
      <c r="H11" s="734"/>
      <c r="I11" s="734"/>
      <c r="J11" s="734"/>
      <c r="L11" s="103"/>
      <c r="M11" s="91"/>
    </row>
    <row r="12" spans="1:13" ht="35.1" customHeight="1">
      <c r="A12" s="92"/>
      <c r="B12" s="734" t="str">
        <f ca="1">"Date: "&amp;TEXT(L12, "mm-dd-yyyy")</f>
        <v>Date: 09-22-2026</v>
      </c>
      <c r="C12" s="734"/>
      <c r="D12" s="734"/>
      <c r="E12" s="734"/>
      <c r="F12" s="734"/>
      <c r="G12" s="734"/>
      <c r="H12" s="734"/>
      <c r="I12" s="734"/>
      <c r="J12" s="734"/>
      <c r="L12" s="602">
        <f ca="1">NOW()</f>
        <v>46287.487029166667</v>
      </c>
      <c r="M12" s="91"/>
    </row>
    <row r="13" spans="1:13" ht="35.1" customHeight="1">
      <c r="A13" s="92"/>
      <c r="B13" s="92"/>
      <c r="C13" s="92"/>
      <c r="D13" s="92"/>
      <c r="E13" s="505"/>
      <c r="F13" s="505"/>
      <c r="G13" s="505"/>
      <c r="H13" s="505"/>
      <c r="I13" s="505"/>
      <c r="J13" s="505"/>
      <c r="K13" s="505"/>
      <c r="L13" s="505"/>
      <c r="M13" s="505"/>
    </row>
    <row r="14" spans="1:13" ht="35.1" customHeight="1">
      <c r="A14" s="351"/>
      <c r="B14" s="732"/>
      <c r="C14" s="732"/>
      <c r="D14" s="732"/>
      <c r="E14" s="732"/>
      <c r="F14" s="732"/>
      <c r="G14" s="732"/>
      <c r="H14" s="732"/>
      <c r="I14" s="732"/>
      <c r="J14" s="732"/>
    </row>
    <row r="15" spans="1:13" ht="35.1" customHeight="1">
      <c r="A15" s="92"/>
      <c r="B15" s="728"/>
      <c r="C15" s="728"/>
      <c r="D15" s="728"/>
      <c r="E15" s="728"/>
      <c r="F15" s="728"/>
      <c r="G15" s="728"/>
      <c r="H15" s="728"/>
      <c r="I15" s="728"/>
      <c r="J15" s="728"/>
      <c r="K15" s="91"/>
      <c r="L15" s="91"/>
      <c r="M15" s="91"/>
    </row>
    <row r="16" spans="1:13" ht="35.1" customHeight="1">
      <c r="A16" s="92"/>
      <c r="B16" s="729"/>
      <c r="C16" s="729"/>
      <c r="D16" s="729"/>
      <c r="E16" s="729"/>
      <c r="F16" s="729"/>
      <c r="G16" s="729"/>
      <c r="H16" s="729"/>
      <c r="I16" s="729"/>
      <c r="J16" s="729"/>
      <c r="K16" s="91"/>
      <c r="L16" s="91"/>
      <c r="M16" s="91"/>
    </row>
    <row r="17" spans="1:13" ht="35.1" customHeight="1">
      <c r="A17" s="92"/>
      <c r="B17" s="92"/>
      <c r="C17" s="92"/>
      <c r="D17" s="92"/>
      <c r="E17" s="92"/>
      <c r="F17" s="92"/>
      <c r="G17" s="92"/>
      <c r="H17" s="91"/>
      <c r="I17" s="91"/>
      <c r="J17" s="91"/>
      <c r="K17" s="91"/>
      <c r="L17" s="91"/>
      <c r="M17" s="91"/>
    </row>
    <row r="18" spans="1:13" ht="35.1" customHeight="1">
      <c r="A18" s="92"/>
      <c r="B18" s="92"/>
      <c r="C18" s="92"/>
      <c r="D18" s="92"/>
      <c r="E18" s="92"/>
      <c r="F18" s="92"/>
      <c r="G18" s="92"/>
      <c r="H18" s="91"/>
      <c r="I18" s="91"/>
      <c r="J18" s="91"/>
      <c r="K18" s="91"/>
      <c r="L18" s="91"/>
      <c r="M18" s="91"/>
    </row>
    <row r="19" spans="1:13" ht="35.1" customHeight="1">
      <c r="A19" s="92"/>
      <c r="B19" s="92"/>
      <c r="C19" s="92"/>
      <c r="D19" s="92"/>
      <c r="E19" s="92"/>
      <c r="F19" s="92"/>
      <c r="G19" s="92"/>
      <c r="H19" s="91"/>
      <c r="I19" s="91"/>
      <c r="J19" s="91"/>
      <c r="K19" s="91"/>
      <c r="L19" s="91"/>
      <c r="M19" s="91"/>
    </row>
    <row r="20" spans="1:13" ht="35.1" customHeight="1">
      <c r="A20" s="351"/>
      <c r="B20" s="351"/>
      <c r="C20" s="91"/>
      <c r="D20" s="730"/>
      <c r="E20" s="730"/>
      <c r="F20" s="730"/>
      <c r="G20" s="92"/>
      <c r="H20" s="91"/>
      <c r="I20" s="430"/>
      <c r="J20" s="91"/>
    </row>
    <row r="21" spans="1:13" ht="35.1" customHeight="1">
      <c r="A21" s="351"/>
      <c r="B21" s="351"/>
      <c r="C21" s="731"/>
      <c r="D21" s="731"/>
      <c r="E21" s="731"/>
      <c r="F21" s="731"/>
      <c r="G21" s="731"/>
      <c r="H21" s="731"/>
      <c r="I21" s="731"/>
      <c r="J21" s="91"/>
    </row>
    <row r="22" spans="1:13" ht="35.1" customHeight="1">
      <c r="A22" s="351"/>
      <c r="B22" s="351"/>
      <c r="C22" s="731"/>
      <c r="D22" s="731"/>
      <c r="E22" s="731"/>
      <c r="F22" s="731"/>
      <c r="G22" s="731"/>
      <c r="H22" s="731"/>
      <c r="I22" s="731"/>
      <c r="J22" s="91"/>
    </row>
    <row r="23" spans="1:13" ht="35.1" customHeight="1">
      <c r="A23" s="92"/>
      <c r="B23" s="92"/>
      <c r="C23" s="92"/>
      <c r="D23" s="92"/>
      <c r="E23" s="92"/>
      <c r="F23" s="92"/>
      <c r="G23" s="92"/>
      <c r="H23" s="91"/>
      <c r="I23" s="91"/>
      <c r="J23" s="91"/>
      <c r="K23" s="91"/>
      <c r="L23" s="91"/>
      <c r="M23" s="91"/>
    </row>
    <row r="24" spans="1:13" ht="35.1" customHeight="1">
      <c r="A24" s="92"/>
      <c r="B24" s="92"/>
      <c r="C24" s="92"/>
      <c r="D24" s="92"/>
      <c r="E24" s="92"/>
      <c r="F24" s="92"/>
      <c r="G24" s="92"/>
      <c r="H24" s="91"/>
      <c r="I24" s="91"/>
      <c r="J24" s="91"/>
      <c r="K24" s="91"/>
      <c r="L24" s="91"/>
      <c r="M24" s="91"/>
    </row>
    <row r="25" spans="1:13" ht="35.1" customHeight="1">
      <c r="A25" s="92"/>
      <c r="B25" s="92"/>
      <c r="C25" s="92"/>
      <c r="D25" s="92"/>
      <c r="E25" s="92"/>
      <c r="F25" s="92"/>
      <c r="G25" s="92"/>
      <c r="H25" s="91"/>
      <c r="I25" s="91"/>
      <c r="J25" s="91"/>
      <c r="K25" s="91"/>
      <c r="L25" s="91"/>
      <c r="M25" s="91"/>
    </row>
    <row r="26" spans="1:13" ht="35.1" customHeight="1">
      <c r="A26" s="92"/>
      <c r="B26" s="92"/>
      <c r="C26" s="92"/>
      <c r="D26" s="92"/>
      <c r="E26" s="92"/>
      <c r="F26" s="92"/>
      <c r="G26" s="92"/>
      <c r="H26" s="91"/>
      <c r="I26" s="91"/>
      <c r="J26" s="91"/>
      <c r="K26" s="91"/>
      <c r="L26" s="91"/>
      <c r="M26" s="91"/>
    </row>
    <row r="27" spans="1:13" ht="35.1" customHeight="1">
      <c r="A27" s="92"/>
      <c r="B27" s="92"/>
      <c r="C27" s="92"/>
      <c r="D27" s="92"/>
      <c r="E27" s="92"/>
      <c r="F27" s="92"/>
      <c r="G27" s="92"/>
      <c r="H27" s="91"/>
      <c r="I27" s="91"/>
      <c r="J27" s="91"/>
      <c r="K27" s="91"/>
      <c r="L27" s="91"/>
      <c r="M27" s="91"/>
    </row>
    <row r="28" spans="1:13" ht="35.1" customHeight="1">
      <c r="A28" s="92"/>
      <c r="B28" s="92"/>
      <c r="C28" s="92"/>
      <c r="D28" s="92"/>
      <c r="E28" s="92"/>
      <c r="F28" s="92"/>
      <c r="G28" s="92"/>
      <c r="H28" s="91"/>
      <c r="I28" s="91"/>
      <c r="J28" s="91"/>
      <c r="K28" s="91"/>
      <c r="L28" s="91"/>
      <c r="M28" s="91"/>
    </row>
    <row r="29" spans="1:13" ht="35.1" customHeight="1">
      <c r="A29" s="92"/>
      <c r="B29" s="92"/>
      <c r="C29" s="92"/>
      <c r="D29" s="92"/>
      <c r="E29" s="92"/>
      <c r="F29" s="92"/>
      <c r="G29" s="92"/>
      <c r="H29" s="91"/>
      <c r="I29" s="91"/>
      <c r="J29" s="91"/>
      <c r="K29" s="91"/>
      <c r="L29" s="91"/>
      <c r="M29" s="91"/>
    </row>
    <row r="30" spans="1:13" ht="35.1" customHeight="1">
      <c r="A30" s="92"/>
      <c r="B30" s="92"/>
      <c r="C30" s="92"/>
      <c r="D30" s="92"/>
      <c r="E30" s="92"/>
      <c r="F30" s="92"/>
      <c r="G30" s="92"/>
      <c r="H30" s="91"/>
      <c r="I30" s="91"/>
      <c r="J30" s="91"/>
      <c r="K30" s="91"/>
      <c r="L30" s="91"/>
      <c r="M30" s="91"/>
    </row>
    <row r="31" spans="1:13" ht="35.1" customHeight="1">
      <c r="A31" s="92"/>
      <c r="B31" s="92"/>
      <c r="C31" s="92"/>
      <c r="D31" s="92"/>
      <c r="E31" s="92"/>
      <c r="F31" s="92"/>
      <c r="G31" s="92"/>
      <c r="H31" s="91"/>
      <c r="I31" s="91"/>
      <c r="J31" s="91"/>
      <c r="K31" s="91"/>
      <c r="L31" s="91"/>
      <c r="M31" s="91"/>
    </row>
    <row r="32" spans="1:13" ht="35.1" customHeight="1">
      <c r="A32" s="92"/>
      <c r="B32" s="92"/>
      <c r="C32" s="92"/>
      <c r="D32" s="92"/>
      <c r="E32" s="92"/>
      <c r="F32" s="92"/>
      <c r="G32" s="92"/>
      <c r="H32" s="91"/>
      <c r="I32" s="91"/>
      <c r="J32" s="91"/>
      <c r="K32" s="91"/>
      <c r="L32" s="91"/>
      <c r="M32" s="91"/>
    </row>
    <row r="33" spans="1:13" ht="35.1" customHeight="1">
      <c r="A33" s="92"/>
      <c r="B33" s="92"/>
      <c r="C33" s="92"/>
      <c r="D33" s="92"/>
      <c r="E33" s="92"/>
      <c r="F33" s="92"/>
      <c r="G33" s="92"/>
      <c r="H33" s="91"/>
      <c r="I33" s="91"/>
      <c r="J33" s="91"/>
      <c r="K33" s="91"/>
      <c r="L33" s="91"/>
      <c r="M33" s="91"/>
    </row>
    <row r="34" spans="1:13" ht="35.1" customHeight="1">
      <c r="A34" s="92"/>
      <c r="B34" s="92"/>
      <c r="C34" s="92"/>
      <c r="D34" s="92"/>
      <c r="E34" s="92"/>
      <c r="F34" s="92"/>
      <c r="G34" s="92"/>
      <c r="H34" s="91"/>
      <c r="I34" s="91"/>
      <c r="J34" s="91"/>
      <c r="K34" s="91"/>
      <c r="L34" s="91"/>
      <c r="M34" s="91"/>
    </row>
    <row r="35" spans="1:13" ht="35.1" customHeight="1">
      <c r="A35" s="727"/>
      <c r="B35" s="727"/>
      <c r="C35" s="727"/>
      <c r="D35" s="727"/>
      <c r="E35" s="727"/>
      <c r="F35" s="727"/>
      <c r="G35" s="727"/>
      <c r="H35" s="727"/>
      <c r="I35" s="91"/>
      <c r="J35" s="91"/>
      <c r="K35" s="91"/>
      <c r="L35" s="91"/>
      <c r="M35" s="91"/>
    </row>
    <row r="36" spans="1:13" ht="35.1" customHeight="1">
      <c r="A36" s="727"/>
      <c r="B36" s="727"/>
      <c r="C36" s="727"/>
      <c r="D36" s="727"/>
      <c r="E36" s="727"/>
      <c r="F36" s="727"/>
      <c r="G36" s="727"/>
      <c r="H36" s="727"/>
      <c r="I36" s="91"/>
      <c r="J36" s="91"/>
      <c r="K36" s="91"/>
      <c r="L36" s="91"/>
      <c r="M36" s="91"/>
    </row>
    <row r="37" spans="1:13" ht="35.1" customHeight="1">
      <c r="A37" s="727"/>
      <c r="B37" s="727"/>
      <c r="C37" s="727"/>
      <c r="D37" s="727"/>
      <c r="E37" s="727"/>
      <c r="F37" s="727"/>
      <c r="G37" s="727"/>
      <c r="H37" s="727"/>
      <c r="I37" s="91"/>
      <c r="J37" s="91"/>
      <c r="K37" s="91"/>
      <c r="L37" s="91"/>
      <c r="M37" s="91"/>
    </row>
    <row r="38" spans="1:13" ht="35.1" customHeight="1">
      <c r="B38" s="417"/>
      <c r="C38" s="417"/>
      <c r="D38" s="506"/>
      <c r="E38" s="93"/>
      <c r="F38" s="502"/>
      <c r="G38" s="502"/>
      <c r="H38" s="91"/>
      <c r="I38" s="91"/>
      <c r="J38" s="91"/>
    </row>
    <row r="39" spans="1:13" ht="35.1" customHeight="1">
      <c r="B39" s="417"/>
      <c r="C39" s="417"/>
      <c r="D39" s="92"/>
      <c r="E39" s="93"/>
      <c r="F39" s="502"/>
      <c r="G39" s="502"/>
      <c r="H39" s="91"/>
      <c r="I39" s="91"/>
      <c r="J39" s="91"/>
    </row>
    <row r="40" spans="1:13" ht="35.1" customHeight="1">
      <c r="B40" s="403"/>
      <c r="C40" s="403"/>
    </row>
    <row r="41" spans="1:13" ht="35.1" customHeight="1">
      <c r="B41" s="403"/>
      <c r="C41" s="403"/>
    </row>
    <row r="42" spans="1:13" ht="35.1" customHeight="1">
      <c r="B42" s="403"/>
      <c r="C42" s="403"/>
    </row>
    <row r="43" spans="1:13" s="351" customFormat="1" ht="35.1" customHeight="1">
      <c r="A43" s="356"/>
      <c r="B43" s="403"/>
      <c r="C43" s="403"/>
      <c r="E43" s="435"/>
      <c r="F43" s="436"/>
      <c r="G43" s="436"/>
      <c r="H43" s="356"/>
    </row>
    <row r="44" spans="1:13" s="351" customFormat="1" ht="35.1" customHeight="1">
      <c r="A44" s="356"/>
      <c r="B44" s="403"/>
      <c r="C44" s="403"/>
      <c r="E44" s="435"/>
      <c r="F44" s="436"/>
      <c r="G44" s="436"/>
      <c r="H44" s="356"/>
    </row>
    <row r="45" spans="1:13" s="351" customFormat="1" ht="35.1" customHeight="1">
      <c r="A45" s="356"/>
      <c r="B45" s="403"/>
      <c r="C45" s="403"/>
      <c r="E45" s="435"/>
      <c r="F45" s="436"/>
      <c r="G45" s="436"/>
      <c r="H45" s="356"/>
    </row>
    <row r="46" spans="1:13" s="351" customFormat="1" ht="35.1" customHeight="1">
      <c r="A46" s="356"/>
      <c r="B46" s="403"/>
      <c r="C46" s="403"/>
      <c r="E46" s="435"/>
      <c r="F46" s="436"/>
      <c r="G46" s="436"/>
      <c r="H46" s="356"/>
    </row>
    <row r="47" spans="1:13" s="351" customFormat="1" ht="35.1" customHeight="1">
      <c r="A47" s="356"/>
      <c r="B47" s="403"/>
      <c r="C47" s="403"/>
      <c r="E47" s="435"/>
      <c r="F47" s="436"/>
      <c r="G47" s="436"/>
      <c r="H47" s="356"/>
    </row>
    <row r="48" spans="1:13" s="351" customFormat="1" ht="35.1" customHeight="1">
      <c r="A48" s="356"/>
      <c r="B48" s="403"/>
      <c r="C48" s="403"/>
      <c r="E48" s="435"/>
      <c r="F48" s="436"/>
      <c r="G48" s="436"/>
      <c r="H48" s="356"/>
    </row>
    <row r="49" spans="1:8" s="351" customFormat="1" ht="35.1" customHeight="1">
      <c r="A49" s="356"/>
      <c r="B49" s="403"/>
      <c r="C49" s="403"/>
      <c r="E49" s="435"/>
      <c r="F49" s="436"/>
      <c r="G49" s="436"/>
      <c r="H49" s="356"/>
    </row>
    <row r="50" spans="1:8" s="351" customFormat="1" ht="35.1" customHeight="1">
      <c r="A50" s="356"/>
      <c r="B50" s="403"/>
      <c r="C50" s="403"/>
      <c r="E50" s="435"/>
      <c r="F50" s="436"/>
      <c r="G50" s="436"/>
      <c r="H50" s="356"/>
    </row>
    <row r="51" spans="1:8" s="351" customFormat="1" ht="35.1" customHeight="1">
      <c r="A51" s="356"/>
      <c r="B51" s="403"/>
      <c r="C51" s="403"/>
      <c r="E51" s="435"/>
      <c r="F51" s="436"/>
      <c r="G51" s="436"/>
      <c r="H51" s="356"/>
    </row>
    <row r="52" spans="1:8" s="351" customFormat="1" ht="35.1" customHeight="1">
      <c r="A52" s="356"/>
      <c r="B52" s="403"/>
      <c r="C52" s="403"/>
      <c r="E52" s="435"/>
      <c r="F52" s="436"/>
      <c r="G52" s="436"/>
      <c r="H52" s="356"/>
    </row>
    <row r="53" spans="1:8" s="351" customFormat="1" ht="35.1" customHeight="1">
      <c r="A53" s="356"/>
      <c r="B53" s="403"/>
      <c r="C53" s="403"/>
      <c r="E53" s="435"/>
      <c r="F53" s="436"/>
      <c r="G53" s="436"/>
      <c r="H53" s="356"/>
    </row>
    <row r="54" spans="1:8" s="351" customFormat="1" ht="35.1" customHeight="1">
      <c r="A54" s="356"/>
      <c r="B54" s="403"/>
      <c r="C54" s="403"/>
      <c r="E54" s="435"/>
      <c r="F54" s="436"/>
      <c r="G54" s="436"/>
      <c r="H54" s="356"/>
    </row>
    <row r="55" spans="1:8" s="351" customFormat="1" ht="35.1" customHeight="1">
      <c r="A55" s="356"/>
      <c r="B55" s="403"/>
      <c r="C55" s="403"/>
      <c r="E55" s="435"/>
      <c r="F55" s="436"/>
      <c r="G55" s="436"/>
      <c r="H55" s="356"/>
    </row>
    <row r="56" spans="1:8" s="351" customFormat="1" ht="35.1" customHeight="1">
      <c r="A56" s="356"/>
      <c r="B56" s="403"/>
      <c r="C56" s="403"/>
      <c r="E56" s="435"/>
      <c r="F56" s="436"/>
      <c r="G56" s="436"/>
      <c r="H56" s="356"/>
    </row>
    <row r="57" spans="1:8" s="351" customFormat="1" ht="35.1" customHeight="1">
      <c r="A57" s="356"/>
      <c r="B57" s="403"/>
      <c r="C57" s="403"/>
      <c r="E57" s="435"/>
      <c r="F57" s="436"/>
      <c r="G57" s="436"/>
      <c r="H57" s="356"/>
    </row>
    <row r="58" spans="1:8" s="351" customFormat="1" ht="35.1" customHeight="1">
      <c r="A58" s="356"/>
      <c r="B58" s="403"/>
      <c r="C58" s="403"/>
      <c r="E58" s="435"/>
      <c r="F58" s="436"/>
      <c r="G58" s="436"/>
      <c r="H58" s="356"/>
    </row>
    <row r="59" spans="1:8" s="351" customFormat="1" ht="35.1" customHeight="1">
      <c r="A59" s="356"/>
      <c r="B59" s="403"/>
      <c r="C59" s="403"/>
      <c r="E59" s="435"/>
      <c r="F59" s="436"/>
      <c r="G59" s="436"/>
      <c r="H59" s="356"/>
    </row>
    <row r="60" spans="1:8" s="351" customFormat="1" ht="35.1" customHeight="1">
      <c r="A60" s="356"/>
      <c r="B60" s="403"/>
      <c r="C60" s="403"/>
      <c r="E60" s="435"/>
      <c r="F60" s="436"/>
      <c r="G60" s="436"/>
      <c r="H60" s="356"/>
    </row>
    <row r="61" spans="1:8" s="351" customFormat="1" ht="35.1" customHeight="1">
      <c r="A61" s="356"/>
      <c r="B61" s="403"/>
      <c r="C61" s="403"/>
      <c r="E61" s="435"/>
      <c r="F61" s="436"/>
      <c r="G61" s="436"/>
      <c r="H61" s="356"/>
    </row>
    <row r="62" spans="1:8" s="351" customFormat="1" ht="35.1" customHeight="1">
      <c r="A62" s="356"/>
      <c r="B62" s="403"/>
      <c r="C62" s="403"/>
      <c r="E62" s="435"/>
      <c r="F62" s="436"/>
      <c r="G62" s="436"/>
      <c r="H62" s="356"/>
    </row>
    <row r="63" spans="1:8" s="351" customFormat="1" ht="35.1" customHeight="1">
      <c r="A63" s="356"/>
      <c r="B63" s="403"/>
      <c r="C63" s="403"/>
      <c r="E63" s="435"/>
      <c r="F63" s="436"/>
      <c r="G63" s="436"/>
      <c r="H63" s="356"/>
    </row>
    <row r="64" spans="1:8" s="351" customFormat="1" ht="35.1" customHeight="1">
      <c r="A64" s="356"/>
      <c r="B64" s="403"/>
      <c r="C64" s="403"/>
      <c r="E64" s="435"/>
      <c r="F64" s="436"/>
      <c r="G64" s="436"/>
      <c r="H64" s="356"/>
    </row>
    <row r="65" spans="1:8" s="351" customFormat="1" ht="35.1" customHeight="1">
      <c r="A65" s="356"/>
      <c r="B65" s="403"/>
      <c r="C65" s="403"/>
      <c r="E65" s="435"/>
      <c r="F65" s="436"/>
      <c r="G65" s="436"/>
      <c r="H65" s="356"/>
    </row>
    <row r="66" spans="1:8" s="351" customFormat="1" ht="35.1" customHeight="1">
      <c r="A66" s="356"/>
      <c r="B66" s="403"/>
      <c r="C66" s="403"/>
      <c r="E66" s="435"/>
      <c r="F66" s="436"/>
      <c r="G66" s="436"/>
      <c r="H66" s="356"/>
    </row>
    <row r="67" spans="1:8" s="351" customFormat="1" ht="35.1" customHeight="1">
      <c r="A67" s="356"/>
      <c r="B67" s="403"/>
      <c r="C67" s="403"/>
      <c r="E67" s="435"/>
      <c r="F67" s="436"/>
      <c r="G67" s="436"/>
      <c r="H67" s="356"/>
    </row>
    <row r="68" spans="1:8" s="351" customFormat="1" ht="35.1" customHeight="1">
      <c r="A68" s="356"/>
      <c r="B68" s="403"/>
      <c r="C68" s="403"/>
      <c r="E68" s="435"/>
      <c r="F68" s="436"/>
      <c r="G68" s="436"/>
      <c r="H68" s="356"/>
    </row>
    <row r="69" spans="1:8" s="351" customFormat="1" ht="35.1" customHeight="1">
      <c r="A69" s="356"/>
      <c r="B69" s="403"/>
      <c r="C69" s="403"/>
      <c r="E69" s="435"/>
      <c r="F69" s="436"/>
      <c r="G69" s="436"/>
      <c r="H69" s="356"/>
    </row>
    <row r="70" spans="1:8" s="351" customFormat="1" ht="35.1" customHeight="1">
      <c r="A70" s="356"/>
      <c r="B70" s="403"/>
      <c r="C70" s="403"/>
      <c r="E70" s="435"/>
      <c r="F70" s="436"/>
      <c r="G70" s="436"/>
      <c r="H70" s="356"/>
    </row>
    <row r="71" spans="1:8" s="351" customFormat="1" ht="35.1" customHeight="1">
      <c r="A71" s="356"/>
      <c r="B71" s="403"/>
      <c r="C71" s="403"/>
      <c r="E71" s="435"/>
      <c r="F71" s="436"/>
      <c r="G71" s="436"/>
      <c r="H71" s="356"/>
    </row>
    <row r="72" spans="1:8" s="351" customFormat="1" ht="35.1" customHeight="1">
      <c r="A72" s="356"/>
      <c r="B72" s="403"/>
      <c r="C72" s="403"/>
      <c r="E72" s="435"/>
      <c r="F72" s="436"/>
      <c r="G72" s="436"/>
      <c r="H72" s="356"/>
    </row>
    <row r="73" spans="1:8" s="351" customFormat="1" ht="35.1" customHeight="1">
      <c r="A73" s="356"/>
      <c r="B73" s="403"/>
      <c r="C73" s="403"/>
      <c r="E73" s="435"/>
      <c r="F73" s="436"/>
      <c r="G73" s="436"/>
      <c r="H73" s="356"/>
    </row>
    <row r="74" spans="1:8" s="351" customFormat="1" ht="35.1" customHeight="1">
      <c r="A74" s="356"/>
      <c r="B74" s="403"/>
      <c r="C74" s="403"/>
      <c r="E74" s="435"/>
      <c r="F74" s="436"/>
      <c r="G74" s="436"/>
      <c r="H74" s="356"/>
    </row>
    <row r="75" spans="1:8" s="351" customFormat="1" ht="35.1" customHeight="1">
      <c r="A75" s="356"/>
      <c r="B75" s="403"/>
      <c r="C75" s="403"/>
      <c r="E75" s="435"/>
      <c r="F75" s="436"/>
      <c r="G75" s="436"/>
      <c r="H75" s="356"/>
    </row>
    <row r="76" spans="1:8" s="351" customFormat="1" ht="35.1" customHeight="1">
      <c r="A76" s="356"/>
      <c r="B76" s="403"/>
      <c r="C76" s="403"/>
      <c r="E76" s="435"/>
      <c r="F76" s="436"/>
      <c r="G76" s="436"/>
      <c r="H76" s="356"/>
    </row>
    <row r="77" spans="1:8" s="351" customFormat="1" ht="35.1" customHeight="1">
      <c r="A77" s="356"/>
      <c r="B77" s="403"/>
      <c r="C77" s="403"/>
      <c r="E77" s="435"/>
      <c r="F77" s="436"/>
      <c r="G77" s="436"/>
      <c r="H77" s="356"/>
    </row>
    <row r="78" spans="1:8" s="351" customFormat="1" ht="35.1" customHeight="1">
      <c r="A78" s="356"/>
      <c r="B78" s="403"/>
      <c r="C78" s="403"/>
      <c r="E78" s="435"/>
      <c r="F78" s="436"/>
      <c r="G78" s="436"/>
      <c r="H78" s="356"/>
    </row>
    <row r="79" spans="1:8" s="351" customFormat="1" ht="35.1" customHeight="1">
      <c r="A79" s="356"/>
      <c r="B79" s="403"/>
      <c r="C79" s="403"/>
      <c r="E79" s="435"/>
      <c r="F79" s="436"/>
      <c r="G79" s="436"/>
      <c r="H79" s="356"/>
    </row>
    <row r="80" spans="1:8" s="351" customFormat="1" ht="35.1" customHeight="1">
      <c r="A80" s="356"/>
      <c r="B80" s="403"/>
      <c r="C80" s="403"/>
      <c r="E80" s="435"/>
      <c r="F80" s="436"/>
      <c r="G80" s="436"/>
      <c r="H80" s="356"/>
    </row>
    <row r="81" spans="1:8" s="351" customFormat="1" ht="35.1" customHeight="1">
      <c r="A81" s="356"/>
      <c r="B81" s="403"/>
      <c r="C81" s="403"/>
      <c r="E81" s="435"/>
      <c r="F81" s="436"/>
      <c r="G81" s="436"/>
      <c r="H81" s="356"/>
    </row>
    <row r="82" spans="1:8" s="351" customFormat="1" ht="35.1" customHeight="1">
      <c r="A82" s="356"/>
      <c r="B82" s="403"/>
      <c r="C82" s="403"/>
      <c r="E82" s="435"/>
      <c r="F82" s="436"/>
      <c r="G82" s="436"/>
      <c r="H82" s="356"/>
    </row>
    <row r="83" spans="1:8" s="351" customFormat="1" ht="35.1" customHeight="1">
      <c r="A83" s="356"/>
      <c r="B83" s="403"/>
      <c r="C83" s="403"/>
      <c r="E83" s="435"/>
      <c r="F83" s="436"/>
      <c r="G83" s="436"/>
      <c r="H83" s="356"/>
    </row>
    <row r="84" spans="1:8" s="351" customFormat="1" ht="35.1" customHeight="1">
      <c r="A84" s="356"/>
      <c r="B84" s="403"/>
      <c r="C84" s="403"/>
      <c r="E84" s="435"/>
      <c r="F84" s="436"/>
      <c r="G84" s="436"/>
      <c r="H84" s="356"/>
    </row>
    <row r="85" spans="1:8" s="351" customFormat="1" ht="35.1" customHeight="1">
      <c r="A85" s="356"/>
      <c r="B85" s="403"/>
      <c r="C85" s="403"/>
      <c r="E85" s="435"/>
      <c r="F85" s="436"/>
      <c r="G85" s="436"/>
      <c r="H85" s="356"/>
    </row>
    <row r="86" spans="1:8" s="351" customFormat="1" ht="35.1" customHeight="1">
      <c r="A86" s="356"/>
      <c r="B86" s="403"/>
      <c r="C86" s="403"/>
      <c r="E86" s="435"/>
      <c r="F86" s="436"/>
      <c r="G86" s="436"/>
      <c r="H86" s="356"/>
    </row>
    <row r="87" spans="1:8" s="351" customFormat="1" ht="35.1" customHeight="1">
      <c r="A87" s="356"/>
      <c r="B87" s="403"/>
      <c r="C87" s="403"/>
      <c r="E87" s="435"/>
      <c r="F87" s="436"/>
      <c r="G87" s="436"/>
      <c r="H87" s="356"/>
    </row>
    <row r="88" spans="1:8" s="351" customFormat="1" ht="35.1" customHeight="1">
      <c r="A88" s="356"/>
      <c r="B88" s="403"/>
      <c r="C88" s="403"/>
      <c r="E88" s="435"/>
      <c r="F88" s="436"/>
      <c r="G88" s="436"/>
      <c r="H88" s="356"/>
    </row>
    <row r="89" spans="1:8" s="351" customFormat="1" ht="35.1" customHeight="1">
      <c r="A89" s="356"/>
      <c r="B89" s="403"/>
      <c r="C89" s="403"/>
      <c r="E89" s="435"/>
      <c r="F89" s="436"/>
      <c r="G89" s="436"/>
      <c r="H89" s="356"/>
    </row>
    <row r="90" spans="1:8" s="351" customFormat="1" ht="35.1" customHeight="1">
      <c r="A90" s="356"/>
      <c r="B90" s="403"/>
      <c r="C90" s="403"/>
      <c r="E90" s="435"/>
      <c r="F90" s="436"/>
      <c r="G90" s="436"/>
      <c r="H90" s="356"/>
    </row>
    <row r="91" spans="1:8" s="351" customFormat="1" ht="35.1" customHeight="1">
      <c r="A91" s="356"/>
      <c r="B91" s="403"/>
      <c r="C91" s="403"/>
      <c r="E91" s="435"/>
      <c r="F91" s="436"/>
      <c r="G91" s="436"/>
      <c r="H91" s="356"/>
    </row>
    <row r="92" spans="1:8" s="351" customFormat="1" ht="35.1" customHeight="1">
      <c r="A92" s="356"/>
      <c r="B92" s="403"/>
      <c r="C92" s="403"/>
      <c r="E92" s="435"/>
      <c r="F92" s="436"/>
      <c r="G92" s="436"/>
      <c r="H92" s="356"/>
    </row>
    <row r="93" spans="1:8" s="351" customFormat="1" ht="35.1" customHeight="1">
      <c r="A93" s="356"/>
      <c r="B93" s="403"/>
      <c r="C93" s="403"/>
      <c r="E93" s="435"/>
      <c r="F93" s="436"/>
      <c r="G93" s="436"/>
      <c r="H93" s="356"/>
    </row>
    <row r="94" spans="1:8" s="351" customFormat="1" ht="35.1" customHeight="1">
      <c r="A94" s="356"/>
      <c r="B94" s="403"/>
      <c r="C94" s="403"/>
      <c r="E94" s="435"/>
      <c r="F94" s="436"/>
      <c r="G94" s="436"/>
      <c r="H94" s="356"/>
    </row>
    <row r="95" spans="1:8" s="351" customFormat="1" ht="35.1" customHeight="1">
      <c r="A95" s="356"/>
      <c r="B95" s="403"/>
      <c r="C95" s="403"/>
      <c r="E95" s="435"/>
      <c r="F95" s="436"/>
      <c r="G95" s="436"/>
      <c r="H95" s="356"/>
    </row>
    <row r="96" spans="1:8" s="351" customFormat="1" ht="35.1" customHeight="1">
      <c r="A96" s="356"/>
      <c r="B96" s="403"/>
      <c r="C96" s="403"/>
      <c r="E96" s="435"/>
      <c r="F96" s="436"/>
      <c r="G96" s="436"/>
      <c r="H96" s="356"/>
    </row>
    <row r="97" spans="1:8" s="351" customFormat="1" ht="35.1" customHeight="1">
      <c r="A97" s="356"/>
      <c r="B97" s="403"/>
      <c r="C97" s="403"/>
      <c r="E97" s="435"/>
      <c r="F97" s="436"/>
      <c r="G97" s="436"/>
      <c r="H97" s="356"/>
    </row>
    <row r="98" spans="1:8" s="351" customFormat="1" ht="35.1" customHeight="1">
      <c r="A98" s="356"/>
      <c r="B98" s="403"/>
      <c r="C98" s="403"/>
      <c r="E98" s="435"/>
      <c r="F98" s="436"/>
      <c r="G98" s="436"/>
      <c r="H98" s="356"/>
    </row>
    <row r="99" spans="1:8" s="351" customFormat="1" ht="35.1" customHeight="1">
      <c r="A99" s="356"/>
      <c r="B99" s="403"/>
      <c r="C99" s="403"/>
      <c r="E99" s="435"/>
      <c r="F99" s="436"/>
      <c r="G99" s="436"/>
      <c r="H99" s="356"/>
    </row>
    <row r="100" spans="1:8" s="351" customFormat="1" ht="35.1" customHeight="1">
      <c r="A100" s="356"/>
      <c r="B100" s="403"/>
      <c r="C100" s="403"/>
      <c r="E100" s="435"/>
      <c r="F100" s="436"/>
      <c r="G100" s="436"/>
      <c r="H100" s="356"/>
    </row>
    <row r="101" spans="1:8" s="351" customFormat="1" ht="35.1" customHeight="1">
      <c r="A101" s="356"/>
      <c r="B101" s="403"/>
      <c r="C101" s="403"/>
      <c r="E101" s="435"/>
      <c r="F101" s="436"/>
      <c r="G101" s="436"/>
      <c r="H101" s="356"/>
    </row>
    <row r="102" spans="1:8" s="351" customFormat="1" ht="35.1" customHeight="1">
      <c r="A102" s="356"/>
      <c r="B102" s="403"/>
      <c r="C102" s="403"/>
      <c r="E102" s="435"/>
      <c r="F102" s="436"/>
      <c r="G102" s="436"/>
      <c r="H102" s="356"/>
    </row>
    <row r="103" spans="1:8" s="351" customFormat="1" ht="35.1" customHeight="1">
      <c r="A103" s="356"/>
      <c r="B103" s="403"/>
      <c r="C103" s="403"/>
      <c r="E103" s="435"/>
      <c r="F103" s="436"/>
      <c r="G103" s="436"/>
      <c r="H103" s="356"/>
    </row>
    <row r="104" spans="1:8" s="351" customFormat="1" ht="35.1" customHeight="1">
      <c r="A104" s="356"/>
      <c r="B104" s="403"/>
      <c r="C104" s="403"/>
      <c r="E104" s="435"/>
      <c r="F104" s="436"/>
      <c r="G104" s="436"/>
      <c r="H104" s="356"/>
    </row>
    <row r="105" spans="1:8" s="351" customFormat="1" ht="35.1" customHeight="1">
      <c r="A105" s="356"/>
      <c r="B105" s="403"/>
      <c r="C105" s="403"/>
      <c r="E105" s="435"/>
      <c r="F105" s="436"/>
      <c r="G105" s="436"/>
      <c r="H105" s="356"/>
    </row>
    <row r="106" spans="1:8" s="351" customFormat="1" ht="35.1" customHeight="1">
      <c r="A106" s="356"/>
      <c r="B106" s="403"/>
      <c r="C106" s="403"/>
      <c r="E106" s="435"/>
      <c r="F106" s="436"/>
      <c r="G106" s="436"/>
      <c r="H106" s="356"/>
    </row>
    <row r="107" spans="1:8" s="351" customFormat="1" ht="35.1" customHeight="1">
      <c r="A107" s="356"/>
      <c r="B107" s="403"/>
      <c r="C107" s="403"/>
      <c r="E107" s="435"/>
      <c r="F107" s="436"/>
      <c r="G107" s="436"/>
      <c r="H107" s="356"/>
    </row>
    <row r="108" spans="1:8" s="351" customFormat="1" ht="35.1" customHeight="1">
      <c r="A108" s="356"/>
      <c r="B108" s="403"/>
      <c r="C108" s="403"/>
      <c r="E108" s="435"/>
      <c r="F108" s="436"/>
      <c r="G108" s="436"/>
      <c r="H108" s="356"/>
    </row>
    <row r="109" spans="1:8" s="351" customFormat="1" ht="35.1" customHeight="1">
      <c r="A109" s="356"/>
      <c r="B109" s="403"/>
      <c r="C109" s="403"/>
      <c r="E109" s="435"/>
      <c r="F109" s="436"/>
      <c r="G109" s="436"/>
      <c r="H109" s="356"/>
    </row>
    <row r="110" spans="1:8" s="351" customFormat="1" ht="35.1" customHeight="1">
      <c r="A110" s="356"/>
      <c r="B110" s="403"/>
      <c r="C110" s="403"/>
      <c r="E110" s="435"/>
      <c r="F110" s="436"/>
      <c r="G110" s="436"/>
      <c r="H110" s="356"/>
    </row>
    <row r="111" spans="1:8" s="351" customFormat="1" ht="35.1" customHeight="1">
      <c r="A111" s="356"/>
      <c r="B111" s="403"/>
      <c r="C111" s="403"/>
      <c r="E111" s="435"/>
      <c r="F111" s="436"/>
      <c r="G111" s="436"/>
      <c r="H111" s="356"/>
    </row>
    <row r="112" spans="1:8" s="351" customFormat="1" ht="35.1" customHeight="1">
      <c r="A112" s="356"/>
      <c r="B112" s="403"/>
      <c r="C112" s="403"/>
      <c r="E112" s="435"/>
      <c r="F112" s="436"/>
      <c r="G112" s="436"/>
      <c r="H112" s="356"/>
    </row>
    <row r="113" spans="1:8" s="351" customFormat="1" ht="35.1" customHeight="1">
      <c r="A113" s="356"/>
      <c r="B113" s="403"/>
      <c r="C113" s="403"/>
      <c r="E113" s="435"/>
      <c r="F113" s="436"/>
      <c r="G113" s="436"/>
      <c r="H113" s="356"/>
    </row>
    <row r="114" spans="1:8" s="351" customFormat="1" ht="35.1" customHeight="1">
      <c r="A114" s="356"/>
      <c r="B114" s="403"/>
      <c r="C114" s="403"/>
      <c r="E114" s="435"/>
      <c r="F114" s="436"/>
      <c r="G114" s="436"/>
      <c r="H114" s="356"/>
    </row>
    <row r="115" spans="1:8" s="351" customFormat="1" ht="35.1" customHeight="1">
      <c r="A115" s="356"/>
      <c r="B115" s="403"/>
      <c r="C115" s="403"/>
      <c r="E115" s="435"/>
      <c r="F115" s="436"/>
      <c r="G115" s="436"/>
      <c r="H115" s="356"/>
    </row>
    <row r="116" spans="1:8" s="351" customFormat="1" ht="35.1" customHeight="1">
      <c r="A116" s="356"/>
      <c r="B116" s="403"/>
      <c r="C116" s="403"/>
      <c r="E116" s="435"/>
      <c r="F116" s="436"/>
      <c r="G116" s="436"/>
      <c r="H116" s="356"/>
    </row>
    <row r="117" spans="1:8" s="351" customFormat="1" ht="35.1" customHeight="1">
      <c r="A117" s="356"/>
      <c r="B117" s="403"/>
      <c r="C117" s="403"/>
      <c r="E117" s="435"/>
      <c r="F117" s="436"/>
      <c r="G117" s="436"/>
      <c r="H117" s="356"/>
    </row>
    <row r="118" spans="1:8" s="351" customFormat="1" ht="35.1" customHeight="1">
      <c r="A118" s="356"/>
      <c r="B118" s="403"/>
      <c r="C118" s="403"/>
      <c r="E118" s="435"/>
      <c r="F118" s="436"/>
      <c r="G118" s="436"/>
      <c r="H118" s="356"/>
    </row>
    <row r="119" spans="1:8" s="351" customFormat="1" ht="35.1" customHeight="1">
      <c r="A119" s="356"/>
      <c r="B119" s="403"/>
      <c r="C119" s="403"/>
      <c r="E119" s="435"/>
      <c r="F119" s="436"/>
      <c r="G119" s="436"/>
      <c r="H119" s="356"/>
    </row>
    <row r="120" spans="1:8" s="351" customFormat="1" ht="35.1" customHeight="1">
      <c r="A120" s="356"/>
      <c r="B120" s="403"/>
      <c r="C120" s="403"/>
      <c r="E120" s="435"/>
      <c r="F120" s="436"/>
      <c r="G120" s="436"/>
      <c r="H120" s="356"/>
    </row>
    <row r="121" spans="1:8" s="351" customFormat="1" ht="35.1" customHeight="1">
      <c r="A121" s="356"/>
      <c r="B121" s="403"/>
      <c r="C121" s="403"/>
      <c r="E121" s="435"/>
      <c r="F121" s="436"/>
      <c r="G121" s="436"/>
      <c r="H121" s="356"/>
    </row>
    <row r="122" spans="1:8" s="351" customFormat="1" ht="35.1" customHeight="1">
      <c r="A122" s="356"/>
      <c r="B122" s="403"/>
      <c r="C122" s="403"/>
      <c r="E122" s="435"/>
      <c r="F122" s="436"/>
      <c r="G122" s="436"/>
      <c r="H122" s="356"/>
    </row>
    <row r="123" spans="1:8" s="351" customFormat="1" ht="35.1" customHeight="1">
      <c r="A123" s="356"/>
      <c r="B123" s="403"/>
      <c r="C123" s="403"/>
      <c r="E123" s="435"/>
      <c r="F123" s="436"/>
      <c r="G123" s="436"/>
      <c r="H123" s="356"/>
    </row>
    <row r="124" spans="1:8" s="351" customFormat="1" ht="35.1" customHeight="1">
      <c r="A124" s="356"/>
      <c r="B124" s="403"/>
      <c r="C124" s="403"/>
      <c r="E124" s="435"/>
      <c r="F124" s="436"/>
      <c r="G124" s="436"/>
      <c r="H124" s="356"/>
    </row>
    <row r="125" spans="1:8" s="351" customFormat="1" ht="35.1" customHeight="1">
      <c r="A125" s="356"/>
      <c r="B125" s="403"/>
      <c r="C125" s="403"/>
      <c r="E125" s="435"/>
      <c r="F125" s="436"/>
      <c r="G125" s="436"/>
      <c r="H125" s="356"/>
    </row>
    <row r="126" spans="1:8" s="351" customFormat="1" ht="35.1" customHeight="1">
      <c r="A126" s="356"/>
      <c r="B126" s="403"/>
      <c r="C126" s="403"/>
      <c r="E126" s="435"/>
      <c r="F126" s="436"/>
      <c r="G126" s="436"/>
      <c r="H126" s="356"/>
    </row>
    <row r="127" spans="1:8" s="351" customFormat="1" ht="35.1" customHeight="1">
      <c r="A127" s="356"/>
      <c r="B127" s="403"/>
      <c r="C127" s="403"/>
      <c r="E127" s="435"/>
      <c r="F127" s="436"/>
      <c r="G127" s="436"/>
      <c r="H127" s="356"/>
    </row>
    <row r="128" spans="1:8" s="351" customFormat="1" ht="35.1" customHeight="1">
      <c r="A128" s="356"/>
      <c r="B128" s="403"/>
      <c r="C128" s="403"/>
      <c r="E128" s="435"/>
      <c r="F128" s="436"/>
      <c r="G128" s="436"/>
      <c r="H128" s="356"/>
    </row>
    <row r="129" spans="1:8" s="351" customFormat="1" ht="35.1" customHeight="1">
      <c r="A129" s="356"/>
      <c r="B129" s="403"/>
      <c r="C129" s="403"/>
      <c r="E129" s="435"/>
      <c r="F129" s="436"/>
      <c r="G129" s="436"/>
      <c r="H129" s="356"/>
    </row>
    <row r="130" spans="1:8" s="351" customFormat="1" ht="35.1" customHeight="1">
      <c r="A130" s="356"/>
      <c r="B130" s="403"/>
      <c r="C130" s="403"/>
      <c r="E130" s="435"/>
      <c r="F130" s="436"/>
      <c r="G130" s="436"/>
      <c r="H130" s="356"/>
    </row>
    <row r="131" spans="1:8" s="351" customFormat="1" ht="35.1" customHeight="1">
      <c r="A131" s="356"/>
      <c r="B131" s="403"/>
      <c r="C131" s="403"/>
      <c r="E131" s="435"/>
      <c r="F131" s="436"/>
      <c r="G131" s="436"/>
      <c r="H131" s="356"/>
    </row>
    <row r="132" spans="1:8" s="351" customFormat="1" ht="35.1" customHeight="1">
      <c r="A132" s="356"/>
      <c r="B132" s="403"/>
      <c r="C132" s="403"/>
      <c r="E132" s="435"/>
      <c r="F132" s="436"/>
      <c r="G132" s="436"/>
      <c r="H132" s="356"/>
    </row>
    <row r="133" spans="1:8" s="351" customFormat="1" ht="35.1" customHeight="1">
      <c r="A133" s="356"/>
      <c r="B133" s="403"/>
      <c r="C133" s="403"/>
      <c r="E133" s="435"/>
      <c r="F133" s="436"/>
      <c r="G133" s="436"/>
      <c r="H133" s="356"/>
    </row>
    <row r="134" spans="1:8" s="351" customFormat="1" ht="35.1" customHeight="1">
      <c r="A134" s="356"/>
      <c r="B134" s="403"/>
      <c r="C134" s="403"/>
      <c r="E134" s="435"/>
      <c r="F134" s="436"/>
      <c r="G134" s="436"/>
      <c r="H134" s="356"/>
    </row>
    <row r="135" spans="1:8" s="351" customFormat="1" ht="35.1" customHeight="1">
      <c r="A135" s="356"/>
      <c r="B135" s="403"/>
      <c r="C135" s="403"/>
      <c r="E135" s="435"/>
      <c r="F135" s="436"/>
      <c r="G135" s="436"/>
      <c r="H135" s="356"/>
    </row>
    <row r="136" spans="1:8" s="351" customFormat="1" ht="35.1" customHeight="1">
      <c r="A136" s="356"/>
      <c r="B136" s="403"/>
      <c r="C136" s="403"/>
      <c r="E136" s="435"/>
      <c r="F136" s="436"/>
      <c r="G136" s="436"/>
      <c r="H136" s="356"/>
    </row>
    <row r="137" spans="1:8" s="351" customFormat="1" ht="35.1" customHeight="1">
      <c r="A137" s="356"/>
      <c r="B137" s="403"/>
      <c r="C137" s="403"/>
      <c r="E137" s="435"/>
      <c r="F137" s="436"/>
      <c r="G137" s="436"/>
      <c r="H137" s="356"/>
    </row>
    <row r="138" spans="1:8" s="351" customFormat="1" ht="35.1" customHeight="1">
      <c r="A138" s="356"/>
      <c r="B138" s="403"/>
      <c r="C138" s="403"/>
      <c r="E138" s="435"/>
      <c r="F138" s="436"/>
      <c r="G138" s="436"/>
      <c r="H138" s="356"/>
    </row>
    <row r="139" spans="1:8" s="351" customFormat="1" ht="35.1" customHeight="1">
      <c r="A139" s="356"/>
      <c r="B139" s="403"/>
      <c r="C139" s="403"/>
      <c r="E139" s="435"/>
      <c r="F139" s="436"/>
      <c r="G139" s="436"/>
      <c r="H139" s="356"/>
    </row>
    <row r="140" spans="1:8" s="351" customFormat="1" ht="35.1" customHeight="1">
      <c r="A140" s="356"/>
      <c r="B140" s="403"/>
      <c r="C140" s="403"/>
      <c r="E140" s="435"/>
      <c r="F140" s="436"/>
      <c r="G140" s="436"/>
      <c r="H140" s="356"/>
    </row>
    <row r="141" spans="1:8" s="351" customFormat="1" ht="35.1" customHeight="1">
      <c r="A141" s="356"/>
      <c r="B141" s="403"/>
      <c r="C141" s="403"/>
      <c r="E141" s="435"/>
      <c r="F141" s="436"/>
      <c r="G141" s="436"/>
      <c r="H141" s="356"/>
    </row>
    <row r="142" spans="1:8" s="351" customFormat="1" ht="35.1" customHeight="1">
      <c r="A142" s="356"/>
      <c r="B142" s="403"/>
      <c r="C142" s="403"/>
      <c r="E142" s="435"/>
      <c r="F142" s="436"/>
      <c r="G142" s="436"/>
      <c r="H142" s="356"/>
    </row>
    <row r="143" spans="1:8" s="351" customFormat="1" ht="35.1" customHeight="1">
      <c r="A143" s="356"/>
      <c r="B143" s="403"/>
      <c r="C143" s="403"/>
      <c r="E143" s="435"/>
      <c r="F143" s="436"/>
      <c r="G143" s="436"/>
      <c r="H143" s="356"/>
    </row>
    <row r="144" spans="1:8" s="351" customFormat="1" ht="35.1" customHeight="1">
      <c r="A144" s="356"/>
      <c r="B144" s="403"/>
      <c r="C144" s="403"/>
      <c r="E144" s="435"/>
      <c r="F144" s="436"/>
      <c r="G144" s="436"/>
      <c r="H144" s="356"/>
    </row>
    <row r="145" spans="1:8" s="351" customFormat="1" ht="35.1" customHeight="1">
      <c r="A145" s="356"/>
      <c r="B145" s="403"/>
      <c r="C145" s="403"/>
      <c r="E145" s="435"/>
      <c r="F145" s="436"/>
      <c r="G145" s="436"/>
      <c r="H145" s="356"/>
    </row>
    <row r="146" spans="1:8" s="351" customFormat="1" ht="35.1" customHeight="1">
      <c r="A146" s="356"/>
      <c r="B146" s="403"/>
      <c r="C146" s="403"/>
      <c r="E146" s="435"/>
      <c r="F146" s="436"/>
      <c r="G146" s="436"/>
      <c r="H146" s="356"/>
    </row>
    <row r="147" spans="1:8" s="351" customFormat="1" ht="35.1" customHeight="1">
      <c r="A147" s="356"/>
      <c r="B147" s="403"/>
      <c r="C147" s="403"/>
      <c r="E147" s="435"/>
      <c r="F147" s="436"/>
      <c r="G147" s="436"/>
      <c r="H147" s="356"/>
    </row>
    <row r="148" spans="1:8" s="351" customFormat="1" ht="35.1" customHeight="1">
      <c r="A148" s="356"/>
      <c r="B148" s="403"/>
      <c r="C148" s="403"/>
      <c r="E148" s="435"/>
      <c r="F148" s="436"/>
      <c r="G148" s="436"/>
      <c r="H148" s="356"/>
    </row>
    <row r="149" spans="1:8" s="351" customFormat="1" ht="35.1" customHeight="1">
      <c r="A149" s="356"/>
      <c r="B149" s="403"/>
      <c r="C149" s="403"/>
      <c r="E149" s="435"/>
      <c r="F149" s="436"/>
      <c r="G149" s="436"/>
      <c r="H149" s="356"/>
    </row>
    <row r="150" spans="1:8" s="351" customFormat="1" ht="35.1" customHeight="1">
      <c r="A150" s="356"/>
      <c r="B150" s="403"/>
      <c r="C150" s="403"/>
      <c r="E150" s="435"/>
      <c r="F150" s="436"/>
      <c r="G150" s="436"/>
      <c r="H150" s="356"/>
    </row>
    <row r="151" spans="1:8" s="351" customFormat="1" ht="35.1" customHeight="1">
      <c r="A151" s="356"/>
      <c r="B151" s="403"/>
      <c r="C151" s="403"/>
      <c r="E151" s="435"/>
      <c r="F151" s="436"/>
      <c r="G151" s="436"/>
      <c r="H151" s="356"/>
    </row>
    <row r="152" spans="1:8" s="351" customFormat="1" ht="35.1" customHeight="1">
      <c r="A152" s="356"/>
      <c r="B152" s="403"/>
      <c r="C152" s="403"/>
      <c r="E152" s="435"/>
      <c r="F152" s="436"/>
      <c r="G152" s="436"/>
      <c r="H152" s="356"/>
    </row>
    <row r="153" spans="1:8" s="351" customFormat="1" ht="35.1" customHeight="1">
      <c r="A153" s="356"/>
      <c r="B153" s="403"/>
      <c r="C153" s="403"/>
      <c r="E153" s="435"/>
      <c r="F153" s="436"/>
      <c r="G153" s="436"/>
      <c r="H153" s="356"/>
    </row>
    <row r="154" spans="1:8" s="351" customFormat="1" ht="35.1" customHeight="1">
      <c r="A154" s="356"/>
      <c r="B154" s="403"/>
      <c r="C154" s="403"/>
      <c r="E154" s="435"/>
      <c r="F154" s="436"/>
      <c r="G154" s="436"/>
      <c r="H154" s="356"/>
    </row>
    <row r="155" spans="1:8" s="351" customFormat="1" ht="35.1" customHeight="1">
      <c r="A155" s="356"/>
      <c r="B155" s="403"/>
      <c r="C155" s="403"/>
      <c r="E155" s="435"/>
      <c r="F155" s="436"/>
      <c r="G155" s="436"/>
      <c r="H155" s="356"/>
    </row>
    <row r="156" spans="1:8" s="351" customFormat="1" ht="35.1" customHeight="1">
      <c r="A156" s="356"/>
      <c r="B156" s="403"/>
      <c r="C156" s="403"/>
      <c r="E156" s="435"/>
      <c r="F156" s="436"/>
      <c r="G156" s="436"/>
      <c r="H156" s="356"/>
    </row>
    <row r="157" spans="1:8" s="351" customFormat="1" ht="35.1" customHeight="1">
      <c r="A157" s="356"/>
      <c r="B157" s="403"/>
      <c r="C157" s="403"/>
      <c r="E157" s="435"/>
      <c r="F157" s="436"/>
      <c r="G157" s="436"/>
      <c r="H157" s="356"/>
    </row>
    <row r="158" spans="1:8" s="351" customFormat="1" ht="35.1" customHeight="1">
      <c r="A158" s="356"/>
      <c r="B158" s="403"/>
      <c r="C158" s="403"/>
      <c r="E158" s="435"/>
      <c r="F158" s="436"/>
      <c r="G158" s="436"/>
      <c r="H158" s="356"/>
    </row>
    <row r="159" spans="1:8" s="351" customFormat="1" ht="35.1" customHeight="1">
      <c r="A159" s="356"/>
      <c r="B159" s="403"/>
      <c r="C159" s="403"/>
      <c r="E159" s="435"/>
      <c r="F159" s="436"/>
      <c r="G159" s="436"/>
      <c r="H159" s="356"/>
    </row>
    <row r="160" spans="1:8" s="351" customFormat="1" ht="35.1" customHeight="1">
      <c r="A160" s="356"/>
      <c r="B160" s="403"/>
      <c r="C160" s="403"/>
      <c r="E160" s="435"/>
      <c r="F160" s="436"/>
      <c r="G160" s="436"/>
      <c r="H160" s="356"/>
    </row>
    <row r="161" spans="1:8" s="351" customFormat="1" ht="35.1" customHeight="1">
      <c r="A161" s="356"/>
      <c r="B161" s="403"/>
      <c r="C161" s="403"/>
      <c r="E161" s="435"/>
      <c r="F161" s="436"/>
      <c r="G161" s="436"/>
      <c r="H161" s="356"/>
    </row>
    <row r="162" spans="1:8" s="351" customFormat="1" ht="35.1" customHeight="1">
      <c r="A162" s="356"/>
      <c r="B162" s="403"/>
      <c r="C162" s="403"/>
      <c r="E162" s="435"/>
      <c r="F162" s="436"/>
      <c r="G162" s="436"/>
      <c r="H162" s="356"/>
    </row>
    <row r="163" spans="1:8" s="351" customFormat="1" ht="35.1" customHeight="1">
      <c r="A163" s="356"/>
      <c r="B163" s="403"/>
      <c r="C163" s="403"/>
      <c r="E163" s="435"/>
      <c r="F163" s="436"/>
      <c r="G163" s="436"/>
      <c r="H163" s="356"/>
    </row>
    <row r="164" spans="1:8" s="351" customFormat="1" ht="35.1" customHeight="1">
      <c r="A164" s="356"/>
      <c r="B164" s="403"/>
      <c r="C164" s="403"/>
      <c r="E164" s="435"/>
      <c r="F164" s="436"/>
      <c r="G164" s="436"/>
      <c r="H164" s="356"/>
    </row>
    <row r="165" spans="1:8" s="351" customFormat="1" ht="35.1" customHeight="1">
      <c r="A165" s="356"/>
      <c r="B165" s="403"/>
      <c r="C165" s="403"/>
      <c r="E165" s="435"/>
      <c r="F165" s="436"/>
      <c r="G165" s="436"/>
      <c r="H165" s="356"/>
    </row>
    <row r="166" spans="1:8" s="351" customFormat="1" ht="35.1" customHeight="1">
      <c r="A166" s="356"/>
      <c r="B166" s="403"/>
      <c r="C166" s="403"/>
      <c r="E166" s="435"/>
      <c r="F166" s="436"/>
      <c r="G166" s="436"/>
      <c r="H166" s="356"/>
    </row>
    <row r="167" spans="1:8" s="351" customFormat="1" ht="35.1" customHeight="1">
      <c r="A167" s="356"/>
      <c r="B167" s="403"/>
      <c r="C167" s="403"/>
      <c r="E167" s="435"/>
      <c r="F167" s="436"/>
      <c r="G167" s="436"/>
      <c r="H167" s="356"/>
    </row>
    <row r="168" spans="1:8" s="351" customFormat="1" ht="35.1" customHeight="1">
      <c r="A168" s="356"/>
      <c r="B168" s="403"/>
      <c r="C168" s="403"/>
      <c r="E168" s="435"/>
      <c r="F168" s="436"/>
      <c r="G168" s="436"/>
      <c r="H168" s="356"/>
    </row>
    <row r="169" spans="1:8" s="351" customFormat="1" ht="35.1" customHeight="1">
      <c r="A169" s="356"/>
      <c r="B169" s="403"/>
      <c r="C169" s="403"/>
      <c r="E169" s="435"/>
      <c r="F169" s="436"/>
      <c r="G169" s="436"/>
      <c r="H169" s="356"/>
    </row>
    <row r="170" spans="1:8" s="351" customFormat="1" ht="35.1" customHeight="1">
      <c r="A170" s="356"/>
      <c r="B170" s="403"/>
      <c r="C170" s="403"/>
      <c r="E170" s="435"/>
      <c r="F170" s="436"/>
      <c r="G170" s="436"/>
      <c r="H170" s="356"/>
    </row>
    <row r="171" spans="1:8" s="351" customFormat="1" ht="35.1" customHeight="1">
      <c r="A171" s="356"/>
      <c r="B171" s="403"/>
      <c r="C171" s="403"/>
      <c r="E171" s="435"/>
      <c r="F171" s="436"/>
      <c r="G171" s="436"/>
      <c r="H171" s="356"/>
    </row>
    <row r="172" spans="1:8" s="351" customFormat="1" ht="35.1" customHeight="1">
      <c r="A172" s="356"/>
      <c r="B172" s="403"/>
      <c r="C172" s="403"/>
      <c r="E172" s="435"/>
      <c r="F172" s="436"/>
      <c r="G172" s="436"/>
      <c r="H172" s="356"/>
    </row>
    <row r="173" spans="1:8" s="351" customFormat="1" ht="35.1" customHeight="1">
      <c r="A173" s="356"/>
      <c r="B173" s="403"/>
      <c r="C173" s="403"/>
      <c r="E173" s="435"/>
      <c r="F173" s="436"/>
      <c r="G173" s="436"/>
      <c r="H173" s="356"/>
    </row>
    <row r="174" spans="1:8" s="351" customFormat="1" ht="35.1" customHeight="1">
      <c r="A174" s="356"/>
      <c r="B174" s="403"/>
      <c r="C174" s="403"/>
      <c r="E174" s="435"/>
      <c r="F174" s="436"/>
      <c r="G174" s="436"/>
      <c r="H174" s="356"/>
    </row>
    <row r="175" spans="1:8" s="351" customFormat="1" ht="35.1" customHeight="1">
      <c r="A175" s="356"/>
      <c r="B175" s="403"/>
      <c r="C175" s="403"/>
      <c r="E175" s="435"/>
      <c r="F175" s="436"/>
      <c r="G175" s="436"/>
      <c r="H175" s="356"/>
    </row>
    <row r="176" spans="1:8" s="351" customFormat="1" ht="35.1" customHeight="1">
      <c r="A176" s="356"/>
      <c r="B176" s="403"/>
      <c r="C176" s="403"/>
      <c r="E176" s="435"/>
      <c r="F176" s="436"/>
      <c r="G176" s="436"/>
      <c r="H176" s="356"/>
    </row>
    <row r="177" spans="1:8" s="351" customFormat="1" ht="35.1" customHeight="1">
      <c r="A177" s="356"/>
      <c r="B177" s="403"/>
      <c r="C177" s="403"/>
      <c r="E177" s="435"/>
      <c r="F177" s="436"/>
      <c r="G177" s="436"/>
      <c r="H177" s="356"/>
    </row>
    <row r="178" spans="1:8" s="351" customFormat="1" ht="35.1" customHeight="1">
      <c r="A178" s="356"/>
      <c r="B178" s="403"/>
      <c r="C178" s="403"/>
      <c r="E178" s="435"/>
      <c r="F178" s="436"/>
      <c r="G178" s="436"/>
      <c r="H178" s="356"/>
    </row>
    <row r="179" spans="1:8" s="351" customFormat="1" ht="35.1" customHeight="1">
      <c r="A179" s="356"/>
      <c r="B179" s="403"/>
      <c r="C179" s="403"/>
      <c r="E179" s="435"/>
      <c r="F179" s="436"/>
      <c r="G179" s="436"/>
      <c r="H179" s="356"/>
    </row>
    <row r="180" spans="1:8" s="351" customFormat="1" ht="35.1" customHeight="1">
      <c r="A180" s="356"/>
      <c r="B180" s="403"/>
      <c r="C180" s="403"/>
      <c r="E180" s="435"/>
      <c r="F180" s="436"/>
      <c r="G180" s="436"/>
      <c r="H180" s="356"/>
    </row>
    <row r="181" spans="1:8" s="351" customFormat="1" ht="35.1" customHeight="1">
      <c r="A181" s="356"/>
      <c r="B181" s="403"/>
      <c r="C181" s="403"/>
      <c r="E181" s="435"/>
      <c r="F181" s="436"/>
      <c r="G181" s="436"/>
      <c r="H181" s="356"/>
    </row>
    <row r="182" spans="1:8" s="351" customFormat="1" ht="35.1" customHeight="1">
      <c r="A182" s="356"/>
      <c r="B182" s="403"/>
      <c r="C182" s="403"/>
      <c r="E182" s="435"/>
      <c r="F182" s="436"/>
      <c r="G182" s="436"/>
      <c r="H182" s="356"/>
    </row>
    <row r="183" spans="1:8" s="351" customFormat="1" ht="35.1" customHeight="1">
      <c r="A183" s="356"/>
      <c r="B183" s="403"/>
      <c r="C183" s="403"/>
      <c r="E183" s="435"/>
      <c r="F183" s="436"/>
      <c r="G183" s="436"/>
      <c r="H183" s="356"/>
    </row>
    <row r="184" spans="1:8" s="351" customFormat="1" ht="35.1" customHeight="1">
      <c r="A184" s="356"/>
      <c r="B184" s="403"/>
      <c r="C184" s="403"/>
      <c r="E184" s="435"/>
      <c r="F184" s="436"/>
      <c r="G184" s="436"/>
      <c r="H184" s="356"/>
    </row>
    <row r="185" spans="1:8" s="351" customFormat="1" ht="35.1" customHeight="1">
      <c r="A185" s="356"/>
      <c r="B185" s="403"/>
      <c r="C185" s="403"/>
      <c r="E185" s="435"/>
      <c r="F185" s="436"/>
      <c r="G185" s="436"/>
      <c r="H185" s="356"/>
    </row>
    <row r="186" spans="1:8" s="351" customFormat="1" ht="35.1" customHeight="1">
      <c r="A186" s="356"/>
      <c r="B186" s="403"/>
      <c r="C186" s="403"/>
      <c r="E186" s="435"/>
      <c r="F186" s="436"/>
      <c r="G186" s="436"/>
      <c r="H186" s="356"/>
    </row>
    <row r="187" spans="1:8" s="351" customFormat="1" ht="35.1" customHeight="1">
      <c r="A187" s="356"/>
      <c r="B187" s="403"/>
      <c r="C187" s="403"/>
      <c r="E187" s="435"/>
      <c r="F187" s="436"/>
      <c r="G187" s="436"/>
      <c r="H187" s="356"/>
    </row>
    <row r="188" spans="1:8" s="351" customFormat="1" ht="35.1" customHeight="1">
      <c r="A188" s="356"/>
      <c r="B188" s="403"/>
      <c r="C188" s="403"/>
      <c r="E188" s="435"/>
      <c r="F188" s="436"/>
      <c r="G188" s="436"/>
      <c r="H188" s="356"/>
    </row>
    <row r="189" spans="1:8" s="351" customFormat="1" ht="35.1" customHeight="1">
      <c r="A189" s="356"/>
      <c r="B189" s="403"/>
      <c r="C189" s="403"/>
      <c r="E189" s="435"/>
      <c r="F189" s="436"/>
      <c r="G189" s="436"/>
      <c r="H189" s="356"/>
    </row>
    <row r="190" spans="1:8" s="351" customFormat="1" ht="35.1" customHeight="1">
      <c r="A190" s="356"/>
      <c r="B190" s="403"/>
      <c r="C190" s="403"/>
      <c r="E190" s="435"/>
      <c r="F190" s="436"/>
      <c r="G190" s="436"/>
      <c r="H190" s="356"/>
    </row>
    <row r="191" spans="1:8" s="351" customFormat="1" ht="35.1" customHeight="1">
      <c r="A191" s="356"/>
      <c r="B191" s="403"/>
      <c r="C191" s="403"/>
      <c r="E191" s="435"/>
      <c r="F191" s="436"/>
      <c r="G191" s="436"/>
      <c r="H191" s="356"/>
    </row>
    <row r="192" spans="1:8" s="351" customFormat="1" ht="35.1" customHeight="1">
      <c r="A192" s="356"/>
      <c r="B192" s="403"/>
      <c r="C192" s="403"/>
      <c r="E192" s="435"/>
      <c r="F192" s="436"/>
      <c r="G192" s="436"/>
      <c r="H192" s="356"/>
    </row>
    <row r="193" spans="1:8" s="351" customFormat="1" ht="35.1" customHeight="1">
      <c r="A193" s="356"/>
      <c r="B193" s="403"/>
      <c r="C193" s="403"/>
      <c r="E193" s="435"/>
      <c r="F193" s="436"/>
      <c r="G193" s="436"/>
      <c r="H193" s="356"/>
    </row>
    <row r="194" spans="1:8" s="351" customFormat="1" ht="35.1" customHeight="1">
      <c r="A194" s="356"/>
      <c r="B194" s="403"/>
      <c r="C194" s="403"/>
      <c r="E194" s="435"/>
      <c r="F194" s="436"/>
      <c r="G194" s="436"/>
      <c r="H194" s="356"/>
    </row>
    <row r="195" spans="1:8" s="351" customFormat="1" ht="35.1" customHeight="1">
      <c r="A195" s="356"/>
      <c r="B195" s="403"/>
      <c r="C195" s="403"/>
      <c r="E195" s="435"/>
      <c r="F195" s="436"/>
      <c r="G195" s="436"/>
      <c r="H195" s="356"/>
    </row>
    <row r="196" spans="1:8" s="351" customFormat="1" ht="35.1" customHeight="1">
      <c r="A196" s="356"/>
      <c r="B196" s="403"/>
      <c r="C196" s="403"/>
      <c r="E196" s="435"/>
      <c r="F196" s="436"/>
      <c r="G196" s="436"/>
      <c r="H196" s="356"/>
    </row>
    <row r="197" spans="1:8" s="351" customFormat="1" ht="35.1" customHeight="1">
      <c r="A197" s="356"/>
      <c r="B197" s="403"/>
      <c r="C197" s="403"/>
      <c r="E197" s="435"/>
      <c r="F197" s="436"/>
      <c r="G197" s="436"/>
      <c r="H197" s="356"/>
    </row>
    <row r="198" spans="1:8" s="351" customFormat="1" ht="35.1" customHeight="1">
      <c r="A198" s="356"/>
      <c r="B198" s="403"/>
      <c r="C198" s="403"/>
      <c r="E198" s="435"/>
      <c r="F198" s="436"/>
      <c r="G198" s="436"/>
      <c r="H198" s="356"/>
    </row>
    <row r="199" spans="1:8" s="351" customFormat="1" ht="35.1" customHeight="1">
      <c r="A199" s="356"/>
      <c r="B199" s="403"/>
      <c r="C199" s="403"/>
      <c r="E199" s="435"/>
      <c r="F199" s="436"/>
      <c r="G199" s="436"/>
      <c r="H199" s="356"/>
    </row>
    <row r="200" spans="1:8" s="351" customFormat="1" ht="35.1" customHeight="1">
      <c r="A200" s="356"/>
      <c r="B200" s="403"/>
      <c r="C200" s="403"/>
      <c r="E200" s="435"/>
      <c r="F200" s="436"/>
      <c r="G200" s="436"/>
      <c r="H200" s="356"/>
    </row>
    <row r="201" spans="1:8" s="351" customFormat="1" ht="35.1" customHeight="1">
      <c r="A201" s="356"/>
      <c r="B201" s="403"/>
      <c r="C201" s="403"/>
      <c r="E201" s="435"/>
      <c r="F201" s="436"/>
      <c r="G201" s="436"/>
      <c r="H201" s="356"/>
    </row>
    <row r="202" spans="1:8" s="351" customFormat="1" ht="35.1" customHeight="1">
      <c r="A202" s="356"/>
      <c r="B202" s="403"/>
      <c r="C202" s="403"/>
      <c r="E202" s="435"/>
      <c r="F202" s="436"/>
      <c r="G202" s="436"/>
      <c r="H202" s="356"/>
    </row>
    <row r="203" spans="1:8" s="351" customFormat="1" ht="35.1" customHeight="1">
      <c r="A203" s="356"/>
      <c r="B203" s="403"/>
      <c r="C203" s="403"/>
      <c r="E203" s="435"/>
      <c r="F203" s="436"/>
      <c r="G203" s="436"/>
      <c r="H203" s="356"/>
    </row>
    <row r="204" spans="1:8" s="351" customFormat="1" ht="35.1" customHeight="1">
      <c r="A204" s="356"/>
      <c r="B204" s="403"/>
      <c r="C204" s="403"/>
      <c r="E204" s="435"/>
      <c r="F204" s="436"/>
      <c r="G204" s="436"/>
      <c r="H204" s="356"/>
    </row>
    <row r="205" spans="1:8" s="351" customFormat="1" ht="35.1" customHeight="1">
      <c r="A205" s="356"/>
      <c r="B205" s="403"/>
      <c r="C205" s="403"/>
      <c r="E205" s="435"/>
      <c r="F205" s="436"/>
      <c r="G205" s="436"/>
      <c r="H205" s="356"/>
    </row>
    <row r="206" spans="1:8" s="351" customFormat="1" ht="35.1" customHeight="1">
      <c r="A206" s="356"/>
      <c r="B206" s="403"/>
      <c r="C206" s="403"/>
      <c r="E206" s="435"/>
      <c r="F206" s="436"/>
      <c r="G206" s="436"/>
      <c r="H206" s="356"/>
    </row>
    <row r="207" spans="1:8" s="351" customFormat="1" ht="35.1" customHeight="1">
      <c r="A207" s="356"/>
      <c r="B207" s="403"/>
      <c r="C207" s="403"/>
      <c r="E207" s="435"/>
      <c r="F207" s="436"/>
      <c r="G207" s="436"/>
      <c r="H207" s="356"/>
    </row>
    <row r="208" spans="1:8" s="351" customFormat="1" ht="35.1" customHeight="1">
      <c r="A208" s="356"/>
      <c r="B208" s="403"/>
      <c r="C208" s="403"/>
      <c r="E208" s="435"/>
      <c r="F208" s="436"/>
      <c r="G208" s="436"/>
      <c r="H208" s="356"/>
    </row>
    <row r="209" spans="1:8" s="351" customFormat="1" ht="35.1" customHeight="1">
      <c r="A209" s="356"/>
      <c r="B209" s="403"/>
      <c r="C209" s="403"/>
      <c r="E209" s="435"/>
      <c r="F209" s="436"/>
      <c r="G209" s="436"/>
      <c r="H209" s="356"/>
    </row>
    <row r="210" spans="1:8" s="351" customFormat="1" ht="35.1" customHeight="1">
      <c r="A210" s="356"/>
      <c r="B210" s="403"/>
      <c r="C210" s="403"/>
      <c r="E210" s="435"/>
      <c r="F210" s="436"/>
      <c r="G210" s="436"/>
      <c r="H210" s="356"/>
    </row>
    <row r="211" spans="1:8" s="351" customFormat="1" ht="35.1" customHeight="1">
      <c r="A211" s="356"/>
      <c r="B211" s="403"/>
      <c r="C211" s="403"/>
      <c r="E211" s="435"/>
      <c r="F211" s="436"/>
      <c r="G211" s="436"/>
      <c r="H211" s="356"/>
    </row>
    <row r="212" spans="1:8" s="351" customFormat="1" ht="35.1" customHeight="1">
      <c r="A212" s="356"/>
      <c r="B212" s="403"/>
      <c r="C212" s="403"/>
      <c r="E212" s="435"/>
      <c r="F212" s="436"/>
      <c r="G212" s="436"/>
      <c r="H212" s="356"/>
    </row>
    <row r="213" spans="1:8" s="351" customFormat="1" ht="35.1" customHeight="1">
      <c r="A213" s="356"/>
      <c r="B213" s="403"/>
      <c r="C213" s="403"/>
      <c r="E213" s="435"/>
      <c r="F213" s="436"/>
      <c r="G213" s="436"/>
      <c r="H213" s="356"/>
    </row>
    <row r="214" spans="1:8" s="351" customFormat="1" ht="35.1" customHeight="1">
      <c r="A214" s="356"/>
      <c r="B214" s="403"/>
      <c r="C214" s="403"/>
      <c r="E214" s="435"/>
      <c r="F214" s="436"/>
      <c r="G214" s="436"/>
      <c r="H214" s="356"/>
    </row>
    <row r="215" spans="1:8" s="351" customFormat="1" ht="35.1" customHeight="1">
      <c r="A215" s="356"/>
      <c r="B215" s="403"/>
      <c r="C215" s="403"/>
      <c r="E215" s="435"/>
      <c r="F215" s="436"/>
      <c r="G215" s="436"/>
      <c r="H215" s="356"/>
    </row>
    <row r="216" spans="1:8" s="351" customFormat="1" ht="35.1" customHeight="1">
      <c r="A216" s="356"/>
      <c r="B216" s="403"/>
      <c r="C216" s="403"/>
      <c r="E216" s="435"/>
      <c r="F216" s="436"/>
      <c r="G216" s="436"/>
      <c r="H216" s="356"/>
    </row>
    <row r="217" spans="1:8" s="351" customFormat="1" ht="35.1" customHeight="1">
      <c r="A217" s="356"/>
      <c r="B217" s="403"/>
      <c r="C217" s="403"/>
      <c r="E217" s="435"/>
      <c r="F217" s="436"/>
      <c r="G217" s="436"/>
      <c r="H217" s="356"/>
    </row>
    <row r="218" spans="1:8" s="351" customFormat="1" ht="35.1" customHeight="1">
      <c r="A218" s="356"/>
      <c r="B218" s="403"/>
      <c r="C218" s="403"/>
      <c r="E218" s="435"/>
      <c r="F218" s="436"/>
      <c r="G218" s="436"/>
      <c r="H218" s="356"/>
    </row>
    <row r="219" spans="1:8" s="351" customFormat="1" ht="35.1" customHeight="1">
      <c r="A219" s="356"/>
      <c r="B219" s="403"/>
      <c r="C219" s="403"/>
      <c r="E219" s="435"/>
      <c r="F219" s="436"/>
      <c r="G219" s="436"/>
      <c r="H219" s="356"/>
    </row>
    <row r="220" spans="1:8" s="351" customFormat="1" ht="35.1" customHeight="1">
      <c r="A220" s="356"/>
      <c r="B220" s="403"/>
      <c r="C220" s="403"/>
      <c r="E220" s="435"/>
      <c r="F220" s="436"/>
      <c r="G220" s="436"/>
      <c r="H220" s="356"/>
    </row>
    <row r="221" spans="1:8" s="351" customFormat="1" ht="35.1" customHeight="1">
      <c r="A221" s="356"/>
      <c r="B221" s="403"/>
      <c r="C221" s="403"/>
      <c r="E221" s="435"/>
      <c r="F221" s="436"/>
      <c r="G221" s="436"/>
      <c r="H221" s="356"/>
    </row>
    <row r="222" spans="1:8" s="351" customFormat="1" ht="35.1" customHeight="1">
      <c r="A222" s="356"/>
      <c r="B222" s="403"/>
      <c r="C222" s="403"/>
      <c r="E222" s="435"/>
      <c r="F222" s="436"/>
      <c r="G222" s="436"/>
      <c r="H222" s="356"/>
    </row>
    <row r="223" spans="1:8" s="351" customFormat="1" ht="35.1" customHeight="1">
      <c r="A223" s="356"/>
      <c r="B223" s="403"/>
      <c r="C223" s="403"/>
      <c r="E223" s="435"/>
      <c r="F223" s="436"/>
      <c r="G223" s="436"/>
      <c r="H223" s="356"/>
    </row>
    <row r="224" spans="1:8" s="351" customFormat="1" ht="35.1" customHeight="1">
      <c r="A224" s="356"/>
      <c r="B224" s="403"/>
      <c r="C224" s="403"/>
      <c r="E224" s="435"/>
      <c r="F224" s="436"/>
      <c r="G224" s="436"/>
      <c r="H224" s="356"/>
    </row>
    <row r="225" spans="1:8" s="351" customFormat="1" ht="35.1" customHeight="1">
      <c r="A225" s="356"/>
      <c r="B225" s="403"/>
      <c r="C225" s="403"/>
      <c r="E225" s="435"/>
      <c r="F225" s="436"/>
      <c r="G225" s="436"/>
      <c r="H225" s="356"/>
    </row>
    <row r="226" spans="1:8" s="351" customFormat="1" ht="35.1" customHeight="1">
      <c r="A226" s="356"/>
      <c r="B226" s="403"/>
      <c r="C226" s="403"/>
      <c r="E226" s="435"/>
      <c r="F226" s="436"/>
      <c r="G226" s="436"/>
      <c r="H226" s="356"/>
    </row>
    <row r="227" spans="1:8" s="351" customFormat="1" ht="35.1" customHeight="1">
      <c r="A227" s="356"/>
      <c r="B227" s="403"/>
      <c r="C227" s="403"/>
      <c r="E227" s="435"/>
      <c r="F227" s="436"/>
      <c r="G227" s="436"/>
      <c r="H227" s="356"/>
    </row>
    <row r="228" spans="1:8" s="351" customFormat="1" ht="35.1" customHeight="1">
      <c r="A228" s="356"/>
      <c r="B228" s="403"/>
      <c r="C228" s="403"/>
      <c r="E228" s="435"/>
      <c r="F228" s="436"/>
      <c r="G228" s="436"/>
      <c r="H228" s="356"/>
    </row>
    <row r="229" spans="1:8" s="351" customFormat="1" ht="35.1" customHeight="1">
      <c r="A229" s="356"/>
      <c r="B229" s="403"/>
      <c r="C229" s="403"/>
      <c r="E229" s="435"/>
      <c r="F229" s="436"/>
      <c r="G229" s="436"/>
      <c r="H229" s="356"/>
    </row>
    <row r="230" spans="1:8" s="351" customFormat="1" ht="35.1" customHeight="1">
      <c r="A230" s="356"/>
      <c r="B230" s="403"/>
      <c r="C230" s="403"/>
      <c r="E230" s="435"/>
      <c r="F230" s="436"/>
      <c r="G230" s="436"/>
      <c r="H230" s="356"/>
    </row>
    <row r="231" spans="1:8" s="351" customFormat="1" ht="35.1" customHeight="1">
      <c r="A231" s="356"/>
      <c r="B231" s="403"/>
      <c r="C231" s="403"/>
      <c r="E231" s="435"/>
      <c r="F231" s="436"/>
      <c r="G231" s="436"/>
      <c r="H231" s="356"/>
    </row>
    <row r="232" spans="1:8" s="351" customFormat="1" ht="35.1" customHeight="1">
      <c r="A232" s="356"/>
      <c r="B232" s="403"/>
      <c r="C232" s="403"/>
      <c r="E232" s="435"/>
      <c r="F232" s="436"/>
      <c r="G232" s="436"/>
      <c r="H232" s="356"/>
    </row>
    <row r="233" spans="1:8" s="351" customFormat="1" ht="35.1" customHeight="1">
      <c r="A233" s="356"/>
      <c r="B233" s="403"/>
      <c r="C233" s="403"/>
      <c r="E233" s="435"/>
      <c r="F233" s="436"/>
      <c r="G233" s="436"/>
      <c r="H233" s="356"/>
    </row>
    <row r="234" spans="1:8" s="351" customFormat="1" ht="35.1" customHeight="1">
      <c r="A234" s="356"/>
      <c r="B234" s="403"/>
      <c r="C234" s="403"/>
      <c r="E234" s="435"/>
      <c r="F234" s="436"/>
      <c r="G234" s="436"/>
      <c r="H234" s="356"/>
    </row>
    <row r="235" spans="1:8" s="351" customFormat="1" ht="35.1" customHeight="1">
      <c r="A235" s="356"/>
      <c r="B235" s="403"/>
      <c r="C235" s="403"/>
      <c r="E235" s="435"/>
      <c r="F235" s="436"/>
      <c r="G235" s="436"/>
      <c r="H235" s="356"/>
    </row>
    <row r="236" spans="1:8" s="351" customFormat="1" ht="35.1" customHeight="1">
      <c r="A236" s="356"/>
      <c r="B236" s="403"/>
      <c r="C236" s="403"/>
      <c r="E236" s="435"/>
      <c r="F236" s="436"/>
      <c r="G236" s="436"/>
      <c r="H236" s="356"/>
    </row>
    <row r="237" spans="1:8" s="351" customFormat="1" ht="35.1" customHeight="1">
      <c r="A237" s="356"/>
      <c r="B237" s="403"/>
      <c r="C237" s="403"/>
      <c r="E237" s="435"/>
      <c r="F237" s="436"/>
      <c r="G237" s="436"/>
      <c r="H237" s="356"/>
    </row>
    <row r="238" spans="1:8" s="351" customFormat="1" ht="35.1" customHeight="1">
      <c r="A238" s="356"/>
      <c r="B238" s="403"/>
      <c r="C238" s="403"/>
      <c r="E238" s="435"/>
      <c r="F238" s="436"/>
      <c r="G238" s="436"/>
      <c r="H238" s="356"/>
    </row>
    <row r="239" spans="1:8" s="351" customFormat="1" ht="35.1" customHeight="1">
      <c r="A239" s="356"/>
      <c r="B239" s="403"/>
      <c r="C239" s="403"/>
      <c r="E239" s="435"/>
      <c r="F239" s="436"/>
      <c r="G239" s="436"/>
      <c r="H239" s="356"/>
    </row>
    <row r="240" spans="1:8" s="351" customFormat="1" ht="35.1" customHeight="1">
      <c r="A240" s="356"/>
      <c r="B240" s="403"/>
      <c r="C240" s="403"/>
      <c r="E240" s="435"/>
      <c r="F240" s="436"/>
      <c r="G240" s="436"/>
      <c r="H240" s="356"/>
    </row>
    <row r="241" spans="1:8" s="351" customFormat="1" ht="35.1" customHeight="1">
      <c r="A241" s="356"/>
      <c r="B241" s="403"/>
      <c r="C241" s="403"/>
      <c r="E241" s="435"/>
      <c r="F241" s="436"/>
      <c r="G241" s="436"/>
      <c r="H241" s="356"/>
    </row>
    <row r="242" spans="1:8" s="351" customFormat="1" ht="35.1" customHeight="1">
      <c r="A242" s="356"/>
      <c r="B242" s="403"/>
      <c r="C242" s="403"/>
      <c r="E242" s="435"/>
      <c r="F242" s="436"/>
      <c r="G242" s="436"/>
      <c r="H242" s="356"/>
    </row>
    <row r="243" spans="1:8" s="351" customFormat="1" ht="35.1" customHeight="1">
      <c r="A243" s="356"/>
      <c r="B243" s="403"/>
      <c r="C243" s="403"/>
      <c r="E243" s="435"/>
      <c r="F243" s="436"/>
      <c r="G243" s="436"/>
      <c r="H243" s="356"/>
    </row>
    <row r="244" spans="1:8" s="351" customFormat="1" ht="35.1" customHeight="1">
      <c r="A244" s="356"/>
      <c r="B244" s="403"/>
      <c r="C244" s="403"/>
      <c r="E244" s="435"/>
      <c r="F244" s="436"/>
      <c r="G244" s="436"/>
      <c r="H244" s="356"/>
    </row>
    <row r="245" spans="1:8" s="351" customFormat="1" ht="35.1" customHeight="1">
      <c r="A245" s="356"/>
      <c r="B245" s="403"/>
      <c r="C245" s="403"/>
      <c r="E245" s="435"/>
      <c r="F245" s="436"/>
      <c r="G245" s="436"/>
      <c r="H245" s="356"/>
    </row>
    <row r="246" spans="1:8" s="351" customFormat="1" ht="35.1" customHeight="1">
      <c r="A246" s="356"/>
      <c r="B246" s="403"/>
      <c r="C246" s="403"/>
      <c r="E246" s="435"/>
      <c r="F246" s="436"/>
      <c r="G246" s="436"/>
      <c r="H246" s="356"/>
    </row>
    <row r="247" spans="1:8" s="351" customFormat="1" ht="35.1" customHeight="1">
      <c r="A247" s="356"/>
      <c r="B247" s="403"/>
      <c r="C247" s="403"/>
      <c r="E247" s="435"/>
      <c r="F247" s="436"/>
      <c r="G247" s="436"/>
      <c r="H247" s="356"/>
    </row>
    <row r="248" spans="1:8" s="351" customFormat="1" ht="35.1" customHeight="1">
      <c r="A248" s="356"/>
      <c r="B248" s="403"/>
      <c r="C248" s="403"/>
      <c r="E248" s="435"/>
      <c r="F248" s="436"/>
      <c r="G248" s="436"/>
      <c r="H248" s="356"/>
    </row>
    <row r="249" spans="1:8" s="351" customFormat="1" ht="35.1" customHeight="1">
      <c r="A249" s="356"/>
      <c r="B249" s="403"/>
      <c r="C249" s="403"/>
      <c r="E249" s="435"/>
      <c r="F249" s="436"/>
      <c r="G249" s="436"/>
      <c r="H249" s="356"/>
    </row>
    <row r="250" spans="1:8" s="351" customFormat="1" ht="35.1" customHeight="1">
      <c r="A250" s="356"/>
      <c r="B250" s="403"/>
      <c r="C250" s="403"/>
      <c r="E250" s="435"/>
      <c r="F250" s="436"/>
      <c r="G250" s="436"/>
      <c r="H250" s="356"/>
    </row>
    <row r="251" spans="1:8" s="351" customFormat="1" ht="35.1" customHeight="1">
      <c r="A251" s="356"/>
      <c r="B251" s="403"/>
      <c r="C251" s="403"/>
      <c r="E251" s="435"/>
      <c r="F251" s="436"/>
      <c r="G251" s="436"/>
      <c r="H251" s="356"/>
    </row>
    <row r="252" spans="1:8" s="351" customFormat="1" ht="35.1" customHeight="1">
      <c r="A252" s="356"/>
      <c r="B252" s="403"/>
      <c r="C252" s="403"/>
      <c r="E252" s="435"/>
      <c r="F252" s="436"/>
      <c r="G252" s="436"/>
      <c r="H252" s="356"/>
    </row>
    <row r="253" spans="1:8" s="351" customFormat="1" ht="35.1" customHeight="1">
      <c r="A253" s="356"/>
      <c r="B253" s="403"/>
      <c r="C253" s="403"/>
      <c r="E253" s="435"/>
      <c r="F253" s="436"/>
      <c r="G253" s="436"/>
      <c r="H253" s="356"/>
    </row>
    <row r="254" spans="1:8" s="351" customFormat="1" ht="35.1" customHeight="1">
      <c r="A254" s="356"/>
      <c r="B254" s="403"/>
      <c r="C254" s="403"/>
      <c r="E254" s="435"/>
      <c r="F254" s="436"/>
      <c r="G254" s="436"/>
      <c r="H254" s="356"/>
    </row>
    <row r="255" spans="1:8" s="351" customFormat="1" ht="35.1" customHeight="1">
      <c r="A255" s="356"/>
      <c r="B255" s="403"/>
      <c r="C255" s="403"/>
      <c r="E255" s="435"/>
      <c r="F255" s="436"/>
      <c r="G255" s="436"/>
      <c r="H255" s="356"/>
    </row>
    <row r="256" spans="1:8" s="351" customFormat="1" ht="35.1" customHeight="1">
      <c r="A256" s="356"/>
      <c r="B256" s="403"/>
      <c r="C256" s="403"/>
      <c r="E256" s="435"/>
      <c r="F256" s="436"/>
      <c r="G256" s="436"/>
      <c r="H256" s="356"/>
    </row>
    <row r="257" spans="1:8" s="351" customFormat="1" ht="35.1" customHeight="1">
      <c r="A257" s="356"/>
      <c r="B257" s="403"/>
      <c r="C257" s="403"/>
      <c r="E257" s="435"/>
      <c r="F257" s="436"/>
      <c r="G257" s="436"/>
      <c r="H257" s="356"/>
    </row>
    <row r="258" spans="1:8" s="351" customFormat="1" ht="35.1" customHeight="1">
      <c r="A258" s="356"/>
      <c r="B258" s="403"/>
      <c r="C258" s="403"/>
      <c r="E258" s="435"/>
      <c r="F258" s="436"/>
      <c r="G258" s="436"/>
      <c r="H258" s="356"/>
    </row>
    <row r="259" spans="1:8" s="351" customFormat="1" ht="35.1" customHeight="1">
      <c r="A259" s="356"/>
      <c r="B259" s="403"/>
      <c r="C259" s="403"/>
      <c r="E259" s="435"/>
      <c r="F259" s="436"/>
      <c r="G259" s="436"/>
      <c r="H259" s="356"/>
    </row>
    <row r="260" spans="1:8" s="351" customFormat="1" ht="35.1" customHeight="1">
      <c r="A260" s="356"/>
      <c r="B260" s="403"/>
      <c r="C260" s="403"/>
      <c r="E260" s="435"/>
      <c r="F260" s="436"/>
      <c r="G260" s="436"/>
      <c r="H260" s="356"/>
    </row>
    <row r="261" spans="1:8" s="351" customFormat="1" ht="35.1" customHeight="1">
      <c r="A261" s="356"/>
      <c r="B261" s="403"/>
      <c r="C261" s="403"/>
      <c r="E261" s="435"/>
      <c r="F261" s="436"/>
      <c r="G261" s="436"/>
      <c r="H261" s="356"/>
    </row>
    <row r="262" spans="1:8" s="351" customFormat="1" ht="35.1" customHeight="1">
      <c r="A262" s="356"/>
      <c r="B262" s="403"/>
      <c r="C262" s="403"/>
      <c r="E262" s="435"/>
      <c r="F262" s="436"/>
      <c r="G262" s="436"/>
      <c r="H262" s="356"/>
    </row>
    <row r="263" spans="1:8" s="351" customFormat="1" ht="35.1" customHeight="1">
      <c r="A263" s="356"/>
      <c r="B263" s="403"/>
      <c r="C263" s="403"/>
      <c r="E263" s="435"/>
      <c r="F263" s="436"/>
      <c r="G263" s="436"/>
      <c r="H263" s="356"/>
    </row>
    <row r="264" spans="1:8" s="351" customFormat="1" ht="35.1" customHeight="1">
      <c r="A264" s="356"/>
      <c r="B264" s="403"/>
      <c r="C264" s="403"/>
      <c r="E264" s="435"/>
      <c r="F264" s="436"/>
      <c r="G264" s="436"/>
      <c r="H264" s="356"/>
    </row>
    <row r="265" spans="1:8" s="351" customFormat="1" ht="35.1" customHeight="1">
      <c r="A265" s="356"/>
      <c r="B265" s="403"/>
      <c r="C265" s="403"/>
      <c r="E265" s="435"/>
      <c r="F265" s="436"/>
      <c r="G265" s="436"/>
      <c r="H265" s="356"/>
    </row>
    <row r="266" spans="1:8" s="351" customFormat="1" ht="35.1" customHeight="1">
      <c r="A266" s="356"/>
      <c r="B266" s="403"/>
      <c r="C266" s="403"/>
      <c r="E266" s="435"/>
      <c r="F266" s="436"/>
      <c r="G266" s="436"/>
      <c r="H266" s="356"/>
    </row>
    <row r="267" spans="1:8" s="351" customFormat="1" ht="35.1" customHeight="1">
      <c r="A267" s="356"/>
      <c r="B267" s="403"/>
      <c r="C267" s="403"/>
      <c r="E267" s="435"/>
      <c r="F267" s="436"/>
      <c r="G267" s="436"/>
      <c r="H267" s="356"/>
    </row>
    <row r="268" spans="1:8" s="351" customFormat="1" ht="35.1" customHeight="1">
      <c r="A268" s="356"/>
      <c r="B268" s="403"/>
      <c r="C268" s="403"/>
      <c r="E268" s="435"/>
      <c r="F268" s="436"/>
      <c r="G268" s="436"/>
      <c r="H268" s="356"/>
    </row>
    <row r="269" spans="1:8" s="351" customFormat="1" ht="35.1" customHeight="1">
      <c r="A269" s="356"/>
      <c r="B269" s="403"/>
      <c r="C269" s="403"/>
      <c r="E269" s="435"/>
      <c r="F269" s="436"/>
      <c r="G269" s="436"/>
      <c r="H269" s="356"/>
    </row>
    <row r="270" spans="1:8" s="351" customFormat="1" ht="35.1" customHeight="1">
      <c r="A270" s="356"/>
      <c r="B270" s="403"/>
      <c r="C270" s="403"/>
      <c r="E270" s="435"/>
      <c r="F270" s="436"/>
      <c r="G270" s="436"/>
      <c r="H270" s="356"/>
    </row>
    <row r="271" spans="1:8" s="351" customFormat="1" ht="35.1" customHeight="1">
      <c r="A271" s="356"/>
      <c r="B271" s="403"/>
      <c r="C271" s="403"/>
      <c r="E271" s="435"/>
      <c r="F271" s="436"/>
      <c r="G271" s="436"/>
      <c r="H271" s="356"/>
    </row>
    <row r="272" spans="1:8" s="351" customFormat="1" ht="35.1" customHeight="1">
      <c r="A272" s="356"/>
      <c r="B272" s="403"/>
      <c r="C272" s="403"/>
      <c r="E272" s="435"/>
      <c r="F272" s="436"/>
      <c r="G272" s="436"/>
      <c r="H272" s="356"/>
    </row>
    <row r="273" spans="1:8" s="351" customFormat="1" ht="35.1" customHeight="1">
      <c r="A273" s="356"/>
      <c r="B273" s="403"/>
      <c r="C273" s="403"/>
      <c r="E273" s="435"/>
      <c r="F273" s="436"/>
      <c r="G273" s="436"/>
      <c r="H273" s="356"/>
    </row>
    <row r="274" spans="1:8" s="351" customFormat="1" ht="35.1" customHeight="1">
      <c r="A274" s="356"/>
      <c r="B274" s="403"/>
      <c r="C274" s="403"/>
      <c r="E274" s="435"/>
      <c r="F274" s="436"/>
      <c r="G274" s="436"/>
      <c r="H274" s="356"/>
    </row>
    <row r="275" spans="1:8" s="351" customFormat="1" ht="35.1" customHeight="1">
      <c r="A275" s="356"/>
      <c r="B275" s="403"/>
      <c r="C275" s="403"/>
      <c r="E275" s="435"/>
      <c r="F275" s="436"/>
      <c r="G275" s="436"/>
      <c r="H275" s="356"/>
    </row>
    <row r="276" spans="1:8" s="351" customFormat="1" ht="35.1" customHeight="1">
      <c r="A276" s="356"/>
      <c r="B276" s="403"/>
      <c r="C276" s="403"/>
      <c r="E276" s="435"/>
      <c r="F276" s="436"/>
      <c r="G276" s="436"/>
      <c r="H276" s="356"/>
    </row>
    <row r="277" spans="1:8" s="351" customFormat="1" ht="35.1" customHeight="1">
      <c r="A277" s="356"/>
      <c r="B277" s="403"/>
      <c r="C277" s="403"/>
      <c r="E277" s="435"/>
      <c r="F277" s="436"/>
      <c r="G277" s="436"/>
      <c r="H277" s="356"/>
    </row>
    <row r="278" spans="1:8" s="351" customFormat="1" ht="35.1" customHeight="1">
      <c r="A278" s="356"/>
      <c r="B278" s="403"/>
      <c r="C278" s="403"/>
      <c r="E278" s="435"/>
      <c r="F278" s="436"/>
      <c r="G278" s="436"/>
      <c r="H278" s="356"/>
    </row>
    <row r="279" spans="1:8" s="351" customFormat="1" ht="35.1" customHeight="1">
      <c r="A279" s="356"/>
      <c r="B279" s="403"/>
      <c r="C279" s="403"/>
      <c r="E279" s="435"/>
      <c r="F279" s="436"/>
      <c r="G279" s="436"/>
      <c r="H279" s="356"/>
    </row>
    <row r="280" spans="1:8" s="351" customFormat="1" ht="35.1" customHeight="1">
      <c r="A280" s="356"/>
      <c r="B280" s="403"/>
      <c r="C280" s="403"/>
      <c r="E280" s="435"/>
      <c r="F280" s="436"/>
      <c r="G280" s="436"/>
      <c r="H280" s="356"/>
    </row>
    <row r="281" spans="1:8" s="351" customFormat="1" ht="35.1" customHeight="1">
      <c r="A281" s="356"/>
      <c r="B281" s="403"/>
      <c r="C281" s="403"/>
      <c r="E281" s="435"/>
      <c r="F281" s="436"/>
      <c r="G281" s="436"/>
      <c r="H281" s="356"/>
    </row>
    <row r="282" spans="1:8" s="351" customFormat="1" ht="35.1" customHeight="1">
      <c r="A282" s="356"/>
      <c r="B282" s="403"/>
      <c r="C282" s="403"/>
      <c r="E282" s="435"/>
      <c r="F282" s="436"/>
      <c r="G282" s="436"/>
      <c r="H282" s="356"/>
    </row>
    <row r="283" spans="1:8" s="351" customFormat="1" ht="35.1" customHeight="1">
      <c r="A283" s="356"/>
      <c r="B283" s="403"/>
      <c r="C283" s="403"/>
      <c r="E283" s="435"/>
      <c r="F283" s="436"/>
      <c r="G283" s="436"/>
      <c r="H283" s="356"/>
    </row>
    <row r="284" spans="1:8" s="351" customFormat="1" ht="35.1" customHeight="1">
      <c r="A284" s="356"/>
      <c r="B284" s="403"/>
      <c r="C284" s="403"/>
      <c r="E284" s="435"/>
      <c r="F284" s="436"/>
      <c r="G284" s="436"/>
      <c r="H284" s="356"/>
    </row>
    <row r="285" spans="1:8" s="351" customFormat="1" ht="35.1" customHeight="1">
      <c r="A285" s="356"/>
      <c r="B285" s="403"/>
      <c r="C285" s="403"/>
      <c r="E285" s="435"/>
      <c r="F285" s="436"/>
      <c r="G285" s="436"/>
      <c r="H285" s="356"/>
    </row>
    <row r="286" spans="1:8" s="351" customFormat="1" ht="35.1" customHeight="1">
      <c r="A286" s="356"/>
      <c r="B286" s="403"/>
      <c r="C286" s="403"/>
      <c r="E286" s="435"/>
      <c r="F286" s="436"/>
      <c r="G286" s="436"/>
      <c r="H286" s="356"/>
    </row>
    <row r="287" spans="1:8" s="351" customFormat="1" ht="35.1" customHeight="1">
      <c r="A287" s="356"/>
      <c r="B287" s="403"/>
      <c r="C287" s="403"/>
      <c r="E287" s="435"/>
      <c r="F287" s="436"/>
      <c r="G287" s="436"/>
      <c r="H287" s="356"/>
    </row>
    <row r="288" spans="1:8" s="351" customFormat="1" ht="35.1" customHeight="1">
      <c r="A288" s="356"/>
      <c r="B288" s="403"/>
      <c r="C288" s="403"/>
      <c r="E288" s="435"/>
      <c r="F288" s="436"/>
      <c r="G288" s="436"/>
      <c r="H288" s="356"/>
    </row>
    <row r="289" spans="1:8" s="351" customFormat="1" ht="35.1" customHeight="1">
      <c r="A289" s="356"/>
      <c r="B289" s="403"/>
      <c r="C289" s="403"/>
      <c r="E289" s="435"/>
      <c r="F289" s="436"/>
      <c r="G289" s="436"/>
      <c r="H289" s="356"/>
    </row>
    <row r="290" spans="1:8" s="351" customFormat="1" ht="35.1" customHeight="1">
      <c r="A290" s="356"/>
      <c r="B290" s="403"/>
      <c r="C290" s="403"/>
      <c r="E290" s="435"/>
      <c r="F290" s="436"/>
      <c r="G290" s="436"/>
      <c r="H290" s="356"/>
    </row>
    <row r="291" spans="1:8" s="351" customFormat="1" ht="35.1" customHeight="1">
      <c r="A291" s="356"/>
      <c r="B291" s="403"/>
      <c r="C291" s="403"/>
      <c r="E291" s="435"/>
      <c r="F291" s="436"/>
      <c r="G291" s="436"/>
      <c r="H291" s="356"/>
    </row>
    <row r="292" spans="1:8" s="351" customFormat="1" ht="35.1" customHeight="1">
      <c r="A292" s="356"/>
      <c r="B292" s="403"/>
      <c r="C292" s="403"/>
      <c r="E292" s="435"/>
      <c r="F292" s="436"/>
      <c r="G292" s="436"/>
      <c r="H292" s="356"/>
    </row>
    <row r="293" spans="1:8" s="351" customFormat="1" ht="35.1" customHeight="1">
      <c r="A293" s="356"/>
      <c r="B293" s="403"/>
      <c r="C293" s="403"/>
      <c r="E293" s="435"/>
      <c r="F293" s="436"/>
      <c r="G293" s="436"/>
      <c r="H293" s="356"/>
    </row>
    <row r="294" spans="1:8" s="351" customFormat="1" ht="35.1" customHeight="1">
      <c r="A294" s="356"/>
      <c r="B294" s="403"/>
      <c r="C294" s="403"/>
      <c r="E294" s="435"/>
      <c r="F294" s="436"/>
      <c r="G294" s="436"/>
      <c r="H294" s="356"/>
    </row>
    <row r="295" spans="1:8" s="351" customFormat="1" ht="35.1" customHeight="1">
      <c r="A295" s="356"/>
      <c r="B295" s="403"/>
      <c r="C295" s="403"/>
      <c r="E295" s="435"/>
      <c r="F295" s="436"/>
      <c r="G295" s="436"/>
      <c r="H295" s="356"/>
    </row>
    <row r="296" spans="1:8" s="351" customFormat="1" ht="35.1" customHeight="1">
      <c r="A296" s="356"/>
      <c r="B296" s="403"/>
      <c r="C296" s="403"/>
      <c r="E296" s="435"/>
      <c r="F296" s="436"/>
      <c r="G296" s="436"/>
      <c r="H296" s="356"/>
    </row>
    <row r="297" spans="1:8" s="351" customFormat="1" ht="35.1" customHeight="1">
      <c r="A297" s="356"/>
      <c r="B297" s="403"/>
      <c r="C297" s="403"/>
      <c r="E297" s="435"/>
      <c r="F297" s="436"/>
      <c r="G297" s="436"/>
      <c r="H297" s="356"/>
    </row>
    <row r="298" spans="1:8" s="351" customFormat="1" ht="35.1" customHeight="1">
      <c r="A298" s="356"/>
      <c r="B298" s="403"/>
      <c r="C298" s="403"/>
      <c r="E298" s="435"/>
      <c r="F298" s="436"/>
      <c r="G298" s="436"/>
      <c r="H298" s="356"/>
    </row>
    <row r="299" spans="1:8" s="351" customFormat="1" ht="35.1" customHeight="1">
      <c r="A299" s="356"/>
      <c r="B299" s="403"/>
      <c r="C299" s="403"/>
      <c r="E299" s="435"/>
      <c r="F299" s="436"/>
      <c r="G299" s="436"/>
      <c r="H299" s="356"/>
    </row>
    <row r="300" spans="1:8" s="351" customFormat="1" ht="35.1" customHeight="1">
      <c r="A300" s="356"/>
      <c r="B300" s="403"/>
      <c r="C300" s="403"/>
      <c r="E300" s="435"/>
      <c r="F300" s="436"/>
      <c r="G300" s="436"/>
      <c r="H300" s="356"/>
    </row>
    <row r="301" spans="1:8" s="351" customFormat="1" ht="35.1" customHeight="1">
      <c r="A301" s="356"/>
      <c r="B301" s="403"/>
      <c r="C301" s="403"/>
      <c r="E301" s="435"/>
      <c r="F301" s="436"/>
      <c r="G301" s="436"/>
      <c r="H301" s="356"/>
    </row>
    <row r="302" spans="1:8" s="351" customFormat="1" ht="35.1" customHeight="1">
      <c r="A302" s="356"/>
      <c r="B302" s="403"/>
      <c r="C302" s="403"/>
      <c r="E302" s="435"/>
      <c r="F302" s="436"/>
      <c r="G302" s="436"/>
      <c r="H302" s="356"/>
    </row>
    <row r="303" spans="1:8" s="351" customFormat="1" ht="35.1" customHeight="1">
      <c r="A303" s="356"/>
      <c r="B303" s="403"/>
      <c r="C303" s="403"/>
      <c r="E303" s="435"/>
      <c r="F303" s="436"/>
      <c r="G303" s="436"/>
      <c r="H303" s="356"/>
    </row>
    <row r="304" spans="1:8" s="351" customFormat="1" ht="35.1" customHeight="1">
      <c r="A304" s="356"/>
      <c r="B304" s="403"/>
      <c r="C304" s="403"/>
      <c r="E304" s="435"/>
      <c r="F304" s="436"/>
      <c r="G304" s="436"/>
      <c r="H304" s="356"/>
    </row>
    <row r="305" spans="1:8" s="351" customFormat="1" ht="35.1" customHeight="1">
      <c r="A305" s="356"/>
      <c r="B305" s="403"/>
      <c r="C305" s="403"/>
      <c r="E305" s="435"/>
      <c r="F305" s="436"/>
      <c r="G305" s="436"/>
      <c r="H305" s="356"/>
    </row>
    <row r="306" spans="1:8" s="351" customFormat="1" ht="35.1" customHeight="1">
      <c r="A306" s="356"/>
      <c r="B306" s="403"/>
      <c r="C306" s="403"/>
      <c r="E306" s="435"/>
      <c r="F306" s="436"/>
      <c r="G306" s="436"/>
      <c r="H306" s="356"/>
    </row>
    <row r="307" spans="1:8" s="351" customFormat="1" ht="35.1" customHeight="1">
      <c r="A307" s="356"/>
      <c r="B307" s="403"/>
      <c r="C307" s="403"/>
      <c r="E307" s="435"/>
      <c r="F307" s="436"/>
      <c r="G307" s="436"/>
      <c r="H307" s="356"/>
    </row>
    <row r="308" spans="1:8" s="351" customFormat="1" ht="35.1" customHeight="1">
      <c r="A308" s="356"/>
      <c r="B308" s="403"/>
      <c r="C308" s="403"/>
      <c r="E308" s="435"/>
      <c r="F308" s="436"/>
      <c r="G308" s="436"/>
      <c r="H308" s="356"/>
    </row>
    <row r="309" spans="1:8" s="351" customFormat="1" ht="35.1" customHeight="1">
      <c r="A309" s="356"/>
      <c r="B309" s="403"/>
      <c r="C309" s="403"/>
      <c r="E309" s="435"/>
      <c r="F309" s="436"/>
      <c r="G309" s="436"/>
      <c r="H309" s="356"/>
    </row>
    <row r="310" spans="1:8" s="351" customFormat="1" ht="35.1" customHeight="1">
      <c r="A310" s="356"/>
      <c r="B310" s="403"/>
      <c r="C310" s="403"/>
      <c r="E310" s="435"/>
      <c r="F310" s="436"/>
      <c r="G310" s="436"/>
      <c r="H310" s="356"/>
    </row>
    <row r="311" spans="1:8" s="351" customFormat="1" ht="35.1" customHeight="1">
      <c r="A311" s="356"/>
      <c r="B311" s="403"/>
      <c r="C311" s="403"/>
      <c r="E311" s="435"/>
      <c r="F311" s="436"/>
      <c r="G311" s="436"/>
      <c r="H311" s="356"/>
    </row>
    <row r="312" spans="1:8" s="351" customFormat="1" ht="35.1" customHeight="1">
      <c r="A312" s="356"/>
      <c r="B312" s="403"/>
      <c r="C312" s="403"/>
      <c r="E312" s="435"/>
      <c r="F312" s="436"/>
      <c r="G312" s="436"/>
      <c r="H312" s="356"/>
    </row>
    <row r="313" spans="1:8" s="351" customFormat="1" ht="35.1" customHeight="1">
      <c r="A313" s="356"/>
      <c r="B313" s="403"/>
      <c r="C313" s="403"/>
      <c r="E313" s="435"/>
      <c r="F313" s="436"/>
      <c r="G313" s="436"/>
      <c r="H313" s="356"/>
    </row>
    <row r="314" spans="1:8" s="351" customFormat="1" ht="35.1" customHeight="1">
      <c r="A314" s="356"/>
      <c r="B314" s="403"/>
      <c r="C314" s="403"/>
      <c r="E314" s="435"/>
      <c r="F314" s="436"/>
      <c r="G314" s="436"/>
      <c r="H314" s="356"/>
    </row>
    <row r="315" spans="1:8" s="351" customFormat="1" ht="35.1" customHeight="1">
      <c r="A315" s="356"/>
      <c r="B315" s="403"/>
      <c r="C315" s="403"/>
      <c r="E315" s="435"/>
      <c r="F315" s="436"/>
      <c r="G315" s="436"/>
      <c r="H315" s="356"/>
    </row>
    <row r="316" spans="1:8" s="351" customFormat="1" ht="35.1" customHeight="1">
      <c r="A316" s="356"/>
      <c r="B316" s="403"/>
      <c r="C316" s="403"/>
      <c r="E316" s="435"/>
      <c r="F316" s="436"/>
      <c r="G316" s="436"/>
      <c r="H316" s="356"/>
    </row>
    <row r="317" spans="1:8" s="351" customFormat="1" ht="35.1" customHeight="1">
      <c r="A317" s="356"/>
      <c r="B317" s="403"/>
      <c r="C317" s="403"/>
      <c r="E317" s="435"/>
      <c r="F317" s="436"/>
      <c r="G317" s="436"/>
      <c r="H317" s="356"/>
    </row>
    <row r="318" spans="1:8" s="351" customFormat="1" ht="35.1" customHeight="1">
      <c r="A318" s="356"/>
      <c r="B318" s="403"/>
      <c r="C318" s="403"/>
      <c r="E318" s="435"/>
      <c r="F318" s="436"/>
      <c r="G318" s="436"/>
      <c r="H318" s="356"/>
    </row>
    <row r="319" spans="1:8" s="351" customFormat="1" ht="35.1" customHeight="1">
      <c r="A319" s="356"/>
      <c r="B319" s="403"/>
      <c r="C319" s="403"/>
      <c r="E319" s="435"/>
      <c r="F319" s="436"/>
      <c r="G319" s="436"/>
      <c r="H319" s="356"/>
    </row>
    <row r="320" spans="1:8" s="351" customFormat="1" ht="35.1" customHeight="1">
      <c r="A320" s="356"/>
      <c r="B320" s="403"/>
      <c r="C320" s="403"/>
      <c r="E320" s="435"/>
      <c r="F320" s="436"/>
      <c r="G320" s="436"/>
      <c r="H320" s="356"/>
    </row>
    <row r="321" spans="1:8" s="351" customFormat="1" ht="35.1" customHeight="1">
      <c r="A321" s="356"/>
      <c r="B321" s="403"/>
      <c r="C321" s="403"/>
      <c r="E321" s="435"/>
      <c r="F321" s="436"/>
      <c r="G321" s="436"/>
      <c r="H321" s="356"/>
    </row>
    <row r="322" spans="1:8" s="351" customFormat="1" ht="35.1" customHeight="1">
      <c r="A322" s="356"/>
      <c r="B322" s="403"/>
      <c r="C322" s="403"/>
      <c r="E322" s="435"/>
      <c r="F322" s="436"/>
      <c r="G322" s="436"/>
      <c r="H322" s="356"/>
    </row>
    <row r="323" spans="1:8" s="351" customFormat="1" ht="35.1" customHeight="1">
      <c r="A323" s="356"/>
      <c r="B323" s="403"/>
      <c r="C323" s="403"/>
      <c r="E323" s="435"/>
      <c r="F323" s="436"/>
      <c r="G323" s="436"/>
      <c r="H323" s="356"/>
    </row>
    <row r="324" spans="1:8" s="351" customFormat="1" ht="35.1" customHeight="1">
      <c r="A324" s="356"/>
      <c r="B324" s="403"/>
      <c r="C324" s="403"/>
      <c r="E324" s="435"/>
      <c r="F324" s="436"/>
      <c r="G324" s="436"/>
      <c r="H324" s="356"/>
    </row>
    <row r="325" spans="1:8" s="351" customFormat="1" ht="35.1" customHeight="1">
      <c r="A325" s="356"/>
      <c r="B325" s="403"/>
      <c r="C325" s="403"/>
      <c r="E325" s="435"/>
      <c r="F325" s="436"/>
      <c r="G325" s="436"/>
      <c r="H325" s="356"/>
    </row>
    <row r="326" spans="1:8" s="351" customFormat="1" ht="35.1" customHeight="1">
      <c r="A326" s="356"/>
      <c r="B326" s="403"/>
      <c r="C326" s="403"/>
      <c r="E326" s="435"/>
      <c r="F326" s="436"/>
      <c r="G326" s="436"/>
      <c r="H326" s="356"/>
    </row>
    <row r="327" spans="1:8" s="351" customFormat="1" ht="35.1" customHeight="1">
      <c r="A327" s="356"/>
      <c r="B327" s="403"/>
      <c r="C327" s="403"/>
      <c r="E327" s="435"/>
      <c r="F327" s="436"/>
      <c r="G327" s="436"/>
      <c r="H327" s="356"/>
    </row>
    <row r="328" spans="1:8" s="351" customFormat="1" ht="35.1" customHeight="1">
      <c r="A328" s="356"/>
      <c r="B328" s="403"/>
      <c r="C328" s="403"/>
      <c r="E328" s="435"/>
      <c r="F328" s="436"/>
      <c r="G328" s="436"/>
      <c r="H328" s="356"/>
    </row>
    <row r="329" spans="1:8" s="351" customFormat="1" ht="35.1" customHeight="1">
      <c r="A329" s="356"/>
      <c r="B329" s="403"/>
      <c r="C329" s="403"/>
      <c r="E329" s="435"/>
      <c r="F329" s="436"/>
      <c r="G329" s="436"/>
      <c r="H329" s="356"/>
    </row>
    <row r="330" spans="1:8" s="351" customFormat="1" ht="35.1" customHeight="1">
      <c r="A330" s="356"/>
      <c r="B330" s="403"/>
      <c r="C330" s="403"/>
      <c r="E330" s="435"/>
      <c r="F330" s="436"/>
      <c r="G330" s="436"/>
      <c r="H330" s="356"/>
    </row>
    <row r="331" spans="1:8" s="351" customFormat="1" ht="35.1" customHeight="1">
      <c r="A331" s="356"/>
      <c r="B331" s="403"/>
      <c r="C331" s="403"/>
      <c r="E331" s="435"/>
      <c r="F331" s="436"/>
      <c r="G331" s="436"/>
      <c r="H331" s="356"/>
    </row>
    <row r="332" spans="1:8" s="351" customFormat="1" ht="35.1" customHeight="1">
      <c r="A332" s="356"/>
      <c r="B332" s="403"/>
      <c r="C332" s="403"/>
      <c r="E332" s="435"/>
      <c r="F332" s="436"/>
      <c r="G332" s="436"/>
      <c r="H332" s="356"/>
    </row>
    <row r="333" spans="1:8" s="351" customFormat="1" ht="35.1" customHeight="1">
      <c r="A333" s="356"/>
      <c r="B333" s="403"/>
      <c r="C333" s="403"/>
      <c r="E333" s="435"/>
      <c r="F333" s="436"/>
      <c r="G333" s="436"/>
      <c r="H333" s="356"/>
    </row>
    <row r="334" spans="1:8" s="351" customFormat="1" ht="35.1" customHeight="1">
      <c r="A334" s="356"/>
      <c r="B334" s="403"/>
      <c r="C334" s="403"/>
      <c r="E334" s="435"/>
      <c r="F334" s="436"/>
      <c r="G334" s="436"/>
      <c r="H334" s="356"/>
    </row>
    <row r="335" spans="1:8" s="351" customFormat="1" ht="35.1" customHeight="1">
      <c r="A335" s="356"/>
      <c r="B335" s="403"/>
      <c r="C335" s="403"/>
      <c r="E335" s="435"/>
      <c r="F335" s="436"/>
      <c r="G335" s="436"/>
      <c r="H335" s="356"/>
    </row>
    <row r="336" spans="1:8" s="351" customFormat="1" ht="35.1" customHeight="1">
      <c r="A336" s="356"/>
      <c r="B336" s="403"/>
      <c r="C336" s="403"/>
      <c r="E336" s="435"/>
      <c r="F336" s="436"/>
      <c r="G336" s="436"/>
      <c r="H336" s="356"/>
    </row>
    <row r="337" spans="1:8" s="351" customFormat="1" ht="35.1" customHeight="1">
      <c r="A337" s="356"/>
      <c r="B337" s="403"/>
      <c r="C337" s="403"/>
      <c r="E337" s="435"/>
      <c r="F337" s="436"/>
      <c r="G337" s="436"/>
      <c r="H337" s="356"/>
    </row>
    <row r="338" spans="1:8" s="351" customFormat="1" ht="35.1" customHeight="1">
      <c r="A338" s="356"/>
      <c r="B338" s="403"/>
      <c r="C338" s="403"/>
      <c r="E338" s="435"/>
      <c r="F338" s="436"/>
      <c r="G338" s="436"/>
      <c r="H338" s="356"/>
    </row>
    <row r="339" spans="1:8" s="351" customFormat="1" ht="35.1" customHeight="1">
      <c r="A339" s="356"/>
      <c r="B339" s="403"/>
      <c r="C339" s="403"/>
      <c r="E339" s="435"/>
      <c r="F339" s="436"/>
      <c r="G339" s="436"/>
      <c r="H339" s="356"/>
    </row>
    <row r="340" spans="1:8" s="351" customFormat="1" ht="35.1" customHeight="1">
      <c r="A340" s="356"/>
      <c r="B340" s="403"/>
      <c r="C340" s="403"/>
      <c r="E340" s="435"/>
      <c r="F340" s="436"/>
      <c r="G340" s="436"/>
      <c r="H340" s="356"/>
    </row>
    <row r="341" spans="1:8" s="351" customFormat="1" ht="35.1" customHeight="1">
      <c r="A341" s="356"/>
      <c r="B341" s="403"/>
      <c r="C341" s="403"/>
      <c r="E341" s="435"/>
      <c r="F341" s="436"/>
      <c r="G341" s="436"/>
      <c r="H341" s="356"/>
    </row>
    <row r="342" spans="1:8" s="351" customFormat="1" ht="35.1" customHeight="1">
      <c r="A342" s="356"/>
      <c r="B342" s="403"/>
      <c r="C342" s="403"/>
      <c r="E342" s="435"/>
      <c r="F342" s="436"/>
      <c r="G342" s="436"/>
      <c r="H342" s="356"/>
    </row>
    <row r="343" spans="1:8" s="351" customFormat="1" ht="35.1" customHeight="1">
      <c r="A343" s="356"/>
      <c r="B343" s="403"/>
      <c r="C343" s="403"/>
      <c r="E343" s="435"/>
      <c r="F343" s="436"/>
      <c r="G343" s="436"/>
      <c r="H343" s="356"/>
    </row>
    <row r="344" spans="1:8" s="351" customFormat="1" ht="35.1" customHeight="1">
      <c r="A344" s="356"/>
      <c r="B344" s="403"/>
      <c r="C344" s="403"/>
      <c r="E344" s="435"/>
      <c r="F344" s="436"/>
      <c r="G344" s="436"/>
      <c r="H344" s="356"/>
    </row>
    <row r="345" spans="1:8" s="351" customFormat="1" ht="35.1" customHeight="1">
      <c r="A345" s="356"/>
      <c r="B345" s="403"/>
      <c r="C345" s="403"/>
      <c r="E345" s="435"/>
      <c r="F345" s="436"/>
      <c r="G345" s="436"/>
      <c r="H345" s="356"/>
    </row>
    <row r="346" spans="1:8" s="351" customFormat="1" ht="35.1" customHeight="1">
      <c r="A346" s="356"/>
      <c r="B346" s="403"/>
      <c r="C346" s="403"/>
      <c r="E346" s="435"/>
      <c r="F346" s="436"/>
      <c r="G346" s="436"/>
      <c r="H346" s="356"/>
    </row>
    <row r="347" spans="1:8" s="351" customFormat="1" ht="35.1" customHeight="1">
      <c r="A347" s="356"/>
      <c r="B347" s="403"/>
      <c r="C347" s="403"/>
      <c r="E347" s="435"/>
      <c r="F347" s="436"/>
      <c r="G347" s="436"/>
      <c r="H347" s="356"/>
    </row>
    <row r="348" spans="1:8" s="351" customFormat="1" ht="35.1" customHeight="1">
      <c r="A348" s="356"/>
      <c r="B348" s="403"/>
      <c r="C348" s="403"/>
      <c r="E348" s="435"/>
      <c r="F348" s="436"/>
      <c r="G348" s="436"/>
      <c r="H348" s="356"/>
    </row>
    <row r="349" spans="1:8" s="351" customFormat="1" ht="35.1" customHeight="1">
      <c r="A349" s="356"/>
      <c r="B349" s="403"/>
      <c r="C349" s="403"/>
      <c r="E349" s="435"/>
      <c r="F349" s="436"/>
      <c r="G349" s="436"/>
      <c r="H349" s="356"/>
    </row>
    <row r="350" spans="1:8" s="351" customFormat="1" ht="35.1" customHeight="1">
      <c r="A350" s="356"/>
      <c r="B350" s="403"/>
      <c r="C350" s="403"/>
      <c r="E350" s="435"/>
      <c r="F350" s="436"/>
      <c r="G350" s="436"/>
      <c r="H350" s="356"/>
    </row>
    <row r="351" spans="1:8" s="351" customFormat="1" ht="35.1" customHeight="1">
      <c r="A351" s="356"/>
      <c r="B351" s="403"/>
      <c r="C351" s="403"/>
      <c r="E351" s="435"/>
      <c r="F351" s="436"/>
      <c r="G351" s="436"/>
      <c r="H351" s="356"/>
    </row>
    <row r="352" spans="1:8" s="351" customFormat="1" ht="35.1" customHeight="1">
      <c r="A352" s="356"/>
      <c r="B352" s="403"/>
      <c r="C352" s="403"/>
      <c r="E352" s="435"/>
      <c r="F352" s="436"/>
      <c r="G352" s="436"/>
      <c r="H352" s="356"/>
    </row>
    <row r="353" spans="1:8" s="351" customFormat="1" ht="35.1" customHeight="1">
      <c r="A353" s="356"/>
      <c r="B353" s="403"/>
      <c r="C353" s="403"/>
      <c r="E353" s="435"/>
      <c r="F353" s="436"/>
      <c r="G353" s="436"/>
      <c r="H353" s="356"/>
    </row>
    <row r="354" spans="1:8" s="351" customFormat="1" ht="35.1" customHeight="1">
      <c r="A354" s="356"/>
      <c r="B354" s="403"/>
      <c r="C354" s="403"/>
      <c r="E354" s="435"/>
      <c r="F354" s="436"/>
      <c r="G354" s="436"/>
      <c r="H354" s="356"/>
    </row>
    <row r="355" spans="1:8" s="351" customFormat="1" ht="35.1" customHeight="1">
      <c r="A355" s="356"/>
      <c r="B355" s="403"/>
      <c r="C355" s="403"/>
      <c r="E355" s="435"/>
      <c r="F355" s="436"/>
      <c r="G355" s="436"/>
      <c r="H355" s="356"/>
    </row>
    <row r="356" spans="1:8" s="351" customFormat="1" ht="35.1" customHeight="1">
      <c r="A356" s="356"/>
      <c r="B356" s="403"/>
      <c r="C356" s="403"/>
      <c r="E356" s="435"/>
      <c r="F356" s="436"/>
      <c r="G356" s="436"/>
      <c r="H356" s="356"/>
    </row>
    <row r="357" spans="1:8" s="351" customFormat="1" ht="35.1" customHeight="1">
      <c r="A357" s="356"/>
      <c r="B357" s="403"/>
      <c r="C357" s="403"/>
      <c r="E357" s="435"/>
      <c r="F357" s="436"/>
      <c r="G357" s="436"/>
      <c r="H357" s="356"/>
    </row>
    <row r="358" spans="1:8" s="351" customFormat="1" ht="35.1" customHeight="1">
      <c r="A358" s="356"/>
      <c r="B358" s="403"/>
      <c r="C358" s="403"/>
      <c r="E358" s="435"/>
      <c r="F358" s="436"/>
      <c r="G358" s="436"/>
      <c r="H358" s="356"/>
    </row>
    <row r="359" spans="1:8" s="351" customFormat="1" ht="35.1" customHeight="1">
      <c r="A359" s="356"/>
      <c r="B359" s="403"/>
      <c r="C359" s="403"/>
      <c r="E359" s="435"/>
      <c r="F359" s="436"/>
      <c r="G359" s="436"/>
      <c r="H359" s="356"/>
    </row>
    <row r="360" spans="1:8" s="351" customFormat="1" ht="35.1" customHeight="1">
      <c r="A360" s="356"/>
      <c r="B360" s="403"/>
      <c r="C360" s="403"/>
      <c r="E360" s="435"/>
      <c r="F360" s="436"/>
      <c r="G360" s="436"/>
      <c r="H360" s="356"/>
    </row>
    <row r="361" spans="1:8" s="351" customFormat="1" ht="35.1" customHeight="1">
      <c r="A361" s="356"/>
      <c r="B361" s="403"/>
      <c r="C361" s="403"/>
      <c r="E361" s="435"/>
      <c r="F361" s="436"/>
      <c r="G361" s="436"/>
      <c r="H361" s="356"/>
    </row>
    <row r="362" spans="1:8" s="351" customFormat="1" ht="35.1" customHeight="1">
      <c r="A362" s="356"/>
      <c r="B362" s="403"/>
      <c r="C362" s="403"/>
      <c r="E362" s="435"/>
      <c r="F362" s="436"/>
      <c r="G362" s="436"/>
      <c r="H362" s="356"/>
    </row>
    <row r="363" spans="1:8" s="351" customFormat="1" ht="35.1" customHeight="1">
      <c r="A363" s="356"/>
      <c r="B363" s="403"/>
      <c r="C363" s="403"/>
      <c r="E363" s="435"/>
      <c r="F363" s="436"/>
      <c r="G363" s="436"/>
      <c r="H363" s="356"/>
    </row>
    <row r="364" spans="1:8" s="351" customFormat="1" ht="35.1" customHeight="1">
      <c r="A364" s="356"/>
      <c r="B364" s="403"/>
      <c r="C364" s="403"/>
      <c r="E364" s="435"/>
      <c r="F364" s="436"/>
      <c r="G364" s="436"/>
      <c r="H364" s="356"/>
    </row>
    <row r="365" spans="1:8" s="351" customFormat="1" ht="35.1" customHeight="1">
      <c r="A365" s="356"/>
      <c r="B365" s="403"/>
      <c r="C365" s="403"/>
      <c r="E365" s="435"/>
      <c r="F365" s="436"/>
      <c r="G365" s="436"/>
      <c r="H365" s="356"/>
    </row>
    <row r="366" spans="1:8" s="351" customFormat="1" ht="35.1" customHeight="1">
      <c r="A366" s="356"/>
      <c r="B366" s="403"/>
      <c r="C366" s="403"/>
      <c r="E366" s="435"/>
      <c r="F366" s="436"/>
      <c r="G366" s="436"/>
      <c r="H366" s="356"/>
    </row>
    <row r="367" spans="1:8" s="351" customFormat="1" ht="35.1" customHeight="1">
      <c r="A367" s="356"/>
      <c r="B367" s="403"/>
      <c r="C367" s="403"/>
      <c r="E367" s="435"/>
      <c r="F367" s="436"/>
      <c r="G367" s="436"/>
      <c r="H367" s="356"/>
    </row>
    <row r="368" spans="1:8" s="351" customFormat="1" ht="35.1" customHeight="1">
      <c r="A368" s="356"/>
      <c r="B368" s="403"/>
      <c r="C368" s="403"/>
      <c r="E368" s="435"/>
      <c r="F368" s="436"/>
      <c r="G368" s="436"/>
      <c r="H368" s="356"/>
    </row>
    <row r="369" spans="1:8" s="351" customFormat="1" ht="35.1" customHeight="1">
      <c r="A369" s="356"/>
      <c r="B369" s="403"/>
      <c r="C369" s="403"/>
      <c r="E369" s="435"/>
      <c r="F369" s="436"/>
      <c r="G369" s="436"/>
      <c r="H369" s="356"/>
    </row>
    <row r="370" spans="1:8" s="351" customFormat="1" ht="35.1" customHeight="1">
      <c r="A370" s="356"/>
      <c r="B370" s="403"/>
      <c r="C370" s="403"/>
      <c r="E370" s="435"/>
      <c r="F370" s="436"/>
      <c r="G370" s="436"/>
      <c r="H370" s="356"/>
    </row>
    <row r="371" spans="1:8" s="351" customFormat="1" ht="35.1" customHeight="1">
      <c r="A371" s="356"/>
      <c r="B371" s="403"/>
      <c r="C371" s="403"/>
      <c r="E371" s="435"/>
      <c r="F371" s="436"/>
      <c r="G371" s="436"/>
      <c r="H371" s="356"/>
    </row>
    <row r="372" spans="1:8" s="351" customFormat="1" ht="35.1" customHeight="1">
      <c r="A372" s="356"/>
      <c r="B372" s="403"/>
      <c r="C372" s="403"/>
      <c r="E372" s="435"/>
      <c r="F372" s="436"/>
      <c r="G372" s="436"/>
      <c r="H372" s="356"/>
    </row>
    <row r="373" spans="1:8" s="351" customFormat="1" ht="35.1" customHeight="1">
      <c r="A373" s="356"/>
      <c r="B373" s="403"/>
      <c r="C373" s="403"/>
      <c r="E373" s="435"/>
      <c r="F373" s="436"/>
      <c r="G373" s="436"/>
      <c r="H373" s="356"/>
    </row>
    <row r="374" spans="1:8" s="351" customFormat="1" ht="35.1" customHeight="1">
      <c r="A374" s="356"/>
      <c r="B374" s="403"/>
      <c r="C374" s="403"/>
      <c r="E374" s="435"/>
      <c r="F374" s="436"/>
      <c r="G374" s="436"/>
      <c r="H374" s="356"/>
    </row>
    <row r="375" spans="1:8" s="351" customFormat="1" ht="35.1" customHeight="1">
      <c r="A375" s="356"/>
      <c r="B375" s="403"/>
      <c r="C375" s="403"/>
      <c r="E375" s="435"/>
      <c r="F375" s="436"/>
      <c r="G375" s="436"/>
      <c r="H375" s="356"/>
    </row>
    <row r="376" spans="1:8" s="351" customFormat="1" ht="35.1" customHeight="1">
      <c r="A376" s="356"/>
      <c r="B376" s="403"/>
      <c r="C376" s="403"/>
      <c r="E376" s="435"/>
      <c r="F376" s="436"/>
      <c r="G376" s="436"/>
      <c r="H376" s="356"/>
    </row>
    <row r="377" spans="1:8" s="351" customFormat="1" ht="35.1" customHeight="1">
      <c r="A377" s="356"/>
      <c r="B377" s="403"/>
      <c r="C377" s="403"/>
      <c r="E377" s="435"/>
      <c r="F377" s="436"/>
      <c r="G377" s="436"/>
      <c r="H377" s="356"/>
    </row>
    <row r="378" spans="1:8" s="351" customFormat="1" ht="35.1" customHeight="1">
      <c r="A378" s="356"/>
      <c r="B378" s="403"/>
      <c r="C378" s="403"/>
      <c r="E378" s="435"/>
      <c r="F378" s="436"/>
      <c r="G378" s="436"/>
      <c r="H378" s="356"/>
    </row>
    <row r="379" spans="1:8" s="351" customFormat="1" ht="35.1" customHeight="1">
      <c r="A379" s="356"/>
      <c r="B379" s="403"/>
      <c r="C379" s="403"/>
      <c r="E379" s="435"/>
      <c r="F379" s="436"/>
      <c r="G379" s="436"/>
      <c r="H379" s="356"/>
    </row>
    <row r="380" spans="1:8" s="351" customFormat="1" ht="35.1" customHeight="1">
      <c r="A380" s="356"/>
      <c r="B380" s="403"/>
      <c r="C380" s="403"/>
      <c r="E380" s="435"/>
      <c r="F380" s="436"/>
      <c r="G380" s="436"/>
      <c r="H380" s="356"/>
    </row>
    <row r="381" spans="1:8" s="351" customFormat="1" ht="35.1" customHeight="1">
      <c r="A381" s="356"/>
      <c r="B381" s="403"/>
      <c r="C381" s="403"/>
      <c r="E381" s="435"/>
      <c r="F381" s="436"/>
      <c r="G381" s="436"/>
      <c r="H381" s="356"/>
    </row>
    <row r="382" spans="1:8" s="351" customFormat="1" ht="35.1" customHeight="1">
      <c r="A382" s="356"/>
      <c r="B382" s="403"/>
      <c r="C382" s="403"/>
      <c r="E382" s="435"/>
      <c r="F382" s="436"/>
      <c r="G382" s="436"/>
      <c r="H382" s="356"/>
    </row>
    <row r="383" spans="1:8" s="351" customFormat="1" ht="35.1" customHeight="1">
      <c r="A383" s="356"/>
      <c r="B383" s="403"/>
      <c r="C383" s="403"/>
      <c r="E383" s="435"/>
      <c r="F383" s="436"/>
      <c r="G383" s="436"/>
      <c r="H383" s="356"/>
    </row>
    <row r="384" spans="1:8" s="351" customFormat="1" ht="35.1" customHeight="1">
      <c r="A384" s="356"/>
      <c r="B384" s="403"/>
      <c r="C384" s="403"/>
      <c r="E384" s="435"/>
      <c r="F384" s="436"/>
      <c r="G384" s="436"/>
      <c r="H384" s="356"/>
    </row>
    <row r="385" spans="1:8" s="351" customFormat="1" ht="35.1" customHeight="1">
      <c r="A385" s="356"/>
      <c r="B385" s="403"/>
      <c r="C385" s="403"/>
      <c r="E385" s="435"/>
      <c r="F385" s="436"/>
      <c r="G385" s="436"/>
      <c r="H385" s="356"/>
    </row>
    <row r="386" spans="1:8" s="351" customFormat="1" ht="35.1" customHeight="1">
      <c r="A386" s="356"/>
      <c r="B386" s="403"/>
      <c r="C386" s="403"/>
      <c r="E386" s="435"/>
      <c r="F386" s="436"/>
      <c r="G386" s="436"/>
      <c r="H386" s="356"/>
    </row>
    <row r="387" spans="1:8" s="351" customFormat="1" ht="35.1" customHeight="1">
      <c r="A387" s="356"/>
      <c r="B387" s="403"/>
      <c r="C387" s="403"/>
      <c r="E387" s="435"/>
      <c r="F387" s="436"/>
      <c r="G387" s="436"/>
      <c r="H387" s="356"/>
    </row>
    <row r="388" spans="1:8" s="351" customFormat="1" ht="35.1" customHeight="1">
      <c r="A388" s="356"/>
      <c r="B388" s="403"/>
      <c r="C388" s="403"/>
      <c r="E388" s="435"/>
      <c r="F388" s="436"/>
      <c r="G388" s="436"/>
      <c r="H388" s="356"/>
    </row>
    <row r="389" spans="1:8" s="351" customFormat="1" ht="35.1" customHeight="1">
      <c r="A389" s="356"/>
      <c r="B389" s="403"/>
      <c r="C389" s="403"/>
      <c r="E389" s="435"/>
      <c r="F389" s="436"/>
      <c r="G389" s="436"/>
      <c r="H389" s="356"/>
    </row>
    <row r="390" spans="1:8" s="351" customFormat="1" ht="35.1" customHeight="1">
      <c r="A390" s="356"/>
      <c r="B390" s="403"/>
      <c r="C390" s="403"/>
      <c r="E390" s="435"/>
      <c r="F390" s="436"/>
      <c r="G390" s="436"/>
      <c r="H390" s="356"/>
    </row>
    <row r="391" spans="1:8" s="351" customFormat="1" ht="35.1" customHeight="1">
      <c r="A391" s="356"/>
      <c r="B391" s="403"/>
      <c r="C391" s="403"/>
      <c r="E391" s="435"/>
      <c r="F391" s="436"/>
      <c r="G391" s="436"/>
      <c r="H391" s="356"/>
    </row>
    <row r="392" spans="1:8" s="351" customFormat="1" ht="35.1" customHeight="1">
      <c r="A392" s="356"/>
      <c r="B392" s="403"/>
      <c r="C392" s="403"/>
      <c r="E392" s="435"/>
      <c r="F392" s="436"/>
      <c r="G392" s="436"/>
      <c r="H392" s="356"/>
    </row>
    <row r="393" spans="1:8" s="351" customFormat="1" ht="35.1" customHeight="1">
      <c r="A393" s="356"/>
      <c r="B393" s="403"/>
      <c r="C393" s="403"/>
      <c r="E393" s="435"/>
      <c r="F393" s="436"/>
      <c r="G393" s="436"/>
      <c r="H393" s="356"/>
    </row>
    <row r="394" spans="1:8" s="351" customFormat="1" ht="35.1" customHeight="1">
      <c r="A394" s="356"/>
      <c r="B394" s="403"/>
      <c r="C394" s="403"/>
      <c r="E394" s="435"/>
      <c r="F394" s="436"/>
      <c r="G394" s="436"/>
      <c r="H394" s="356"/>
    </row>
    <row r="395" spans="1:8" s="351" customFormat="1" ht="35.1" customHeight="1">
      <c r="A395" s="356"/>
      <c r="B395" s="403"/>
      <c r="C395" s="403"/>
      <c r="E395" s="435"/>
      <c r="F395" s="436"/>
      <c r="G395" s="436"/>
      <c r="H395" s="356"/>
    </row>
    <row r="396" spans="1:8" s="351" customFormat="1" ht="35.1" customHeight="1">
      <c r="A396" s="356"/>
      <c r="B396" s="403"/>
      <c r="C396" s="403"/>
      <c r="E396" s="435"/>
      <c r="F396" s="436"/>
      <c r="G396" s="436"/>
      <c r="H396" s="356"/>
    </row>
    <row r="397" spans="1:8" s="351" customFormat="1" ht="35.1" customHeight="1">
      <c r="A397" s="356"/>
      <c r="B397" s="403"/>
      <c r="C397" s="403"/>
      <c r="E397" s="435"/>
      <c r="F397" s="436"/>
      <c r="G397" s="436"/>
      <c r="H397" s="356"/>
    </row>
    <row r="398" spans="1:8" s="351" customFormat="1" ht="35.1" customHeight="1">
      <c r="A398" s="356"/>
      <c r="B398" s="403"/>
      <c r="C398" s="403"/>
      <c r="E398" s="435"/>
      <c r="F398" s="436"/>
      <c r="G398" s="436"/>
      <c r="H398" s="356"/>
    </row>
    <row r="399" spans="1:8" s="351" customFormat="1" ht="35.1" customHeight="1">
      <c r="A399" s="356"/>
      <c r="B399" s="403"/>
      <c r="C399" s="403"/>
      <c r="E399" s="435"/>
      <c r="F399" s="436"/>
      <c r="G399" s="436"/>
      <c r="H399" s="356"/>
    </row>
    <row r="400" spans="1:8" s="351" customFormat="1" ht="35.1" customHeight="1">
      <c r="A400" s="356"/>
      <c r="B400" s="403"/>
      <c r="C400" s="403"/>
      <c r="E400" s="435"/>
      <c r="F400" s="436"/>
      <c r="G400" s="436"/>
      <c r="H400" s="356"/>
    </row>
    <row r="401" spans="1:8" s="351" customFormat="1" ht="35.1" customHeight="1">
      <c r="A401" s="356"/>
      <c r="B401" s="403"/>
      <c r="C401" s="403"/>
      <c r="E401" s="435"/>
      <c r="F401" s="436"/>
      <c r="G401" s="436"/>
      <c r="H401" s="356"/>
    </row>
    <row r="402" spans="1:8" s="351" customFormat="1" ht="35.1" customHeight="1">
      <c r="A402" s="356"/>
      <c r="B402" s="403"/>
      <c r="C402" s="403"/>
      <c r="E402" s="435"/>
      <c r="F402" s="436"/>
      <c r="G402" s="436"/>
      <c r="H402" s="356"/>
    </row>
    <row r="403" spans="1:8" s="351" customFormat="1" ht="35.1" customHeight="1">
      <c r="A403" s="356"/>
      <c r="B403" s="403"/>
      <c r="C403" s="403"/>
      <c r="E403" s="435"/>
      <c r="F403" s="436"/>
      <c r="G403" s="436"/>
      <c r="H403" s="356"/>
    </row>
    <row r="404" spans="1:8" s="351" customFormat="1" ht="35.1" customHeight="1">
      <c r="A404" s="356"/>
      <c r="B404" s="403"/>
      <c r="C404" s="403"/>
      <c r="E404" s="435"/>
      <c r="F404" s="436"/>
      <c r="G404" s="436"/>
      <c r="H404" s="356"/>
    </row>
    <row r="405" spans="1:8" s="351" customFormat="1" ht="35.1" customHeight="1">
      <c r="A405" s="356"/>
      <c r="B405" s="403"/>
      <c r="C405" s="403"/>
      <c r="E405" s="435"/>
      <c r="F405" s="436"/>
      <c r="G405" s="436"/>
      <c r="H405" s="356"/>
    </row>
    <row r="406" spans="1:8" s="351" customFormat="1" ht="35.1" customHeight="1">
      <c r="A406" s="356"/>
      <c r="B406" s="403"/>
      <c r="C406" s="403"/>
      <c r="E406" s="435"/>
      <c r="F406" s="436"/>
      <c r="G406" s="436"/>
      <c r="H406" s="356"/>
    </row>
    <row r="407" spans="1:8" s="351" customFormat="1" ht="35.1" customHeight="1">
      <c r="A407" s="356"/>
      <c r="B407" s="403"/>
      <c r="C407" s="403"/>
      <c r="E407" s="435"/>
      <c r="F407" s="436"/>
      <c r="G407" s="436"/>
      <c r="H407" s="356"/>
    </row>
    <row r="408" spans="1:8" s="351" customFormat="1" ht="35.1" customHeight="1">
      <c r="A408" s="356"/>
      <c r="B408" s="403"/>
      <c r="C408" s="403"/>
      <c r="E408" s="435"/>
      <c r="F408" s="436"/>
      <c r="G408" s="436"/>
      <c r="H408" s="356"/>
    </row>
    <row r="409" spans="1:8" s="351" customFormat="1" ht="35.1" customHeight="1">
      <c r="A409" s="356"/>
      <c r="B409" s="403"/>
      <c r="C409" s="403"/>
      <c r="E409" s="435"/>
      <c r="F409" s="436"/>
      <c r="G409" s="436"/>
      <c r="H409" s="356"/>
    </row>
    <row r="410" spans="1:8" s="351" customFormat="1" ht="35.1" customHeight="1">
      <c r="A410" s="356"/>
      <c r="B410" s="403"/>
      <c r="C410" s="403"/>
      <c r="E410" s="435"/>
      <c r="F410" s="436"/>
      <c r="G410" s="436"/>
      <c r="H410" s="356"/>
    </row>
    <row r="411" spans="1:8" s="351" customFormat="1" ht="35.1" customHeight="1">
      <c r="A411" s="356"/>
      <c r="B411" s="403"/>
      <c r="C411" s="403"/>
      <c r="E411" s="435"/>
      <c r="F411" s="436"/>
      <c r="G411" s="436"/>
      <c r="H411" s="356"/>
    </row>
    <row r="412" spans="1:8" s="351" customFormat="1" ht="35.1" customHeight="1">
      <c r="A412" s="356"/>
      <c r="B412" s="403"/>
      <c r="C412" s="403"/>
      <c r="E412" s="435"/>
      <c r="F412" s="436"/>
      <c r="G412" s="436"/>
      <c r="H412" s="356"/>
    </row>
    <row r="413" spans="1:8" s="351" customFormat="1" ht="35.1" customHeight="1">
      <c r="A413" s="356"/>
      <c r="B413" s="403"/>
      <c r="C413" s="403"/>
      <c r="E413" s="435"/>
      <c r="F413" s="436"/>
      <c r="G413" s="436"/>
      <c r="H413" s="356"/>
    </row>
    <row r="414" spans="1:8" s="351" customFormat="1" ht="35.1" customHeight="1">
      <c r="A414" s="356"/>
      <c r="B414" s="403"/>
      <c r="C414" s="403"/>
      <c r="E414" s="435"/>
      <c r="F414" s="436"/>
      <c r="G414" s="436"/>
      <c r="H414" s="356"/>
    </row>
    <row r="415" spans="1:8" s="351" customFormat="1" ht="35.1" customHeight="1">
      <c r="A415" s="356"/>
      <c r="B415" s="403"/>
      <c r="C415" s="403"/>
      <c r="E415" s="435"/>
      <c r="F415" s="436"/>
      <c r="G415" s="436"/>
      <c r="H415" s="356"/>
    </row>
    <row r="416" spans="1:8" s="351" customFormat="1" ht="35.1" customHeight="1">
      <c r="A416" s="356"/>
      <c r="B416" s="403"/>
      <c r="C416" s="403"/>
      <c r="E416" s="435"/>
      <c r="F416" s="436"/>
      <c r="G416" s="436"/>
      <c r="H416" s="356"/>
    </row>
    <row r="417" spans="1:8" s="351" customFormat="1" ht="35.1" customHeight="1">
      <c r="A417" s="356"/>
      <c r="B417" s="403"/>
      <c r="C417" s="403"/>
      <c r="E417" s="435"/>
      <c r="F417" s="436"/>
      <c r="G417" s="436"/>
      <c r="H417" s="356"/>
    </row>
    <row r="418" spans="1:8" s="351" customFormat="1" ht="35.1" customHeight="1">
      <c r="A418" s="356"/>
      <c r="B418" s="403"/>
      <c r="C418" s="403"/>
      <c r="E418" s="435"/>
      <c r="F418" s="436"/>
      <c r="G418" s="436"/>
      <c r="H418" s="356"/>
    </row>
    <row r="419" spans="1:8" s="351" customFormat="1" ht="35.1" customHeight="1">
      <c r="A419" s="356"/>
      <c r="B419" s="403"/>
      <c r="C419" s="403"/>
      <c r="E419" s="435"/>
      <c r="F419" s="436"/>
      <c r="G419" s="436"/>
      <c r="H419" s="356"/>
    </row>
    <row r="420" spans="1:8" s="351" customFormat="1" ht="35.1" customHeight="1">
      <c r="A420" s="356"/>
      <c r="B420" s="403"/>
      <c r="C420" s="403"/>
      <c r="E420" s="435"/>
      <c r="F420" s="436"/>
      <c r="G420" s="436"/>
      <c r="H420" s="356"/>
    </row>
    <row r="421" spans="1:8" s="351" customFormat="1" ht="35.1" customHeight="1">
      <c r="A421" s="356"/>
      <c r="B421" s="403"/>
      <c r="C421" s="403"/>
      <c r="E421" s="435"/>
      <c r="F421" s="436"/>
      <c r="G421" s="436"/>
      <c r="H421" s="356"/>
    </row>
    <row r="422" spans="1:8" s="351" customFormat="1" ht="35.1" customHeight="1">
      <c r="A422" s="356"/>
      <c r="B422" s="403"/>
      <c r="C422" s="403"/>
      <c r="E422" s="435"/>
      <c r="F422" s="436"/>
      <c r="G422" s="436"/>
      <c r="H422" s="356"/>
    </row>
    <row r="423" spans="1:8" s="351" customFormat="1" ht="35.1" customHeight="1">
      <c r="A423" s="356"/>
      <c r="B423" s="403"/>
      <c r="C423" s="403"/>
      <c r="E423" s="435"/>
      <c r="F423" s="436"/>
      <c r="G423" s="436"/>
      <c r="H423" s="356"/>
    </row>
    <row r="424" spans="1:8" s="351" customFormat="1" ht="35.1" customHeight="1">
      <c r="A424" s="356"/>
      <c r="B424" s="403"/>
      <c r="C424" s="403"/>
      <c r="E424" s="435"/>
      <c r="F424" s="436"/>
      <c r="G424" s="436"/>
      <c r="H424" s="356"/>
    </row>
    <row r="425" spans="1:8" s="351" customFormat="1" ht="35.1" customHeight="1">
      <c r="A425" s="356"/>
      <c r="B425" s="403"/>
      <c r="C425" s="403"/>
      <c r="E425" s="435"/>
      <c r="F425" s="436"/>
      <c r="G425" s="436"/>
      <c r="H425" s="356"/>
    </row>
    <row r="426" spans="1:8" s="351" customFormat="1" ht="35.1" customHeight="1">
      <c r="A426" s="356"/>
      <c r="B426" s="403"/>
      <c r="C426" s="403"/>
      <c r="E426" s="435"/>
      <c r="F426" s="436"/>
      <c r="G426" s="436"/>
      <c r="H426" s="356"/>
    </row>
    <row r="427" spans="1:8" s="351" customFormat="1" ht="35.1" customHeight="1">
      <c r="A427" s="356"/>
      <c r="B427" s="403"/>
      <c r="C427" s="403"/>
      <c r="E427" s="435"/>
      <c r="F427" s="436"/>
      <c r="G427" s="436"/>
      <c r="H427" s="356"/>
    </row>
    <row r="428" spans="1:8" s="351" customFormat="1" ht="35.1" customHeight="1">
      <c r="A428" s="356"/>
      <c r="B428" s="403"/>
      <c r="C428" s="403"/>
      <c r="E428" s="435"/>
      <c r="F428" s="436"/>
      <c r="G428" s="436"/>
      <c r="H428" s="356"/>
    </row>
    <row r="429" spans="1:8" s="351" customFormat="1" ht="35.1" customHeight="1">
      <c r="A429" s="356"/>
      <c r="B429" s="403"/>
      <c r="C429" s="403"/>
      <c r="E429" s="435"/>
      <c r="F429" s="436"/>
      <c r="G429" s="436"/>
      <c r="H429" s="356"/>
    </row>
    <row r="430" spans="1:8" s="351" customFormat="1" ht="35.1" customHeight="1">
      <c r="A430" s="356"/>
      <c r="B430" s="403"/>
      <c r="C430" s="403"/>
      <c r="E430" s="435"/>
      <c r="F430" s="436"/>
      <c r="G430" s="436"/>
      <c r="H430" s="356"/>
    </row>
    <row r="431" spans="1:8" s="351" customFormat="1" ht="35.1" customHeight="1">
      <c r="A431" s="356"/>
      <c r="B431" s="403"/>
      <c r="C431" s="403"/>
      <c r="E431" s="435"/>
      <c r="F431" s="436"/>
      <c r="G431" s="436"/>
      <c r="H431" s="356"/>
    </row>
    <row r="432" spans="1:8" s="351" customFormat="1" ht="35.1" customHeight="1">
      <c r="A432" s="356"/>
      <c r="B432" s="403"/>
      <c r="C432" s="403"/>
      <c r="E432" s="435"/>
      <c r="F432" s="436"/>
      <c r="G432" s="436"/>
      <c r="H432" s="356"/>
    </row>
    <row r="433" spans="1:8" s="351" customFormat="1" ht="35.1" customHeight="1">
      <c r="A433" s="356"/>
      <c r="B433" s="403"/>
      <c r="C433" s="403"/>
      <c r="E433" s="435"/>
      <c r="F433" s="436"/>
      <c r="G433" s="436"/>
      <c r="H433" s="356"/>
    </row>
    <row r="434" spans="1:8" s="351" customFormat="1" ht="35.1" customHeight="1">
      <c r="A434" s="356"/>
      <c r="B434" s="403"/>
      <c r="C434" s="403"/>
      <c r="E434" s="435"/>
      <c r="F434" s="436"/>
      <c r="G434" s="436"/>
      <c r="H434" s="356"/>
    </row>
    <row r="435" spans="1:8" s="351" customFormat="1" ht="35.1" customHeight="1">
      <c r="A435" s="356"/>
      <c r="B435" s="403"/>
      <c r="C435" s="403"/>
      <c r="E435" s="435"/>
      <c r="F435" s="436"/>
      <c r="G435" s="436"/>
      <c r="H435" s="356"/>
    </row>
    <row r="436" spans="1:8" s="351" customFormat="1" ht="35.1" customHeight="1">
      <c r="A436" s="356"/>
      <c r="B436" s="403"/>
      <c r="C436" s="403"/>
      <c r="E436" s="435"/>
      <c r="F436" s="436"/>
      <c r="G436" s="436"/>
      <c r="H436" s="356"/>
    </row>
    <row r="437" spans="1:8" s="351" customFormat="1" ht="35.1" customHeight="1">
      <c r="A437" s="356"/>
      <c r="B437" s="403"/>
      <c r="C437" s="403"/>
      <c r="E437" s="435"/>
      <c r="F437" s="436"/>
      <c r="G437" s="436"/>
      <c r="H437" s="356"/>
    </row>
    <row r="438" spans="1:8" s="351" customFormat="1" ht="35.1" customHeight="1">
      <c r="A438" s="356"/>
      <c r="B438" s="403"/>
      <c r="C438" s="403"/>
      <c r="E438" s="435"/>
      <c r="F438" s="436"/>
      <c r="G438" s="436"/>
      <c r="H438" s="356"/>
    </row>
    <row r="439" spans="1:8" s="351" customFormat="1" ht="35.1" customHeight="1">
      <c r="A439" s="356"/>
      <c r="B439" s="403"/>
      <c r="C439" s="403"/>
      <c r="E439" s="435"/>
      <c r="F439" s="436"/>
      <c r="G439" s="436"/>
      <c r="H439" s="356"/>
    </row>
    <row r="440" spans="1:8" s="351" customFormat="1" ht="35.1" customHeight="1">
      <c r="A440" s="356"/>
      <c r="B440" s="403"/>
      <c r="C440" s="403"/>
      <c r="E440" s="435"/>
      <c r="F440" s="436"/>
      <c r="G440" s="436"/>
      <c r="H440" s="356"/>
    </row>
    <row r="441" spans="1:8" s="351" customFormat="1" ht="35.1" customHeight="1">
      <c r="A441" s="356"/>
      <c r="B441" s="403"/>
      <c r="C441" s="403"/>
      <c r="E441" s="435"/>
      <c r="F441" s="436"/>
      <c r="G441" s="436"/>
      <c r="H441" s="356"/>
    </row>
    <row r="442" spans="1:8" s="351" customFormat="1" ht="35.1" customHeight="1">
      <c r="A442" s="356"/>
      <c r="B442" s="403"/>
      <c r="C442" s="403"/>
      <c r="E442" s="435"/>
      <c r="F442" s="436"/>
      <c r="G442" s="436"/>
      <c r="H442" s="356"/>
    </row>
    <row r="443" spans="1:8" s="351" customFormat="1" ht="35.1" customHeight="1">
      <c r="A443" s="356"/>
      <c r="B443" s="403"/>
      <c r="C443" s="403"/>
      <c r="E443" s="435"/>
      <c r="F443" s="436"/>
      <c r="G443" s="436"/>
      <c r="H443" s="356"/>
    </row>
    <row r="444" spans="1:8" s="351" customFormat="1" ht="35.1" customHeight="1">
      <c r="A444" s="356"/>
      <c r="B444" s="403"/>
      <c r="C444" s="403"/>
      <c r="E444" s="435"/>
      <c r="F444" s="436"/>
      <c r="G444" s="436"/>
      <c r="H444" s="356"/>
    </row>
    <row r="445" spans="1:8" s="351" customFormat="1" ht="35.1" customHeight="1">
      <c r="A445" s="356"/>
      <c r="B445" s="403"/>
      <c r="C445" s="403"/>
      <c r="E445" s="435"/>
      <c r="F445" s="436"/>
      <c r="G445" s="436"/>
      <c r="H445" s="356"/>
    </row>
    <row r="446" spans="1:8" s="351" customFormat="1" ht="35.1" customHeight="1">
      <c r="A446" s="356"/>
      <c r="B446" s="403"/>
      <c r="C446" s="403"/>
      <c r="E446" s="435"/>
      <c r="F446" s="436"/>
      <c r="G446" s="436"/>
      <c r="H446" s="356"/>
    </row>
    <row r="447" spans="1:8" s="351" customFormat="1" ht="35.1" customHeight="1">
      <c r="A447" s="356"/>
      <c r="B447" s="403"/>
      <c r="C447" s="403"/>
      <c r="E447" s="435"/>
      <c r="F447" s="436"/>
      <c r="G447" s="436"/>
      <c r="H447" s="356"/>
    </row>
    <row r="448" spans="1:8" s="351" customFormat="1" ht="35.1" customHeight="1">
      <c r="A448" s="356"/>
      <c r="B448" s="403"/>
      <c r="C448" s="403"/>
      <c r="E448" s="435"/>
      <c r="F448" s="436"/>
      <c r="G448" s="436"/>
      <c r="H448" s="356"/>
    </row>
    <row r="449" spans="1:8" s="351" customFormat="1" ht="35.1" customHeight="1">
      <c r="A449" s="356"/>
      <c r="B449" s="403"/>
      <c r="C449" s="403"/>
      <c r="E449" s="435"/>
      <c r="F449" s="436"/>
      <c r="G449" s="436"/>
      <c r="H449" s="356"/>
    </row>
    <row r="450" spans="1:8" s="351" customFormat="1" ht="35.1" customHeight="1">
      <c r="A450" s="356"/>
      <c r="B450" s="403"/>
      <c r="C450" s="403"/>
      <c r="E450" s="435"/>
      <c r="F450" s="436"/>
      <c r="G450" s="436"/>
      <c r="H450" s="356"/>
    </row>
    <row r="451" spans="1:8" s="351" customFormat="1" ht="35.1" customHeight="1">
      <c r="A451" s="356"/>
      <c r="B451" s="403"/>
      <c r="C451" s="403"/>
      <c r="E451" s="435"/>
      <c r="F451" s="436"/>
      <c r="G451" s="436"/>
      <c r="H451" s="356"/>
    </row>
    <row r="452" spans="1:8" s="351" customFormat="1" ht="35.1" customHeight="1">
      <c r="A452" s="356"/>
      <c r="B452" s="403"/>
      <c r="C452" s="403"/>
      <c r="E452" s="435"/>
      <c r="F452" s="436"/>
      <c r="G452" s="436"/>
      <c r="H452" s="356"/>
    </row>
    <row r="453" spans="1:8" s="351" customFormat="1" ht="35.1" customHeight="1">
      <c r="A453" s="356"/>
      <c r="B453" s="403"/>
      <c r="C453" s="403"/>
      <c r="E453" s="435"/>
      <c r="F453" s="436"/>
      <c r="G453" s="436"/>
      <c r="H453" s="356"/>
    </row>
    <row r="454" spans="1:8" s="351" customFormat="1" ht="35.1" customHeight="1">
      <c r="A454" s="356"/>
      <c r="B454" s="403"/>
      <c r="C454" s="403"/>
      <c r="E454" s="435"/>
      <c r="F454" s="436"/>
      <c r="G454" s="436"/>
      <c r="H454" s="356"/>
    </row>
    <row r="455" spans="1:8" s="351" customFormat="1" ht="35.1" customHeight="1">
      <c r="A455" s="356"/>
      <c r="B455" s="403"/>
      <c r="C455" s="403"/>
      <c r="E455" s="435"/>
      <c r="F455" s="436"/>
      <c r="G455" s="436"/>
      <c r="H455" s="356"/>
    </row>
    <row r="456" spans="1:8" s="351" customFormat="1" ht="35.1" customHeight="1">
      <c r="A456" s="356"/>
      <c r="B456" s="403"/>
      <c r="C456" s="403"/>
      <c r="E456" s="435"/>
      <c r="F456" s="436"/>
      <c r="G456" s="436"/>
      <c r="H456" s="356"/>
    </row>
    <row r="457" spans="1:8" s="351" customFormat="1" ht="35.1" customHeight="1">
      <c r="A457" s="356"/>
      <c r="B457" s="403"/>
      <c r="C457" s="403"/>
      <c r="E457" s="435"/>
      <c r="F457" s="436"/>
      <c r="G457" s="436"/>
      <c r="H457" s="356"/>
    </row>
    <row r="458" spans="1:8" s="351" customFormat="1" ht="35.1" customHeight="1">
      <c r="A458" s="356"/>
      <c r="B458" s="403"/>
      <c r="C458" s="403"/>
      <c r="E458" s="435"/>
      <c r="F458" s="436"/>
      <c r="G458" s="436"/>
      <c r="H458" s="356"/>
    </row>
    <row r="459" spans="1:8" s="351" customFormat="1" ht="35.1" customHeight="1">
      <c r="A459" s="356"/>
      <c r="B459" s="403"/>
      <c r="C459" s="403"/>
      <c r="E459" s="435"/>
      <c r="F459" s="436"/>
      <c r="G459" s="436"/>
      <c r="H459" s="356"/>
    </row>
    <row r="460" spans="1:8" s="351" customFormat="1" ht="35.1" customHeight="1">
      <c r="A460" s="356"/>
      <c r="B460" s="403"/>
      <c r="C460" s="403"/>
      <c r="E460" s="435"/>
      <c r="F460" s="436"/>
      <c r="G460" s="436"/>
      <c r="H460" s="356"/>
    </row>
    <row r="461" spans="1:8" s="351" customFormat="1" ht="35.1" customHeight="1">
      <c r="A461" s="356"/>
      <c r="B461" s="403"/>
      <c r="C461" s="403"/>
      <c r="E461" s="435"/>
      <c r="F461" s="436"/>
      <c r="G461" s="436"/>
      <c r="H461" s="356"/>
    </row>
    <row r="462" spans="1:8" s="351" customFormat="1" ht="35.1" customHeight="1">
      <c r="A462" s="356"/>
      <c r="B462" s="403"/>
      <c r="C462" s="403"/>
      <c r="E462" s="435"/>
      <c r="F462" s="436"/>
      <c r="G462" s="436"/>
      <c r="H462" s="356"/>
    </row>
    <row r="463" spans="1:8" s="351" customFormat="1" ht="35.1" customHeight="1">
      <c r="A463" s="356"/>
      <c r="B463" s="403"/>
      <c r="C463" s="403"/>
      <c r="E463" s="435"/>
      <c r="F463" s="436"/>
      <c r="G463" s="436"/>
      <c r="H463" s="356"/>
    </row>
    <row r="464" spans="1:8" s="351" customFormat="1" ht="35.1" customHeight="1">
      <c r="A464" s="356"/>
      <c r="B464" s="403"/>
      <c r="C464" s="403"/>
      <c r="E464" s="435"/>
      <c r="F464" s="436"/>
      <c r="G464" s="436"/>
      <c r="H464" s="356"/>
    </row>
    <row r="465" spans="1:8" s="351" customFormat="1" ht="35.1" customHeight="1">
      <c r="A465" s="356"/>
      <c r="B465" s="403"/>
      <c r="C465" s="403"/>
      <c r="E465" s="435"/>
      <c r="F465" s="436"/>
      <c r="G465" s="436"/>
      <c r="H465" s="356"/>
    </row>
    <row r="466" spans="1:8" s="351" customFormat="1" ht="35.1" customHeight="1">
      <c r="A466" s="356"/>
      <c r="B466" s="403"/>
      <c r="C466" s="403"/>
      <c r="E466" s="435"/>
      <c r="F466" s="436"/>
      <c r="G466" s="436"/>
      <c r="H466" s="356"/>
    </row>
    <row r="467" spans="1:8" s="351" customFormat="1" ht="35.1" customHeight="1">
      <c r="A467" s="356"/>
      <c r="B467" s="403"/>
      <c r="C467" s="403"/>
      <c r="E467" s="435"/>
      <c r="F467" s="436"/>
      <c r="G467" s="436"/>
      <c r="H467" s="356"/>
    </row>
    <row r="468" spans="1:8" s="351" customFormat="1" ht="35.1" customHeight="1">
      <c r="A468" s="356"/>
      <c r="B468" s="403"/>
      <c r="C468" s="403"/>
      <c r="E468" s="435"/>
      <c r="F468" s="436"/>
      <c r="G468" s="436"/>
      <c r="H468" s="356"/>
    </row>
    <row r="469" spans="1:8" s="351" customFormat="1" ht="35.1" customHeight="1">
      <c r="A469" s="356"/>
      <c r="B469" s="403"/>
      <c r="C469" s="403"/>
      <c r="E469" s="435"/>
      <c r="F469" s="436"/>
      <c r="G469" s="436"/>
      <c r="H469" s="356"/>
    </row>
    <row r="470" spans="1:8" s="351" customFormat="1" ht="35.1" customHeight="1">
      <c r="A470" s="356"/>
      <c r="B470" s="403"/>
      <c r="C470" s="403"/>
      <c r="E470" s="435"/>
      <c r="F470" s="436"/>
      <c r="G470" s="436"/>
      <c r="H470" s="356"/>
    </row>
    <row r="471" spans="1:8" s="351" customFormat="1" ht="35.1" customHeight="1">
      <c r="A471" s="356"/>
      <c r="B471" s="403"/>
      <c r="C471" s="403"/>
      <c r="E471" s="435"/>
      <c r="F471" s="436"/>
      <c r="G471" s="436"/>
      <c r="H471" s="356"/>
    </row>
    <row r="472" spans="1:8" s="351" customFormat="1" ht="35.1" customHeight="1">
      <c r="A472" s="356"/>
      <c r="B472" s="403"/>
      <c r="C472" s="403"/>
      <c r="E472" s="435"/>
      <c r="F472" s="436"/>
      <c r="G472" s="436"/>
      <c r="H472" s="356"/>
    </row>
    <row r="473" spans="1:8" s="351" customFormat="1" ht="35.1" customHeight="1">
      <c r="A473" s="356"/>
      <c r="B473" s="403"/>
      <c r="C473" s="403"/>
      <c r="E473" s="435"/>
      <c r="F473" s="436"/>
      <c r="G473" s="436"/>
      <c r="H473" s="356"/>
    </row>
    <row r="474" spans="1:8" s="351" customFormat="1" ht="35.1" customHeight="1">
      <c r="A474" s="356"/>
      <c r="B474" s="403"/>
      <c r="C474" s="403"/>
      <c r="E474" s="435"/>
      <c r="F474" s="436"/>
      <c r="G474" s="436"/>
      <c r="H474" s="356"/>
    </row>
    <row r="475" spans="1:8" s="351" customFormat="1" ht="35.1" customHeight="1">
      <c r="A475" s="356"/>
      <c r="B475" s="403"/>
      <c r="C475" s="403"/>
      <c r="E475" s="435"/>
      <c r="F475" s="436"/>
      <c r="G475" s="436"/>
      <c r="H475" s="356"/>
    </row>
    <row r="476" spans="1:8" s="351" customFormat="1" ht="35.1" customHeight="1">
      <c r="A476" s="356"/>
      <c r="B476" s="403"/>
      <c r="C476" s="403"/>
      <c r="E476" s="435"/>
      <c r="F476" s="436"/>
      <c r="G476" s="436"/>
      <c r="H476" s="356"/>
    </row>
    <row r="477" spans="1:8" s="351" customFormat="1" ht="35.1" customHeight="1">
      <c r="A477" s="356"/>
      <c r="B477" s="403"/>
      <c r="C477" s="403"/>
      <c r="E477" s="435"/>
      <c r="F477" s="436"/>
      <c r="G477" s="436"/>
      <c r="H477" s="356"/>
    </row>
    <row r="478" spans="1:8" s="351" customFormat="1" ht="35.1" customHeight="1">
      <c r="A478" s="356"/>
      <c r="B478" s="403"/>
      <c r="C478" s="403"/>
      <c r="E478" s="435"/>
      <c r="F478" s="436"/>
      <c r="G478" s="436"/>
      <c r="H478" s="356"/>
    </row>
    <row r="479" spans="1:8" s="351" customFormat="1" ht="35.1" customHeight="1">
      <c r="A479" s="356"/>
      <c r="B479" s="403"/>
      <c r="C479" s="403"/>
      <c r="E479" s="435"/>
      <c r="F479" s="436"/>
      <c r="G479" s="436"/>
      <c r="H479" s="356"/>
    </row>
    <row r="480" spans="1:8" s="351" customFormat="1" ht="35.1" customHeight="1">
      <c r="A480" s="356"/>
      <c r="B480" s="403"/>
      <c r="C480" s="403"/>
      <c r="E480" s="435"/>
      <c r="F480" s="436"/>
      <c r="G480" s="436"/>
      <c r="H480" s="356"/>
    </row>
    <row r="481" spans="1:8" s="351" customFormat="1" ht="35.1" customHeight="1">
      <c r="A481" s="356"/>
      <c r="B481" s="403"/>
      <c r="C481" s="403"/>
      <c r="E481" s="435"/>
      <c r="F481" s="436"/>
      <c r="G481" s="436"/>
      <c r="H481" s="356"/>
    </row>
    <row r="482" spans="1:8" s="351" customFormat="1" ht="35.1" customHeight="1">
      <c r="A482" s="356"/>
      <c r="B482" s="403"/>
      <c r="C482" s="403"/>
      <c r="E482" s="435"/>
      <c r="F482" s="436"/>
      <c r="G482" s="436"/>
      <c r="H482" s="356"/>
    </row>
    <row r="483" spans="1:8" s="351" customFormat="1" ht="35.1" customHeight="1">
      <c r="A483" s="356"/>
      <c r="B483" s="403"/>
      <c r="C483" s="403"/>
      <c r="E483" s="435"/>
      <c r="F483" s="436"/>
      <c r="G483" s="436"/>
      <c r="H483" s="356"/>
    </row>
    <row r="484" spans="1:8" s="351" customFormat="1" ht="35.1" customHeight="1">
      <c r="A484" s="356"/>
      <c r="B484" s="403"/>
      <c r="C484" s="403"/>
      <c r="E484" s="435"/>
      <c r="F484" s="436"/>
      <c r="G484" s="436"/>
      <c r="H484" s="356"/>
    </row>
    <row r="485" spans="1:8" s="351" customFormat="1" ht="35.1" customHeight="1">
      <c r="A485" s="356"/>
      <c r="B485" s="403"/>
      <c r="C485" s="403"/>
      <c r="E485" s="435"/>
      <c r="F485" s="436"/>
      <c r="G485" s="436"/>
      <c r="H485" s="356"/>
    </row>
    <row r="486" spans="1:8" s="351" customFormat="1" ht="35.1" customHeight="1">
      <c r="A486" s="356"/>
      <c r="B486" s="403"/>
      <c r="C486" s="403"/>
      <c r="E486" s="435"/>
      <c r="F486" s="436"/>
      <c r="G486" s="436"/>
      <c r="H486" s="356"/>
    </row>
    <row r="487" spans="1:8" s="351" customFormat="1" ht="35.1" customHeight="1">
      <c r="A487" s="356"/>
      <c r="B487" s="403"/>
      <c r="C487" s="403"/>
      <c r="E487" s="435"/>
      <c r="F487" s="436"/>
      <c r="G487" s="436"/>
      <c r="H487" s="356"/>
    </row>
    <row r="488" spans="1:8" s="351" customFormat="1" ht="35.1" customHeight="1">
      <c r="A488" s="356"/>
      <c r="B488" s="403"/>
      <c r="C488" s="403"/>
      <c r="E488" s="435"/>
      <c r="F488" s="436"/>
      <c r="G488" s="436"/>
      <c r="H488" s="356"/>
    </row>
    <row r="489" spans="1:8" s="351" customFormat="1" ht="35.1" customHeight="1">
      <c r="A489" s="356"/>
      <c r="B489" s="403"/>
      <c r="C489" s="403"/>
      <c r="E489" s="435"/>
      <c r="F489" s="436"/>
      <c r="G489" s="436"/>
      <c r="H489" s="356"/>
    </row>
    <row r="490" spans="1:8" s="351" customFormat="1" ht="35.1" customHeight="1">
      <c r="A490" s="356"/>
      <c r="B490" s="403"/>
      <c r="C490" s="403"/>
      <c r="E490" s="435"/>
      <c r="F490" s="436"/>
      <c r="G490" s="436"/>
      <c r="H490" s="356"/>
    </row>
    <row r="491" spans="1:8" s="351" customFormat="1" ht="35.1" customHeight="1">
      <c r="A491" s="356"/>
      <c r="B491" s="403"/>
      <c r="C491" s="403"/>
      <c r="E491" s="435"/>
      <c r="F491" s="436"/>
      <c r="G491" s="436"/>
      <c r="H491" s="356"/>
    </row>
    <row r="492" spans="1:8" s="351" customFormat="1" ht="35.1" customHeight="1">
      <c r="A492" s="356"/>
      <c r="B492" s="403"/>
      <c r="C492" s="403"/>
      <c r="E492" s="435"/>
      <c r="F492" s="436"/>
      <c r="G492" s="436"/>
      <c r="H492" s="356"/>
    </row>
    <row r="493" spans="1:8" s="351" customFormat="1" ht="35.1" customHeight="1">
      <c r="A493" s="356"/>
      <c r="B493" s="403"/>
      <c r="C493" s="403"/>
      <c r="E493" s="435"/>
      <c r="F493" s="436"/>
      <c r="G493" s="436"/>
      <c r="H493" s="356"/>
    </row>
    <row r="494" spans="1:8" s="351" customFormat="1" ht="35.1" customHeight="1">
      <c r="A494" s="356"/>
      <c r="B494" s="403"/>
      <c r="C494" s="403"/>
      <c r="E494" s="435"/>
      <c r="F494" s="436"/>
      <c r="G494" s="436"/>
      <c r="H494" s="356"/>
    </row>
    <row r="495" spans="1:8" s="351" customFormat="1" ht="35.1" customHeight="1">
      <c r="A495" s="356"/>
      <c r="B495" s="403"/>
      <c r="C495" s="403"/>
      <c r="E495" s="435"/>
      <c r="F495" s="436"/>
      <c r="G495" s="436"/>
      <c r="H495" s="356"/>
    </row>
    <row r="496" spans="1:8" s="351" customFormat="1" ht="35.1" customHeight="1">
      <c r="A496" s="356"/>
      <c r="B496" s="403"/>
      <c r="C496" s="403"/>
      <c r="E496" s="435"/>
      <c r="F496" s="436"/>
      <c r="G496" s="436"/>
      <c r="H496" s="356"/>
    </row>
    <row r="497" spans="1:8" s="351" customFormat="1" ht="35.1" customHeight="1">
      <c r="A497" s="356"/>
      <c r="B497" s="403"/>
      <c r="C497" s="403"/>
      <c r="E497" s="435"/>
      <c r="F497" s="436"/>
      <c r="G497" s="436"/>
      <c r="H497" s="356"/>
    </row>
    <row r="498" spans="1:8" s="351" customFormat="1" ht="35.1" customHeight="1">
      <c r="A498" s="356"/>
      <c r="B498" s="403"/>
      <c r="C498" s="403"/>
      <c r="E498" s="435"/>
      <c r="F498" s="436"/>
      <c r="G498" s="436"/>
      <c r="H498" s="356"/>
    </row>
    <row r="499" spans="1:8" s="351" customFormat="1" ht="35.1" customHeight="1">
      <c r="A499" s="356"/>
      <c r="B499" s="403"/>
      <c r="C499" s="403"/>
      <c r="E499" s="435"/>
      <c r="F499" s="436"/>
      <c r="G499" s="436"/>
      <c r="H499" s="356"/>
    </row>
    <row r="500" spans="1:8" s="351" customFormat="1" ht="35.1" customHeight="1">
      <c r="A500" s="356"/>
      <c r="B500" s="403"/>
      <c r="C500" s="403"/>
      <c r="E500" s="435"/>
      <c r="F500" s="436"/>
      <c r="G500" s="436"/>
      <c r="H500" s="356"/>
    </row>
    <row r="501" spans="1:8" s="351" customFormat="1" ht="35.1" customHeight="1">
      <c r="A501" s="356"/>
      <c r="B501" s="403"/>
      <c r="C501" s="403"/>
      <c r="E501" s="435"/>
      <c r="F501" s="436"/>
      <c r="G501" s="436"/>
      <c r="H501" s="356"/>
    </row>
    <row r="502" spans="1:8" s="351" customFormat="1" ht="35.1" customHeight="1">
      <c r="A502" s="356"/>
      <c r="B502" s="403"/>
      <c r="C502" s="403"/>
      <c r="E502" s="435"/>
      <c r="F502" s="436"/>
      <c r="G502" s="436"/>
      <c r="H502" s="356"/>
    </row>
    <row r="503" spans="1:8" s="351" customFormat="1" ht="35.1" customHeight="1">
      <c r="A503" s="356"/>
      <c r="B503" s="403"/>
      <c r="C503" s="403"/>
      <c r="E503" s="435"/>
      <c r="F503" s="436"/>
      <c r="G503" s="436"/>
      <c r="H503" s="356"/>
    </row>
    <row r="504" spans="1:8" s="351" customFormat="1" ht="35.1" customHeight="1">
      <c r="A504" s="356"/>
      <c r="B504" s="403"/>
      <c r="C504" s="403"/>
      <c r="E504" s="435"/>
      <c r="F504" s="436"/>
      <c r="G504" s="436"/>
      <c r="H504" s="356"/>
    </row>
    <row r="505" spans="1:8" s="351" customFormat="1" ht="35.1" customHeight="1">
      <c r="A505" s="356"/>
      <c r="B505" s="403"/>
      <c r="C505" s="403"/>
      <c r="E505" s="435"/>
      <c r="F505" s="436"/>
      <c r="G505" s="436"/>
      <c r="H505" s="356"/>
    </row>
    <row r="506" spans="1:8" s="351" customFormat="1" ht="35.1" customHeight="1">
      <c r="A506" s="356"/>
      <c r="B506" s="403"/>
      <c r="C506" s="403"/>
      <c r="E506" s="435"/>
      <c r="F506" s="436"/>
      <c r="G506" s="436"/>
      <c r="H506" s="356"/>
    </row>
    <row r="507" spans="1:8" s="351" customFormat="1" ht="35.1" customHeight="1">
      <c r="A507" s="356"/>
      <c r="B507" s="403"/>
      <c r="C507" s="403"/>
      <c r="E507" s="435"/>
      <c r="F507" s="436"/>
      <c r="G507" s="436"/>
      <c r="H507" s="356"/>
    </row>
    <row r="508" spans="1:8" s="351" customFormat="1" ht="35.1" customHeight="1">
      <c r="A508" s="356"/>
      <c r="B508" s="403"/>
      <c r="C508" s="403"/>
      <c r="E508" s="435"/>
      <c r="F508" s="436"/>
      <c r="G508" s="436"/>
      <c r="H508" s="356"/>
    </row>
    <row r="509" spans="1:8" s="351" customFormat="1" ht="35.1" customHeight="1">
      <c r="A509" s="356"/>
      <c r="B509" s="403"/>
      <c r="C509" s="403"/>
      <c r="E509" s="435"/>
      <c r="F509" s="436"/>
      <c r="G509" s="436"/>
      <c r="H509" s="356"/>
    </row>
    <row r="510" spans="1:8" s="351" customFormat="1" ht="35.1" customHeight="1">
      <c r="A510" s="356"/>
      <c r="B510" s="403"/>
      <c r="C510" s="403"/>
      <c r="E510" s="435"/>
      <c r="F510" s="436"/>
      <c r="G510" s="436"/>
      <c r="H510" s="356"/>
    </row>
    <row r="511" spans="1:8" s="351" customFormat="1" ht="35.1" customHeight="1">
      <c r="A511" s="356"/>
      <c r="B511" s="403"/>
      <c r="C511" s="403"/>
      <c r="E511" s="435"/>
      <c r="F511" s="436"/>
      <c r="G511" s="436"/>
      <c r="H511" s="356"/>
    </row>
    <row r="512" spans="1:8" s="351" customFormat="1" ht="35.1" customHeight="1">
      <c r="A512" s="356"/>
      <c r="B512" s="403"/>
      <c r="C512" s="403"/>
      <c r="E512" s="435"/>
      <c r="F512" s="436"/>
      <c r="G512" s="436"/>
      <c r="H512" s="356"/>
    </row>
    <row r="513" spans="1:8" s="351" customFormat="1" ht="35.1" customHeight="1">
      <c r="A513" s="356"/>
      <c r="B513" s="403"/>
      <c r="C513" s="403"/>
      <c r="E513" s="435"/>
      <c r="F513" s="436"/>
      <c r="G513" s="436"/>
      <c r="H513" s="356"/>
    </row>
    <row r="514" spans="1:8" s="351" customFormat="1" ht="35.1" customHeight="1">
      <c r="A514" s="356"/>
      <c r="B514" s="403"/>
      <c r="C514" s="403"/>
      <c r="E514" s="435"/>
      <c r="F514" s="436"/>
      <c r="G514" s="436"/>
      <c r="H514" s="356"/>
    </row>
    <row r="515" spans="1:8" s="351" customFormat="1" ht="35.1" customHeight="1">
      <c r="A515" s="356"/>
      <c r="B515" s="403"/>
      <c r="C515" s="403"/>
      <c r="E515" s="435"/>
      <c r="F515" s="436"/>
      <c r="G515" s="436"/>
      <c r="H515" s="356"/>
    </row>
    <row r="516" spans="1:8" s="351" customFormat="1" ht="35.1" customHeight="1">
      <c r="A516" s="356"/>
      <c r="B516" s="403"/>
      <c r="C516" s="403"/>
      <c r="E516" s="435"/>
      <c r="F516" s="436"/>
      <c r="G516" s="436"/>
      <c r="H516" s="356"/>
    </row>
    <row r="517" spans="1:8" s="351" customFormat="1" ht="35.1" customHeight="1">
      <c r="A517" s="356"/>
      <c r="B517" s="403"/>
      <c r="C517" s="403"/>
      <c r="E517" s="435"/>
      <c r="F517" s="436"/>
      <c r="G517" s="436"/>
      <c r="H517" s="356"/>
    </row>
    <row r="518" spans="1:8" s="351" customFormat="1" ht="35.1" customHeight="1">
      <c r="A518" s="356"/>
      <c r="B518" s="403"/>
      <c r="C518" s="403"/>
      <c r="E518" s="435"/>
      <c r="F518" s="436"/>
      <c r="G518" s="436"/>
      <c r="H518" s="356"/>
    </row>
    <row r="519" spans="1:8" s="351" customFormat="1" ht="35.1" customHeight="1">
      <c r="A519" s="356"/>
      <c r="B519" s="403"/>
      <c r="C519" s="403"/>
      <c r="E519" s="435"/>
      <c r="F519" s="436"/>
      <c r="G519" s="436"/>
      <c r="H519" s="356"/>
    </row>
    <row r="520" spans="1:8" s="351" customFormat="1" ht="35.1" customHeight="1">
      <c r="A520" s="356"/>
      <c r="B520" s="403"/>
      <c r="C520" s="403"/>
      <c r="E520" s="435"/>
      <c r="F520" s="436"/>
      <c r="G520" s="436"/>
      <c r="H520" s="356"/>
    </row>
    <row r="521" spans="1:8" s="351" customFormat="1" ht="35.1" customHeight="1">
      <c r="A521" s="356"/>
      <c r="B521" s="403"/>
      <c r="C521" s="403"/>
      <c r="E521" s="435"/>
      <c r="F521" s="436"/>
      <c r="G521" s="436"/>
      <c r="H521" s="356"/>
    </row>
    <row r="522" spans="1:8" s="351" customFormat="1" ht="35.1" customHeight="1">
      <c r="A522" s="356"/>
      <c r="B522" s="403"/>
      <c r="C522" s="403"/>
      <c r="E522" s="435"/>
      <c r="F522" s="436"/>
      <c r="G522" s="436"/>
      <c r="H522" s="356"/>
    </row>
    <row r="523" spans="1:8" s="351" customFormat="1" ht="35.1" customHeight="1">
      <c r="A523" s="356"/>
      <c r="B523" s="403"/>
      <c r="C523" s="403"/>
      <c r="E523" s="435"/>
      <c r="F523" s="436"/>
      <c r="G523" s="436"/>
      <c r="H523" s="356"/>
    </row>
    <row r="524" spans="1:8" s="351" customFormat="1" ht="35.1" customHeight="1">
      <c r="A524" s="356"/>
      <c r="B524" s="403"/>
      <c r="C524" s="403"/>
      <c r="E524" s="435"/>
      <c r="F524" s="436"/>
      <c r="G524" s="436"/>
      <c r="H524" s="356"/>
    </row>
    <row r="525" spans="1:8" s="351" customFormat="1" ht="35.1" customHeight="1">
      <c r="A525" s="356"/>
      <c r="B525" s="403"/>
      <c r="C525" s="403"/>
      <c r="E525" s="435"/>
      <c r="F525" s="436"/>
      <c r="G525" s="436"/>
      <c r="H525" s="356"/>
    </row>
    <row r="526" spans="1:8" s="351" customFormat="1" ht="35.1" customHeight="1">
      <c r="A526" s="356"/>
      <c r="B526" s="403"/>
      <c r="C526" s="403"/>
      <c r="E526" s="435"/>
      <c r="F526" s="436"/>
      <c r="G526" s="436"/>
      <c r="H526" s="356"/>
    </row>
    <row r="527" spans="1:8" s="351" customFormat="1" ht="35.1" customHeight="1">
      <c r="A527" s="356"/>
      <c r="B527" s="403"/>
      <c r="C527" s="403"/>
      <c r="E527" s="435"/>
      <c r="F527" s="436"/>
      <c r="G527" s="436"/>
      <c r="H527" s="356"/>
    </row>
    <row r="528" spans="1:8" s="351" customFormat="1" ht="35.1" customHeight="1">
      <c r="A528" s="356"/>
      <c r="B528" s="403"/>
      <c r="C528" s="403"/>
      <c r="E528" s="435"/>
      <c r="F528" s="436"/>
      <c r="G528" s="436"/>
      <c r="H528" s="356"/>
    </row>
    <row r="529" spans="1:8" s="351" customFormat="1" ht="35.1" customHeight="1">
      <c r="A529" s="356"/>
      <c r="B529" s="403"/>
      <c r="C529" s="403"/>
      <c r="E529" s="435"/>
      <c r="F529" s="436"/>
      <c r="G529" s="436"/>
      <c r="H529" s="356"/>
    </row>
    <row r="530" spans="1:8" s="351" customFormat="1" ht="35.1" customHeight="1">
      <c r="A530" s="356"/>
      <c r="B530" s="403"/>
      <c r="C530" s="403"/>
      <c r="E530" s="435"/>
      <c r="F530" s="436"/>
      <c r="G530" s="436"/>
      <c r="H530" s="356"/>
    </row>
    <row r="531" spans="1:8" s="351" customFormat="1" ht="35.1" customHeight="1">
      <c r="A531" s="356"/>
      <c r="B531" s="403"/>
      <c r="C531" s="403"/>
      <c r="E531" s="435"/>
      <c r="F531" s="436"/>
      <c r="G531" s="436"/>
      <c r="H531" s="356"/>
    </row>
    <row r="532" spans="1:8" s="351" customFormat="1" ht="35.1" customHeight="1">
      <c r="A532" s="356"/>
      <c r="B532" s="403"/>
      <c r="C532" s="403"/>
      <c r="E532" s="435"/>
      <c r="F532" s="436"/>
      <c r="G532" s="436"/>
      <c r="H532" s="356"/>
    </row>
    <row r="533" spans="1:8" s="351" customFormat="1" ht="35.1" customHeight="1">
      <c r="A533" s="356"/>
      <c r="B533" s="403"/>
      <c r="C533" s="403"/>
      <c r="E533" s="435"/>
      <c r="F533" s="436"/>
      <c r="G533" s="436"/>
      <c r="H533" s="356"/>
    </row>
    <row r="534" spans="1:8" s="351" customFormat="1" ht="35.1" customHeight="1">
      <c r="A534" s="356"/>
      <c r="B534" s="403"/>
      <c r="C534" s="403"/>
      <c r="E534" s="435"/>
      <c r="F534" s="436"/>
      <c r="G534" s="436"/>
      <c r="H534" s="356"/>
    </row>
    <row r="535" spans="1:8" s="351" customFormat="1" ht="35.1" customHeight="1">
      <c r="A535" s="356"/>
      <c r="B535" s="403"/>
      <c r="C535" s="403"/>
      <c r="E535" s="435"/>
      <c r="F535" s="436"/>
      <c r="G535" s="436"/>
      <c r="H535" s="356"/>
    </row>
    <row r="536" spans="1:8" s="351" customFormat="1" ht="35.1" customHeight="1">
      <c r="A536" s="356"/>
      <c r="B536" s="403"/>
      <c r="C536" s="403"/>
      <c r="E536" s="435"/>
      <c r="F536" s="436"/>
      <c r="G536" s="436"/>
      <c r="H536" s="356"/>
    </row>
    <row r="537" spans="1:8" s="351" customFormat="1" ht="35.1" customHeight="1">
      <c r="A537" s="356"/>
      <c r="B537" s="403"/>
      <c r="C537" s="403"/>
      <c r="E537" s="435"/>
      <c r="F537" s="436"/>
      <c r="G537" s="436"/>
      <c r="H537" s="356"/>
    </row>
    <row r="538" spans="1:8" s="351" customFormat="1" ht="35.1" customHeight="1">
      <c r="A538" s="356"/>
      <c r="B538" s="403"/>
      <c r="C538" s="403"/>
      <c r="E538" s="435"/>
      <c r="F538" s="436"/>
      <c r="G538" s="436"/>
      <c r="H538" s="356"/>
    </row>
    <row r="539" spans="1:8" s="351" customFormat="1" ht="35.1" customHeight="1">
      <c r="A539" s="356"/>
      <c r="B539" s="403"/>
      <c r="C539" s="403"/>
      <c r="E539" s="435"/>
      <c r="F539" s="436"/>
      <c r="G539" s="436"/>
      <c r="H539" s="356"/>
    </row>
    <row r="540" spans="1:8" s="351" customFormat="1" ht="35.1" customHeight="1">
      <c r="A540" s="356"/>
      <c r="B540" s="403"/>
      <c r="C540" s="403"/>
      <c r="E540" s="435"/>
      <c r="F540" s="436"/>
      <c r="G540" s="436"/>
      <c r="H540" s="356"/>
    </row>
    <row r="541" spans="1:8" s="351" customFormat="1" ht="35.1" customHeight="1">
      <c r="A541" s="356"/>
      <c r="B541" s="403"/>
      <c r="C541" s="403"/>
      <c r="E541" s="435"/>
      <c r="F541" s="436"/>
      <c r="G541" s="436"/>
      <c r="H541" s="356"/>
    </row>
    <row r="542" spans="1:8" s="351" customFormat="1" ht="35.1" customHeight="1">
      <c r="A542" s="356"/>
      <c r="B542" s="403"/>
      <c r="C542" s="403"/>
      <c r="E542" s="435"/>
      <c r="F542" s="436"/>
      <c r="G542" s="436"/>
      <c r="H542" s="356"/>
    </row>
    <row r="543" spans="1:8" s="351" customFormat="1" ht="35.1" customHeight="1">
      <c r="A543" s="356"/>
      <c r="B543" s="403"/>
      <c r="C543" s="403"/>
      <c r="E543" s="435"/>
      <c r="F543" s="436"/>
      <c r="G543" s="436"/>
      <c r="H543" s="356"/>
    </row>
    <row r="544" spans="1:8" s="351" customFormat="1" ht="35.1" customHeight="1">
      <c r="A544" s="356"/>
      <c r="B544" s="403"/>
      <c r="C544" s="403"/>
      <c r="E544" s="435"/>
      <c r="F544" s="436"/>
      <c r="G544" s="436"/>
      <c r="H544" s="356"/>
    </row>
    <row r="545" spans="1:8" s="351" customFormat="1" ht="35.1" customHeight="1">
      <c r="A545" s="356"/>
      <c r="B545" s="403"/>
      <c r="C545" s="403"/>
      <c r="E545" s="435"/>
      <c r="F545" s="436"/>
      <c r="G545" s="436"/>
      <c r="H545" s="356"/>
    </row>
    <row r="546" spans="1:8" s="351" customFormat="1" ht="35.1" customHeight="1">
      <c r="A546" s="356"/>
      <c r="B546" s="403"/>
      <c r="C546" s="403"/>
      <c r="E546" s="435"/>
      <c r="F546" s="436"/>
      <c r="G546" s="436"/>
      <c r="H546" s="356"/>
    </row>
    <row r="547" spans="1:8" s="351" customFormat="1" ht="35.1" customHeight="1">
      <c r="A547" s="356"/>
      <c r="B547" s="403"/>
      <c r="C547" s="403"/>
      <c r="E547" s="435"/>
      <c r="F547" s="436"/>
      <c r="G547" s="436"/>
      <c r="H547" s="356"/>
    </row>
    <row r="548" spans="1:8" s="351" customFormat="1" ht="35.1" customHeight="1">
      <c r="A548" s="356"/>
      <c r="B548" s="403"/>
      <c r="C548" s="403"/>
      <c r="E548" s="435"/>
      <c r="F548" s="436"/>
      <c r="G548" s="436"/>
      <c r="H548" s="356"/>
    </row>
    <row r="549" spans="1:8" s="351" customFormat="1" ht="35.1" customHeight="1">
      <c r="A549" s="356"/>
      <c r="B549" s="403"/>
      <c r="C549" s="403"/>
      <c r="E549" s="435"/>
      <c r="F549" s="436"/>
      <c r="G549" s="436"/>
      <c r="H549" s="356"/>
    </row>
    <row r="550" spans="1:8" s="351" customFormat="1" ht="35.1" customHeight="1">
      <c r="A550" s="356"/>
      <c r="B550" s="403"/>
      <c r="C550" s="403"/>
      <c r="E550" s="435"/>
      <c r="F550" s="436"/>
      <c r="G550" s="436"/>
      <c r="H550" s="356"/>
    </row>
    <row r="551" spans="1:8" s="351" customFormat="1" ht="35.1" customHeight="1">
      <c r="A551" s="356"/>
      <c r="B551" s="403"/>
      <c r="C551" s="403"/>
      <c r="E551" s="435"/>
      <c r="F551" s="436"/>
      <c r="G551" s="436"/>
      <c r="H551" s="356"/>
    </row>
    <row r="552" spans="1:8" s="351" customFormat="1" ht="35.1" customHeight="1">
      <c r="A552" s="356"/>
      <c r="B552" s="403"/>
      <c r="C552" s="403"/>
      <c r="E552" s="435"/>
      <c r="F552" s="436"/>
      <c r="G552" s="436"/>
      <c r="H552" s="356"/>
    </row>
    <row r="553" spans="1:8" s="351" customFormat="1" ht="35.1" customHeight="1">
      <c r="A553" s="356"/>
      <c r="B553" s="403"/>
      <c r="C553" s="403"/>
      <c r="E553" s="435"/>
      <c r="F553" s="436"/>
      <c r="G553" s="436"/>
      <c r="H553" s="356"/>
    </row>
    <row r="554" spans="1:8" s="351" customFormat="1" ht="35.1" customHeight="1">
      <c r="A554" s="356"/>
      <c r="B554" s="403"/>
      <c r="C554" s="403"/>
      <c r="E554" s="435"/>
      <c r="F554" s="436"/>
      <c r="G554" s="436"/>
      <c r="H554" s="356"/>
    </row>
    <row r="555" spans="1:8" s="351" customFormat="1" ht="35.1" customHeight="1">
      <c r="A555" s="356"/>
      <c r="B555" s="403"/>
      <c r="C555" s="403"/>
      <c r="E555" s="435"/>
      <c r="F555" s="436"/>
      <c r="G555" s="436"/>
      <c r="H555" s="356"/>
    </row>
    <row r="556" spans="1:8" s="351" customFormat="1" ht="35.1" customHeight="1">
      <c r="A556" s="356"/>
      <c r="B556" s="403"/>
      <c r="C556" s="403"/>
      <c r="E556" s="435"/>
      <c r="F556" s="436"/>
      <c r="G556" s="436"/>
      <c r="H556" s="356"/>
    </row>
    <row r="557" spans="1:8" s="351" customFormat="1" ht="35.1" customHeight="1">
      <c r="A557" s="356"/>
      <c r="B557" s="403"/>
      <c r="C557" s="403"/>
      <c r="E557" s="435"/>
      <c r="F557" s="436"/>
      <c r="G557" s="436"/>
      <c r="H557" s="356"/>
    </row>
    <row r="558" spans="1:8" s="351" customFormat="1" ht="35.1" customHeight="1">
      <c r="A558" s="356"/>
      <c r="B558" s="403"/>
      <c r="C558" s="403"/>
      <c r="E558" s="435"/>
      <c r="F558" s="436"/>
      <c r="G558" s="436"/>
      <c r="H558" s="356"/>
    </row>
    <row r="559" spans="1:8" s="351" customFormat="1" ht="35.1" customHeight="1">
      <c r="A559" s="356"/>
      <c r="B559" s="403"/>
      <c r="C559" s="403"/>
      <c r="E559" s="435"/>
      <c r="F559" s="436"/>
      <c r="G559" s="436"/>
      <c r="H559" s="356"/>
    </row>
    <row r="560" spans="1:8" s="351" customFormat="1" ht="35.1" customHeight="1">
      <c r="A560" s="356"/>
      <c r="B560" s="403"/>
      <c r="C560" s="403"/>
      <c r="E560" s="435"/>
      <c r="F560" s="436"/>
      <c r="G560" s="436"/>
      <c r="H560" s="356"/>
    </row>
    <row r="561" spans="1:8" s="351" customFormat="1" ht="35.1" customHeight="1">
      <c r="A561" s="356"/>
      <c r="B561" s="403"/>
      <c r="C561" s="403"/>
      <c r="E561" s="435"/>
      <c r="F561" s="436"/>
      <c r="G561" s="436"/>
      <c r="H561" s="356"/>
    </row>
    <row r="562" spans="1:8" s="351" customFormat="1" ht="35.1" customHeight="1">
      <c r="A562" s="356"/>
      <c r="B562" s="403"/>
      <c r="C562" s="403"/>
      <c r="E562" s="435"/>
      <c r="F562" s="436"/>
      <c r="G562" s="436"/>
      <c r="H562" s="356"/>
    </row>
    <row r="563" spans="1:8" s="351" customFormat="1" ht="35.1" customHeight="1">
      <c r="A563" s="356"/>
      <c r="B563" s="403"/>
      <c r="C563" s="403"/>
      <c r="E563" s="435"/>
      <c r="F563" s="436"/>
      <c r="G563" s="436"/>
      <c r="H563" s="356"/>
    </row>
    <row r="564" spans="1:8" s="351" customFormat="1" ht="35.1" customHeight="1">
      <c r="A564" s="356"/>
      <c r="B564" s="403"/>
      <c r="C564" s="403"/>
      <c r="E564" s="435"/>
      <c r="F564" s="436"/>
      <c r="G564" s="436"/>
      <c r="H564" s="356"/>
    </row>
    <row r="565" spans="1:8" s="351" customFormat="1" ht="35.1" customHeight="1">
      <c r="A565" s="356"/>
      <c r="B565" s="403"/>
      <c r="C565" s="403"/>
      <c r="E565" s="435"/>
      <c r="F565" s="436"/>
      <c r="G565" s="436"/>
      <c r="H565" s="356"/>
    </row>
    <row r="566" spans="1:8" s="351" customFormat="1" ht="35.1" customHeight="1">
      <c r="A566" s="356"/>
      <c r="B566" s="403"/>
      <c r="C566" s="403"/>
      <c r="E566" s="435"/>
      <c r="F566" s="436"/>
      <c r="G566" s="436"/>
      <c r="H566" s="356"/>
    </row>
    <row r="567" spans="1:8" s="351" customFormat="1" ht="35.1" customHeight="1">
      <c r="A567" s="356"/>
      <c r="B567" s="403"/>
      <c r="C567" s="403"/>
      <c r="E567" s="435"/>
      <c r="F567" s="436"/>
      <c r="G567" s="436"/>
      <c r="H567" s="356"/>
    </row>
    <row r="568" spans="1:8" s="351" customFormat="1" ht="35.1" customHeight="1">
      <c r="A568" s="356"/>
      <c r="B568" s="403"/>
      <c r="C568" s="403"/>
      <c r="E568" s="435"/>
      <c r="F568" s="436"/>
      <c r="G568" s="436"/>
      <c r="H568" s="356"/>
    </row>
    <row r="569" spans="1:8" s="351" customFormat="1" ht="35.1" customHeight="1">
      <c r="A569" s="356"/>
      <c r="B569" s="403"/>
      <c r="C569" s="403"/>
      <c r="E569" s="435"/>
      <c r="F569" s="436"/>
      <c r="G569" s="436"/>
      <c r="H569" s="356"/>
    </row>
    <row r="570" spans="1:8" s="351" customFormat="1" ht="35.1" customHeight="1">
      <c r="A570" s="356"/>
      <c r="B570" s="403"/>
      <c r="C570" s="403"/>
      <c r="E570" s="435"/>
      <c r="F570" s="436"/>
      <c r="G570" s="436"/>
      <c r="H570" s="356"/>
    </row>
    <row r="571" spans="1:8" s="351" customFormat="1" ht="35.1" customHeight="1">
      <c r="A571" s="356"/>
      <c r="B571" s="403"/>
      <c r="C571" s="403"/>
      <c r="E571" s="435"/>
      <c r="F571" s="436"/>
      <c r="G571" s="436"/>
      <c r="H571" s="356"/>
    </row>
    <row r="572" spans="1:8" s="351" customFormat="1" ht="35.1" customHeight="1">
      <c r="A572" s="356"/>
      <c r="B572" s="403"/>
      <c r="C572" s="403"/>
      <c r="E572" s="435"/>
      <c r="F572" s="436"/>
      <c r="G572" s="436"/>
      <c r="H572" s="356"/>
    </row>
    <row r="573" spans="1:8" s="351" customFormat="1" ht="35.1" customHeight="1">
      <c r="A573" s="356"/>
      <c r="B573" s="403"/>
      <c r="C573" s="403"/>
      <c r="E573" s="435"/>
      <c r="F573" s="436"/>
      <c r="G573" s="436"/>
      <c r="H573" s="356"/>
    </row>
    <row r="574" spans="1:8" s="351" customFormat="1" ht="35.1" customHeight="1">
      <c r="A574" s="356"/>
      <c r="B574" s="403"/>
      <c r="C574" s="403"/>
      <c r="E574" s="435"/>
      <c r="F574" s="436"/>
      <c r="G574" s="436"/>
      <c r="H574" s="356"/>
    </row>
    <row r="575" spans="1:8" s="351" customFormat="1" ht="35.1" customHeight="1">
      <c r="A575" s="356"/>
      <c r="B575" s="403"/>
      <c r="C575" s="403"/>
      <c r="E575" s="435"/>
      <c r="F575" s="436"/>
      <c r="G575" s="436"/>
      <c r="H575" s="356"/>
    </row>
    <row r="576" spans="1:8" s="351" customFormat="1" ht="35.1" customHeight="1">
      <c r="A576" s="356"/>
      <c r="B576" s="403"/>
      <c r="C576" s="403"/>
      <c r="E576" s="435"/>
      <c r="F576" s="436"/>
      <c r="G576" s="436"/>
      <c r="H576" s="356"/>
    </row>
    <row r="577" spans="1:8" s="351" customFormat="1" ht="35.1" customHeight="1">
      <c r="A577" s="356"/>
      <c r="B577" s="403"/>
      <c r="C577" s="403"/>
      <c r="E577" s="435"/>
      <c r="F577" s="436"/>
      <c r="G577" s="436"/>
      <c r="H577" s="356"/>
    </row>
    <row r="578" spans="1:8" s="351" customFormat="1" ht="35.1" customHeight="1">
      <c r="A578" s="356"/>
      <c r="B578" s="403"/>
      <c r="C578" s="403"/>
      <c r="E578" s="435"/>
      <c r="F578" s="436"/>
      <c r="G578" s="436"/>
      <c r="H578" s="356"/>
    </row>
    <row r="579" spans="1:8" s="351" customFormat="1" ht="35.1" customHeight="1">
      <c r="A579" s="356"/>
      <c r="B579" s="403"/>
      <c r="C579" s="403"/>
      <c r="E579" s="435"/>
      <c r="F579" s="436"/>
      <c r="G579" s="436"/>
      <c r="H579" s="356"/>
    </row>
    <row r="580" spans="1:8" s="351" customFormat="1" ht="35.1" customHeight="1">
      <c r="A580" s="356"/>
      <c r="B580" s="403"/>
      <c r="C580" s="403"/>
      <c r="E580" s="435"/>
      <c r="F580" s="436"/>
      <c r="G580" s="436"/>
      <c r="H580" s="356"/>
    </row>
    <row r="581" spans="1:8" s="351" customFormat="1" ht="35.1" customHeight="1">
      <c r="A581" s="356"/>
      <c r="B581" s="403"/>
      <c r="C581" s="403"/>
      <c r="E581" s="435"/>
      <c r="F581" s="436"/>
      <c r="G581" s="436"/>
      <c r="H581" s="356"/>
    </row>
    <row r="582" spans="1:8" s="351" customFormat="1" ht="35.1" customHeight="1">
      <c r="A582" s="356"/>
      <c r="B582" s="403"/>
      <c r="C582" s="403"/>
      <c r="E582" s="435"/>
      <c r="F582" s="436"/>
      <c r="G582" s="436"/>
      <c r="H582" s="356"/>
    </row>
    <row r="583" spans="1:8" s="351" customFormat="1" ht="35.1" customHeight="1">
      <c r="A583" s="356"/>
      <c r="B583" s="403"/>
      <c r="C583" s="403"/>
      <c r="E583" s="435"/>
      <c r="F583" s="436"/>
      <c r="G583" s="436"/>
      <c r="H583" s="356"/>
    </row>
    <row r="584" spans="1:8" s="351" customFormat="1" ht="35.1" customHeight="1">
      <c r="A584" s="356"/>
      <c r="B584" s="403"/>
      <c r="C584" s="403"/>
      <c r="E584" s="435"/>
      <c r="F584" s="436"/>
      <c r="G584" s="436"/>
      <c r="H584" s="356"/>
    </row>
    <row r="585" spans="1:8" s="351" customFormat="1" ht="35.1" customHeight="1">
      <c r="A585" s="356"/>
      <c r="B585" s="403"/>
      <c r="C585" s="403"/>
      <c r="E585" s="435"/>
      <c r="F585" s="436"/>
      <c r="G585" s="436"/>
      <c r="H585" s="356"/>
    </row>
    <row r="586" spans="1:8" s="351" customFormat="1" ht="35.1" customHeight="1">
      <c r="A586" s="356"/>
      <c r="B586" s="403"/>
      <c r="C586" s="403"/>
      <c r="E586" s="435"/>
      <c r="F586" s="436"/>
      <c r="G586" s="436"/>
      <c r="H586" s="356"/>
    </row>
    <row r="587" spans="1:8" s="351" customFormat="1" ht="35.1" customHeight="1">
      <c r="A587" s="356"/>
      <c r="B587" s="403"/>
      <c r="C587" s="403"/>
      <c r="E587" s="435"/>
      <c r="F587" s="436"/>
      <c r="G587" s="436"/>
      <c r="H587" s="356"/>
    </row>
    <row r="588" spans="1:8" s="351" customFormat="1" ht="35.1" customHeight="1">
      <c r="A588" s="356"/>
      <c r="B588" s="403"/>
      <c r="C588" s="403"/>
      <c r="E588" s="435"/>
      <c r="F588" s="436"/>
      <c r="G588" s="436"/>
      <c r="H588" s="356"/>
    </row>
    <row r="589" spans="1:8" s="351" customFormat="1" ht="35.1" customHeight="1">
      <c r="A589" s="356"/>
      <c r="B589" s="403"/>
      <c r="C589" s="403"/>
      <c r="E589" s="435"/>
      <c r="F589" s="436"/>
      <c r="G589" s="436"/>
      <c r="H589" s="356"/>
    </row>
    <row r="590" spans="1:8" s="351" customFormat="1" ht="35.1" customHeight="1">
      <c r="A590" s="356"/>
      <c r="B590" s="403"/>
      <c r="C590" s="403"/>
      <c r="E590" s="435"/>
      <c r="F590" s="436"/>
      <c r="G590" s="436"/>
      <c r="H590" s="356"/>
    </row>
    <row r="591" spans="1:8" s="351" customFormat="1" ht="35.1" customHeight="1">
      <c r="A591" s="356"/>
      <c r="B591" s="403"/>
      <c r="C591" s="403"/>
      <c r="E591" s="435"/>
      <c r="F591" s="436"/>
      <c r="G591" s="436"/>
      <c r="H591" s="356"/>
    </row>
    <row r="592" spans="1:8" s="351" customFormat="1" ht="35.1" customHeight="1">
      <c r="A592" s="356"/>
      <c r="B592" s="403"/>
      <c r="C592" s="403"/>
      <c r="E592" s="435"/>
      <c r="F592" s="436"/>
      <c r="G592" s="436"/>
      <c r="H592" s="356"/>
    </row>
    <row r="593" spans="1:8" s="351" customFormat="1" ht="35.1" customHeight="1">
      <c r="A593" s="356"/>
      <c r="B593" s="403"/>
      <c r="C593" s="403"/>
      <c r="E593" s="435"/>
      <c r="F593" s="436"/>
      <c r="G593" s="436"/>
      <c r="H593" s="356"/>
    </row>
    <row r="594" spans="1:8" s="351" customFormat="1" ht="35.1" customHeight="1">
      <c r="A594" s="356"/>
      <c r="B594" s="403"/>
      <c r="C594" s="403"/>
      <c r="E594" s="435"/>
      <c r="F594" s="436"/>
      <c r="G594" s="436"/>
      <c r="H594" s="356"/>
    </row>
    <row r="595" spans="1:8" s="351" customFormat="1" ht="35.1" customHeight="1">
      <c r="A595" s="356"/>
      <c r="B595" s="403"/>
      <c r="C595" s="403"/>
      <c r="E595" s="435"/>
      <c r="F595" s="436"/>
      <c r="G595" s="436"/>
      <c r="H595" s="356"/>
    </row>
    <row r="596" spans="1:8" s="351" customFormat="1" ht="35.1" customHeight="1">
      <c r="A596" s="356"/>
      <c r="B596" s="403"/>
      <c r="C596" s="403"/>
      <c r="E596" s="435"/>
      <c r="F596" s="436"/>
      <c r="G596" s="436"/>
      <c r="H596" s="356"/>
    </row>
    <row r="597" spans="1:8" s="351" customFormat="1" ht="35.1" customHeight="1">
      <c r="A597" s="356"/>
      <c r="B597" s="403"/>
      <c r="C597" s="403"/>
      <c r="E597" s="435"/>
      <c r="F597" s="436"/>
      <c r="G597" s="436"/>
      <c r="H597" s="356"/>
    </row>
    <row r="598" spans="1:8" s="351" customFormat="1" ht="35.1" customHeight="1">
      <c r="A598" s="356"/>
      <c r="B598" s="403"/>
      <c r="C598" s="403"/>
      <c r="E598" s="435"/>
      <c r="F598" s="436"/>
      <c r="G598" s="436"/>
      <c r="H598" s="356"/>
    </row>
    <row r="599" spans="1:8" s="351" customFormat="1" ht="35.1" customHeight="1">
      <c r="A599" s="356"/>
      <c r="B599" s="403"/>
      <c r="C599" s="403"/>
      <c r="E599" s="435"/>
      <c r="F599" s="436"/>
      <c r="G599" s="436"/>
      <c r="H599" s="356"/>
    </row>
    <row r="600" spans="1:8" s="351" customFormat="1" ht="35.1" customHeight="1">
      <c r="A600" s="356"/>
      <c r="B600" s="403"/>
      <c r="C600" s="403"/>
      <c r="E600" s="435"/>
      <c r="F600" s="436"/>
      <c r="G600" s="436"/>
      <c r="H600" s="356"/>
    </row>
    <row r="601" spans="1:8" s="351" customFormat="1" ht="35.1" customHeight="1">
      <c r="A601" s="356"/>
      <c r="B601" s="403"/>
      <c r="C601" s="403"/>
      <c r="E601" s="435"/>
      <c r="F601" s="436"/>
      <c r="G601" s="436"/>
      <c r="H601" s="356"/>
    </row>
    <row r="602" spans="1:8" s="351" customFormat="1" ht="35.1" customHeight="1">
      <c r="A602" s="356"/>
      <c r="B602" s="403"/>
      <c r="C602" s="403"/>
      <c r="E602" s="435"/>
      <c r="F602" s="436"/>
      <c r="G602" s="436"/>
      <c r="H602" s="356"/>
    </row>
    <row r="603" spans="1:8" s="351" customFormat="1" ht="35.1" customHeight="1">
      <c r="A603" s="356"/>
      <c r="B603" s="403"/>
      <c r="C603" s="403"/>
      <c r="E603" s="435"/>
      <c r="F603" s="436"/>
      <c r="G603" s="436"/>
      <c r="H603" s="356"/>
    </row>
    <row r="604" spans="1:8" s="351" customFormat="1" ht="35.1" customHeight="1">
      <c r="A604" s="356"/>
      <c r="B604" s="403"/>
      <c r="C604" s="403"/>
      <c r="E604" s="435"/>
      <c r="F604" s="436"/>
      <c r="G604" s="436"/>
      <c r="H604" s="356"/>
    </row>
    <row r="605" spans="1:8" s="351" customFormat="1" ht="35.1" customHeight="1">
      <c r="A605" s="356"/>
      <c r="B605" s="403"/>
      <c r="C605" s="403"/>
      <c r="E605" s="435"/>
      <c r="F605" s="436"/>
      <c r="G605" s="436"/>
      <c r="H605" s="356"/>
    </row>
    <row r="606" spans="1:8" s="351" customFormat="1" ht="35.1" customHeight="1">
      <c r="A606" s="356"/>
      <c r="B606" s="403"/>
      <c r="C606" s="403"/>
      <c r="E606" s="435"/>
      <c r="F606" s="436"/>
      <c r="G606" s="436"/>
      <c r="H606" s="356"/>
    </row>
    <row r="607" spans="1:8" s="351" customFormat="1" ht="35.1" customHeight="1">
      <c r="A607" s="356"/>
      <c r="B607" s="403"/>
      <c r="C607" s="403"/>
      <c r="E607" s="435"/>
      <c r="F607" s="436"/>
      <c r="G607" s="436"/>
      <c r="H607" s="356"/>
    </row>
    <row r="608" spans="1:8" s="351" customFormat="1" ht="35.1" customHeight="1">
      <c r="A608" s="356"/>
      <c r="B608" s="403"/>
      <c r="C608" s="403"/>
      <c r="E608" s="435"/>
      <c r="F608" s="436"/>
      <c r="G608" s="436"/>
      <c r="H608" s="356"/>
    </row>
    <row r="609" spans="1:8" s="351" customFormat="1" ht="35.1" customHeight="1">
      <c r="A609" s="356"/>
      <c r="B609" s="403"/>
      <c r="C609" s="403"/>
      <c r="E609" s="435"/>
      <c r="F609" s="436"/>
      <c r="G609" s="436"/>
      <c r="H609" s="356"/>
    </row>
    <row r="610" spans="1:8" s="351" customFormat="1" ht="35.1" customHeight="1">
      <c r="A610" s="356"/>
      <c r="B610" s="403"/>
      <c r="C610" s="403"/>
      <c r="E610" s="435"/>
      <c r="F610" s="436"/>
      <c r="G610" s="436"/>
      <c r="H610" s="356"/>
    </row>
    <row r="611" spans="1:8" s="351" customFormat="1" ht="35.1" customHeight="1">
      <c r="A611" s="356"/>
      <c r="B611" s="403"/>
      <c r="C611" s="403"/>
      <c r="E611" s="435"/>
      <c r="F611" s="436"/>
      <c r="G611" s="436"/>
      <c r="H611" s="356"/>
    </row>
    <row r="612" spans="1:8" s="351" customFormat="1" ht="35.1" customHeight="1">
      <c r="A612" s="356"/>
      <c r="B612" s="403"/>
      <c r="C612" s="403"/>
      <c r="E612" s="435"/>
      <c r="F612" s="436"/>
      <c r="G612" s="436"/>
      <c r="H612" s="356"/>
    </row>
    <row r="613" spans="1:8" s="351" customFormat="1" ht="35.1" customHeight="1">
      <c r="A613" s="356"/>
      <c r="B613" s="403"/>
      <c r="C613" s="403"/>
      <c r="E613" s="435"/>
      <c r="F613" s="436"/>
      <c r="G613" s="436"/>
      <c r="H613" s="356"/>
    </row>
    <row r="614" spans="1:8" s="351" customFormat="1" ht="35.1" customHeight="1">
      <c r="A614" s="356"/>
      <c r="B614" s="403"/>
      <c r="C614" s="403"/>
      <c r="E614" s="435"/>
      <c r="F614" s="436"/>
      <c r="G614" s="436"/>
      <c r="H614" s="356"/>
    </row>
    <row r="615" spans="1:8" s="351" customFormat="1" ht="35.1" customHeight="1">
      <c r="A615" s="356"/>
      <c r="B615" s="403"/>
      <c r="C615" s="403"/>
      <c r="E615" s="435"/>
      <c r="F615" s="436"/>
      <c r="G615" s="436"/>
      <c r="H615" s="356"/>
    </row>
    <row r="616" spans="1:8" s="351" customFormat="1" ht="35.1" customHeight="1">
      <c r="A616" s="356"/>
      <c r="B616" s="403"/>
      <c r="C616" s="403"/>
      <c r="E616" s="435"/>
      <c r="F616" s="436"/>
      <c r="G616" s="436"/>
      <c r="H616" s="356"/>
    </row>
    <row r="617" spans="1:8" s="351" customFormat="1" ht="35.1" customHeight="1">
      <c r="A617" s="356"/>
      <c r="B617" s="403"/>
      <c r="C617" s="403"/>
      <c r="E617" s="435"/>
      <c r="F617" s="436"/>
      <c r="G617" s="436"/>
      <c r="H617" s="356"/>
    </row>
    <row r="618" spans="1:8" s="351" customFormat="1" ht="35.1" customHeight="1">
      <c r="A618" s="356"/>
      <c r="B618" s="403"/>
      <c r="C618" s="403"/>
      <c r="E618" s="435"/>
      <c r="F618" s="436"/>
      <c r="G618" s="436"/>
      <c r="H618" s="356"/>
    </row>
    <row r="619" spans="1:8" s="351" customFormat="1" ht="35.1" customHeight="1">
      <c r="A619" s="356"/>
      <c r="B619" s="403"/>
      <c r="C619" s="403"/>
      <c r="E619" s="435"/>
      <c r="F619" s="436"/>
      <c r="G619" s="436"/>
      <c r="H619" s="356"/>
    </row>
    <row r="620" spans="1:8" s="351" customFormat="1" ht="35.1" customHeight="1">
      <c r="A620" s="356"/>
      <c r="B620" s="403"/>
      <c r="C620" s="403"/>
      <c r="E620" s="435"/>
      <c r="F620" s="436"/>
      <c r="G620" s="436"/>
      <c r="H620" s="356"/>
    </row>
    <row r="621" spans="1:8" s="351" customFormat="1" ht="35.1" customHeight="1">
      <c r="A621" s="356"/>
      <c r="B621" s="403"/>
      <c r="C621" s="403"/>
      <c r="E621" s="435"/>
      <c r="F621" s="436"/>
      <c r="G621" s="436"/>
      <c r="H621" s="356"/>
    </row>
    <row r="622" spans="1:8" s="351" customFormat="1" ht="35.1" customHeight="1">
      <c r="A622" s="356"/>
      <c r="B622" s="403"/>
      <c r="C622" s="403"/>
      <c r="E622" s="435"/>
      <c r="F622" s="436"/>
      <c r="G622" s="436"/>
      <c r="H622" s="356"/>
    </row>
    <row r="623" spans="1:8" s="351" customFormat="1" ht="35.1" customHeight="1">
      <c r="A623" s="356"/>
      <c r="B623" s="403"/>
      <c r="C623" s="403"/>
      <c r="E623" s="435"/>
      <c r="F623" s="436"/>
      <c r="G623" s="436"/>
      <c r="H623" s="356"/>
    </row>
    <row r="624" spans="1:8" s="351" customFormat="1" ht="35.1" customHeight="1">
      <c r="A624" s="356"/>
      <c r="B624" s="403"/>
      <c r="C624" s="403"/>
      <c r="E624" s="435"/>
      <c r="F624" s="436"/>
      <c r="G624" s="436"/>
      <c r="H624" s="356"/>
    </row>
    <row r="625" spans="1:8" s="351" customFormat="1" ht="35.1" customHeight="1">
      <c r="A625" s="356"/>
      <c r="B625" s="403"/>
      <c r="C625" s="403"/>
      <c r="E625" s="435"/>
      <c r="F625" s="436"/>
      <c r="G625" s="436"/>
      <c r="H625" s="356"/>
    </row>
    <row r="626" spans="1:8" s="351" customFormat="1" ht="35.1" customHeight="1">
      <c r="A626" s="356"/>
      <c r="B626" s="403"/>
      <c r="C626" s="403"/>
      <c r="E626" s="435"/>
      <c r="F626" s="436"/>
      <c r="G626" s="436"/>
      <c r="H626" s="356"/>
    </row>
    <row r="627" spans="1:8" s="351" customFormat="1" ht="35.1" customHeight="1">
      <c r="A627" s="356"/>
      <c r="B627" s="403"/>
      <c r="C627" s="403"/>
      <c r="E627" s="435"/>
      <c r="F627" s="436"/>
      <c r="G627" s="436"/>
      <c r="H627" s="356"/>
    </row>
    <row r="628" spans="1:8" s="351" customFormat="1" ht="35.1" customHeight="1">
      <c r="A628" s="356"/>
      <c r="B628" s="403"/>
      <c r="C628" s="403"/>
      <c r="E628" s="435"/>
      <c r="F628" s="436"/>
      <c r="G628" s="436"/>
      <c r="H628" s="356"/>
    </row>
    <row r="629" spans="1:8" s="351" customFormat="1" ht="35.1" customHeight="1">
      <c r="A629" s="356"/>
      <c r="B629" s="403"/>
      <c r="C629" s="403"/>
      <c r="E629" s="435"/>
      <c r="F629" s="436"/>
      <c r="G629" s="436"/>
      <c r="H629" s="356"/>
    </row>
    <row r="630" spans="1:8" s="351" customFormat="1" ht="35.1" customHeight="1">
      <c r="A630" s="356"/>
      <c r="B630" s="403"/>
      <c r="C630" s="403"/>
      <c r="E630" s="435"/>
      <c r="F630" s="436"/>
      <c r="G630" s="436"/>
      <c r="H630" s="356"/>
    </row>
    <row r="631" spans="1:8" s="351" customFormat="1" ht="35.1" customHeight="1">
      <c r="A631" s="356"/>
      <c r="B631" s="403"/>
      <c r="C631" s="403"/>
      <c r="E631" s="435"/>
      <c r="F631" s="436"/>
      <c r="G631" s="436"/>
      <c r="H631" s="356"/>
    </row>
    <row r="632" spans="1:8" s="351" customFormat="1" ht="35.1" customHeight="1">
      <c r="A632" s="356"/>
      <c r="B632" s="403"/>
      <c r="C632" s="403"/>
      <c r="E632" s="435"/>
      <c r="F632" s="436"/>
      <c r="G632" s="436"/>
      <c r="H632" s="356"/>
    </row>
    <row r="633" spans="1:8" s="351" customFormat="1" ht="35.1" customHeight="1">
      <c r="A633" s="356"/>
      <c r="B633" s="403"/>
      <c r="C633" s="403"/>
      <c r="E633" s="435"/>
      <c r="F633" s="436"/>
      <c r="G633" s="436"/>
      <c r="H633" s="356"/>
    </row>
    <row r="634" spans="1:8" s="351" customFormat="1" ht="35.1" customHeight="1">
      <c r="A634" s="356"/>
      <c r="B634" s="403"/>
      <c r="C634" s="403"/>
      <c r="E634" s="435"/>
      <c r="F634" s="436"/>
      <c r="G634" s="436"/>
      <c r="H634" s="356"/>
    </row>
    <row r="635" spans="1:8" s="351" customFormat="1" ht="35.1" customHeight="1">
      <c r="A635" s="356"/>
      <c r="B635" s="403"/>
      <c r="C635" s="403"/>
      <c r="E635" s="435"/>
      <c r="F635" s="436"/>
      <c r="G635" s="436"/>
      <c r="H635" s="356"/>
    </row>
    <row r="636" spans="1:8" s="351" customFormat="1" ht="35.1" customHeight="1">
      <c r="A636" s="356"/>
      <c r="B636" s="403"/>
      <c r="C636" s="403"/>
      <c r="E636" s="435"/>
      <c r="F636" s="436"/>
      <c r="G636" s="436"/>
      <c r="H636" s="356"/>
    </row>
    <row r="637" spans="1:8" s="351" customFormat="1" ht="35.1" customHeight="1">
      <c r="A637" s="356"/>
      <c r="B637" s="403"/>
      <c r="C637" s="403"/>
      <c r="E637" s="435"/>
      <c r="F637" s="436"/>
      <c r="G637" s="436"/>
      <c r="H637" s="356"/>
    </row>
    <row r="638" spans="1:8" s="351" customFormat="1" ht="35.1" customHeight="1">
      <c r="A638" s="356"/>
      <c r="B638" s="403"/>
      <c r="C638" s="403"/>
      <c r="E638" s="435"/>
      <c r="F638" s="436"/>
      <c r="G638" s="436"/>
      <c r="H638" s="356"/>
    </row>
    <row r="639" spans="1:8" s="351" customFormat="1" ht="35.1" customHeight="1">
      <c r="A639" s="356"/>
      <c r="B639" s="403"/>
      <c r="C639" s="403"/>
      <c r="E639" s="435"/>
      <c r="F639" s="436"/>
      <c r="G639" s="436"/>
      <c r="H639" s="356"/>
    </row>
    <row r="640" spans="1:8" s="351" customFormat="1" ht="35.1" customHeight="1">
      <c r="A640" s="356"/>
      <c r="B640" s="403"/>
      <c r="C640" s="403"/>
      <c r="E640" s="435"/>
      <c r="F640" s="436"/>
      <c r="G640" s="436"/>
      <c r="H640" s="356"/>
    </row>
    <row r="641" spans="1:8" s="351" customFormat="1" ht="35.1" customHeight="1">
      <c r="A641" s="356"/>
      <c r="B641" s="403"/>
      <c r="C641" s="403"/>
      <c r="E641" s="435"/>
      <c r="F641" s="436"/>
      <c r="G641" s="436"/>
      <c r="H641" s="356"/>
    </row>
    <row r="642" spans="1:8" s="351" customFormat="1" ht="35.1" customHeight="1">
      <c r="A642" s="356"/>
      <c r="B642" s="403"/>
      <c r="C642" s="403"/>
      <c r="E642" s="435"/>
      <c r="F642" s="436"/>
      <c r="G642" s="436"/>
      <c r="H642" s="356"/>
    </row>
    <row r="643" spans="1:8" s="351" customFormat="1" ht="35.1" customHeight="1">
      <c r="A643" s="356"/>
      <c r="B643" s="403"/>
      <c r="C643" s="403"/>
      <c r="E643" s="435"/>
      <c r="F643" s="436"/>
      <c r="G643" s="436"/>
      <c r="H643" s="356"/>
    </row>
    <row r="644" spans="1:8" s="351" customFormat="1" ht="35.1" customHeight="1">
      <c r="A644" s="356"/>
      <c r="B644" s="403"/>
      <c r="C644" s="403"/>
      <c r="E644" s="435"/>
      <c r="F644" s="436"/>
      <c r="G644" s="436"/>
      <c r="H644" s="356"/>
    </row>
    <row r="645" spans="1:8" s="351" customFormat="1" ht="35.1" customHeight="1">
      <c r="A645" s="356"/>
      <c r="B645" s="403"/>
      <c r="C645" s="403"/>
      <c r="E645" s="435"/>
      <c r="F645" s="436"/>
      <c r="G645" s="436"/>
      <c r="H645" s="356"/>
    </row>
    <row r="646" spans="1:8" s="351" customFormat="1" ht="35.1" customHeight="1">
      <c r="A646" s="356"/>
      <c r="B646" s="403"/>
      <c r="C646" s="403"/>
      <c r="E646" s="435"/>
      <c r="F646" s="436"/>
      <c r="G646" s="436"/>
      <c r="H646" s="356"/>
    </row>
    <row r="647" spans="1:8" s="351" customFormat="1" ht="35.1" customHeight="1">
      <c r="A647" s="356"/>
      <c r="B647" s="403"/>
      <c r="C647" s="403"/>
      <c r="E647" s="435"/>
      <c r="F647" s="436"/>
      <c r="G647" s="436"/>
      <c r="H647" s="356"/>
    </row>
    <row r="648" spans="1:8" s="351" customFormat="1" ht="35.1" customHeight="1">
      <c r="A648" s="356"/>
      <c r="B648" s="403"/>
      <c r="C648" s="403"/>
      <c r="E648" s="435"/>
      <c r="F648" s="436"/>
      <c r="G648" s="436"/>
      <c r="H648" s="356"/>
    </row>
    <row r="649" spans="1:8" s="351" customFormat="1" ht="35.1" customHeight="1">
      <c r="A649" s="356"/>
      <c r="B649" s="403"/>
      <c r="C649" s="403"/>
      <c r="E649" s="435"/>
      <c r="F649" s="436"/>
      <c r="G649" s="436"/>
      <c r="H649" s="356"/>
    </row>
    <row r="650" spans="1:8" s="351" customFormat="1" ht="35.1" customHeight="1">
      <c r="A650" s="356"/>
      <c r="B650" s="403"/>
      <c r="C650" s="403"/>
      <c r="E650" s="435"/>
      <c r="F650" s="436"/>
      <c r="G650" s="436"/>
      <c r="H650" s="356"/>
    </row>
    <row r="651" spans="1:8" s="351" customFormat="1" ht="35.1" customHeight="1">
      <c r="A651" s="356"/>
      <c r="B651" s="403"/>
      <c r="C651" s="403"/>
      <c r="E651" s="435"/>
      <c r="F651" s="436"/>
      <c r="G651" s="436"/>
      <c r="H651" s="356"/>
    </row>
    <row r="652" spans="1:8" s="351" customFormat="1" ht="35.1" customHeight="1">
      <c r="A652" s="356"/>
      <c r="B652" s="403"/>
      <c r="C652" s="403"/>
      <c r="E652" s="435"/>
      <c r="F652" s="436"/>
      <c r="G652" s="436"/>
      <c r="H652" s="356"/>
    </row>
    <row r="653" spans="1:8" s="351" customFormat="1" ht="35.1" customHeight="1">
      <c r="A653" s="356"/>
      <c r="B653" s="403"/>
      <c r="C653" s="403"/>
      <c r="E653" s="435"/>
      <c r="F653" s="436"/>
      <c r="G653" s="436"/>
      <c r="H653" s="356"/>
    </row>
    <row r="654" spans="1:8" s="351" customFormat="1" ht="35.1" customHeight="1">
      <c r="A654" s="356"/>
      <c r="B654" s="403"/>
      <c r="C654" s="403"/>
      <c r="E654" s="435"/>
      <c r="F654" s="436"/>
      <c r="G654" s="436"/>
      <c r="H654" s="356"/>
    </row>
    <row r="655" spans="1:8" s="351" customFormat="1" ht="35.1" customHeight="1">
      <c r="A655" s="356"/>
      <c r="B655" s="403"/>
      <c r="C655" s="403"/>
      <c r="E655" s="435"/>
      <c r="F655" s="436"/>
      <c r="G655" s="436"/>
      <c r="H655" s="356"/>
    </row>
    <row r="656" spans="1:8" s="351" customFormat="1" ht="35.1" customHeight="1">
      <c r="A656" s="356"/>
      <c r="B656" s="403"/>
      <c r="C656" s="403"/>
      <c r="E656" s="435"/>
      <c r="F656" s="436"/>
      <c r="G656" s="436"/>
      <c r="H656" s="356"/>
    </row>
    <row r="657" spans="1:8" s="351" customFormat="1" ht="35.1" customHeight="1">
      <c r="A657" s="356"/>
      <c r="B657" s="403"/>
      <c r="C657" s="403"/>
      <c r="E657" s="435"/>
      <c r="F657" s="436"/>
      <c r="G657" s="436"/>
      <c r="H657" s="356"/>
    </row>
    <row r="658" spans="1:8" s="351" customFormat="1" ht="35.1" customHeight="1">
      <c r="A658" s="356"/>
      <c r="B658" s="403"/>
      <c r="C658" s="403"/>
      <c r="E658" s="435"/>
      <c r="F658" s="436"/>
      <c r="G658" s="436"/>
      <c r="H658" s="356"/>
    </row>
    <row r="659" spans="1:8" s="351" customFormat="1" ht="35.1" customHeight="1">
      <c r="A659" s="356"/>
      <c r="B659" s="403"/>
      <c r="C659" s="403"/>
      <c r="E659" s="435"/>
      <c r="F659" s="436"/>
      <c r="G659" s="436"/>
      <c r="H659" s="356"/>
    </row>
    <row r="660" spans="1:8" s="351" customFormat="1" ht="35.1" customHeight="1">
      <c r="A660" s="356"/>
      <c r="B660" s="403"/>
      <c r="C660" s="403"/>
      <c r="E660" s="435"/>
      <c r="F660" s="436"/>
      <c r="G660" s="436"/>
      <c r="H660" s="356"/>
    </row>
    <row r="661" spans="1:8" s="351" customFormat="1" ht="35.1" customHeight="1">
      <c r="A661" s="356"/>
      <c r="B661" s="403"/>
      <c r="C661" s="403"/>
      <c r="E661" s="435"/>
      <c r="F661" s="436"/>
      <c r="G661" s="436"/>
      <c r="H661" s="356"/>
    </row>
    <row r="662" spans="1:8" s="351" customFormat="1" ht="35.1" customHeight="1">
      <c r="A662" s="356"/>
      <c r="B662" s="403"/>
      <c r="C662" s="403"/>
      <c r="E662" s="435"/>
      <c r="F662" s="436"/>
      <c r="G662" s="436"/>
      <c r="H662" s="356"/>
    </row>
    <row r="663" spans="1:8" s="351" customFormat="1" ht="35.1" customHeight="1">
      <c r="A663" s="356"/>
      <c r="B663" s="403"/>
      <c r="C663" s="403"/>
      <c r="E663" s="435"/>
      <c r="F663" s="436"/>
      <c r="G663" s="436"/>
      <c r="H663" s="356"/>
    </row>
    <row r="664" spans="1:8" s="351" customFormat="1" ht="35.1" customHeight="1">
      <c r="A664" s="356"/>
      <c r="B664" s="403"/>
      <c r="C664" s="403"/>
      <c r="E664" s="435"/>
      <c r="F664" s="436"/>
      <c r="G664" s="436"/>
      <c r="H664" s="356"/>
    </row>
    <row r="665" spans="1:8" s="351" customFormat="1" ht="35.1" customHeight="1">
      <c r="A665" s="356"/>
      <c r="B665" s="403"/>
      <c r="C665" s="403"/>
      <c r="E665" s="435"/>
      <c r="F665" s="436"/>
      <c r="G665" s="436"/>
      <c r="H665" s="356"/>
    </row>
    <row r="666" spans="1:8" s="351" customFormat="1" ht="35.1" customHeight="1">
      <c r="A666" s="356"/>
      <c r="B666" s="403"/>
      <c r="C666" s="403"/>
      <c r="E666" s="435"/>
      <c r="F666" s="436"/>
      <c r="G666" s="436"/>
      <c r="H666" s="356"/>
    </row>
    <row r="667" spans="1:8" s="351" customFormat="1" ht="35.1" customHeight="1">
      <c r="A667" s="356"/>
      <c r="B667" s="403"/>
      <c r="C667" s="403"/>
      <c r="E667" s="435"/>
      <c r="F667" s="436"/>
      <c r="G667" s="436"/>
      <c r="H667" s="356"/>
    </row>
    <row r="668" spans="1:8" s="351" customFormat="1" ht="35.1" customHeight="1">
      <c r="A668" s="356"/>
      <c r="B668" s="403"/>
      <c r="C668" s="403"/>
      <c r="E668" s="435"/>
      <c r="F668" s="436"/>
      <c r="G668" s="436"/>
      <c r="H668" s="356"/>
    </row>
    <row r="669" spans="1:8" s="351" customFormat="1" ht="35.1" customHeight="1">
      <c r="A669" s="356"/>
      <c r="B669" s="403"/>
      <c r="C669" s="403"/>
      <c r="E669" s="435"/>
      <c r="F669" s="436"/>
      <c r="G669" s="436"/>
      <c r="H669" s="356"/>
    </row>
    <row r="670" spans="1:8" s="351" customFormat="1" ht="35.1" customHeight="1">
      <c r="A670" s="356"/>
      <c r="B670" s="403"/>
      <c r="C670" s="403"/>
      <c r="E670" s="435"/>
      <c r="F670" s="436"/>
      <c r="G670" s="436"/>
      <c r="H670" s="356"/>
    </row>
    <row r="671" spans="1:8" s="351" customFormat="1" ht="35.1" customHeight="1">
      <c r="A671" s="356"/>
      <c r="B671" s="403"/>
      <c r="C671" s="403"/>
      <c r="E671" s="435"/>
      <c r="F671" s="436"/>
      <c r="G671" s="436"/>
      <c r="H671" s="356"/>
    </row>
    <row r="672" spans="1:8" s="351" customFormat="1" ht="35.1" customHeight="1">
      <c r="A672" s="356"/>
      <c r="B672" s="403"/>
      <c r="C672" s="403"/>
      <c r="E672" s="435"/>
      <c r="F672" s="436"/>
      <c r="G672" s="436"/>
      <c r="H672" s="356"/>
    </row>
    <row r="673" spans="1:8" s="351" customFormat="1" ht="35.1" customHeight="1">
      <c r="A673" s="356"/>
      <c r="B673" s="403"/>
      <c r="C673" s="403"/>
      <c r="E673" s="435"/>
      <c r="F673" s="436"/>
      <c r="G673" s="436"/>
      <c r="H673" s="356"/>
    </row>
    <row r="674" spans="1:8" s="351" customFormat="1" ht="35.1" customHeight="1">
      <c r="A674" s="356"/>
      <c r="B674" s="403"/>
      <c r="C674" s="403"/>
      <c r="E674" s="435"/>
      <c r="F674" s="436"/>
      <c r="G674" s="436"/>
      <c r="H674" s="356"/>
    </row>
    <row r="675" spans="1:8" s="351" customFormat="1" ht="35.1" customHeight="1">
      <c r="A675" s="356"/>
      <c r="B675" s="403"/>
      <c r="C675" s="403"/>
      <c r="E675" s="435"/>
      <c r="F675" s="436"/>
      <c r="G675" s="436"/>
      <c r="H675" s="356"/>
    </row>
    <row r="676" spans="1:8" s="351" customFormat="1" ht="35.1" customHeight="1">
      <c r="A676" s="356"/>
      <c r="B676" s="403"/>
      <c r="C676" s="403"/>
      <c r="E676" s="435"/>
      <c r="F676" s="436"/>
      <c r="G676" s="436"/>
      <c r="H676" s="356"/>
    </row>
    <row r="677" spans="1:8" s="351" customFormat="1" ht="35.1" customHeight="1">
      <c r="A677" s="356"/>
      <c r="B677" s="403"/>
      <c r="C677" s="403"/>
      <c r="E677" s="435"/>
      <c r="F677" s="436"/>
      <c r="G677" s="436"/>
      <c r="H677" s="356"/>
    </row>
    <row r="678" spans="1:8" s="351" customFormat="1" ht="35.1" customHeight="1">
      <c r="A678" s="356"/>
      <c r="B678" s="403"/>
      <c r="C678" s="403"/>
      <c r="E678" s="435"/>
      <c r="F678" s="436"/>
      <c r="G678" s="436"/>
      <c r="H678" s="356"/>
    </row>
    <row r="679" spans="1:8" s="351" customFormat="1" ht="35.1" customHeight="1">
      <c r="A679" s="356"/>
      <c r="B679" s="403"/>
      <c r="C679" s="403"/>
      <c r="E679" s="435"/>
      <c r="F679" s="436"/>
      <c r="G679" s="436"/>
      <c r="H679" s="356"/>
    </row>
    <row r="680" spans="1:8" s="351" customFormat="1" ht="35.1" customHeight="1">
      <c r="A680" s="356"/>
      <c r="B680" s="403"/>
      <c r="C680" s="403"/>
      <c r="E680" s="435"/>
      <c r="F680" s="436"/>
      <c r="G680" s="436"/>
      <c r="H680" s="356"/>
    </row>
    <row r="681" spans="1:8" s="351" customFormat="1" ht="35.1" customHeight="1">
      <c r="A681" s="356"/>
      <c r="B681" s="403"/>
      <c r="C681" s="403"/>
      <c r="E681" s="435"/>
      <c r="F681" s="436"/>
      <c r="G681" s="436"/>
      <c r="H681" s="356"/>
    </row>
    <row r="682" spans="1:8" s="351" customFormat="1" ht="35.1" customHeight="1">
      <c r="A682" s="356"/>
      <c r="B682" s="403"/>
      <c r="C682" s="403"/>
      <c r="E682" s="435"/>
      <c r="F682" s="436"/>
      <c r="G682" s="436"/>
      <c r="H682" s="356"/>
    </row>
    <row r="683" spans="1:8" s="351" customFormat="1" ht="35.1" customHeight="1">
      <c r="A683" s="356"/>
      <c r="B683" s="403"/>
      <c r="C683" s="403"/>
      <c r="E683" s="435"/>
      <c r="F683" s="436"/>
      <c r="G683" s="436"/>
      <c r="H683" s="356"/>
    </row>
    <row r="684" spans="1:8" s="351" customFormat="1" ht="35.1" customHeight="1">
      <c r="A684" s="356"/>
      <c r="B684" s="403"/>
      <c r="C684" s="403"/>
      <c r="E684" s="435"/>
      <c r="F684" s="436"/>
      <c r="G684" s="436"/>
      <c r="H684" s="356"/>
    </row>
    <row r="685" spans="1:8" s="351" customFormat="1" ht="35.1" customHeight="1">
      <c r="A685" s="356"/>
      <c r="B685" s="403"/>
      <c r="C685" s="403"/>
      <c r="E685" s="435"/>
      <c r="F685" s="436"/>
      <c r="G685" s="436"/>
      <c r="H685" s="356"/>
    </row>
    <row r="686" spans="1:8" s="351" customFormat="1" ht="35.1" customHeight="1">
      <c r="A686" s="356"/>
      <c r="B686" s="403"/>
      <c r="C686" s="403"/>
      <c r="E686" s="435"/>
      <c r="F686" s="436"/>
      <c r="G686" s="436"/>
      <c r="H686" s="356"/>
    </row>
    <row r="687" spans="1:8" s="351" customFormat="1" ht="35.1" customHeight="1">
      <c r="A687" s="356"/>
      <c r="B687" s="403"/>
      <c r="C687" s="403"/>
      <c r="E687" s="435"/>
      <c r="F687" s="436"/>
      <c r="G687" s="436"/>
      <c r="H687" s="356"/>
    </row>
    <row r="688" spans="1:8" s="351" customFormat="1" ht="35.1" customHeight="1">
      <c r="A688" s="356"/>
      <c r="B688" s="403"/>
      <c r="C688" s="403"/>
      <c r="E688" s="435"/>
      <c r="F688" s="436"/>
      <c r="G688" s="436"/>
      <c r="H688" s="356"/>
    </row>
    <row r="689" spans="1:8" s="351" customFormat="1" ht="35.1" customHeight="1">
      <c r="A689" s="356"/>
      <c r="B689" s="403"/>
      <c r="C689" s="403"/>
      <c r="E689" s="435"/>
      <c r="F689" s="436"/>
      <c r="G689" s="436"/>
      <c r="H689" s="356"/>
    </row>
    <row r="690" spans="1:8" s="351" customFormat="1" ht="35.1" customHeight="1">
      <c r="A690" s="356"/>
      <c r="B690" s="403"/>
      <c r="C690" s="403"/>
      <c r="E690" s="435"/>
      <c r="F690" s="436"/>
      <c r="G690" s="436"/>
      <c r="H690" s="356"/>
    </row>
    <row r="691" spans="1:8" s="351" customFormat="1" ht="35.1" customHeight="1">
      <c r="A691" s="356"/>
      <c r="B691" s="403"/>
      <c r="C691" s="403"/>
      <c r="E691" s="435"/>
      <c r="F691" s="436"/>
      <c r="G691" s="436"/>
      <c r="H691" s="356"/>
    </row>
    <row r="692" spans="1:8" s="351" customFormat="1" ht="35.1" customHeight="1">
      <c r="A692" s="356"/>
      <c r="B692" s="403"/>
      <c r="C692" s="403"/>
      <c r="E692" s="435"/>
      <c r="F692" s="436"/>
      <c r="G692" s="436"/>
      <c r="H692" s="356"/>
    </row>
    <row r="693" spans="1:8" s="351" customFormat="1" ht="35.1" customHeight="1">
      <c r="A693" s="356"/>
      <c r="B693" s="403"/>
      <c r="C693" s="403"/>
      <c r="E693" s="435"/>
      <c r="F693" s="436"/>
      <c r="G693" s="436"/>
      <c r="H693" s="356"/>
    </row>
    <row r="694" spans="1:8" s="351" customFormat="1" ht="35.1" customHeight="1">
      <c r="A694" s="356"/>
      <c r="B694" s="403"/>
      <c r="C694" s="403"/>
      <c r="E694" s="435"/>
      <c r="F694" s="436"/>
      <c r="G694" s="436"/>
      <c r="H694" s="356"/>
    </row>
    <row r="695" spans="1:8" s="351" customFormat="1" ht="35.1" customHeight="1">
      <c r="A695" s="356"/>
      <c r="B695" s="403"/>
      <c r="C695" s="403"/>
      <c r="E695" s="435"/>
      <c r="F695" s="436"/>
      <c r="G695" s="436"/>
      <c r="H695" s="356"/>
    </row>
    <row r="696" spans="1:8" s="351" customFormat="1" ht="35.1" customHeight="1">
      <c r="A696" s="356"/>
      <c r="B696" s="403"/>
      <c r="C696" s="403"/>
      <c r="E696" s="435"/>
      <c r="F696" s="436"/>
      <c r="G696" s="436"/>
      <c r="H696" s="356"/>
    </row>
    <row r="697" spans="1:8" s="351" customFormat="1" ht="35.1" customHeight="1">
      <c r="A697" s="356"/>
      <c r="B697" s="403"/>
      <c r="C697" s="403"/>
      <c r="E697" s="435"/>
      <c r="F697" s="436"/>
      <c r="G697" s="436"/>
      <c r="H697" s="356"/>
    </row>
    <row r="698" spans="1:8" s="351" customFormat="1" ht="35.1" customHeight="1">
      <c r="A698" s="356"/>
      <c r="B698" s="403"/>
      <c r="C698" s="403"/>
      <c r="E698" s="435"/>
      <c r="F698" s="436"/>
      <c r="G698" s="436"/>
      <c r="H698" s="356"/>
    </row>
    <row r="699" spans="1:8" s="351" customFormat="1" ht="35.1" customHeight="1">
      <c r="A699" s="356"/>
      <c r="B699" s="403"/>
      <c r="C699" s="403"/>
      <c r="E699" s="435"/>
      <c r="F699" s="436"/>
      <c r="G699" s="436"/>
      <c r="H699" s="356"/>
    </row>
    <row r="700" spans="1:8" s="351" customFormat="1" ht="35.1" customHeight="1">
      <c r="A700" s="356"/>
      <c r="B700" s="403"/>
      <c r="C700" s="403"/>
      <c r="E700" s="435"/>
      <c r="F700" s="436"/>
      <c r="G700" s="436"/>
      <c r="H700" s="356"/>
    </row>
    <row r="701" spans="1:8" s="351" customFormat="1" ht="35.1" customHeight="1">
      <c r="A701" s="356"/>
      <c r="B701" s="403"/>
      <c r="C701" s="403"/>
      <c r="E701" s="435"/>
      <c r="F701" s="436"/>
      <c r="G701" s="436"/>
      <c r="H701" s="356"/>
    </row>
    <row r="702" spans="1:8" s="351" customFormat="1" ht="35.1" customHeight="1">
      <c r="A702" s="356"/>
      <c r="B702" s="403"/>
      <c r="C702" s="403"/>
      <c r="E702" s="435"/>
      <c r="F702" s="436"/>
      <c r="G702" s="436"/>
      <c r="H702" s="356"/>
    </row>
    <row r="703" spans="1:8" s="351" customFormat="1" ht="35.1" customHeight="1">
      <c r="A703" s="356"/>
      <c r="B703" s="403"/>
      <c r="C703" s="403"/>
      <c r="E703" s="435"/>
      <c r="F703" s="436"/>
      <c r="G703" s="436"/>
      <c r="H703" s="356"/>
    </row>
    <row r="704" spans="1:8" s="351" customFormat="1" ht="35.1" customHeight="1">
      <c r="A704" s="356"/>
      <c r="B704" s="403"/>
      <c r="C704" s="403"/>
      <c r="E704" s="435"/>
      <c r="F704" s="436"/>
      <c r="G704" s="436"/>
      <c r="H704" s="356"/>
    </row>
    <row r="705" spans="1:8" s="351" customFormat="1" ht="35.1" customHeight="1">
      <c r="A705" s="356"/>
      <c r="B705" s="403"/>
      <c r="C705" s="403"/>
      <c r="E705" s="435"/>
      <c r="F705" s="436"/>
      <c r="G705" s="436"/>
      <c r="H705" s="356"/>
    </row>
    <row r="706" spans="1:8" s="351" customFormat="1" ht="35.1" customHeight="1">
      <c r="A706" s="356"/>
      <c r="B706" s="403"/>
      <c r="C706" s="403"/>
      <c r="E706" s="435"/>
      <c r="F706" s="436"/>
      <c r="G706" s="436"/>
      <c r="H706" s="356"/>
    </row>
    <row r="707" spans="1:8" s="351" customFormat="1" ht="35.1" customHeight="1">
      <c r="A707" s="356"/>
      <c r="B707" s="403"/>
      <c r="C707" s="403"/>
      <c r="E707" s="435"/>
      <c r="F707" s="436"/>
      <c r="G707" s="436"/>
      <c r="H707" s="356"/>
    </row>
    <row r="708" spans="1:8" s="351" customFormat="1" ht="35.1" customHeight="1">
      <c r="A708" s="356"/>
      <c r="B708" s="403"/>
      <c r="C708" s="403"/>
      <c r="E708" s="435"/>
      <c r="F708" s="436"/>
      <c r="G708" s="436"/>
      <c r="H708" s="356"/>
    </row>
    <row r="709" spans="1:8" s="351" customFormat="1" ht="35.1" customHeight="1">
      <c r="A709" s="356"/>
      <c r="B709" s="403"/>
      <c r="C709" s="403"/>
      <c r="E709" s="435"/>
      <c r="F709" s="436"/>
      <c r="G709" s="436"/>
      <c r="H709" s="356"/>
    </row>
    <row r="710" spans="1:8" s="351" customFormat="1" ht="35.1" customHeight="1">
      <c r="A710" s="356"/>
      <c r="B710" s="403"/>
      <c r="C710" s="403"/>
      <c r="E710" s="435"/>
      <c r="F710" s="436"/>
      <c r="G710" s="436"/>
      <c r="H710" s="356"/>
    </row>
    <row r="711" spans="1:8" s="351" customFormat="1" ht="35.1" customHeight="1">
      <c r="A711" s="356"/>
      <c r="B711" s="403"/>
      <c r="C711" s="403"/>
      <c r="E711" s="435"/>
      <c r="F711" s="436"/>
      <c r="G711" s="436"/>
      <c r="H711" s="356"/>
    </row>
    <row r="712" spans="1:8" s="351" customFormat="1" ht="35.1" customHeight="1">
      <c r="A712" s="356"/>
      <c r="B712" s="403"/>
      <c r="C712" s="403"/>
      <c r="E712" s="435"/>
      <c r="F712" s="436"/>
      <c r="G712" s="436"/>
      <c r="H712" s="356"/>
    </row>
    <row r="713" spans="1:8" s="351" customFormat="1" ht="35.1" customHeight="1">
      <c r="A713" s="356"/>
      <c r="B713" s="403"/>
      <c r="C713" s="403"/>
      <c r="E713" s="435"/>
      <c r="F713" s="436"/>
      <c r="G713" s="436"/>
      <c r="H713" s="356"/>
    </row>
    <row r="714" spans="1:8" s="351" customFormat="1" ht="35.1" customHeight="1">
      <c r="A714" s="356"/>
      <c r="B714" s="403"/>
      <c r="C714" s="403"/>
      <c r="E714" s="435"/>
      <c r="F714" s="436"/>
      <c r="G714" s="436"/>
      <c r="H714" s="356"/>
    </row>
    <row r="715" spans="1:8" s="351" customFormat="1" ht="35.1" customHeight="1">
      <c r="A715" s="356"/>
      <c r="B715" s="403"/>
      <c r="C715" s="403"/>
      <c r="E715" s="435"/>
      <c r="F715" s="436"/>
      <c r="G715" s="436"/>
      <c r="H715" s="356"/>
    </row>
    <row r="716" spans="1:8" s="351" customFormat="1" ht="35.1" customHeight="1">
      <c r="A716" s="356"/>
      <c r="B716" s="403"/>
      <c r="C716" s="403"/>
      <c r="E716" s="435"/>
      <c r="F716" s="436"/>
      <c r="G716" s="436"/>
      <c r="H716" s="356"/>
    </row>
    <row r="717" spans="1:8" s="351" customFormat="1" ht="35.1" customHeight="1">
      <c r="A717" s="356"/>
      <c r="B717" s="403"/>
      <c r="C717" s="403"/>
      <c r="E717" s="435"/>
      <c r="F717" s="436"/>
      <c r="G717" s="436"/>
      <c r="H717" s="356"/>
    </row>
    <row r="718" spans="1:8" s="351" customFormat="1" ht="35.1" customHeight="1">
      <c r="A718" s="356"/>
      <c r="B718" s="403"/>
      <c r="C718" s="403"/>
      <c r="E718" s="435"/>
      <c r="F718" s="436"/>
      <c r="G718" s="436"/>
      <c r="H718" s="356"/>
    </row>
    <row r="719" spans="1:8" s="351" customFormat="1" ht="35.1" customHeight="1">
      <c r="A719" s="356"/>
      <c r="B719" s="403"/>
      <c r="C719" s="403"/>
      <c r="E719" s="435"/>
      <c r="F719" s="436"/>
      <c r="G719" s="436"/>
      <c r="H719" s="356"/>
    </row>
    <row r="720" spans="1:8" s="351" customFormat="1" ht="35.1" customHeight="1">
      <c r="A720" s="356"/>
      <c r="B720" s="403"/>
      <c r="C720" s="403"/>
      <c r="E720" s="435"/>
      <c r="F720" s="436"/>
      <c r="G720" s="436"/>
      <c r="H720" s="356"/>
    </row>
    <row r="721" spans="1:8" s="351" customFormat="1" ht="35.1" customHeight="1">
      <c r="A721" s="356"/>
      <c r="B721" s="403"/>
      <c r="C721" s="403"/>
      <c r="E721" s="435"/>
      <c r="F721" s="436"/>
      <c r="G721" s="436"/>
      <c r="H721" s="356"/>
    </row>
    <row r="722" spans="1:8" s="351" customFormat="1" ht="35.1" customHeight="1">
      <c r="A722" s="356"/>
      <c r="B722" s="403"/>
      <c r="C722" s="403"/>
      <c r="E722" s="435"/>
      <c r="F722" s="436"/>
      <c r="G722" s="436"/>
      <c r="H722" s="356"/>
    </row>
    <row r="723" spans="1:8" s="351" customFormat="1" ht="35.1" customHeight="1">
      <c r="A723" s="356"/>
      <c r="B723" s="403"/>
      <c r="C723" s="403"/>
      <c r="E723" s="435"/>
      <c r="F723" s="436"/>
      <c r="G723" s="436"/>
      <c r="H723" s="356"/>
    </row>
    <row r="724" spans="1:8" s="351" customFormat="1" ht="35.1" customHeight="1">
      <c r="A724" s="356"/>
      <c r="B724" s="403"/>
      <c r="C724" s="403"/>
      <c r="E724" s="435"/>
      <c r="F724" s="436"/>
      <c r="G724" s="436"/>
      <c r="H724" s="356"/>
    </row>
    <row r="725" spans="1:8" s="351" customFormat="1" ht="35.1" customHeight="1">
      <c r="A725" s="356"/>
      <c r="B725" s="403"/>
      <c r="C725" s="403"/>
      <c r="E725" s="435"/>
      <c r="F725" s="436"/>
      <c r="G725" s="436"/>
      <c r="H725" s="356"/>
    </row>
    <row r="726" spans="1:8" s="351" customFormat="1" ht="35.1" customHeight="1">
      <c r="A726" s="356"/>
      <c r="B726" s="403"/>
      <c r="C726" s="403"/>
      <c r="E726" s="435"/>
      <c r="F726" s="436"/>
      <c r="G726" s="436"/>
      <c r="H726" s="356"/>
    </row>
    <row r="727" spans="1:8" s="351" customFormat="1" ht="35.1" customHeight="1">
      <c r="A727" s="356"/>
      <c r="B727" s="403"/>
      <c r="C727" s="403"/>
      <c r="E727" s="435"/>
      <c r="F727" s="436"/>
      <c r="G727" s="436"/>
      <c r="H727" s="356"/>
    </row>
    <row r="728" spans="1:8" s="351" customFormat="1" ht="35.1" customHeight="1">
      <c r="A728" s="356"/>
      <c r="B728" s="403"/>
      <c r="C728" s="403"/>
      <c r="E728" s="435"/>
      <c r="F728" s="436"/>
      <c r="G728" s="436"/>
      <c r="H728" s="356"/>
    </row>
    <row r="729" spans="1:8" s="351" customFormat="1" ht="35.1" customHeight="1">
      <c r="A729" s="356"/>
      <c r="B729" s="403"/>
      <c r="C729" s="403"/>
      <c r="E729" s="435"/>
      <c r="F729" s="436"/>
      <c r="G729" s="436"/>
      <c r="H729" s="356"/>
    </row>
    <row r="730" spans="1:8" s="351" customFormat="1" ht="35.1" customHeight="1">
      <c r="A730" s="356"/>
      <c r="B730" s="403"/>
      <c r="C730" s="403"/>
      <c r="E730" s="435"/>
      <c r="F730" s="436"/>
      <c r="G730" s="436"/>
      <c r="H730" s="356"/>
    </row>
    <row r="731" spans="1:8" s="351" customFormat="1" ht="35.1" customHeight="1">
      <c r="A731" s="356"/>
      <c r="B731" s="403"/>
      <c r="C731" s="403"/>
      <c r="E731" s="435"/>
      <c r="F731" s="436"/>
      <c r="G731" s="436"/>
      <c r="H731" s="356"/>
    </row>
    <row r="732" spans="1:8" s="351" customFormat="1" ht="35.1" customHeight="1">
      <c r="A732" s="356"/>
      <c r="B732" s="403"/>
      <c r="C732" s="403"/>
      <c r="E732" s="435"/>
      <c r="F732" s="436"/>
      <c r="G732" s="436"/>
      <c r="H732" s="356"/>
    </row>
    <row r="733" spans="1:8" s="351" customFormat="1" ht="35.1" customHeight="1">
      <c r="A733" s="356"/>
      <c r="B733" s="403"/>
      <c r="C733" s="403"/>
      <c r="E733" s="435"/>
      <c r="F733" s="436"/>
      <c r="G733" s="436"/>
      <c r="H733" s="356"/>
    </row>
    <row r="734" spans="1:8" s="351" customFormat="1" ht="35.1" customHeight="1">
      <c r="A734" s="356"/>
      <c r="B734" s="403"/>
      <c r="C734" s="403"/>
      <c r="E734" s="435"/>
      <c r="F734" s="436"/>
      <c r="G734" s="436"/>
      <c r="H734" s="356"/>
    </row>
    <row r="735" spans="1:8" s="351" customFormat="1" ht="35.1" customHeight="1">
      <c r="A735" s="356"/>
      <c r="B735" s="403"/>
      <c r="C735" s="403"/>
      <c r="E735" s="435"/>
      <c r="F735" s="436"/>
      <c r="G735" s="436"/>
      <c r="H735" s="356"/>
    </row>
    <row r="736" spans="1:8" s="351" customFormat="1" ht="35.1" customHeight="1">
      <c r="A736" s="356"/>
      <c r="B736" s="403"/>
      <c r="C736" s="403"/>
      <c r="E736" s="435"/>
      <c r="F736" s="436"/>
      <c r="G736" s="436"/>
      <c r="H736" s="356"/>
    </row>
    <row r="737" spans="1:8" s="351" customFormat="1" ht="35.1" customHeight="1">
      <c r="A737" s="356"/>
      <c r="B737" s="403"/>
      <c r="C737" s="403"/>
      <c r="E737" s="435"/>
      <c r="F737" s="436"/>
      <c r="G737" s="436"/>
      <c r="H737" s="356"/>
    </row>
    <row r="738" spans="1:8" s="351" customFormat="1" ht="35.1" customHeight="1">
      <c r="A738" s="356"/>
      <c r="B738" s="403"/>
      <c r="C738" s="403"/>
      <c r="E738" s="435"/>
      <c r="F738" s="436"/>
      <c r="G738" s="436"/>
      <c r="H738" s="356"/>
    </row>
    <row r="739" spans="1:8" s="351" customFormat="1" ht="35.1" customHeight="1">
      <c r="A739" s="356"/>
      <c r="B739" s="403"/>
      <c r="C739" s="403"/>
      <c r="E739" s="435"/>
      <c r="F739" s="436"/>
      <c r="G739" s="436"/>
      <c r="H739" s="356"/>
    </row>
    <row r="740" spans="1:8" s="351" customFormat="1" ht="35.1" customHeight="1">
      <c r="A740" s="356"/>
      <c r="B740" s="403"/>
      <c r="C740" s="403"/>
      <c r="E740" s="435"/>
      <c r="F740" s="436"/>
      <c r="G740" s="436"/>
      <c r="H740" s="356"/>
    </row>
    <row r="741" spans="1:8" s="351" customFormat="1" ht="35.1" customHeight="1">
      <c r="A741" s="356"/>
      <c r="B741" s="403"/>
      <c r="C741" s="403"/>
      <c r="E741" s="435"/>
      <c r="F741" s="436"/>
      <c r="G741" s="436"/>
      <c r="H741" s="356"/>
    </row>
    <row r="742" spans="1:8" s="351" customFormat="1" ht="35.1" customHeight="1">
      <c r="A742" s="356"/>
      <c r="B742" s="403"/>
      <c r="C742" s="403"/>
      <c r="E742" s="435"/>
      <c r="F742" s="436"/>
      <c r="G742" s="436"/>
      <c r="H742" s="356"/>
    </row>
    <row r="743" spans="1:8" s="351" customFormat="1" ht="35.1" customHeight="1">
      <c r="A743" s="356"/>
      <c r="B743" s="403"/>
      <c r="C743" s="403"/>
      <c r="E743" s="435"/>
      <c r="F743" s="436"/>
      <c r="G743" s="436"/>
      <c r="H743" s="356"/>
    </row>
    <row r="744" spans="1:8" s="351" customFormat="1" ht="35.1" customHeight="1">
      <c r="A744" s="356"/>
      <c r="B744" s="403"/>
      <c r="C744" s="403"/>
      <c r="E744" s="435"/>
      <c r="F744" s="436"/>
      <c r="G744" s="436"/>
      <c r="H744" s="356"/>
    </row>
    <row r="745" spans="1:8" s="351" customFormat="1" ht="35.1" customHeight="1">
      <c r="A745" s="356"/>
      <c r="B745" s="403"/>
      <c r="C745" s="403"/>
      <c r="E745" s="435"/>
      <c r="F745" s="436"/>
      <c r="G745" s="436"/>
      <c r="H745" s="356"/>
    </row>
    <row r="746" spans="1:8" s="351" customFormat="1" ht="35.1" customHeight="1">
      <c r="A746" s="356"/>
      <c r="B746" s="403"/>
      <c r="C746" s="403"/>
      <c r="E746" s="435"/>
      <c r="F746" s="436"/>
      <c r="G746" s="436"/>
      <c r="H746" s="356"/>
    </row>
    <row r="747" spans="1:8" s="351" customFormat="1" ht="35.1" customHeight="1">
      <c r="A747" s="356"/>
      <c r="B747" s="403"/>
      <c r="C747" s="403"/>
      <c r="E747" s="435"/>
      <c r="F747" s="436"/>
      <c r="G747" s="436"/>
      <c r="H747" s="356"/>
    </row>
    <row r="748" spans="1:8" s="351" customFormat="1" ht="35.1" customHeight="1">
      <c r="A748" s="356"/>
      <c r="B748" s="403"/>
      <c r="C748" s="403"/>
      <c r="E748" s="435"/>
      <c r="F748" s="436"/>
      <c r="G748" s="436"/>
      <c r="H748" s="356"/>
    </row>
    <row r="749" spans="1:8" s="351" customFormat="1" ht="35.1" customHeight="1">
      <c r="A749" s="356"/>
      <c r="B749" s="403"/>
      <c r="C749" s="403"/>
      <c r="E749" s="435"/>
      <c r="F749" s="436"/>
      <c r="G749" s="436"/>
      <c r="H749" s="356"/>
    </row>
    <row r="750" spans="1:8" s="351" customFormat="1" ht="35.1" customHeight="1">
      <c r="A750" s="356"/>
      <c r="B750" s="403"/>
      <c r="C750" s="403"/>
      <c r="E750" s="435"/>
      <c r="F750" s="436"/>
      <c r="G750" s="436"/>
      <c r="H750" s="356"/>
    </row>
    <row r="751" spans="1:8" s="351" customFormat="1" ht="35.1" customHeight="1">
      <c r="A751" s="356"/>
      <c r="B751" s="403"/>
      <c r="C751" s="403"/>
      <c r="E751" s="435"/>
      <c r="F751" s="436"/>
      <c r="G751" s="436"/>
      <c r="H751" s="356"/>
    </row>
    <row r="752" spans="1:8" s="351" customFormat="1" ht="35.1" customHeight="1">
      <c r="A752" s="356"/>
      <c r="B752" s="403"/>
      <c r="C752" s="403"/>
      <c r="E752" s="435"/>
      <c r="F752" s="436"/>
      <c r="G752" s="436"/>
      <c r="H752" s="356"/>
    </row>
    <row r="753" spans="1:8" s="351" customFormat="1" ht="35.1" customHeight="1">
      <c r="A753" s="356"/>
      <c r="B753" s="403"/>
      <c r="C753" s="403"/>
      <c r="E753" s="435"/>
      <c r="F753" s="436"/>
      <c r="G753" s="436"/>
      <c r="H753" s="356"/>
    </row>
    <row r="754" spans="1:8" s="351" customFormat="1" ht="35.1" customHeight="1">
      <c r="A754" s="356"/>
      <c r="B754" s="403"/>
      <c r="C754" s="403"/>
      <c r="E754" s="435"/>
      <c r="F754" s="436"/>
      <c r="G754" s="436"/>
      <c r="H754" s="356"/>
    </row>
    <row r="755" spans="1:8" s="351" customFormat="1" ht="35.1" customHeight="1">
      <c r="A755" s="356"/>
      <c r="B755" s="403"/>
      <c r="C755" s="403"/>
      <c r="E755" s="435"/>
      <c r="F755" s="436"/>
      <c r="G755" s="436"/>
      <c r="H755" s="356"/>
    </row>
    <row r="756" spans="1:8" s="351" customFormat="1" ht="35.1" customHeight="1">
      <c r="A756" s="356"/>
      <c r="B756" s="403"/>
      <c r="C756" s="403"/>
      <c r="E756" s="435"/>
      <c r="F756" s="436"/>
      <c r="G756" s="436"/>
      <c r="H756" s="356"/>
    </row>
    <row r="757" spans="1:8" s="351" customFormat="1" ht="35.1" customHeight="1">
      <c r="A757" s="356"/>
      <c r="B757" s="403"/>
      <c r="C757" s="403"/>
      <c r="E757" s="435"/>
      <c r="F757" s="436"/>
      <c r="G757" s="436"/>
      <c r="H757" s="356"/>
    </row>
    <row r="758" spans="1:8" s="351" customFormat="1" ht="35.1" customHeight="1">
      <c r="A758" s="356"/>
      <c r="B758" s="403"/>
      <c r="C758" s="403"/>
      <c r="E758" s="435"/>
      <c r="F758" s="436"/>
      <c r="G758" s="436"/>
      <c r="H758" s="356"/>
    </row>
    <row r="759" spans="1:8" s="351" customFormat="1" ht="35.1" customHeight="1">
      <c r="A759" s="356"/>
      <c r="B759" s="403"/>
      <c r="C759" s="403"/>
      <c r="E759" s="435"/>
      <c r="F759" s="436"/>
      <c r="G759" s="436"/>
      <c r="H759" s="356"/>
    </row>
    <row r="760" spans="1:8" s="351" customFormat="1" ht="35.1" customHeight="1">
      <c r="A760" s="356"/>
      <c r="B760" s="403"/>
      <c r="C760" s="403"/>
      <c r="E760" s="435"/>
      <c r="F760" s="436"/>
      <c r="G760" s="436"/>
      <c r="H760" s="356"/>
    </row>
    <row r="761" spans="1:8" s="351" customFormat="1" ht="35.1" customHeight="1">
      <c r="A761" s="356"/>
      <c r="B761" s="403"/>
      <c r="C761" s="403"/>
      <c r="E761" s="435"/>
      <c r="F761" s="436"/>
      <c r="G761" s="436"/>
      <c r="H761" s="356"/>
    </row>
    <row r="762" spans="1:8" s="351" customFormat="1" ht="35.1" customHeight="1">
      <c r="A762" s="356"/>
      <c r="B762" s="403"/>
      <c r="C762" s="403"/>
      <c r="E762" s="435"/>
      <c r="F762" s="436"/>
      <c r="G762" s="436"/>
      <c r="H762" s="356"/>
    </row>
    <row r="763" spans="1:8" s="351" customFormat="1" ht="35.1" customHeight="1">
      <c r="A763" s="356"/>
      <c r="B763" s="403"/>
      <c r="C763" s="403"/>
      <c r="E763" s="435"/>
      <c r="F763" s="436"/>
      <c r="G763" s="436"/>
      <c r="H763" s="356"/>
    </row>
    <row r="764" spans="1:8" s="351" customFormat="1" ht="35.1" customHeight="1">
      <c r="A764" s="356"/>
      <c r="B764" s="403"/>
      <c r="C764" s="403"/>
      <c r="E764" s="435"/>
      <c r="F764" s="436"/>
      <c r="G764" s="436"/>
      <c r="H764" s="356"/>
    </row>
    <row r="765" spans="1:8" s="351" customFormat="1" ht="35.1" customHeight="1">
      <c r="A765" s="356"/>
      <c r="B765" s="403"/>
      <c r="C765" s="403"/>
      <c r="E765" s="435"/>
      <c r="F765" s="436"/>
      <c r="G765" s="436"/>
      <c r="H765" s="356"/>
    </row>
    <row r="766" spans="1:8" s="351" customFormat="1" ht="35.1" customHeight="1">
      <c r="A766" s="356"/>
      <c r="B766" s="403"/>
      <c r="C766" s="403"/>
      <c r="E766" s="435"/>
      <c r="F766" s="436"/>
      <c r="G766" s="436"/>
      <c r="H766" s="356"/>
    </row>
    <row r="767" spans="1:8" s="351" customFormat="1" ht="35.1" customHeight="1">
      <c r="A767" s="356"/>
      <c r="B767" s="403"/>
      <c r="C767" s="403"/>
      <c r="E767" s="435"/>
      <c r="F767" s="436"/>
      <c r="G767" s="436"/>
      <c r="H767" s="356"/>
    </row>
    <row r="768" spans="1:8" s="351" customFormat="1" ht="35.1" customHeight="1">
      <c r="A768" s="356"/>
      <c r="B768" s="403"/>
      <c r="C768" s="403"/>
      <c r="E768" s="435"/>
      <c r="F768" s="436"/>
      <c r="G768" s="436"/>
      <c r="H768" s="356"/>
    </row>
    <row r="769" spans="1:8" s="351" customFormat="1" ht="35.1" customHeight="1">
      <c r="A769" s="356"/>
      <c r="B769" s="403"/>
      <c r="C769" s="403"/>
      <c r="E769" s="435"/>
      <c r="F769" s="436"/>
      <c r="G769" s="436"/>
      <c r="H769" s="356"/>
    </row>
    <row r="770" spans="1:8" s="351" customFormat="1" ht="35.1" customHeight="1">
      <c r="A770" s="356"/>
      <c r="B770" s="403"/>
      <c r="C770" s="403"/>
      <c r="E770" s="435"/>
      <c r="F770" s="436"/>
      <c r="G770" s="436"/>
      <c r="H770" s="356"/>
    </row>
    <row r="771" spans="1:8" s="351" customFormat="1" ht="35.1" customHeight="1">
      <c r="A771" s="356"/>
      <c r="B771" s="403"/>
      <c r="C771" s="403"/>
      <c r="E771" s="435"/>
      <c r="F771" s="436"/>
      <c r="G771" s="436"/>
      <c r="H771" s="356"/>
    </row>
    <row r="772" spans="1:8" s="351" customFormat="1" ht="35.1" customHeight="1">
      <c r="A772" s="356"/>
      <c r="B772" s="403"/>
      <c r="C772" s="403"/>
      <c r="E772" s="435"/>
      <c r="F772" s="436"/>
      <c r="G772" s="436"/>
      <c r="H772" s="356"/>
    </row>
    <row r="773" spans="1:8" s="351" customFormat="1" ht="35.1" customHeight="1">
      <c r="A773" s="356"/>
      <c r="B773" s="403"/>
      <c r="C773" s="403"/>
      <c r="E773" s="435"/>
      <c r="F773" s="436"/>
      <c r="G773" s="436"/>
      <c r="H773" s="356"/>
    </row>
    <row r="774" spans="1:8" s="351" customFormat="1" ht="35.1" customHeight="1">
      <c r="A774" s="356"/>
      <c r="B774" s="403"/>
      <c r="C774" s="403"/>
      <c r="E774" s="435"/>
      <c r="F774" s="436"/>
      <c r="G774" s="436"/>
      <c r="H774" s="356"/>
    </row>
    <row r="775" spans="1:8" s="351" customFormat="1" ht="35.1" customHeight="1">
      <c r="A775" s="356"/>
      <c r="B775" s="403"/>
      <c r="C775" s="403"/>
      <c r="E775" s="435"/>
      <c r="F775" s="436"/>
      <c r="G775" s="436"/>
      <c r="H775" s="356"/>
    </row>
    <row r="776" spans="1:8" s="351" customFormat="1" ht="35.1" customHeight="1">
      <c r="A776" s="356"/>
      <c r="B776" s="403"/>
      <c r="C776" s="403"/>
      <c r="E776" s="435"/>
      <c r="F776" s="436"/>
      <c r="G776" s="436"/>
      <c r="H776" s="356"/>
    </row>
    <row r="777" spans="1:8" s="351" customFormat="1" ht="35.1" customHeight="1">
      <c r="A777" s="356"/>
      <c r="B777" s="403"/>
      <c r="C777" s="403"/>
      <c r="E777" s="435"/>
      <c r="F777" s="436"/>
      <c r="G777" s="436"/>
      <c r="H777" s="356"/>
    </row>
    <row r="778" spans="1:8" s="351" customFormat="1" ht="35.1" customHeight="1">
      <c r="A778" s="356"/>
      <c r="B778" s="403"/>
      <c r="C778" s="403"/>
      <c r="E778" s="435"/>
      <c r="F778" s="436"/>
      <c r="G778" s="436"/>
      <c r="H778" s="356"/>
    </row>
    <row r="779" spans="1:8" s="351" customFormat="1" ht="35.1" customHeight="1">
      <c r="A779" s="356"/>
      <c r="B779" s="403"/>
      <c r="C779" s="403"/>
      <c r="E779" s="435"/>
      <c r="F779" s="436"/>
      <c r="G779" s="436"/>
      <c r="H779" s="356"/>
    </row>
    <row r="780" spans="1:8" s="351" customFormat="1" ht="35.1" customHeight="1">
      <c r="A780" s="356"/>
      <c r="B780" s="403"/>
      <c r="C780" s="403"/>
      <c r="E780" s="435"/>
      <c r="F780" s="436"/>
      <c r="G780" s="436"/>
      <c r="H780" s="356"/>
    </row>
    <row r="781" spans="1:8" s="351" customFormat="1" ht="35.1" customHeight="1">
      <c r="A781" s="356"/>
      <c r="B781" s="403"/>
      <c r="C781" s="403"/>
      <c r="E781" s="435"/>
      <c r="F781" s="436"/>
      <c r="G781" s="436"/>
      <c r="H781" s="356"/>
    </row>
    <row r="782" spans="1:8" s="351" customFormat="1" ht="35.1" customHeight="1">
      <c r="A782" s="356"/>
      <c r="B782" s="403"/>
      <c r="C782" s="403"/>
      <c r="E782" s="435"/>
      <c r="F782" s="436"/>
      <c r="G782" s="436"/>
      <c r="H782" s="356"/>
    </row>
    <row r="783" spans="1:8" s="351" customFormat="1" ht="35.1" customHeight="1">
      <c r="A783" s="356"/>
      <c r="B783" s="403"/>
      <c r="C783" s="403"/>
      <c r="E783" s="435"/>
      <c r="F783" s="436"/>
      <c r="G783" s="436"/>
      <c r="H783" s="356"/>
    </row>
    <row r="784" spans="1:8" s="351" customFormat="1" ht="35.1" customHeight="1">
      <c r="A784" s="356"/>
      <c r="B784" s="403"/>
      <c r="C784" s="403"/>
      <c r="E784" s="435"/>
      <c r="F784" s="436"/>
      <c r="G784" s="436"/>
      <c r="H784" s="356"/>
    </row>
    <row r="785" spans="1:8" s="351" customFormat="1" ht="35.1" customHeight="1">
      <c r="A785" s="356"/>
      <c r="B785" s="403"/>
      <c r="C785" s="403"/>
      <c r="E785" s="435"/>
      <c r="F785" s="436"/>
      <c r="G785" s="436"/>
      <c r="H785" s="356"/>
    </row>
    <row r="786" spans="1:8" s="351" customFormat="1" ht="35.1" customHeight="1">
      <c r="A786" s="356"/>
      <c r="B786" s="403"/>
      <c r="C786" s="403"/>
      <c r="E786" s="435"/>
      <c r="F786" s="436"/>
      <c r="G786" s="436"/>
      <c r="H786" s="356"/>
    </row>
    <row r="787" spans="1:8" s="351" customFormat="1" ht="35.1" customHeight="1">
      <c r="A787" s="356"/>
      <c r="B787" s="403"/>
      <c r="C787" s="403"/>
      <c r="E787" s="435"/>
      <c r="F787" s="436"/>
      <c r="G787" s="436"/>
      <c r="H787" s="356"/>
    </row>
    <row r="788" spans="1:8" s="351" customFormat="1" ht="35.1" customHeight="1">
      <c r="A788" s="356"/>
      <c r="B788" s="403"/>
      <c r="C788" s="403"/>
      <c r="E788" s="435"/>
      <c r="F788" s="436"/>
      <c r="G788" s="436"/>
      <c r="H788" s="356"/>
    </row>
    <row r="789" spans="1:8" s="351" customFormat="1" ht="35.1" customHeight="1">
      <c r="A789" s="356"/>
      <c r="B789" s="403"/>
      <c r="C789" s="403"/>
      <c r="E789" s="435"/>
      <c r="F789" s="436"/>
      <c r="G789" s="436"/>
      <c r="H789" s="356"/>
    </row>
    <row r="790" spans="1:8" s="351" customFormat="1" ht="35.1" customHeight="1">
      <c r="A790" s="356"/>
      <c r="B790" s="403"/>
      <c r="C790" s="403"/>
      <c r="E790" s="435"/>
      <c r="F790" s="436"/>
      <c r="G790" s="436"/>
      <c r="H790" s="356"/>
    </row>
    <row r="791" spans="1:8" s="351" customFormat="1" ht="35.1" customHeight="1">
      <c r="A791" s="356"/>
      <c r="B791" s="403"/>
      <c r="C791" s="403"/>
      <c r="E791" s="435"/>
      <c r="F791" s="436"/>
      <c r="G791" s="436"/>
      <c r="H791" s="356"/>
    </row>
    <row r="792" spans="1:8" s="351" customFormat="1" ht="35.1" customHeight="1">
      <c r="A792" s="356"/>
      <c r="B792" s="403"/>
      <c r="C792" s="403"/>
      <c r="E792" s="435"/>
      <c r="F792" s="436"/>
      <c r="G792" s="436"/>
      <c r="H792" s="356"/>
    </row>
    <row r="793" spans="1:8" s="351" customFormat="1" ht="35.1" customHeight="1">
      <c r="A793" s="356"/>
      <c r="B793" s="403"/>
      <c r="C793" s="403"/>
      <c r="E793" s="435"/>
      <c r="F793" s="436"/>
      <c r="G793" s="436"/>
      <c r="H793" s="356"/>
    </row>
    <row r="794" spans="1:8" s="351" customFormat="1" ht="35.1" customHeight="1">
      <c r="A794" s="356"/>
      <c r="B794" s="403"/>
      <c r="C794" s="403"/>
      <c r="E794" s="435"/>
      <c r="F794" s="436"/>
      <c r="G794" s="436"/>
      <c r="H794" s="356"/>
    </row>
    <row r="795" spans="1:8" s="351" customFormat="1" ht="35.1" customHeight="1">
      <c r="A795" s="356"/>
      <c r="B795" s="403"/>
      <c r="C795" s="403"/>
      <c r="E795" s="435"/>
      <c r="F795" s="436"/>
      <c r="G795" s="436"/>
      <c r="H795" s="356"/>
    </row>
    <row r="796" spans="1:8" s="351" customFormat="1" ht="35.1" customHeight="1">
      <c r="A796" s="356"/>
      <c r="B796" s="403"/>
      <c r="C796" s="403"/>
      <c r="E796" s="435"/>
      <c r="F796" s="436"/>
      <c r="G796" s="436"/>
      <c r="H796" s="356"/>
    </row>
    <row r="797" spans="1:8" s="351" customFormat="1" ht="35.1" customHeight="1">
      <c r="A797" s="356"/>
      <c r="B797" s="403"/>
      <c r="C797" s="403"/>
      <c r="E797" s="435"/>
      <c r="F797" s="436"/>
      <c r="G797" s="436"/>
      <c r="H797" s="356"/>
    </row>
    <row r="798" spans="1:8" s="351" customFormat="1" ht="35.1" customHeight="1">
      <c r="A798" s="356"/>
      <c r="B798" s="403"/>
      <c r="C798" s="403"/>
      <c r="E798" s="435"/>
      <c r="F798" s="436"/>
      <c r="G798" s="436"/>
      <c r="H798" s="356"/>
    </row>
    <row r="799" spans="1:8" s="351" customFormat="1" ht="35.1" customHeight="1">
      <c r="A799" s="356"/>
      <c r="B799" s="403"/>
      <c r="C799" s="403"/>
      <c r="E799" s="435"/>
      <c r="F799" s="436"/>
      <c r="G799" s="436"/>
      <c r="H799" s="356"/>
    </row>
    <row r="800" spans="1:8" s="351" customFormat="1" ht="35.1" customHeight="1">
      <c r="A800" s="356"/>
      <c r="B800" s="403"/>
      <c r="C800" s="403"/>
      <c r="E800" s="435"/>
      <c r="F800" s="436"/>
      <c r="G800" s="436"/>
      <c r="H800" s="356"/>
    </row>
    <row r="801" spans="1:8" s="351" customFormat="1" ht="35.1" customHeight="1">
      <c r="A801" s="356"/>
      <c r="B801" s="403"/>
      <c r="C801" s="403"/>
      <c r="E801" s="435"/>
      <c r="F801" s="436"/>
      <c r="G801" s="436"/>
      <c r="H801" s="356"/>
    </row>
    <row r="802" spans="1:8" s="351" customFormat="1" ht="35.1" customHeight="1">
      <c r="A802" s="356"/>
      <c r="B802" s="403"/>
      <c r="C802" s="403"/>
      <c r="E802" s="435"/>
      <c r="F802" s="436"/>
      <c r="G802" s="436"/>
      <c r="H802" s="356"/>
    </row>
    <row r="803" spans="1:8" s="351" customFormat="1" ht="35.1" customHeight="1">
      <c r="A803" s="356"/>
      <c r="B803" s="403"/>
      <c r="C803" s="403"/>
      <c r="E803" s="435"/>
      <c r="F803" s="436"/>
      <c r="G803" s="436"/>
      <c r="H803" s="356"/>
    </row>
    <row r="804" spans="1:8" s="351" customFormat="1" ht="35.1" customHeight="1">
      <c r="A804" s="356"/>
      <c r="B804" s="403"/>
      <c r="C804" s="403"/>
      <c r="E804" s="435"/>
      <c r="F804" s="436"/>
      <c r="G804" s="436"/>
      <c r="H804" s="356"/>
    </row>
    <row r="805" spans="1:8" s="351" customFormat="1" ht="35.1" customHeight="1">
      <c r="A805" s="356"/>
      <c r="B805" s="403"/>
      <c r="C805" s="403"/>
      <c r="E805" s="435"/>
      <c r="F805" s="436"/>
      <c r="G805" s="436"/>
      <c r="H805" s="356"/>
    </row>
    <row r="806" spans="1:8" s="351" customFormat="1" ht="35.1" customHeight="1">
      <c r="A806" s="356"/>
      <c r="B806" s="403"/>
      <c r="C806" s="403"/>
      <c r="E806" s="435"/>
      <c r="F806" s="436"/>
      <c r="G806" s="436"/>
      <c r="H806" s="356"/>
    </row>
    <row r="807" spans="1:8" s="351" customFormat="1" ht="35.1" customHeight="1">
      <c r="A807" s="356"/>
      <c r="B807" s="403"/>
      <c r="C807" s="403"/>
      <c r="E807" s="435"/>
      <c r="F807" s="436"/>
      <c r="G807" s="436"/>
      <c r="H807" s="356"/>
    </row>
    <row r="808" spans="1:8" s="351" customFormat="1" ht="35.1" customHeight="1">
      <c r="A808" s="356"/>
      <c r="B808" s="403"/>
      <c r="C808" s="403"/>
      <c r="E808" s="435"/>
      <c r="F808" s="436"/>
      <c r="G808" s="436"/>
      <c r="H808" s="356"/>
    </row>
    <row r="809" spans="1:8" s="351" customFormat="1" ht="35.1" customHeight="1">
      <c r="A809" s="356"/>
      <c r="B809" s="403"/>
      <c r="C809" s="403"/>
      <c r="E809" s="435"/>
      <c r="F809" s="436"/>
      <c r="G809" s="436"/>
      <c r="H809" s="356"/>
    </row>
    <row r="810" spans="1:8" s="351" customFormat="1" ht="35.1" customHeight="1">
      <c r="A810" s="356"/>
      <c r="B810" s="403"/>
      <c r="C810" s="403"/>
      <c r="E810" s="435"/>
      <c r="F810" s="436"/>
      <c r="G810" s="436"/>
      <c r="H810" s="356"/>
    </row>
    <row r="811" spans="1:8" s="351" customFormat="1" ht="35.1" customHeight="1">
      <c r="A811" s="356"/>
      <c r="B811" s="403"/>
      <c r="C811" s="403"/>
      <c r="E811" s="435"/>
      <c r="F811" s="436"/>
      <c r="G811" s="436"/>
      <c r="H811" s="356"/>
    </row>
    <row r="812" spans="1:8" s="351" customFormat="1" ht="35.1" customHeight="1">
      <c r="A812" s="356"/>
      <c r="B812" s="403"/>
      <c r="C812" s="403"/>
      <c r="E812" s="435"/>
      <c r="F812" s="436"/>
      <c r="G812" s="436"/>
      <c r="H812" s="356"/>
    </row>
    <row r="813" spans="1:8" s="351" customFormat="1" ht="35.1" customHeight="1">
      <c r="A813" s="356"/>
      <c r="B813" s="403"/>
      <c r="C813" s="403"/>
      <c r="E813" s="435"/>
      <c r="F813" s="436"/>
      <c r="G813" s="436"/>
      <c r="H813" s="356"/>
    </row>
    <row r="814" spans="1:8" s="351" customFormat="1" ht="35.1" customHeight="1">
      <c r="A814" s="356"/>
      <c r="B814" s="403"/>
      <c r="C814" s="403"/>
      <c r="E814" s="435"/>
      <c r="F814" s="436"/>
      <c r="G814" s="436"/>
      <c r="H814" s="356"/>
    </row>
    <row r="815" spans="1:8" s="351" customFormat="1" ht="35.1" customHeight="1">
      <c r="A815" s="356"/>
      <c r="B815" s="403"/>
      <c r="C815" s="403"/>
      <c r="E815" s="435"/>
      <c r="F815" s="436"/>
      <c r="G815" s="436"/>
      <c r="H815" s="356"/>
    </row>
    <row r="816" spans="1:8" s="351" customFormat="1" ht="35.1" customHeight="1">
      <c r="A816" s="356"/>
      <c r="B816" s="403"/>
      <c r="C816" s="403"/>
      <c r="E816" s="435"/>
      <c r="F816" s="436"/>
      <c r="G816" s="436"/>
      <c r="H816" s="356"/>
    </row>
    <row r="817" spans="1:8" s="351" customFormat="1" ht="35.1" customHeight="1">
      <c r="A817" s="356"/>
      <c r="B817" s="403"/>
      <c r="C817" s="403"/>
      <c r="E817" s="435"/>
      <c r="F817" s="436"/>
      <c r="G817" s="436"/>
      <c r="H817" s="356"/>
    </row>
    <row r="818" spans="1:8" s="351" customFormat="1" ht="35.1" customHeight="1">
      <c r="A818" s="356"/>
      <c r="B818" s="403"/>
      <c r="C818" s="403"/>
      <c r="E818" s="435"/>
      <c r="F818" s="436"/>
      <c r="G818" s="436"/>
      <c r="H818" s="356"/>
    </row>
    <row r="819" spans="1:8" s="351" customFormat="1" ht="35.1" customHeight="1">
      <c r="A819" s="356"/>
      <c r="B819" s="403"/>
      <c r="C819" s="403"/>
      <c r="E819" s="435"/>
      <c r="F819" s="436"/>
      <c r="G819" s="436"/>
      <c r="H819" s="356"/>
    </row>
    <row r="820" spans="1:8" s="351" customFormat="1" ht="35.1" customHeight="1">
      <c r="A820" s="356"/>
      <c r="B820" s="403"/>
      <c r="C820" s="403"/>
      <c r="E820" s="435"/>
      <c r="F820" s="436"/>
      <c r="G820" s="436"/>
      <c r="H820" s="356"/>
    </row>
    <row r="821" spans="1:8" s="351" customFormat="1" ht="35.1" customHeight="1">
      <c r="A821" s="356"/>
      <c r="B821" s="403"/>
      <c r="C821" s="403"/>
      <c r="E821" s="435"/>
      <c r="F821" s="436"/>
      <c r="G821" s="436"/>
      <c r="H821" s="356"/>
    </row>
    <row r="822" spans="1:8" s="351" customFormat="1" ht="35.1" customHeight="1">
      <c r="A822" s="356"/>
      <c r="B822" s="403"/>
      <c r="C822" s="403"/>
      <c r="E822" s="435"/>
      <c r="F822" s="436"/>
      <c r="G822" s="436"/>
      <c r="H822" s="356"/>
    </row>
    <row r="823" spans="1:8" s="351" customFormat="1" ht="35.1" customHeight="1">
      <c r="A823" s="356"/>
      <c r="B823" s="403"/>
      <c r="C823" s="403"/>
      <c r="E823" s="435"/>
      <c r="F823" s="436"/>
      <c r="G823" s="436"/>
      <c r="H823" s="356"/>
    </row>
    <row r="824" spans="1:8" s="351" customFormat="1" ht="35.1" customHeight="1">
      <c r="A824" s="356"/>
      <c r="B824" s="403"/>
      <c r="C824" s="403"/>
      <c r="E824" s="435"/>
      <c r="F824" s="436"/>
      <c r="G824" s="436"/>
      <c r="H824" s="356"/>
    </row>
    <row r="825" spans="1:8" s="351" customFormat="1" ht="35.1" customHeight="1">
      <c r="A825" s="356"/>
      <c r="B825" s="403"/>
      <c r="C825" s="403"/>
      <c r="E825" s="435"/>
      <c r="F825" s="436"/>
      <c r="G825" s="436"/>
      <c r="H825" s="356"/>
    </row>
    <row r="826" spans="1:8" s="351" customFormat="1" ht="35.1" customHeight="1">
      <c r="A826" s="356"/>
      <c r="B826" s="403"/>
      <c r="C826" s="403"/>
      <c r="E826" s="435"/>
      <c r="F826" s="436"/>
      <c r="G826" s="436"/>
      <c r="H826" s="356"/>
    </row>
    <row r="827" spans="1:8" s="351" customFormat="1" ht="35.1" customHeight="1">
      <c r="A827" s="356"/>
      <c r="B827" s="403"/>
      <c r="C827" s="403"/>
      <c r="E827" s="435"/>
      <c r="F827" s="436"/>
      <c r="G827" s="436"/>
      <c r="H827" s="356"/>
    </row>
    <row r="828" spans="1:8" s="351" customFormat="1" ht="35.1" customHeight="1">
      <c r="A828" s="356"/>
      <c r="B828" s="403"/>
      <c r="C828" s="403"/>
      <c r="E828" s="435"/>
      <c r="F828" s="436"/>
      <c r="G828" s="436"/>
      <c r="H828" s="356"/>
    </row>
    <row r="829" spans="1:8" s="351" customFormat="1" ht="35.1" customHeight="1">
      <c r="A829" s="356"/>
      <c r="B829" s="403"/>
      <c r="C829" s="403"/>
      <c r="E829" s="435"/>
      <c r="F829" s="436"/>
      <c r="G829" s="436"/>
      <c r="H829" s="356"/>
    </row>
    <row r="830" spans="1:8" s="351" customFormat="1" ht="35.1" customHeight="1">
      <c r="A830" s="356"/>
      <c r="B830" s="403"/>
      <c r="C830" s="403"/>
      <c r="E830" s="435"/>
      <c r="F830" s="436"/>
      <c r="G830" s="436"/>
      <c r="H830" s="356"/>
    </row>
    <row r="831" spans="1:8" s="351" customFormat="1" ht="35.1" customHeight="1">
      <c r="A831" s="356"/>
      <c r="B831" s="403"/>
      <c r="C831" s="403"/>
      <c r="E831" s="435"/>
      <c r="F831" s="436"/>
      <c r="G831" s="436"/>
      <c r="H831" s="356"/>
    </row>
    <row r="832" spans="1:8" s="351" customFormat="1" ht="35.1" customHeight="1">
      <c r="A832" s="356"/>
      <c r="B832" s="403"/>
      <c r="C832" s="403"/>
      <c r="E832" s="435"/>
      <c r="F832" s="436"/>
      <c r="G832" s="436"/>
      <c r="H832" s="356"/>
    </row>
    <row r="833" spans="1:8" s="351" customFormat="1" ht="35.1" customHeight="1">
      <c r="A833" s="356"/>
      <c r="B833" s="403"/>
      <c r="C833" s="403"/>
      <c r="E833" s="435"/>
      <c r="F833" s="436"/>
      <c r="G833" s="436"/>
      <c r="H833" s="356"/>
    </row>
    <row r="834" spans="1:8" s="351" customFormat="1" ht="35.1" customHeight="1">
      <c r="A834" s="356"/>
      <c r="B834" s="403"/>
      <c r="C834" s="403"/>
      <c r="E834" s="435"/>
      <c r="F834" s="436"/>
      <c r="G834" s="436"/>
      <c r="H834" s="356"/>
    </row>
    <row r="835" spans="1:8" s="351" customFormat="1" ht="35.1" customHeight="1">
      <c r="A835" s="356"/>
      <c r="B835" s="403"/>
      <c r="C835" s="403"/>
      <c r="E835" s="435"/>
      <c r="F835" s="436"/>
      <c r="G835" s="436"/>
      <c r="H835" s="356"/>
    </row>
    <row r="836" spans="1:8" s="351" customFormat="1" ht="35.1" customHeight="1">
      <c r="A836" s="356"/>
      <c r="B836" s="403"/>
      <c r="C836" s="403"/>
      <c r="E836" s="435"/>
      <c r="F836" s="436"/>
      <c r="G836" s="436"/>
      <c r="H836" s="356"/>
    </row>
    <row r="837" spans="1:8" s="351" customFormat="1" ht="35.1" customHeight="1">
      <c r="A837" s="356"/>
      <c r="B837" s="403"/>
      <c r="C837" s="403"/>
      <c r="E837" s="435"/>
      <c r="F837" s="436"/>
      <c r="G837" s="436"/>
      <c r="H837" s="356"/>
    </row>
    <row r="838" spans="1:8" s="351" customFormat="1" ht="35.1" customHeight="1">
      <c r="A838" s="356"/>
      <c r="B838" s="403"/>
      <c r="C838" s="403"/>
      <c r="E838" s="435"/>
      <c r="F838" s="436"/>
      <c r="G838" s="436"/>
      <c r="H838" s="356"/>
    </row>
    <row r="839" spans="1:8" s="351" customFormat="1" ht="35.1" customHeight="1">
      <c r="A839" s="356"/>
      <c r="B839" s="403"/>
      <c r="C839" s="403"/>
      <c r="E839" s="435"/>
      <c r="F839" s="436"/>
      <c r="G839" s="436"/>
      <c r="H839" s="356"/>
    </row>
    <row r="840" spans="1:8" s="351" customFormat="1" ht="35.1" customHeight="1">
      <c r="A840" s="356"/>
      <c r="B840" s="403"/>
      <c r="C840" s="403"/>
      <c r="E840" s="435"/>
      <c r="F840" s="436"/>
      <c r="G840" s="436"/>
      <c r="H840" s="356"/>
    </row>
    <row r="841" spans="1:8" s="351" customFormat="1" ht="35.1" customHeight="1">
      <c r="A841" s="356"/>
      <c r="B841" s="403"/>
      <c r="C841" s="403"/>
      <c r="E841" s="435"/>
      <c r="F841" s="436"/>
      <c r="G841" s="436"/>
      <c r="H841" s="356"/>
    </row>
    <row r="842" spans="1:8" s="351" customFormat="1" ht="35.1" customHeight="1">
      <c r="A842" s="356"/>
      <c r="B842" s="403"/>
      <c r="C842" s="403"/>
      <c r="E842" s="435"/>
      <c r="F842" s="436"/>
      <c r="G842" s="436"/>
      <c r="H842" s="356"/>
    </row>
    <row r="843" spans="1:8" s="351" customFormat="1" ht="35.1" customHeight="1">
      <c r="A843" s="356"/>
      <c r="B843" s="403"/>
      <c r="C843" s="403"/>
      <c r="E843" s="435"/>
      <c r="F843" s="436"/>
      <c r="G843" s="436"/>
      <c r="H843" s="356"/>
    </row>
    <row r="844" spans="1:8" s="351" customFormat="1" ht="35.1" customHeight="1">
      <c r="A844" s="356"/>
      <c r="B844" s="403"/>
      <c r="C844" s="403"/>
      <c r="E844" s="435"/>
      <c r="F844" s="436"/>
      <c r="G844" s="436"/>
      <c r="H844" s="356"/>
    </row>
    <row r="845" spans="1:8" s="351" customFormat="1" ht="35.1" customHeight="1">
      <c r="A845" s="356"/>
      <c r="B845" s="403"/>
      <c r="C845" s="403"/>
      <c r="E845" s="435"/>
      <c r="F845" s="436"/>
      <c r="G845" s="436"/>
      <c r="H845" s="356"/>
    </row>
    <row r="846" spans="1:8" s="351" customFormat="1" ht="35.1" customHeight="1">
      <c r="A846" s="356"/>
      <c r="B846" s="403"/>
      <c r="C846" s="403"/>
      <c r="E846" s="435"/>
      <c r="F846" s="436"/>
      <c r="G846" s="436"/>
      <c r="H846" s="356"/>
    </row>
    <row r="847" spans="1:8" s="351" customFormat="1" ht="35.1" customHeight="1">
      <c r="A847" s="356"/>
      <c r="B847" s="403"/>
      <c r="C847" s="403"/>
      <c r="E847" s="435"/>
      <c r="F847" s="436"/>
      <c r="G847" s="436"/>
      <c r="H847" s="356"/>
    </row>
    <row r="848" spans="1:8" s="351" customFormat="1" ht="35.1" customHeight="1">
      <c r="A848" s="356"/>
      <c r="B848" s="403"/>
      <c r="C848" s="403"/>
      <c r="E848" s="435"/>
      <c r="F848" s="436"/>
      <c r="G848" s="436"/>
      <c r="H848" s="356"/>
    </row>
    <row r="849" spans="1:8" s="351" customFormat="1" ht="35.1" customHeight="1">
      <c r="A849" s="356"/>
      <c r="B849" s="403"/>
      <c r="C849" s="403"/>
      <c r="E849" s="435"/>
      <c r="F849" s="436"/>
      <c r="G849" s="436"/>
      <c r="H849" s="356"/>
    </row>
    <row r="850" spans="1:8" s="351" customFormat="1" ht="35.1" customHeight="1">
      <c r="A850" s="356"/>
      <c r="B850" s="403"/>
      <c r="C850" s="403"/>
      <c r="E850" s="435"/>
      <c r="F850" s="436"/>
      <c r="G850" s="436"/>
      <c r="H850" s="356"/>
    </row>
    <row r="851" spans="1:8" s="351" customFormat="1" ht="35.1" customHeight="1">
      <c r="A851" s="356"/>
      <c r="B851" s="403"/>
      <c r="C851" s="403"/>
      <c r="E851" s="435"/>
      <c r="F851" s="436"/>
      <c r="G851" s="436"/>
      <c r="H851" s="356"/>
    </row>
    <row r="852" spans="1:8" s="351" customFormat="1" ht="35.1" customHeight="1">
      <c r="A852" s="356"/>
      <c r="B852" s="403"/>
      <c r="C852" s="403"/>
      <c r="E852" s="435"/>
      <c r="F852" s="436"/>
      <c r="G852" s="436"/>
      <c r="H852" s="356"/>
    </row>
    <row r="853" spans="1:8" s="351" customFormat="1" ht="35.1" customHeight="1">
      <c r="A853" s="356"/>
      <c r="B853" s="403"/>
      <c r="C853" s="403"/>
      <c r="E853" s="435"/>
      <c r="F853" s="436"/>
      <c r="G853" s="436"/>
      <c r="H853" s="356"/>
    </row>
    <row r="854" spans="1:8" s="351" customFormat="1" ht="35.1" customHeight="1">
      <c r="A854" s="356"/>
      <c r="B854" s="403"/>
      <c r="C854" s="403"/>
      <c r="E854" s="435"/>
      <c r="F854" s="436"/>
      <c r="G854" s="436"/>
      <c r="H854" s="356"/>
    </row>
    <row r="855" spans="1:8" s="351" customFormat="1" ht="35.1" customHeight="1">
      <c r="A855" s="356"/>
      <c r="B855" s="403"/>
      <c r="C855" s="403"/>
      <c r="E855" s="435"/>
      <c r="F855" s="436"/>
      <c r="G855" s="436"/>
      <c r="H855" s="356"/>
    </row>
    <row r="856" spans="1:8" s="351" customFormat="1" ht="35.1" customHeight="1">
      <c r="A856" s="356"/>
      <c r="B856" s="403"/>
      <c r="C856" s="403"/>
      <c r="E856" s="435"/>
      <c r="F856" s="436"/>
      <c r="G856" s="436"/>
      <c r="H856" s="356"/>
    </row>
    <row r="857" spans="1:8" s="351" customFormat="1" ht="35.1" customHeight="1">
      <c r="A857" s="356"/>
      <c r="B857" s="403"/>
      <c r="C857" s="403"/>
      <c r="E857" s="435"/>
      <c r="F857" s="436"/>
      <c r="G857" s="436"/>
      <c r="H857" s="356"/>
    </row>
    <row r="858" spans="1:8" s="351" customFormat="1" ht="35.1" customHeight="1">
      <c r="A858" s="356"/>
      <c r="B858" s="403"/>
      <c r="C858" s="403"/>
      <c r="E858" s="435"/>
      <c r="F858" s="436"/>
      <c r="G858" s="436"/>
      <c r="H858" s="356"/>
    </row>
    <row r="859" spans="1:8" s="351" customFormat="1" ht="35.1" customHeight="1">
      <c r="A859" s="356"/>
      <c r="B859" s="403"/>
      <c r="C859" s="403"/>
      <c r="E859" s="435"/>
      <c r="F859" s="436"/>
      <c r="G859" s="436"/>
      <c r="H859" s="356"/>
    </row>
    <row r="860" spans="1:8" s="351" customFormat="1" ht="35.1" customHeight="1">
      <c r="A860" s="356"/>
      <c r="B860" s="403"/>
      <c r="C860" s="403"/>
      <c r="E860" s="435"/>
      <c r="F860" s="436"/>
      <c r="G860" s="436"/>
      <c r="H860" s="356"/>
    </row>
    <row r="861" spans="1:8" s="351" customFormat="1" ht="35.1" customHeight="1">
      <c r="A861" s="356"/>
      <c r="B861" s="403"/>
      <c r="C861" s="403"/>
      <c r="E861" s="435"/>
      <c r="F861" s="436"/>
      <c r="G861" s="436"/>
      <c r="H861" s="356"/>
    </row>
    <row r="862" spans="1:8" s="351" customFormat="1" ht="35.1" customHeight="1">
      <c r="A862" s="356"/>
      <c r="B862" s="403"/>
      <c r="C862" s="403"/>
      <c r="E862" s="435"/>
      <c r="F862" s="436"/>
      <c r="G862" s="436"/>
      <c r="H862" s="356"/>
    </row>
    <row r="863" spans="1:8" s="351" customFormat="1" ht="35.1" customHeight="1">
      <c r="A863" s="356"/>
      <c r="B863" s="403"/>
      <c r="C863" s="403"/>
      <c r="E863" s="435"/>
      <c r="F863" s="436"/>
      <c r="G863" s="436"/>
      <c r="H863" s="356"/>
    </row>
    <row r="864" spans="1:8" s="351" customFormat="1" ht="35.1" customHeight="1">
      <c r="A864" s="356"/>
      <c r="B864" s="403"/>
      <c r="C864" s="403"/>
      <c r="E864" s="435"/>
      <c r="F864" s="436"/>
      <c r="G864" s="436"/>
      <c r="H864" s="356"/>
    </row>
    <row r="865" spans="1:8" s="351" customFormat="1" ht="35.1" customHeight="1">
      <c r="A865" s="356"/>
      <c r="B865" s="403"/>
      <c r="C865" s="403"/>
      <c r="E865" s="435"/>
      <c r="F865" s="436"/>
      <c r="G865" s="436"/>
      <c r="H865" s="356"/>
    </row>
    <row r="866" spans="1:8" s="351" customFormat="1" ht="35.1" customHeight="1">
      <c r="A866" s="356"/>
      <c r="B866" s="403"/>
      <c r="C866" s="403"/>
      <c r="E866" s="435"/>
      <c r="F866" s="436"/>
      <c r="G866" s="436"/>
      <c r="H866" s="356"/>
    </row>
    <row r="867" spans="1:8" s="351" customFormat="1" ht="35.1" customHeight="1">
      <c r="A867" s="356"/>
      <c r="B867" s="403"/>
      <c r="C867" s="403"/>
      <c r="E867" s="435"/>
      <c r="F867" s="436"/>
      <c r="G867" s="436"/>
      <c r="H867" s="356"/>
    </row>
    <row r="868" spans="1:8" s="351" customFormat="1" ht="35.1" customHeight="1">
      <c r="A868" s="356"/>
      <c r="B868" s="403"/>
      <c r="C868" s="403"/>
      <c r="E868" s="435"/>
      <c r="F868" s="436"/>
      <c r="G868" s="436"/>
      <c r="H868" s="356"/>
    </row>
    <row r="869" spans="1:8" s="351" customFormat="1" ht="35.1" customHeight="1">
      <c r="A869" s="356"/>
      <c r="B869" s="403"/>
      <c r="C869" s="403"/>
      <c r="E869" s="435"/>
      <c r="F869" s="436"/>
      <c r="G869" s="436"/>
      <c r="H869" s="356"/>
    </row>
    <row r="870" spans="1:8" s="351" customFormat="1" ht="35.1" customHeight="1">
      <c r="A870" s="356"/>
      <c r="B870" s="403"/>
      <c r="C870" s="403"/>
      <c r="E870" s="435"/>
      <c r="F870" s="436"/>
      <c r="G870" s="436"/>
      <c r="H870" s="356"/>
    </row>
    <row r="871" spans="1:8" s="351" customFormat="1" ht="35.1" customHeight="1">
      <c r="A871" s="356"/>
      <c r="B871" s="403"/>
      <c r="C871" s="403"/>
      <c r="E871" s="435"/>
      <c r="F871" s="436"/>
      <c r="G871" s="436"/>
      <c r="H871" s="356"/>
    </row>
    <row r="872" spans="1:8" s="351" customFormat="1" ht="35.1" customHeight="1">
      <c r="A872" s="356"/>
      <c r="B872" s="403"/>
      <c r="C872" s="403"/>
      <c r="E872" s="435"/>
      <c r="F872" s="436"/>
      <c r="G872" s="436"/>
      <c r="H872" s="356"/>
    </row>
    <row r="873" spans="1:8" s="351" customFormat="1" ht="35.1" customHeight="1">
      <c r="A873" s="356"/>
      <c r="B873" s="403"/>
      <c r="C873" s="403"/>
      <c r="E873" s="435"/>
      <c r="F873" s="436"/>
      <c r="G873" s="436"/>
      <c r="H873" s="356"/>
    </row>
    <row r="874" spans="1:8" s="351" customFormat="1" ht="35.1" customHeight="1">
      <c r="A874" s="356"/>
      <c r="B874" s="403"/>
      <c r="C874" s="403"/>
      <c r="E874" s="435"/>
      <c r="F874" s="436"/>
      <c r="G874" s="436"/>
      <c r="H874" s="356"/>
    </row>
    <row r="875" spans="1:8" s="351" customFormat="1" ht="35.1" customHeight="1">
      <c r="A875" s="356"/>
      <c r="B875" s="403"/>
      <c r="C875" s="403"/>
      <c r="E875" s="435"/>
      <c r="F875" s="436"/>
      <c r="G875" s="436"/>
      <c r="H875" s="356"/>
    </row>
    <row r="876" spans="1:8" s="351" customFormat="1" ht="35.1" customHeight="1">
      <c r="A876" s="356"/>
      <c r="B876" s="403"/>
      <c r="C876" s="403"/>
      <c r="E876" s="435"/>
      <c r="F876" s="436"/>
      <c r="G876" s="436"/>
      <c r="H876" s="356"/>
    </row>
    <row r="877" spans="1:8" s="351" customFormat="1" ht="35.1" customHeight="1">
      <c r="A877" s="356"/>
      <c r="B877" s="403"/>
      <c r="C877" s="403"/>
      <c r="E877" s="435"/>
      <c r="F877" s="436"/>
      <c r="G877" s="436"/>
      <c r="H877" s="356"/>
    </row>
    <row r="878" spans="1:8" s="351" customFormat="1" ht="35.1" customHeight="1">
      <c r="A878" s="356"/>
      <c r="B878" s="403"/>
      <c r="C878" s="403"/>
      <c r="E878" s="435"/>
      <c r="F878" s="436"/>
      <c r="G878" s="436"/>
      <c r="H878" s="356"/>
    </row>
    <row r="879" spans="1:8" s="351" customFormat="1" ht="35.1" customHeight="1">
      <c r="A879" s="356"/>
      <c r="B879" s="403"/>
      <c r="C879" s="403"/>
      <c r="E879" s="435"/>
      <c r="F879" s="436"/>
      <c r="G879" s="436"/>
      <c r="H879" s="356"/>
    </row>
    <row r="880" spans="1:8" s="351" customFormat="1" ht="35.1" customHeight="1">
      <c r="A880" s="356"/>
      <c r="B880" s="403"/>
      <c r="C880" s="403"/>
      <c r="E880" s="435"/>
      <c r="F880" s="436"/>
      <c r="G880" s="436"/>
      <c r="H880" s="356"/>
    </row>
    <row r="881" spans="1:8" s="351" customFormat="1" ht="35.1" customHeight="1">
      <c r="A881" s="356"/>
      <c r="B881" s="403"/>
      <c r="C881" s="403"/>
      <c r="E881" s="435"/>
      <c r="F881" s="436"/>
      <c r="G881" s="436"/>
      <c r="H881" s="356"/>
    </row>
    <row r="882" spans="1:8" s="351" customFormat="1" ht="35.1" customHeight="1">
      <c r="A882" s="356"/>
      <c r="B882" s="403"/>
      <c r="C882" s="403"/>
      <c r="E882" s="435"/>
      <c r="F882" s="436"/>
      <c r="G882" s="436"/>
      <c r="H882" s="356"/>
    </row>
    <row r="883" spans="1:8" s="351" customFormat="1" ht="35.1" customHeight="1">
      <c r="A883" s="356"/>
      <c r="B883" s="403"/>
      <c r="C883" s="403"/>
      <c r="E883" s="435"/>
      <c r="F883" s="436"/>
      <c r="G883" s="436"/>
      <c r="H883" s="356"/>
    </row>
    <row r="884" spans="1:8" s="351" customFormat="1" ht="35.1" customHeight="1">
      <c r="A884" s="356"/>
      <c r="B884" s="403"/>
      <c r="C884" s="403"/>
      <c r="E884" s="435"/>
      <c r="F884" s="436"/>
      <c r="G884" s="436"/>
      <c r="H884" s="356"/>
    </row>
    <row r="885" spans="1:8" s="351" customFormat="1" ht="35.1" customHeight="1">
      <c r="A885" s="356"/>
      <c r="B885" s="403"/>
      <c r="C885" s="403"/>
      <c r="E885" s="435"/>
      <c r="F885" s="436"/>
      <c r="G885" s="436"/>
      <c r="H885" s="356"/>
    </row>
    <row r="886" spans="1:8" s="351" customFormat="1" ht="35.1" customHeight="1">
      <c r="A886" s="356"/>
      <c r="B886" s="403"/>
      <c r="C886" s="403"/>
      <c r="E886" s="435"/>
      <c r="F886" s="436"/>
      <c r="G886" s="436"/>
      <c r="H886" s="356"/>
    </row>
    <row r="887" spans="1:8" s="351" customFormat="1" ht="35.1" customHeight="1">
      <c r="A887" s="356"/>
      <c r="B887" s="403"/>
      <c r="C887" s="403"/>
      <c r="E887" s="435"/>
      <c r="F887" s="436"/>
      <c r="G887" s="436"/>
      <c r="H887" s="356"/>
    </row>
    <row r="888" spans="1:8" s="351" customFormat="1" ht="35.1" customHeight="1">
      <c r="A888" s="356"/>
      <c r="B888" s="403"/>
      <c r="C888" s="403"/>
      <c r="E888" s="435"/>
      <c r="F888" s="436"/>
      <c r="G888" s="436"/>
      <c r="H888" s="356"/>
    </row>
    <row r="889" spans="1:8" s="351" customFormat="1" ht="35.1" customHeight="1">
      <c r="A889" s="356"/>
      <c r="B889" s="403"/>
      <c r="C889" s="403"/>
      <c r="E889" s="435"/>
      <c r="F889" s="436"/>
      <c r="G889" s="436"/>
      <c r="H889" s="356"/>
    </row>
    <row r="890" spans="1:8" s="351" customFormat="1" ht="35.1" customHeight="1">
      <c r="A890" s="356"/>
      <c r="B890" s="403"/>
      <c r="C890" s="403"/>
      <c r="E890" s="435"/>
      <c r="F890" s="436"/>
      <c r="G890" s="436"/>
      <c r="H890" s="356"/>
    </row>
    <row r="891" spans="1:8" s="351" customFormat="1" ht="35.1" customHeight="1">
      <c r="A891" s="356"/>
      <c r="B891" s="403"/>
      <c r="C891" s="403"/>
      <c r="E891" s="435"/>
      <c r="F891" s="436"/>
      <c r="G891" s="436"/>
      <c r="H891" s="356"/>
    </row>
    <row r="892" spans="1:8" s="351" customFormat="1" ht="35.1" customHeight="1">
      <c r="A892" s="356"/>
      <c r="B892" s="403"/>
      <c r="C892" s="403"/>
      <c r="E892" s="435"/>
      <c r="F892" s="436"/>
      <c r="G892" s="436"/>
      <c r="H892" s="356"/>
    </row>
    <row r="893" spans="1:8" s="351" customFormat="1" ht="35.1" customHeight="1">
      <c r="A893" s="356"/>
      <c r="B893" s="403"/>
      <c r="C893" s="403"/>
      <c r="E893" s="435"/>
      <c r="F893" s="436"/>
      <c r="G893" s="436"/>
      <c r="H893" s="356"/>
    </row>
    <row r="894" spans="1:8" s="351" customFormat="1" ht="35.1" customHeight="1">
      <c r="A894" s="356"/>
      <c r="B894" s="403"/>
      <c r="C894" s="403"/>
      <c r="E894" s="435"/>
      <c r="F894" s="436"/>
      <c r="G894" s="436"/>
      <c r="H894" s="356"/>
    </row>
    <row r="895" spans="1:8" s="351" customFormat="1" ht="35.1" customHeight="1">
      <c r="A895" s="356"/>
      <c r="B895" s="403"/>
      <c r="C895" s="403"/>
      <c r="E895" s="435"/>
      <c r="F895" s="436"/>
      <c r="G895" s="436"/>
      <c r="H895" s="356"/>
    </row>
    <row r="896" spans="1:8" s="351" customFormat="1" ht="35.1" customHeight="1">
      <c r="A896" s="356"/>
      <c r="B896" s="403"/>
      <c r="C896" s="403"/>
      <c r="E896" s="435"/>
      <c r="F896" s="436"/>
      <c r="G896" s="436"/>
      <c r="H896" s="356"/>
    </row>
    <row r="897" spans="1:8" s="351" customFormat="1" ht="35.1" customHeight="1">
      <c r="A897" s="356"/>
      <c r="B897" s="403"/>
      <c r="C897" s="403"/>
      <c r="E897" s="435"/>
      <c r="F897" s="436"/>
      <c r="G897" s="436"/>
      <c r="H897" s="356"/>
    </row>
    <row r="898" spans="1:8" s="351" customFormat="1" ht="35.1" customHeight="1">
      <c r="A898" s="356"/>
      <c r="B898" s="403"/>
      <c r="C898" s="403"/>
      <c r="E898" s="435"/>
      <c r="F898" s="436"/>
      <c r="G898" s="436"/>
      <c r="H898" s="356"/>
    </row>
    <row r="899" spans="1:8" s="351" customFormat="1" ht="35.1" customHeight="1">
      <c r="A899" s="356"/>
      <c r="B899" s="403"/>
      <c r="C899" s="403"/>
      <c r="E899" s="435"/>
      <c r="F899" s="436"/>
      <c r="G899" s="436"/>
      <c r="H899" s="356"/>
    </row>
    <row r="900" spans="1:8" s="351" customFormat="1" ht="35.1" customHeight="1">
      <c r="A900" s="356"/>
      <c r="B900" s="403"/>
      <c r="C900" s="403"/>
      <c r="E900" s="435"/>
      <c r="F900" s="436"/>
      <c r="G900" s="436"/>
      <c r="H900" s="356"/>
    </row>
    <row r="901" spans="1:8" s="351" customFormat="1" ht="35.1" customHeight="1">
      <c r="A901" s="356"/>
      <c r="B901" s="403"/>
      <c r="C901" s="403"/>
      <c r="E901" s="435"/>
      <c r="F901" s="436"/>
      <c r="G901" s="436"/>
      <c r="H901" s="356"/>
    </row>
    <row r="902" spans="1:8" s="351" customFormat="1" ht="35.1" customHeight="1">
      <c r="A902" s="356"/>
      <c r="B902" s="403"/>
      <c r="C902" s="403"/>
      <c r="E902" s="435"/>
      <c r="F902" s="436"/>
      <c r="G902" s="436"/>
      <c r="H902" s="356"/>
    </row>
    <row r="903" spans="1:8" s="351" customFormat="1" ht="35.1" customHeight="1">
      <c r="A903" s="356"/>
      <c r="B903" s="403"/>
      <c r="C903" s="403"/>
      <c r="E903" s="435"/>
      <c r="F903" s="436"/>
      <c r="G903" s="436"/>
      <c r="H903" s="356"/>
    </row>
    <row r="904" spans="1:8" s="351" customFormat="1" ht="35.1" customHeight="1">
      <c r="A904" s="356"/>
      <c r="B904" s="403"/>
      <c r="C904" s="403"/>
      <c r="E904" s="435"/>
      <c r="F904" s="436"/>
      <c r="G904" s="436"/>
      <c r="H904" s="356"/>
    </row>
    <row r="905" spans="1:8" s="351" customFormat="1" ht="35.1" customHeight="1">
      <c r="A905" s="356"/>
      <c r="B905" s="403"/>
      <c r="C905" s="403"/>
      <c r="E905" s="435"/>
      <c r="F905" s="436"/>
      <c r="G905" s="436"/>
      <c r="H905" s="356"/>
    </row>
    <row r="906" spans="1:8" s="351" customFormat="1" ht="35.1" customHeight="1">
      <c r="A906" s="356"/>
      <c r="B906" s="403"/>
      <c r="C906" s="403"/>
      <c r="E906" s="435"/>
      <c r="F906" s="436"/>
      <c r="G906" s="436"/>
      <c r="H906" s="356"/>
    </row>
    <row r="907" spans="1:8" s="351" customFormat="1" ht="35.1" customHeight="1">
      <c r="A907" s="356"/>
      <c r="B907" s="403"/>
      <c r="C907" s="403"/>
      <c r="E907" s="435"/>
      <c r="F907" s="436"/>
      <c r="G907" s="436"/>
      <c r="H907" s="356"/>
    </row>
    <row r="908" spans="1:8" s="351" customFormat="1" ht="35.1" customHeight="1">
      <c r="A908" s="356"/>
      <c r="B908" s="403"/>
      <c r="C908" s="403"/>
      <c r="E908" s="435"/>
      <c r="F908" s="436"/>
      <c r="G908" s="436"/>
      <c r="H908" s="356"/>
    </row>
    <row r="909" spans="1:8" s="351" customFormat="1" ht="35.1" customHeight="1">
      <c r="A909" s="356"/>
      <c r="B909" s="403"/>
      <c r="C909" s="403"/>
      <c r="E909" s="435"/>
      <c r="F909" s="436"/>
      <c r="G909" s="436"/>
      <c r="H909" s="356"/>
    </row>
    <row r="910" spans="1:8" s="351" customFormat="1" ht="35.1" customHeight="1">
      <c r="A910" s="356"/>
      <c r="B910" s="403"/>
      <c r="C910" s="403"/>
      <c r="E910" s="435"/>
      <c r="F910" s="436"/>
      <c r="G910" s="436"/>
      <c r="H910" s="356"/>
    </row>
    <row r="911" spans="1:8" s="351" customFormat="1" ht="35.1" customHeight="1">
      <c r="A911" s="356"/>
      <c r="B911" s="403"/>
      <c r="C911" s="403"/>
      <c r="E911" s="435"/>
      <c r="F911" s="436"/>
      <c r="G911" s="436"/>
      <c r="H911" s="356"/>
    </row>
    <row r="912" spans="1:8" s="351" customFormat="1" ht="35.1" customHeight="1">
      <c r="A912" s="356"/>
      <c r="B912" s="403"/>
      <c r="C912" s="403"/>
      <c r="E912" s="435"/>
      <c r="F912" s="436"/>
      <c r="G912" s="436"/>
      <c r="H912" s="356"/>
    </row>
    <row r="913" spans="1:8" s="351" customFormat="1" ht="35.1" customHeight="1">
      <c r="A913" s="356"/>
      <c r="B913" s="403"/>
      <c r="C913" s="403"/>
      <c r="E913" s="435"/>
      <c r="F913" s="436"/>
      <c r="G913" s="436"/>
      <c r="H913" s="356"/>
    </row>
    <row r="914" spans="1:8" s="351" customFormat="1" ht="35.1" customHeight="1">
      <c r="A914" s="356"/>
      <c r="B914" s="403"/>
      <c r="C914" s="403"/>
      <c r="E914" s="435"/>
      <c r="F914" s="436"/>
      <c r="G914" s="436"/>
      <c r="H914" s="356"/>
    </row>
    <row r="915" spans="1:8" s="351" customFormat="1" ht="35.1" customHeight="1">
      <c r="A915" s="356"/>
      <c r="B915" s="403"/>
      <c r="C915" s="403"/>
      <c r="E915" s="435"/>
      <c r="F915" s="436"/>
      <c r="G915" s="436"/>
      <c r="H915" s="356"/>
    </row>
    <row r="916" spans="1:8" s="351" customFormat="1" ht="35.1" customHeight="1">
      <c r="A916" s="356"/>
      <c r="B916" s="403"/>
      <c r="C916" s="403"/>
      <c r="E916" s="435"/>
      <c r="F916" s="436"/>
      <c r="G916" s="436"/>
      <c r="H916" s="356"/>
    </row>
    <row r="917" spans="1:8" s="351" customFormat="1" ht="35.1" customHeight="1">
      <c r="A917" s="356"/>
      <c r="B917" s="403"/>
      <c r="C917" s="403"/>
      <c r="E917" s="435"/>
      <c r="F917" s="436"/>
      <c r="G917" s="436"/>
      <c r="H917" s="356"/>
    </row>
    <row r="918" spans="1:8" s="351" customFormat="1" ht="35.1" customHeight="1">
      <c r="A918" s="356"/>
      <c r="B918" s="403"/>
      <c r="C918" s="403"/>
      <c r="E918" s="435"/>
      <c r="F918" s="436"/>
      <c r="G918" s="436"/>
      <c r="H918" s="356"/>
    </row>
    <row r="919" spans="1:8" s="351" customFormat="1" ht="35.1" customHeight="1">
      <c r="A919" s="356"/>
      <c r="B919" s="403"/>
      <c r="C919" s="403"/>
      <c r="E919" s="435"/>
      <c r="F919" s="436"/>
      <c r="G919" s="436"/>
      <c r="H919" s="356"/>
    </row>
    <row r="920" spans="1:8" s="351" customFormat="1" ht="35.1" customHeight="1">
      <c r="A920" s="356"/>
      <c r="B920" s="403"/>
      <c r="C920" s="403"/>
      <c r="E920" s="435"/>
      <c r="F920" s="436"/>
      <c r="G920" s="436"/>
      <c r="H920" s="356"/>
    </row>
    <row r="921" spans="1:8" s="351" customFormat="1" ht="35.1" customHeight="1">
      <c r="A921" s="356"/>
      <c r="B921" s="403"/>
      <c r="C921" s="403"/>
      <c r="E921" s="435"/>
      <c r="F921" s="436"/>
      <c r="G921" s="436"/>
      <c r="H921" s="356"/>
    </row>
    <row r="922" spans="1:8" s="351" customFormat="1" ht="35.1" customHeight="1">
      <c r="A922" s="356"/>
      <c r="B922" s="403"/>
      <c r="C922" s="403"/>
      <c r="E922" s="435"/>
      <c r="F922" s="436"/>
      <c r="G922" s="436"/>
      <c r="H922" s="356"/>
    </row>
    <row r="923" spans="1:8" s="351" customFormat="1" ht="35.1" customHeight="1">
      <c r="A923" s="356"/>
      <c r="B923" s="403"/>
      <c r="C923" s="403"/>
      <c r="E923" s="435"/>
      <c r="F923" s="436"/>
      <c r="G923" s="436"/>
      <c r="H923" s="356"/>
    </row>
    <row r="924" spans="1:8" s="351" customFormat="1" ht="35.1" customHeight="1">
      <c r="A924" s="356"/>
      <c r="B924" s="403"/>
      <c r="C924" s="403"/>
      <c r="E924" s="435"/>
      <c r="F924" s="436"/>
      <c r="G924" s="436"/>
      <c r="H924" s="356"/>
    </row>
    <row r="925" spans="1:8" s="351" customFormat="1" ht="35.1" customHeight="1">
      <c r="A925" s="356"/>
      <c r="B925" s="403"/>
      <c r="C925" s="403"/>
      <c r="E925" s="435"/>
      <c r="F925" s="436"/>
      <c r="G925" s="436"/>
      <c r="H925" s="356"/>
    </row>
    <row r="926" spans="1:8" s="351" customFormat="1" ht="35.1" customHeight="1">
      <c r="A926" s="356"/>
      <c r="B926" s="403"/>
      <c r="C926" s="403"/>
      <c r="E926" s="435"/>
      <c r="F926" s="436"/>
      <c r="G926" s="436"/>
      <c r="H926" s="356"/>
    </row>
    <row r="927" spans="1:8" s="351" customFormat="1" ht="35.1" customHeight="1">
      <c r="A927" s="356"/>
      <c r="B927" s="403"/>
      <c r="C927" s="403"/>
      <c r="E927" s="435"/>
      <c r="F927" s="436"/>
      <c r="G927" s="436"/>
      <c r="H927" s="356"/>
    </row>
    <row r="928" spans="1:8" s="351" customFormat="1" ht="35.1" customHeight="1">
      <c r="A928" s="356"/>
      <c r="B928" s="403"/>
      <c r="C928" s="403"/>
      <c r="E928" s="435"/>
      <c r="F928" s="436"/>
      <c r="G928" s="436"/>
      <c r="H928" s="356"/>
    </row>
    <row r="929" spans="1:8" s="351" customFormat="1" ht="35.1" customHeight="1">
      <c r="A929" s="356"/>
      <c r="B929" s="403"/>
      <c r="C929" s="403"/>
      <c r="E929" s="435"/>
      <c r="F929" s="436"/>
      <c r="G929" s="436"/>
      <c r="H929" s="356"/>
    </row>
    <row r="930" spans="1:8" s="351" customFormat="1" ht="35.1" customHeight="1">
      <c r="A930" s="356"/>
      <c r="B930" s="403"/>
      <c r="C930" s="403"/>
      <c r="E930" s="435"/>
      <c r="F930" s="436"/>
      <c r="G930" s="436"/>
      <c r="H930" s="356"/>
    </row>
    <row r="931" spans="1:8" s="351" customFormat="1" ht="35.1" customHeight="1">
      <c r="A931" s="356"/>
      <c r="B931" s="403"/>
      <c r="C931" s="403"/>
      <c r="E931" s="435"/>
      <c r="F931" s="436"/>
      <c r="G931" s="436"/>
      <c r="H931" s="356"/>
    </row>
    <row r="932" spans="1:8" s="351" customFormat="1" ht="35.1" customHeight="1">
      <c r="A932" s="356"/>
      <c r="B932" s="403"/>
      <c r="C932" s="403"/>
      <c r="E932" s="435"/>
      <c r="F932" s="436"/>
      <c r="G932" s="436"/>
      <c r="H932" s="356"/>
    </row>
    <row r="933" spans="1:8" s="351" customFormat="1" ht="35.1" customHeight="1">
      <c r="A933" s="356"/>
      <c r="B933" s="403"/>
      <c r="C933" s="403"/>
      <c r="E933" s="435"/>
      <c r="F933" s="436"/>
      <c r="G933" s="436"/>
      <c r="H933" s="356"/>
    </row>
    <row r="934" spans="1:8" s="351" customFormat="1" ht="35.1" customHeight="1">
      <c r="A934" s="356"/>
      <c r="B934" s="403"/>
      <c r="C934" s="403"/>
      <c r="E934" s="435"/>
      <c r="F934" s="436"/>
      <c r="G934" s="436"/>
      <c r="H934" s="356"/>
    </row>
    <row r="935" spans="1:8" s="351" customFormat="1" ht="35.1" customHeight="1">
      <c r="A935" s="356"/>
      <c r="B935" s="403"/>
      <c r="C935" s="403"/>
      <c r="E935" s="435"/>
      <c r="F935" s="436"/>
      <c r="G935" s="436"/>
      <c r="H935" s="356"/>
    </row>
    <row r="936" spans="1:8" s="351" customFormat="1" ht="35.1" customHeight="1">
      <c r="A936" s="356"/>
      <c r="B936" s="403"/>
      <c r="C936" s="403"/>
      <c r="E936" s="435"/>
      <c r="F936" s="436"/>
      <c r="G936" s="436"/>
      <c r="H936" s="356"/>
    </row>
    <row r="937" spans="1:8" s="351" customFormat="1" ht="35.1" customHeight="1">
      <c r="A937" s="356"/>
      <c r="B937" s="403"/>
      <c r="C937" s="403"/>
      <c r="E937" s="435"/>
      <c r="F937" s="436"/>
      <c r="G937" s="436"/>
      <c r="H937" s="356"/>
    </row>
    <row r="938" spans="1:8" s="351" customFormat="1" ht="35.1" customHeight="1">
      <c r="A938" s="356"/>
      <c r="B938" s="403"/>
      <c r="C938" s="403"/>
      <c r="E938" s="435"/>
      <c r="F938" s="436"/>
      <c r="G938" s="436"/>
      <c r="H938" s="356"/>
    </row>
    <row r="939" spans="1:8" s="351" customFormat="1" ht="35.1" customHeight="1">
      <c r="A939" s="356"/>
      <c r="B939" s="403"/>
      <c r="C939" s="403"/>
      <c r="E939" s="435"/>
      <c r="F939" s="436"/>
      <c r="G939" s="436"/>
      <c r="H939" s="356"/>
    </row>
    <row r="940" spans="1:8" s="351" customFormat="1" ht="35.1" customHeight="1">
      <c r="A940" s="356"/>
      <c r="B940" s="403"/>
      <c r="C940" s="403"/>
      <c r="E940" s="435"/>
      <c r="F940" s="436"/>
      <c r="G940" s="436"/>
      <c r="H940" s="356"/>
    </row>
    <row r="941" spans="1:8" s="351" customFormat="1" ht="35.1" customHeight="1">
      <c r="A941" s="356"/>
      <c r="B941" s="403"/>
      <c r="C941" s="403"/>
      <c r="E941" s="435"/>
      <c r="F941" s="436"/>
      <c r="G941" s="436"/>
      <c r="H941" s="356"/>
    </row>
    <row r="942" spans="1:8" s="351" customFormat="1" ht="35.1" customHeight="1">
      <c r="A942" s="356"/>
      <c r="B942" s="403"/>
      <c r="C942" s="403"/>
      <c r="E942" s="435"/>
      <c r="F942" s="436"/>
      <c r="G942" s="436"/>
      <c r="H942" s="356"/>
    </row>
    <row r="943" spans="1:8" s="351" customFormat="1" ht="35.1" customHeight="1">
      <c r="A943" s="356"/>
      <c r="B943" s="403"/>
      <c r="C943" s="403"/>
      <c r="E943" s="435"/>
      <c r="F943" s="436"/>
      <c r="G943" s="436"/>
      <c r="H943" s="356"/>
    </row>
    <row r="944" spans="1:8" s="351" customFormat="1" ht="35.1" customHeight="1">
      <c r="A944" s="356"/>
      <c r="B944" s="403"/>
      <c r="C944" s="403"/>
      <c r="E944" s="435"/>
      <c r="F944" s="436"/>
      <c r="G944" s="436"/>
      <c r="H944" s="356"/>
    </row>
    <row r="945" spans="1:8" s="351" customFormat="1" ht="35.1" customHeight="1">
      <c r="A945" s="356"/>
      <c r="B945" s="403"/>
      <c r="C945" s="403"/>
      <c r="E945" s="435"/>
      <c r="F945" s="436"/>
      <c r="G945" s="436"/>
      <c r="H945" s="356"/>
    </row>
    <row r="946" spans="1:8" s="351" customFormat="1" ht="35.1" customHeight="1">
      <c r="A946" s="356"/>
      <c r="B946" s="403"/>
      <c r="C946" s="403"/>
      <c r="E946" s="435"/>
      <c r="F946" s="436"/>
      <c r="G946" s="436"/>
      <c r="H946" s="356"/>
    </row>
    <row r="947" spans="1:8" s="351" customFormat="1" ht="35.1" customHeight="1">
      <c r="A947" s="356"/>
      <c r="B947" s="403"/>
      <c r="C947" s="403"/>
      <c r="E947" s="435"/>
      <c r="F947" s="436"/>
      <c r="G947" s="436"/>
      <c r="H947" s="356"/>
    </row>
    <row r="948" spans="1:8" s="351" customFormat="1" ht="35.1" customHeight="1">
      <c r="A948" s="356"/>
      <c r="B948" s="403"/>
      <c r="C948" s="403"/>
      <c r="E948" s="435"/>
      <c r="F948" s="436"/>
      <c r="G948" s="436"/>
      <c r="H948" s="356"/>
    </row>
    <row r="949" spans="1:8" s="351" customFormat="1" ht="35.1" customHeight="1">
      <c r="A949" s="356"/>
      <c r="B949" s="403"/>
      <c r="C949" s="403"/>
      <c r="E949" s="435"/>
      <c r="F949" s="436"/>
      <c r="G949" s="436"/>
      <c r="H949" s="356"/>
    </row>
    <row r="950" spans="1:8" s="351" customFormat="1" ht="35.1" customHeight="1">
      <c r="A950" s="356"/>
      <c r="B950" s="403"/>
      <c r="C950" s="403"/>
      <c r="E950" s="435"/>
      <c r="F950" s="436"/>
      <c r="G950" s="436"/>
      <c r="H950" s="356"/>
    </row>
    <row r="951" spans="1:8" s="351" customFormat="1" ht="35.1" customHeight="1">
      <c r="A951" s="356"/>
      <c r="B951" s="403"/>
      <c r="C951" s="403"/>
      <c r="E951" s="435"/>
      <c r="F951" s="436"/>
      <c r="G951" s="436"/>
      <c r="H951" s="356"/>
    </row>
    <row r="952" spans="1:8" s="351" customFormat="1" ht="35.1" customHeight="1">
      <c r="A952" s="356"/>
      <c r="B952" s="403"/>
      <c r="C952" s="403"/>
      <c r="E952" s="435"/>
      <c r="F952" s="436"/>
      <c r="G952" s="436"/>
      <c r="H952" s="356"/>
    </row>
    <row r="953" spans="1:8" s="351" customFormat="1" ht="35.1" customHeight="1">
      <c r="A953" s="356"/>
      <c r="B953" s="403"/>
      <c r="C953" s="403"/>
      <c r="E953" s="435"/>
      <c r="F953" s="436"/>
      <c r="G953" s="436"/>
      <c r="H953" s="356"/>
    </row>
    <row r="954" spans="1:8" s="351" customFormat="1" ht="35.1" customHeight="1">
      <c r="A954" s="356"/>
      <c r="B954" s="403"/>
      <c r="C954" s="403"/>
      <c r="E954" s="435"/>
      <c r="F954" s="436"/>
      <c r="G954" s="436"/>
      <c r="H954" s="356"/>
    </row>
    <row r="955" spans="1:8" s="351" customFormat="1" ht="35.1" customHeight="1">
      <c r="A955" s="356"/>
      <c r="B955" s="403"/>
      <c r="C955" s="403"/>
      <c r="E955" s="435"/>
      <c r="F955" s="436"/>
      <c r="G955" s="436"/>
      <c r="H955" s="356"/>
    </row>
    <row r="956" spans="1:8" s="351" customFormat="1" ht="35.1" customHeight="1">
      <c r="A956" s="356"/>
      <c r="B956" s="403"/>
      <c r="C956" s="403"/>
      <c r="E956" s="435"/>
      <c r="F956" s="436"/>
      <c r="G956" s="436"/>
      <c r="H956" s="356"/>
    </row>
    <row r="957" spans="1:8" s="351" customFormat="1" ht="35.1" customHeight="1">
      <c r="A957" s="356"/>
      <c r="B957" s="403"/>
      <c r="C957" s="403"/>
      <c r="E957" s="435"/>
      <c r="F957" s="436"/>
      <c r="G957" s="436"/>
      <c r="H957" s="356"/>
    </row>
    <row r="958" spans="1:8" s="351" customFormat="1" ht="35.1" customHeight="1">
      <c r="A958" s="356"/>
      <c r="B958" s="403"/>
      <c r="C958" s="403"/>
      <c r="E958" s="435"/>
      <c r="F958" s="436"/>
      <c r="G958" s="436"/>
      <c r="H958" s="356"/>
    </row>
    <row r="959" spans="1:8" s="351" customFormat="1" ht="35.1" customHeight="1">
      <c r="A959" s="356"/>
      <c r="B959" s="403"/>
      <c r="C959" s="403"/>
      <c r="E959" s="435"/>
      <c r="F959" s="436"/>
      <c r="G959" s="436"/>
      <c r="H959" s="356"/>
    </row>
    <row r="960" spans="1:8" s="351" customFormat="1" ht="35.1" customHeight="1">
      <c r="A960" s="356"/>
      <c r="B960" s="403"/>
      <c r="C960" s="403"/>
      <c r="E960" s="435"/>
      <c r="F960" s="436"/>
      <c r="G960" s="436"/>
      <c r="H960" s="356"/>
    </row>
    <row r="961" spans="1:8" s="351" customFormat="1" ht="35.1" customHeight="1">
      <c r="A961" s="356"/>
      <c r="B961" s="403"/>
      <c r="C961" s="403"/>
      <c r="E961" s="435"/>
      <c r="F961" s="436"/>
      <c r="G961" s="436"/>
      <c r="H961" s="356"/>
    </row>
    <row r="962" spans="1:8" s="351" customFormat="1" ht="35.1" customHeight="1">
      <c r="A962" s="356"/>
      <c r="B962" s="403"/>
      <c r="C962" s="403"/>
      <c r="E962" s="435"/>
      <c r="F962" s="436"/>
      <c r="G962" s="436"/>
      <c r="H962" s="356"/>
    </row>
    <row r="963" spans="1:8" s="351" customFormat="1" ht="35.1" customHeight="1">
      <c r="A963" s="356"/>
      <c r="B963" s="403"/>
      <c r="C963" s="403"/>
      <c r="E963" s="435"/>
      <c r="F963" s="436"/>
      <c r="G963" s="436"/>
      <c r="H963" s="356"/>
    </row>
    <row r="964" spans="1:8" s="351" customFormat="1" ht="35.1" customHeight="1">
      <c r="A964" s="356"/>
      <c r="B964" s="403"/>
      <c r="C964" s="403"/>
      <c r="E964" s="435"/>
      <c r="F964" s="436"/>
      <c r="G964" s="436"/>
      <c r="H964" s="356"/>
    </row>
    <row r="965" spans="1:8" s="351" customFormat="1" ht="35.1" customHeight="1">
      <c r="A965" s="356"/>
      <c r="B965" s="403"/>
      <c r="C965" s="403"/>
      <c r="E965" s="435"/>
      <c r="F965" s="436"/>
      <c r="G965" s="436"/>
      <c r="H965" s="356"/>
    </row>
    <row r="966" spans="1:8" s="351" customFormat="1" ht="35.1" customHeight="1">
      <c r="A966" s="356"/>
      <c r="B966" s="403"/>
      <c r="C966" s="403"/>
      <c r="E966" s="435"/>
      <c r="F966" s="436"/>
      <c r="G966" s="436"/>
      <c r="H966" s="356"/>
    </row>
    <row r="967" spans="1:8" s="351" customFormat="1" ht="35.1" customHeight="1">
      <c r="A967" s="356"/>
      <c r="B967" s="403"/>
      <c r="C967" s="403"/>
      <c r="E967" s="435"/>
      <c r="F967" s="436"/>
      <c r="G967" s="436"/>
      <c r="H967" s="356"/>
    </row>
    <row r="968" spans="1:8" s="351" customFormat="1" ht="35.1" customHeight="1">
      <c r="A968" s="356"/>
      <c r="B968" s="403"/>
      <c r="C968" s="403"/>
      <c r="E968" s="435"/>
      <c r="F968" s="436"/>
      <c r="G968" s="436"/>
      <c r="H968" s="356"/>
    </row>
    <row r="969" spans="1:8" s="351" customFormat="1" ht="35.1" customHeight="1">
      <c r="A969" s="356"/>
      <c r="B969" s="403"/>
      <c r="C969" s="403"/>
      <c r="E969" s="435"/>
      <c r="F969" s="436"/>
      <c r="G969" s="436"/>
      <c r="H969" s="356"/>
    </row>
    <row r="970" spans="1:8" s="351" customFormat="1" ht="35.1" customHeight="1">
      <c r="A970" s="356"/>
      <c r="B970" s="403"/>
      <c r="C970" s="403"/>
      <c r="E970" s="435"/>
      <c r="F970" s="436"/>
      <c r="G970" s="436"/>
      <c r="H970" s="356"/>
    </row>
    <row r="971" spans="1:8" s="351" customFormat="1" ht="35.1" customHeight="1">
      <c r="A971" s="356"/>
      <c r="B971" s="403"/>
      <c r="C971" s="403"/>
      <c r="E971" s="435"/>
      <c r="F971" s="436"/>
      <c r="G971" s="436"/>
      <c r="H971" s="356"/>
    </row>
    <row r="972" spans="1:8" s="351" customFormat="1" ht="35.1" customHeight="1">
      <c r="A972" s="356"/>
      <c r="B972" s="403"/>
      <c r="C972" s="403"/>
      <c r="E972" s="435"/>
      <c r="F972" s="436"/>
      <c r="G972" s="436"/>
      <c r="H972" s="356"/>
    </row>
    <row r="973" spans="1:8" s="351" customFormat="1" ht="35.1" customHeight="1">
      <c r="A973" s="356"/>
      <c r="B973" s="403"/>
      <c r="C973" s="403"/>
      <c r="E973" s="435"/>
      <c r="F973" s="436"/>
      <c r="G973" s="436"/>
      <c r="H973" s="356"/>
    </row>
    <row r="974" spans="1:8" s="351" customFormat="1" ht="35.1" customHeight="1">
      <c r="A974" s="356"/>
      <c r="B974" s="403"/>
      <c r="C974" s="403"/>
      <c r="E974" s="435"/>
      <c r="F974" s="436"/>
      <c r="G974" s="436"/>
      <c r="H974" s="356"/>
    </row>
    <row r="975" spans="1:8" s="351" customFormat="1" ht="35.1" customHeight="1">
      <c r="A975" s="356"/>
      <c r="B975" s="403"/>
      <c r="C975" s="403"/>
      <c r="E975" s="435"/>
      <c r="F975" s="436"/>
      <c r="G975" s="436"/>
      <c r="H975" s="356"/>
    </row>
    <row r="976" spans="1:8" s="351" customFormat="1" ht="35.1" customHeight="1">
      <c r="A976" s="356"/>
      <c r="B976" s="403"/>
      <c r="C976" s="403"/>
      <c r="E976" s="435"/>
      <c r="F976" s="436"/>
      <c r="G976" s="436"/>
      <c r="H976" s="356"/>
    </row>
    <row r="977" spans="1:8" s="351" customFormat="1" ht="35.1" customHeight="1">
      <c r="A977" s="356"/>
      <c r="B977" s="403"/>
      <c r="C977" s="403"/>
      <c r="E977" s="435"/>
      <c r="F977" s="436"/>
      <c r="G977" s="436"/>
      <c r="H977" s="356"/>
    </row>
    <row r="978" spans="1:8" s="351" customFormat="1" ht="35.1" customHeight="1">
      <c r="A978" s="356"/>
      <c r="B978" s="403"/>
      <c r="C978" s="403"/>
      <c r="E978" s="435"/>
      <c r="F978" s="436"/>
      <c r="G978" s="436"/>
      <c r="H978" s="356"/>
    </row>
    <row r="979" spans="1:8" s="351" customFormat="1" ht="35.1" customHeight="1">
      <c r="A979" s="356"/>
      <c r="B979" s="403"/>
      <c r="C979" s="403"/>
      <c r="E979" s="435"/>
      <c r="F979" s="436"/>
      <c r="G979" s="436"/>
      <c r="H979" s="356"/>
    </row>
    <row r="980" spans="1:8" s="351" customFormat="1" ht="35.1" customHeight="1">
      <c r="A980" s="356"/>
      <c r="B980" s="403"/>
      <c r="C980" s="403"/>
      <c r="E980" s="435"/>
      <c r="F980" s="436"/>
      <c r="G980" s="436"/>
      <c r="H980" s="356"/>
    </row>
    <row r="981" spans="1:8" s="351" customFormat="1" ht="35.1" customHeight="1">
      <c r="A981" s="356"/>
      <c r="B981" s="403"/>
      <c r="C981" s="403"/>
      <c r="E981" s="435"/>
      <c r="F981" s="436"/>
      <c r="G981" s="436"/>
      <c r="H981" s="356"/>
    </row>
    <row r="982" spans="1:8" s="351" customFormat="1" ht="35.1" customHeight="1">
      <c r="A982" s="356"/>
      <c r="B982" s="403"/>
      <c r="C982" s="403"/>
      <c r="E982" s="435"/>
      <c r="F982" s="436"/>
      <c r="G982" s="436"/>
      <c r="H982" s="356"/>
    </row>
    <row r="983" spans="1:8" s="351" customFormat="1" ht="35.1" customHeight="1">
      <c r="A983" s="356"/>
      <c r="B983" s="403"/>
      <c r="C983" s="403"/>
      <c r="E983" s="435"/>
      <c r="F983" s="436"/>
      <c r="G983" s="436"/>
      <c r="H983" s="356"/>
    </row>
    <row r="984" spans="1:8" s="351" customFormat="1" ht="35.1" customHeight="1">
      <c r="A984" s="356"/>
      <c r="B984" s="403"/>
      <c r="C984" s="403"/>
      <c r="E984" s="435"/>
      <c r="F984" s="436"/>
      <c r="G984" s="436"/>
      <c r="H984" s="356"/>
    </row>
    <row r="985" spans="1:8" s="351" customFormat="1" ht="35.1" customHeight="1">
      <c r="A985" s="356"/>
      <c r="B985" s="403"/>
      <c r="C985" s="403"/>
      <c r="E985" s="435"/>
      <c r="F985" s="436"/>
      <c r="G985" s="436"/>
      <c r="H985" s="356"/>
    </row>
    <row r="986" spans="1:8" s="351" customFormat="1" ht="35.1" customHeight="1">
      <c r="A986" s="356"/>
      <c r="B986" s="403"/>
      <c r="C986" s="403"/>
      <c r="E986" s="435"/>
      <c r="F986" s="436"/>
      <c r="G986" s="436"/>
      <c r="H986" s="356"/>
    </row>
    <row r="987" spans="1:8" s="351" customFormat="1" ht="35.1" customHeight="1">
      <c r="A987" s="356"/>
      <c r="B987" s="403"/>
      <c r="C987" s="403"/>
      <c r="E987" s="435"/>
      <c r="F987" s="436"/>
      <c r="G987" s="436"/>
      <c r="H987" s="356"/>
    </row>
    <row r="988" spans="1:8" s="351" customFormat="1" ht="35.1" customHeight="1">
      <c r="A988" s="356"/>
      <c r="B988" s="403"/>
      <c r="C988" s="403"/>
      <c r="E988" s="435"/>
      <c r="F988" s="436"/>
      <c r="G988" s="436"/>
      <c r="H988" s="356"/>
    </row>
    <row r="989" spans="1:8" s="351" customFormat="1" ht="35.1" customHeight="1">
      <c r="A989" s="356"/>
      <c r="B989" s="403"/>
      <c r="C989" s="403"/>
      <c r="E989" s="435"/>
      <c r="F989" s="436"/>
      <c r="G989" s="436"/>
      <c r="H989" s="356"/>
    </row>
    <row r="990" spans="1:8" s="351" customFormat="1" ht="35.1" customHeight="1">
      <c r="A990" s="356"/>
      <c r="B990" s="403"/>
      <c r="C990" s="403"/>
      <c r="E990" s="435"/>
      <c r="F990" s="436"/>
      <c r="G990" s="436"/>
      <c r="H990" s="356"/>
    </row>
    <row r="991" spans="1:8" s="351" customFormat="1" ht="35.1" customHeight="1">
      <c r="A991" s="356"/>
      <c r="B991" s="403"/>
      <c r="C991" s="403"/>
      <c r="E991" s="435"/>
      <c r="F991" s="436"/>
      <c r="G991" s="436"/>
      <c r="H991" s="356"/>
    </row>
    <row r="992" spans="1:8" s="351" customFormat="1" ht="35.1" customHeight="1">
      <c r="A992" s="356"/>
      <c r="B992" s="403"/>
      <c r="C992" s="403"/>
      <c r="E992" s="435"/>
      <c r="F992" s="436"/>
      <c r="G992" s="436"/>
      <c r="H992" s="356"/>
    </row>
    <row r="993" spans="1:8" s="351" customFormat="1" ht="35.1" customHeight="1">
      <c r="A993" s="356"/>
      <c r="B993" s="403"/>
      <c r="C993" s="403"/>
      <c r="E993" s="435"/>
      <c r="F993" s="436"/>
      <c r="G993" s="436"/>
      <c r="H993" s="356"/>
    </row>
    <row r="994" spans="1:8" s="351" customFormat="1" ht="35.1" customHeight="1">
      <c r="A994" s="356"/>
      <c r="B994" s="403"/>
      <c r="C994" s="403"/>
      <c r="E994" s="435"/>
      <c r="F994" s="436"/>
      <c r="G994" s="436"/>
      <c r="H994" s="356"/>
    </row>
    <row r="995" spans="1:8" s="351" customFormat="1" ht="35.1" customHeight="1">
      <c r="A995" s="356"/>
      <c r="B995" s="403"/>
      <c r="C995" s="403"/>
      <c r="E995" s="435"/>
      <c r="F995" s="436"/>
      <c r="G995" s="436"/>
      <c r="H995" s="356"/>
    </row>
    <row r="996" spans="1:8" s="351" customFormat="1" ht="35.1" customHeight="1">
      <c r="A996" s="356"/>
      <c r="B996" s="403"/>
      <c r="C996" s="403"/>
      <c r="E996" s="435"/>
      <c r="F996" s="436"/>
      <c r="G996" s="436"/>
      <c r="H996" s="356"/>
    </row>
    <row r="997" spans="1:8" s="351" customFormat="1" ht="35.1" customHeight="1">
      <c r="A997" s="356"/>
      <c r="B997" s="403"/>
      <c r="C997" s="403"/>
      <c r="E997" s="435"/>
      <c r="F997" s="436"/>
      <c r="G997" s="436"/>
      <c r="H997" s="356"/>
    </row>
    <row r="998" spans="1:8" s="351" customFormat="1" ht="35.1" customHeight="1">
      <c r="A998" s="356"/>
      <c r="B998" s="403"/>
      <c r="C998" s="403"/>
      <c r="E998" s="435"/>
      <c r="F998" s="436"/>
      <c r="G998" s="436"/>
      <c r="H998" s="356"/>
    </row>
    <row r="999" spans="1:8" s="351" customFormat="1" ht="35.1" customHeight="1">
      <c r="A999" s="356"/>
      <c r="B999" s="403"/>
      <c r="C999" s="403"/>
      <c r="E999" s="435"/>
      <c r="F999" s="436"/>
      <c r="G999" s="436"/>
      <c r="H999" s="356"/>
    </row>
    <row r="1000" spans="1:8" s="351" customFormat="1" ht="35.1" customHeight="1">
      <c r="A1000" s="356"/>
      <c r="B1000" s="403"/>
      <c r="C1000" s="403"/>
      <c r="E1000" s="435"/>
      <c r="F1000" s="436"/>
      <c r="G1000" s="436"/>
      <c r="H1000" s="356"/>
    </row>
    <row r="1001" spans="1:8" s="351" customFormat="1" ht="35.1" customHeight="1">
      <c r="A1001" s="356"/>
      <c r="B1001" s="403"/>
      <c r="C1001" s="403"/>
      <c r="E1001" s="435"/>
      <c r="F1001" s="436"/>
      <c r="G1001" s="436"/>
      <c r="H1001" s="356"/>
    </row>
    <row r="1002" spans="1:8" s="351" customFormat="1" ht="35.1" customHeight="1">
      <c r="A1002" s="356"/>
      <c r="B1002" s="403"/>
      <c r="C1002" s="403"/>
      <c r="E1002" s="435"/>
      <c r="F1002" s="436"/>
      <c r="G1002" s="436"/>
      <c r="H1002" s="356"/>
    </row>
    <row r="1003" spans="1:8" s="351" customFormat="1" ht="35.1" customHeight="1">
      <c r="A1003" s="356"/>
      <c r="B1003" s="403"/>
      <c r="C1003" s="403"/>
      <c r="E1003" s="435"/>
      <c r="F1003" s="436"/>
      <c r="G1003" s="436"/>
      <c r="H1003" s="356"/>
    </row>
    <row r="1004" spans="1:8" s="351" customFormat="1" ht="35.1" customHeight="1">
      <c r="A1004" s="356"/>
      <c r="B1004" s="403"/>
      <c r="C1004" s="403"/>
      <c r="E1004" s="435"/>
      <c r="F1004" s="436"/>
      <c r="G1004" s="436"/>
      <c r="H1004" s="356"/>
    </row>
    <row r="1005" spans="1:8" s="351" customFormat="1" ht="35.1" customHeight="1">
      <c r="A1005" s="356"/>
      <c r="B1005" s="403"/>
      <c r="C1005" s="403"/>
      <c r="E1005" s="435"/>
      <c r="F1005" s="436"/>
      <c r="G1005" s="436"/>
      <c r="H1005" s="356"/>
    </row>
    <row r="1006" spans="1:8" s="351" customFormat="1" ht="35.1" customHeight="1">
      <c r="A1006" s="356"/>
      <c r="B1006" s="403"/>
      <c r="C1006" s="403"/>
      <c r="E1006" s="435"/>
      <c r="F1006" s="436"/>
      <c r="G1006" s="436"/>
      <c r="H1006" s="356"/>
    </row>
    <row r="1007" spans="1:8" s="351" customFormat="1" ht="35.1" customHeight="1">
      <c r="A1007" s="356"/>
      <c r="B1007" s="403"/>
      <c r="C1007" s="403"/>
      <c r="E1007" s="435"/>
      <c r="F1007" s="436"/>
      <c r="G1007" s="436"/>
      <c r="H1007" s="356"/>
    </row>
    <row r="1008" spans="1:8" s="351" customFormat="1" ht="35.1" customHeight="1">
      <c r="A1008" s="356"/>
      <c r="B1008" s="403"/>
      <c r="C1008" s="403"/>
      <c r="E1008" s="435"/>
      <c r="F1008" s="436"/>
      <c r="G1008" s="436"/>
      <c r="H1008" s="356"/>
    </row>
    <row r="1009" spans="1:8" s="351" customFormat="1" ht="35.1" customHeight="1">
      <c r="A1009" s="356"/>
      <c r="B1009" s="403"/>
      <c r="C1009" s="403"/>
      <c r="E1009" s="435"/>
      <c r="F1009" s="436"/>
      <c r="G1009" s="436"/>
      <c r="H1009" s="356"/>
    </row>
    <row r="1010" spans="1:8" s="351" customFormat="1" ht="35.1" customHeight="1">
      <c r="A1010" s="356"/>
      <c r="B1010" s="403"/>
      <c r="C1010" s="403"/>
      <c r="E1010" s="435"/>
      <c r="F1010" s="436"/>
      <c r="G1010" s="436"/>
      <c r="H1010" s="356"/>
    </row>
    <row r="1011" spans="1:8" s="351" customFormat="1" ht="35.1" customHeight="1">
      <c r="A1011" s="356"/>
      <c r="B1011" s="403"/>
      <c r="C1011" s="403"/>
      <c r="E1011" s="435"/>
      <c r="F1011" s="436"/>
      <c r="G1011" s="436"/>
      <c r="H1011" s="356"/>
    </row>
    <row r="1012" spans="1:8" s="351" customFormat="1" ht="35.1" customHeight="1">
      <c r="A1012" s="356"/>
      <c r="B1012" s="403"/>
      <c r="C1012" s="403"/>
      <c r="E1012" s="435"/>
      <c r="F1012" s="436"/>
      <c r="G1012" s="436"/>
      <c r="H1012" s="356"/>
    </row>
    <row r="1013" spans="1:8" s="351" customFormat="1" ht="35.1" customHeight="1">
      <c r="A1013" s="356"/>
      <c r="B1013" s="403"/>
      <c r="C1013" s="403"/>
      <c r="E1013" s="435"/>
      <c r="F1013" s="436"/>
      <c r="G1013" s="436"/>
      <c r="H1013" s="356"/>
    </row>
    <row r="1014" spans="1:8" s="351" customFormat="1" ht="35.1" customHeight="1">
      <c r="A1014" s="356"/>
      <c r="B1014" s="403"/>
      <c r="C1014" s="403"/>
      <c r="E1014" s="435"/>
      <c r="F1014" s="436"/>
      <c r="G1014" s="436"/>
      <c r="H1014" s="356"/>
    </row>
    <row r="1015" spans="1:8" s="351" customFormat="1" ht="35.1" customHeight="1">
      <c r="A1015" s="356"/>
      <c r="B1015" s="403"/>
      <c r="C1015" s="403"/>
      <c r="E1015" s="435"/>
      <c r="F1015" s="436"/>
      <c r="G1015" s="436"/>
      <c r="H1015" s="356"/>
    </row>
    <row r="1016" spans="1:8" s="351" customFormat="1" ht="35.1" customHeight="1">
      <c r="A1016" s="356"/>
      <c r="B1016" s="403"/>
      <c r="C1016" s="403"/>
      <c r="E1016" s="435"/>
      <c r="F1016" s="436"/>
      <c r="G1016" s="436"/>
      <c r="H1016" s="356"/>
    </row>
    <row r="1017" spans="1:8" s="351" customFormat="1" ht="35.1" customHeight="1">
      <c r="A1017" s="356"/>
      <c r="B1017" s="403"/>
      <c r="C1017" s="403"/>
      <c r="E1017" s="435"/>
      <c r="F1017" s="436"/>
      <c r="G1017" s="436"/>
      <c r="H1017" s="356"/>
    </row>
    <row r="1018" spans="1:8" s="351" customFormat="1" ht="35.1" customHeight="1">
      <c r="A1018" s="356"/>
      <c r="B1018" s="403"/>
      <c r="C1018" s="403"/>
      <c r="E1018" s="435"/>
      <c r="F1018" s="436"/>
      <c r="G1018" s="436"/>
      <c r="H1018" s="356"/>
    </row>
    <row r="1019" spans="1:8" s="351" customFormat="1" ht="35.1" customHeight="1">
      <c r="A1019" s="356"/>
      <c r="B1019" s="403"/>
      <c r="C1019" s="403"/>
      <c r="E1019" s="435"/>
      <c r="F1019" s="436"/>
      <c r="G1019" s="436"/>
      <c r="H1019" s="356"/>
    </row>
    <row r="1020" spans="1:8" s="351" customFormat="1" ht="35.1" customHeight="1">
      <c r="A1020" s="356"/>
      <c r="B1020" s="403"/>
      <c r="C1020" s="403"/>
      <c r="E1020" s="435"/>
      <c r="F1020" s="436"/>
      <c r="G1020" s="436"/>
      <c r="H1020" s="356"/>
    </row>
    <row r="1021" spans="1:8" s="351" customFormat="1" ht="35.1" customHeight="1">
      <c r="A1021" s="356"/>
      <c r="B1021" s="403"/>
      <c r="C1021" s="403"/>
      <c r="E1021" s="435"/>
      <c r="F1021" s="436"/>
      <c r="G1021" s="436"/>
      <c r="H1021" s="356"/>
    </row>
    <row r="1022" spans="1:8" s="351" customFormat="1" ht="35.1" customHeight="1">
      <c r="A1022" s="356"/>
      <c r="B1022" s="403"/>
      <c r="C1022" s="403"/>
      <c r="E1022" s="435"/>
      <c r="F1022" s="436"/>
      <c r="G1022" s="436"/>
      <c r="H1022" s="356"/>
    </row>
    <row r="1023" spans="1:8" s="351" customFormat="1" ht="35.1" customHeight="1">
      <c r="A1023" s="356"/>
      <c r="B1023" s="403"/>
      <c r="C1023" s="403"/>
      <c r="E1023" s="435"/>
      <c r="F1023" s="436"/>
      <c r="G1023" s="436"/>
      <c r="H1023" s="356"/>
    </row>
    <row r="1024" spans="1:8" s="351" customFormat="1" ht="35.1" customHeight="1">
      <c r="A1024" s="356"/>
      <c r="B1024" s="403"/>
      <c r="C1024" s="403"/>
      <c r="E1024" s="435"/>
      <c r="F1024" s="436"/>
      <c r="G1024" s="436"/>
      <c r="H1024" s="356"/>
    </row>
    <row r="1025" spans="1:8" s="351" customFormat="1" ht="35.1" customHeight="1">
      <c r="A1025" s="356"/>
      <c r="B1025" s="403"/>
      <c r="C1025" s="403"/>
      <c r="E1025" s="435"/>
      <c r="F1025" s="436"/>
      <c r="G1025" s="436"/>
      <c r="H1025" s="356"/>
    </row>
    <row r="1026" spans="1:8" s="351" customFormat="1" ht="35.1" customHeight="1">
      <c r="A1026" s="356"/>
      <c r="B1026" s="403"/>
      <c r="C1026" s="403"/>
      <c r="E1026" s="435"/>
      <c r="F1026" s="436"/>
      <c r="G1026" s="436"/>
      <c r="H1026" s="356"/>
    </row>
    <row r="1027" spans="1:8" s="351" customFormat="1" ht="35.1" customHeight="1">
      <c r="A1027" s="356"/>
      <c r="B1027" s="403"/>
      <c r="C1027" s="403"/>
      <c r="E1027" s="435"/>
      <c r="F1027" s="436"/>
      <c r="G1027" s="436"/>
      <c r="H1027" s="356"/>
    </row>
    <row r="1028" spans="1:8" s="351" customFormat="1" ht="35.1" customHeight="1">
      <c r="A1028" s="356"/>
      <c r="B1028" s="403"/>
      <c r="C1028" s="403"/>
      <c r="E1028" s="435"/>
      <c r="F1028" s="436"/>
      <c r="G1028" s="436"/>
      <c r="H1028" s="356"/>
    </row>
    <row r="1029" spans="1:8" s="351" customFormat="1" ht="35.1" customHeight="1">
      <c r="A1029" s="356"/>
      <c r="B1029" s="403"/>
      <c r="C1029" s="403"/>
      <c r="E1029" s="435"/>
      <c r="F1029" s="436"/>
      <c r="G1029" s="436"/>
      <c r="H1029" s="356"/>
    </row>
    <row r="1030" spans="1:8" s="351" customFormat="1" ht="35.1" customHeight="1">
      <c r="A1030" s="356"/>
      <c r="B1030" s="403"/>
      <c r="C1030" s="403"/>
      <c r="E1030" s="435"/>
      <c r="F1030" s="436"/>
      <c r="G1030" s="436"/>
      <c r="H1030" s="356"/>
    </row>
    <row r="1031" spans="1:8" s="351" customFormat="1" ht="35.1" customHeight="1">
      <c r="A1031" s="356"/>
      <c r="B1031" s="403"/>
      <c r="C1031" s="403"/>
      <c r="E1031" s="435"/>
      <c r="F1031" s="436"/>
      <c r="G1031" s="436"/>
      <c r="H1031" s="356"/>
    </row>
    <row r="1032" spans="1:8" s="351" customFormat="1" ht="35.1" customHeight="1">
      <c r="A1032" s="356"/>
      <c r="B1032" s="403"/>
      <c r="C1032" s="403"/>
      <c r="E1032" s="435"/>
      <c r="F1032" s="436"/>
      <c r="G1032" s="436"/>
      <c r="H1032" s="356"/>
    </row>
    <row r="1033" spans="1:8" s="351" customFormat="1" ht="35.1" customHeight="1">
      <c r="A1033" s="356"/>
      <c r="B1033" s="403"/>
      <c r="C1033" s="403"/>
      <c r="E1033" s="435"/>
      <c r="F1033" s="436"/>
      <c r="G1033" s="436"/>
      <c r="H1033" s="356"/>
    </row>
    <row r="1034" spans="1:8" s="351" customFormat="1" ht="35.1" customHeight="1">
      <c r="A1034" s="356"/>
      <c r="B1034" s="403"/>
      <c r="C1034" s="403"/>
      <c r="E1034" s="435"/>
      <c r="F1034" s="436"/>
      <c r="G1034" s="436"/>
      <c r="H1034" s="356"/>
    </row>
    <row r="1035" spans="1:8" s="351" customFormat="1" ht="35.1" customHeight="1">
      <c r="A1035" s="356"/>
      <c r="B1035" s="403"/>
      <c r="C1035" s="403"/>
      <c r="E1035" s="435"/>
      <c r="F1035" s="436"/>
      <c r="G1035" s="436"/>
      <c r="H1035" s="356"/>
    </row>
    <row r="1036" spans="1:8" s="351" customFormat="1" ht="35.1" customHeight="1">
      <c r="A1036" s="356"/>
      <c r="B1036" s="403"/>
      <c r="C1036" s="403"/>
      <c r="E1036" s="435"/>
      <c r="F1036" s="436"/>
      <c r="G1036" s="436"/>
      <c r="H1036" s="356"/>
    </row>
    <row r="1037" spans="1:8" s="351" customFormat="1" ht="35.1" customHeight="1">
      <c r="A1037" s="356"/>
      <c r="B1037" s="403"/>
      <c r="C1037" s="403"/>
      <c r="E1037" s="435"/>
      <c r="F1037" s="436"/>
      <c r="G1037" s="436"/>
      <c r="H1037" s="356"/>
    </row>
    <row r="1038" spans="1:8" s="351" customFormat="1" ht="35.1" customHeight="1">
      <c r="A1038" s="356"/>
      <c r="B1038" s="403"/>
      <c r="C1038" s="403"/>
      <c r="E1038" s="435"/>
      <c r="F1038" s="436"/>
      <c r="G1038" s="436"/>
      <c r="H1038" s="356"/>
    </row>
    <row r="1039" spans="1:8" s="351" customFormat="1" ht="35.1" customHeight="1">
      <c r="A1039" s="356"/>
      <c r="B1039" s="403"/>
      <c r="C1039" s="403"/>
      <c r="E1039" s="435"/>
      <c r="F1039" s="436"/>
      <c r="G1039" s="436"/>
      <c r="H1039" s="356"/>
    </row>
    <row r="1040" spans="1:8" s="351" customFormat="1" ht="35.1" customHeight="1">
      <c r="A1040" s="356"/>
      <c r="B1040" s="403"/>
      <c r="C1040" s="403"/>
      <c r="E1040" s="435"/>
      <c r="F1040" s="436"/>
      <c r="G1040" s="436"/>
      <c r="H1040" s="356"/>
    </row>
    <row r="1041" spans="1:8" s="351" customFormat="1" ht="35.1" customHeight="1">
      <c r="A1041" s="356"/>
      <c r="B1041" s="403"/>
      <c r="C1041" s="403"/>
      <c r="E1041" s="435"/>
      <c r="F1041" s="436"/>
      <c r="G1041" s="436"/>
      <c r="H1041" s="356"/>
    </row>
    <row r="1042" spans="1:8" s="351" customFormat="1" ht="35.1" customHeight="1">
      <c r="A1042" s="356"/>
      <c r="B1042" s="403"/>
      <c r="C1042" s="403"/>
      <c r="E1042" s="435"/>
      <c r="F1042" s="436"/>
      <c r="G1042" s="436"/>
      <c r="H1042" s="356"/>
    </row>
    <row r="1043" spans="1:8" s="351" customFormat="1" ht="35.1" customHeight="1">
      <c r="A1043" s="356"/>
      <c r="B1043" s="403"/>
      <c r="C1043" s="403"/>
      <c r="E1043" s="435"/>
      <c r="F1043" s="436"/>
      <c r="G1043" s="436"/>
      <c r="H1043" s="356"/>
    </row>
    <row r="1044" spans="1:8" s="351" customFormat="1" ht="35.1" customHeight="1">
      <c r="A1044" s="356"/>
      <c r="B1044" s="403"/>
      <c r="C1044" s="403"/>
      <c r="E1044" s="435"/>
      <c r="F1044" s="436"/>
      <c r="G1044" s="436"/>
      <c r="H1044" s="356"/>
    </row>
    <row r="1045" spans="1:8" s="351" customFormat="1" ht="35.1" customHeight="1">
      <c r="A1045" s="356"/>
      <c r="B1045" s="403"/>
      <c r="C1045" s="403"/>
      <c r="E1045" s="435"/>
      <c r="F1045" s="436"/>
      <c r="G1045" s="436"/>
      <c r="H1045" s="356"/>
    </row>
    <row r="1046" spans="1:8" s="351" customFormat="1" ht="35.1" customHeight="1">
      <c r="A1046" s="356"/>
      <c r="B1046" s="403"/>
      <c r="C1046" s="403"/>
      <c r="E1046" s="435"/>
      <c r="F1046" s="436"/>
      <c r="G1046" s="436"/>
      <c r="H1046" s="356"/>
    </row>
    <row r="1047" spans="1:8" s="351" customFormat="1" ht="35.1" customHeight="1">
      <c r="A1047" s="356"/>
      <c r="B1047" s="403"/>
      <c r="C1047" s="403"/>
      <c r="E1047" s="435"/>
      <c r="F1047" s="436"/>
      <c r="G1047" s="436"/>
      <c r="H1047" s="356"/>
    </row>
    <row r="1048" spans="1:8" s="351" customFormat="1" ht="35.1" customHeight="1">
      <c r="A1048" s="356"/>
      <c r="B1048" s="403"/>
      <c r="C1048" s="403"/>
      <c r="E1048" s="435"/>
      <c r="F1048" s="436"/>
      <c r="G1048" s="436"/>
      <c r="H1048" s="356"/>
    </row>
    <row r="1049" spans="1:8" s="351" customFormat="1" ht="35.1" customHeight="1">
      <c r="A1049" s="356"/>
      <c r="B1049" s="403"/>
      <c r="C1049" s="403"/>
      <c r="E1049" s="435"/>
      <c r="F1049" s="436"/>
      <c r="G1049" s="436"/>
      <c r="H1049" s="356"/>
    </row>
    <row r="1050" spans="1:8" s="351" customFormat="1" ht="35.1" customHeight="1">
      <c r="A1050" s="356"/>
      <c r="B1050" s="403"/>
      <c r="C1050" s="403"/>
      <c r="E1050" s="435"/>
      <c r="F1050" s="436"/>
      <c r="G1050" s="436"/>
      <c r="H1050" s="356"/>
    </row>
    <row r="1051" spans="1:8" s="351" customFormat="1" ht="35.1" customHeight="1">
      <c r="A1051" s="356"/>
      <c r="B1051" s="403"/>
      <c r="C1051" s="403"/>
      <c r="E1051" s="435"/>
      <c r="F1051" s="436"/>
      <c r="G1051" s="436"/>
      <c r="H1051" s="356"/>
    </row>
    <row r="1052" spans="1:8" s="351" customFormat="1" ht="35.1" customHeight="1">
      <c r="A1052" s="356"/>
      <c r="B1052" s="403"/>
      <c r="C1052" s="403"/>
      <c r="E1052" s="435"/>
      <c r="F1052" s="436"/>
      <c r="G1052" s="436"/>
      <c r="H1052" s="356"/>
    </row>
    <row r="1053" spans="1:8" s="351" customFormat="1" ht="35.1" customHeight="1">
      <c r="A1053" s="356"/>
      <c r="B1053" s="403"/>
      <c r="C1053" s="403"/>
      <c r="E1053" s="435"/>
      <c r="F1053" s="436"/>
      <c r="G1053" s="436"/>
      <c r="H1053" s="356"/>
    </row>
    <row r="1054" spans="1:8" s="351" customFormat="1" ht="35.1" customHeight="1">
      <c r="A1054" s="356"/>
      <c r="B1054" s="403"/>
      <c r="C1054" s="403"/>
      <c r="E1054" s="435"/>
      <c r="F1054" s="436"/>
      <c r="G1054" s="436"/>
      <c r="H1054" s="356"/>
    </row>
    <row r="1055" spans="1:8" s="351" customFormat="1" ht="35.1" customHeight="1">
      <c r="A1055" s="356"/>
      <c r="B1055" s="403"/>
      <c r="C1055" s="403"/>
      <c r="E1055" s="435"/>
      <c r="F1055" s="436"/>
      <c r="G1055" s="436"/>
      <c r="H1055" s="356"/>
    </row>
    <row r="1056" spans="1:8" s="351" customFormat="1" ht="35.1" customHeight="1">
      <c r="A1056" s="356"/>
      <c r="B1056" s="403"/>
      <c r="C1056" s="403"/>
      <c r="E1056" s="435"/>
      <c r="F1056" s="436"/>
      <c r="G1056" s="436"/>
      <c r="H1056" s="356"/>
    </row>
    <row r="1057" spans="1:8" s="351" customFormat="1" ht="35.1" customHeight="1">
      <c r="A1057" s="356"/>
      <c r="B1057" s="403"/>
      <c r="C1057" s="403"/>
      <c r="E1057" s="435"/>
      <c r="F1057" s="436"/>
      <c r="G1057" s="436"/>
      <c r="H1057" s="356"/>
    </row>
    <row r="1058" spans="1:8" s="351" customFormat="1" ht="35.1" customHeight="1">
      <c r="A1058" s="356"/>
      <c r="B1058" s="403"/>
      <c r="C1058" s="403"/>
      <c r="E1058" s="435"/>
      <c r="F1058" s="436"/>
      <c r="G1058" s="436"/>
      <c r="H1058" s="356"/>
    </row>
    <row r="1059" spans="1:8" s="351" customFormat="1" ht="35.1" customHeight="1">
      <c r="A1059" s="356"/>
      <c r="B1059" s="403"/>
      <c r="C1059" s="403"/>
      <c r="E1059" s="435"/>
      <c r="F1059" s="436"/>
      <c r="G1059" s="436"/>
      <c r="H1059" s="356"/>
    </row>
    <row r="1060" spans="1:8" s="351" customFormat="1" ht="35.1" customHeight="1">
      <c r="A1060" s="356"/>
      <c r="B1060" s="403"/>
      <c r="C1060" s="403"/>
      <c r="E1060" s="435"/>
      <c r="F1060" s="436"/>
      <c r="G1060" s="436"/>
      <c r="H1060" s="356"/>
    </row>
    <row r="1061" spans="1:8" s="351" customFormat="1" ht="35.1" customHeight="1">
      <c r="A1061" s="356"/>
      <c r="B1061" s="403"/>
      <c r="C1061" s="403"/>
      <c r="E1061" s="435"/>
      <c r="F1061" s="436"/>
      <c r="G1061" s="436"/>
      <c r="H1061" s="356"/>
    </row>
    <row r="1062" spans="1:8" s="351" customFormat="1" ht="35.1" customHeight="1">
      <c r="A1062" s="356"/>
      <c r="B1062" s="403"/>
      <c r="C1062" s="403"/>
      <c r="E1062" s="435"/>
      <c r="F1062" s="436"/>
      <c r="G1062" s="436"/>
      <c r="H1062" s="356"/>
    </row>
    <row r="1063" spans="1:8" s="351" customFormat="1" ht="35.1" customHeight="1">
      <c r="A1063" s="356"/>
      <c r="B1063" s="403"/>
      <c r="C1063" s="403"/>
      <c r="E1063" s="435"/>
      <c r="F1063" s="436"/>
      <c r="G1063" s="436"/>
      <c r="H1063" s="356"/>
    </row>
    <row r="1064" spans="1:8" s="351" customFormat="1" ht="35.1" customHeight="1">
      <c r="A1064" s="356"/>
      <c r="B1064" s="403"/>
      <c r="C1064" s="403"/>
      <c r="E1064" s="435"/>
      <c r="F1064" s="436"/>
      <c r="G1064" s="436"/>
      <c r="H1064" s="356"/>
    </row>
    <row r="1065" spans="1:8" s="351" customFormat="1" ht="35.1" customHeight="1">
      <c r="A1065" s="356"/>
      <c r="B1065" s="403"/>
      <c r="C1065" s="403"/>
      <c r="E1065" s="435"/>
      <c r="F1065" s="436"/>
      <c r="G1065" s="436"/>
      <c r="H1065" s="356"/>
    </row>
    <row r="1066" spans="1:8" s="351" customFormat="1" ht="35.1" customHeight="1">
      <c r="A1066" s="356"/>
      <c r="B1066" s="403"/>
      <c r="C1066" s="403"/>
      <c r="E1066" s="435"/>
      <c r="F1066" s="436"/>
      <c r="G1066" s="436"/>
      <c r="H1066" s="356"/>
    </row>
    <row r="1067" spans="1:8" s="351" customFormat="1" ht="35.1" customHeight="1">
      <c r="A1067" s="356"/>
      <c r="B1067" s="403"/>
      <c r="C1067" s="403"/>
      <c r="E1067" s="435"/>
      <c r="F1067" s="436"/>
      <c r="G1067" s="436"/>
      <c r="H1067" s="356"/>
    </row>
    <row r="1068" spans="1:8" s="351" customFormat="1" ht="35.1" customHeight="1">
      <c r="A1068" s="356"/>
      <c r="B1068" s="403"/>
      <c r="C1068" s="403"/>
      <c r="E1068" s="435"/>
      <c r="F1068" s="436"/>
      <c r="G1068" s="436"/>
      <c r="H1068" s="356"/>
    </row>
    <row r="1069" spans="1:8" s="351" customFormat="1" ht="35.1" customHeight="1">
      <c r="A1069" s="356"/>
      <c r="B1069" s="403"/>
      <c r="C1069" s="403"/>
      <c r="E1069" s="435"/>
      <c r="F1069" s="436"/>
      <c r="G1069" s="436"/>
      <c r="H1069" s="356"/>
    </row>
    <row r="1070" spans="1:8" s="351" customFormat="1" ht="35.1" customHeight="1">
      <c r="A1070" s="356"/>
      <c r="B1070" s="403"/>
      <c r="C1070" s="403"/>
      <c r="E1070" s="435"/>
      <c r="F1070" s="436"/>
      <c r="G1070" s="436"/>
      <c r="H1070" s="356"/>
    </row>
    <row r="1071" spans="1:8" s="351" customFormat="1" ht="35.1" customHeight="1">
      <c r="A1071" s="356"/>
      <c r="B1071" s="403"/>
      <c r="C1071" s="403"/>
      <c r="E1071" s="435"/>
      <c r="F1071" s="436"/>
      <c r="G1071" s="436"/>
      <c r="H1071" s="356"/>
    </row>
    <row r="1072" spans="1:8" s="351" customFormat="1" ht="35.1" customHeight="1">
      <c r="A1072" s="356"/>
      <c r="B1072" s="403"/>
      <c r="C1072" s="403"/>
      <c r="E1072" s="435"/>
      <c r="F1072" s="436"/>
      <c r="G1072" s="436"/>
      <c r="H1072" s="356"/>
    </row>
    <row r="1073" spans="1:8" s="351" customFormat="1" ht="35.1" customHeight="1">
      <c r="A1073" s="356"/>
      <c r="B1073" s="403"/>
      <c r="C1073" s="403"/>
      <c r="E1073" s="435"/>
      <c r="F1073" s="436"/>
      <c r="G1073" s="436"/>
      <c r="H1073" s="356"/>
    </row>
    <row r="1074" spans="1:8" s="351" customFormat="1" ht="35.1" customHeight="1">
      <c r="A1074" s="356"/>
      <c r="B1074" s="403"/>
      <c r="C1074" s="403"/>
      <c r="E1074" s="435"/>
      <c r="F1074" s="436"/>
      <c r="G1074" s="436"/>
      <c r="H1074" s="356"/>
    </row>
    <row r="1075" spans="1:8" s="351" customFormat="1" ht="35.1" customHeight="1">
      <c r="A1075" s="356"/>
      <c r="B1075" s="403"/>
      <c r="C1075" s="403"/>
      <c r="E1075" s="435"/>
      <c r="F1075" s="436"/>
      <c r="G1075" s="436"/>
      <c r="H1075" s="356"/>
    </row>
    <row r="1076" spans="1:8" s="351" customFormat="1" ht="35.1" customHeight="1">
      <c r="A1076" s="356"/>
      <c r="B1076" s="403"/>
      <c r="C1076" s="403"/>
      <c r="E1076" s="435"/>
      <c r="F1076" s="436"/>
      <c r="G1076" s="436"/>
      <c r="H1076" s="356"/>
    </row>
    <row r="1077" spans="1:8" s="351" customFormat="1" ht="35.1" customHeight="1">
      <c r="A1077" s="356"/>
      <c r="B1077" s="403"/>
      <c r="C1077" s="403"/>
      <c r="E1077" s="435"/>
      <c r="F1077" s="436"/>
      <c r="G1077" s="436"/>
      <c r="H1077" s="356"/>
    </row>
    <row r="1078" spans="1:8" s="351" customFormat="1" ht="35.1" customHeight="1">
      <c r="A1078" s="356"/>
      <c r="B1078" s="403"/>
      <c r="C1078" s="403"/>
      <c r="E1078" s="435"/>
      <c r="F1078" s="436"/>
      <c r="G1078" s="436"/>
      <c r="H1078" s="356"/>
    </row>
    <row r="1079" spans="1:8" s="351" customFormat="1" ht="35.1" customHeight="1">
      <c r="A1079" s="356"/>
      <c r="B1079" s="403"/>
      <c r="C1079" s="403"/>
      <c r="E1079" s="435"/>
      <c r="F1079" s="436"/>
      <c r="G1079" s="436"/>
      <c r="H1079" s="356"/>
    </row>
    <row r="1080" spans="1:8" s="351" customFormat="1" ht="35.1" customHeight="1">
      <c r="A1080" s="356"/>
      <c r="B1080" s="403"/>
      <c r="C1080" s="403"/>
      <c r="E1080" s="435"/>
      <c r="F1080" s="436"/>
      <c r="G1080" s="436"/>
      <c r="H1080" s="356"/>
    </row>
    <row r="1081" spans="1:8" s="351" customFormat="1" ht="35.1" customHeight="1">
      <c r="A1081" s="356"/>
      <c r="B1081" s="403"/>
      <c r="C1081" s="403"/>
      <c r="E1081" s="435"/>
      <c r="F1081" s="436"/>
      <c r="G1081" s="436"/>
      <c r="H1081" s="356"/>
    </row>
    <row r="1082" spans="1:8" s="351" customFormat="1" ht="35.1" customHeight="1">
      <c r="A1082" s="356"/>
      <c r="B1082" s="403"/>
      <c r="C1082" s="403"/>
      <c r="E1082" s="435"/>
      <c r="F1082" s="436"/>
      <c r="G1082" s="436"/>
      <c r="H1082" s="356"/>
    </row>
    <row r="1083" spans="1:8" s="351" customFormat="1" ht="35.1" customHeight="1">
      <c r="A1083" s="356"/>
      <c r="B1083" s="403"/>
      <c r="C1083" s="403"/>
      <c r="E1083" s="435"/>
      <c r="F1083" s="436"/>
      <c r="G1083" s="436"/>
      <c r="H1083" s="356"/>
    </row>
    <row r="1084" spans="1:8" s="351" customFormat="1" ht="35.1" customHeight="1">
      <c r="A1084" s="356"/>
      <c r="B1084" s="403"/>
      <c r="C1084" s="403"/>
      <c r="E1084" s="435"/>
      <c r="F1084" s="436"/>
      <c r="G1084" s="436"/>
      <c r="H1084" s="356"/>
    </row>
    <row r="1085" spans="1:8" s="351" customFormat="1" ht="35.1" customHeight="1">
      <c r="A1085" s="356"/>
      <c r="B1085" s="403"/>
      <c r="C1085" s="403"/>
      <c r="E1085" s="435"/>
      <c r="F1085" s="436"/>
      <c r="G1085" s="436"/>
      <c r="H1085" s="356"/>
    </row>
    <row r="1086" spans="1:8" s="351" customFormat="1" ht="35.1" customHeight="1">
      <c r="A1086" s="356"/>
      <c r="B1086" s="403"/>
      <c r="C1086" s="403"/>
      <c r="E1086" s="435"/>
      <c r="F1086" s="436"/>
      <c r="G1086" s="436"/>
      <c r="H1086" s="356"/>
    </row>
    <row r="1087" spans="1:8" s="351" customFormat="1" ht="35.1" customHeight="1">
      <c r="A1087" s="356"/>
      <c r="B1087" s="403"/>
      <c r="C1087" s="403"/>
      <c r="E1087" s="435"/>
      <c r="F1087" s="436"/>
      <c r="G1087" s="436"/>
      <c r="H1087" s="356"/>
    </row>
    <row r="1088" spans="1:8" s="351" customFormat="1" ht="35.1" customHeight="1">
      <c r="A1088" s="356"/>
      <c r="B1088" s="403"/>
      <c r="C1088" s="403"/>
      <c r="E1088" s="435"/>
      <c r="F1088" s="436"/>
      <c r="G1088" s="436"/>
      <c r="H1088" s="356"/>
    </row>
    <row r="1089" spans="1:8" s="351" customFormat="1" ht="35.1" customHeight="1">
      <c r="A1089" s="356"/>
      <c r="B1089" s="403"/>
      <c r="C1089" s="403"/>
      <c r="E1089" s="435"/>
      <c r="F1089" s="436"/>
      <c r="G1089" s="436"/>
      <c r="H1089" s="356"/>
    </row>
    <row r="1090" spans="1:8" s="351" customFormat="1" ht="35.1" customHeight="1">
      <c r="A1090" s="356"/>
      <c r="B1090" s="403"/>
      <c r="C1090" s="403"/>
      <c r="E1090" s="435"/>
      <c r="F1090" s="436"/>
      <c r="G1090" s="436"/>
      <c r="H1090" s="356"/>
    </row>
    <row r="1091" spans="1:8" s="351" customFormat="1" ht="35.1" customHeight="1">
      <c r="A1091" s="356"/>
      <c r="B1091" s="403"/>
      <c r="C1091" s="403"/>
      <c r="E1091" s="435"/>
      <c r="F1091" s="436"/>
      <c r="G1091" s="436"/>
      <c r="H1091" s="356"/>
    </row>
    <row r="1092" spans="1:8" s="351" customFormat="1" ht="35.1" customHeight="1">
      <c r="A1092" s="356"/>
      <c r="B1092" s="403"/>
      <c r="C1092" s="403"/>
      <c r="E1092" s="435"/>
      <c r="F1092" s="436"/>
      <c r="G1092" s="436"/>
      <c r="H1092" s="356"/>
    </row>
    <row r="1093" spans="1:8" s="351" customFormat="1" ht="35.1" customHeight="1">
      <c r="A1093" s="356"/>
      <c r="B1093" s="403"/>
      <c r="C1093" s="403"/>
      <c r="E1093" s="435"/>
      <c r="F1093" s="436"/>
      <c r="G1093" s="436"/>
      <c r="H1093" s="356"/>
    </row>
    <row r="1094" spans="1:8" s="351" customFormat="1" ht="35.1" customHeight="1">
      <c r="A1094" s="356"/>
      <c r="B1094" s="403"/>
      <c r="C1094" s="403"/>
      <c r="E1094" s="435"/>
      <c r="F1094" s="436"/>
      <c r="G1094" s="436"/>
      <c r="H1094" s="356"/>
    </row>
    <row r="1095" spans="1:8" s="351" customFormat="1" ht="35.1" customHeight="1">
      <c r="A1095" s="356"/>
      <c r="B1095" s="403"/>
      <c r="C1095" s="403"/>
      <c r="E1095" s="435"/>
      <c r="F1095" s="436"/>
      <c r="G1095" s="436"/>
      <c r="H1095" s="356"/>
    </row>
    <row r="1096" spans="1:8" s="351" customFormat="1" ht="35.1" customHeight="1">
      <c r="A1096" s="356"/>
      <c r="B1096" s="403"/>
      <c r="C1096" s="403"/>
      <c r="E1096" s="435"/>
      <c r="F1096" s="436"/>
      <c r="G1096" s="436"/>
      <c r="H1096" s="356"/>
    </row>
    <row r="1097" spans="1:8" s="351" customFormat="1" ht="35.1" customHeight="1">
      <c r="A1097" s="356"/>
      <c r="B1097" s="403"/>
      <c r="C1097" s="403"/>
      <c r="E1097" s="435"/>
      <c r="F1097" s="436"/>
      <c r="G1097" s="436"/>
      <c r="H1097" s="356"/>
    </row>
    <row r="1098" spans="1:8" s="351" customFormat="1" ht="35.1" customHeight="1">
      <c r="A1098" s="356"/>
      <c r="B1098" s="403"/>
      <c r="C1098" s="403"/>
      <c r="E1098" s="435"/>
      <c r="F1098" s="436"/>
      <c r="G1098" s="436"/>
      <c r="H1098" s="356"/>
    </row>
    <row r="1099" spans="1:8" s="351" customFormat="1" ht="35.1" customHeight="1">
      <c r="A1099" s="356"/>
      <c r="B1099" s="403"/>
      <c r="C1099" s="403"/>
      <c r="E1099" s="435"/>
      <c r="F1099" s="436"/>
      <c r="G1099" s="436"/>
      <c r="H1099" s="356"/>
    </row>
    <row r="1100" spans="1:8" s="351" customFormat="1" ht="35.1" customHeight="1">
      <c r="A1100" s="356"/>
      <c r="B1100" s="403"/>
      <c r="C1100" s="403"/>
      <c r="E1100" s="435"/>
      <c r="F1100" s="436"/>
      <c r="G1100" s="436"/>
      <c r="H1100" s="356"/>
    </row>
    <row r="1101" spans="1:8" s="351" customFormat="1" ht="35.1" customHeight="1">
      <c r="A1101" s="356"/>
      <c r="B1101" s="403"/>
      <c r="C1101" s="403"/>
      <c r="E1101" s="435"/>
      <c r="F1101" s="436"/>
      <c r="G1101" s="436"/>
      <c r="H1101" s="356"/>
    </row>
    <row r="1102" spans="1:8" s="351" customFormat="1" ht="35.1" customHeight="1">
      <c r="A1102" s="356"/>
      <c r="B1102" s="403"/>
      <c r="C1102" s="403"/>
      <c r="E1102" s="435"/>
      <c r="F1102" s="436"/>
      <c r="G1102" s="436"/>
      <c r="H1102" s="356"/>
    </row>
    <row r="1103" spans="1:8" s="351" customFormat="1" ht="35.1" customHeight="1">
      <c r="A1103" s="356"/>
      <c r="B1103" s="403"/>
      <c r="C1103" s="403"/>
      <c r="E1103" s="435"/>
      <c r="F1103" s="436"/>
      <c r="G1103" s="436"/>
      <c r="H1103" s="356"/>
    </row>
    <row r="1104" spans="1:8" s="351" customFormat="1" ht="35.1" customHeight="1">
      <c r="A1104" s="356"/>
      <c r="B1104" s="403"/>
      <c r="C1104" s="403"/>
      <c r="E1104" s="435"/>
      <c r="F1104" s="436"/>
      <c r="G1104" s="436"/>
      <c r="H1104" s="356"/>
    </row>
    <row r="1105" spans="1:8" s="351" customFormat="1" ht="35.1" customHeight="1">
      <c r="A1105" s="356"/>
      <c r="B1105" s="403"/>
      <c r="C1105" s="403"/>
      <c r="E1105" s="435"/>
      <c r="F1105" s="436"/>
      <c r="G1105" s="436"/>
      <c r="H1105" s="356"/>
    </row>
    <row r="1106" spans="1:8" s="351" customFormat="1" ht="35.1" customHeight="1">
      <c r="A1106" s="356"/>
      <c r="B1106" s="403"/>
      <c r="C1106" s="403"/>
      <c r="E1106" s="435"/>
      <c r="F1106" s="436"/>
      <c r="G1106" s="436"/>
      <c r="H1106" s="356"/>
    </row>
    <row r="1107" spans="1:8" s="351" customFormat="1" ht="35.1" customHeight="1">
      <c r="A1107" s="356"/>
      <c r="B1107" s="403"/>
      <c r="C1107" s="403"/>
      <c r="E1107" s="435"/>
      <c r="F1107" s="436"/>
      <c r="G1107" s="436"/>
      <c r="H1107" s="356"/>
    </row>
    <row r="1108" spans="1:8" s="351" customFormat="1" ht="35.1" customHeight="1">
      <c r="A1108" s="356"/>
      <c r="B1108" s="403"/>
      <c r="C1108" s="403"/>
      <c r="E1108" s="435"/>
      <c r="F1108" s="436"/>
      <c r="G1108" s="436"/>
      <c r="H1108" s="356"/>
    </row>
    <row r="1109" spans="1:8" s="351" customFormat="1" ht="35.1" customHeight="1">
      <c r="A1109" s="356"/>
      <c r="B1109" s="403"/>
      <c r="C1109" s="403"/>
      <c r="E1109" s="435"/>
      <c r="F1109" s="436"/>
      <c r="G1109" s="436"/>
      <c r="H1109" s="356"/>
    </row>
    <row r="1110" spans="1:8" s="351" customFormat="1" ht="35.1" customHeight="1">
      <c r="A1110" s="356"/>
      <c r="B1110" s="403"/>
      <c r="C1110" s="403"/>
      <c r="E1110" s="435"/>
      <c r="F1110" s="436"/>
      <c r="G1110" s="436"/>
      <c r="H1110" s="356"/>
    </row>
    <row r="1111" spans="1:8" s="351" customFormat="1" ht="35.1" customHeight="1">
      <c r="A1111" s="356"/>
      <c r="B1111" s="403"/>
      <c r="C1111" s="403"/>
      <c r="E1111" s="435"/>
      <c r="F1111" s="436"/>
      <c r="G1111" s="436"/>
      <c r="H1111" s="356"/>
    </row>
    <row r="1112" spans="1:8" s="351" customFormat="1" ht="35.1" customHeight="1">
      <c r="A1112" s="356"/>
      <c r="B1112" s="403"/>
      <c r="C1112" s="403"/>
      <c r="E1112" s="435"/>
      <c r="F1112" s="436"/>
      <c r="G1112" s="436"/>
      <c r="H1112" s="356"/>
    </row>
    <row r="1113" spans="1:8" s="351" customFormat="1" ht="35.1" customHeight="1">
      <c r="A1113" s="356"/>
      <c r="B1113" s="403"/>
      <c r="C1113" s="403"/>
      <c r="E1113" s="435"/>
      <c r="F1113" s="436"/>
      <c r="G1113" s="436"/>
      <c r="H1113" s="356"/>
    </row>
    <row r="1114" spans="1:8" s="351" customFormat="1" ht="35.1" customHeight="1">
      <c r="A1114" s="356"/>
      <c r="B1114" s="403"/>
      <c r="C1114" s="403"/>
      <c r="E1114" s="435"/>
      <c r="F1114" s="436"/>
      <c r="G1114" s="436"/>
      <c r="H1114" s="356"/>
    </row>
    <row r="1115" spans="1:8" s="351" customFormat="1" ht="35.1" customHeight="1">
      <c r="A1115" s="356"/>
      <c r="B1115" s="403"/>
      <c r="C1115" s="403"/>
      <c r="E1115" s="435"/>
      <c r="F1115" s="436"/>
      <c r="G1115" s="436"/>
      <c r="H1115" s="356"/>
    </row>
    <row r="1116" spans="1:8" s="351" customFormat="1" ht="35.1" customHeight="1">
      <c r="A1116" s="356"/>
      <c r="B1116" s="403"/>
      <c r="C1116" s="403"/>
      <c r="E1116" s="435"/>
      <c r="F1116" s="436"/>
      <c r="G1116" s="436"/>
      <c r="H1116" s="356"/>
    </row>
    <row r="1117" spans="1:8" s="351" customFormat="1" ht="35.1" customHeight="1">
      <c r="A1117" s="356"/>
      <c r="B1117" s="403"/>
      <c r="C1117" s="403"/>
      <c r="E1117" s="435"/>
      <c r="F1117" s="436"/>
      <c r="G1117" s="436"/>
      <c r="H1117" s="356"/>
    </row>
    <row r="1118" spans="1:8" s="351" customFormat="1" ht="35.1" customHeight="1">
      <c r="A1118" s="356"/>
      <c r="B1118" s="403"/>
      <c r="C1118" s="403"/>
      <c r="E1118" s="435"/>
      <c r="F1118" s="436"/>
      <c r="G1118" s="436"/>
      <c r="H1118" s="356"/>
    </row>
    <row r="1119" spans="1:8" s="351" customFormat="1" ht="35.1" customHeight="1">
      <c r="A1119" s="356"/>
      <c r="B1119" s="403"/>
      <c r="C1119" s="403"/>
      <c r="E1119" s="435"/>
      <c r="F1119" s="436"/>
      <c r="G1119" s="436"/>
      <c r="H1119" s="356"/>
    </row>
    <row r="1120" spans="1:8" s="351" customFormat="1" ht="35.1" customHeight="1">
      <c r="A1120" s="356"/>
      <c r="B1120" s="403"/>
      <c r="C1120" s="403"/>
      <c r="E1120" s="435"/>
      <c r="F1120" s="436"/>
      <c r="G1120" s="436"/>
      <c r="H1120" s="356"/>
    </row>
    <row r="1121" spans="1:8" s="351" customFormat="1" ht="35.1" customHeight="1">
      <c r="A1121" s="356"/>
      <c r="B1121" s="403"/>
      <c r="C1121" s="403"/>
      <c r="E1121" s="435"/>
      <c r="F1121" s="436"/>
      <c r="G1121" s="436"/>
      <c r="H1121" s="356"/>
    </row>
    <row r="1122" spans="1:8" s="351" customFormat="1" ht="35.1" customHeight="1">
      <c r="A1122" s="356"/>
      <c r="B1122" s="403"/>
      <c r="C1122" s="403"/>
      <c r="E1122" s="435"/>
      <c r="F1122" s="436"/>
      <c r="G1122" s="436"/>
      <c r="H1122" s="356"/>
    </row>
    <row r="1123" spans="1:8" s="351" customFormat="1" ht="35.1" customHeight="1">
      <c r="A1123" s="356"/>
      <c r="B1123" s="403"/>
      <c r="C1123" s="403"/>
      <c r="E1123" s="435"/>
      <c r="F1123" s="436"/>
      <c r="G1123" s="436"/>
      <c r="H1123" s="356"/>
    </row>
    <row r="1124" spans="1:8" s="351" customFormat="1" ht="35.1" customHeight="1">
      <c r="A1124" s="356"/>
      <c r="B1124" s="403"/>
      <c r="C1124" s="403"/>
      <c r="E1124" s="435"/>
      <c r="F1124" s="436"/>
      <c r="G1124" s="436"/>
      <c r="H1124" s="356"/>
    </row>
    <row r="1125" spans="1:8" s="351" customFormat="1" ht="35.1" customHeight="1">
      <c r="A1125" s="356"/>
      <c r="B1125" s="403"/>
      <c r="C1125" s="403"/>
      <c r="E1125" s="435"/>
      <c r="F1125" s="436"/>
      <c r="G1125" s="436"/>
      <c r="H1125" s="356"/>
    </row>
    <row r="1126" spans="1:8" s="351" customFormat="1" ht="35.1" customHeight="1">
      <c r="A1126" s="356"/>
      <c r="B1126" s="403"/>
      <c r="C1126" s="403"/>
      <c r="E1126" s="435"/>
      <c r="F1126" s="436"/>
      <c r="G1126" s="436"/>
      <c r="H1126" s="356"/>
    </row>
    <row r="1127" spans="1:8" s="351" customFormat="1" ht="35.1" customHeight="1">
      <c r="A1127" s="356"/>
      <c r="B1127" s="403"/>
      <c r="C1127" s="403"/>
      <c r="E1127" s="435"/>
      <c r="F1127" s="436"/>
      <c r="G1127" s="436"/>
      <c r="H1127" s="356"/>
    </row>
    <row r="1128" spans="1:8" s="351" customFormat="1" ht="35.1" customHeight="1">
      <c r="A1128" s="356"/>
      <c r="B1128" s="403"/>
      <c r="C1128" s="403"/>
      <c r="E1128" s="435"/>
      <c r="F1128" s="436"/>
      <c r="G1128" s="436"/>
      <c r="H1128" s="356"/>
    </row>
    <row r="1129" spans="1:8" s="351" customFormat="1" ht="35.1" customHeight="1">
      <c r="A1129" s="356"/>
      <c r="B1129" s="403"/>
      <c r="C1129" s="403"/>
      <c r="E1129" s="435"/>
      <c r="F1129" s="436"/>
      <c r="G1129" s="436"/>
      <c r="H1129" s="356"/>
    </row>
    <row r="1130" spans="1:8" s="351" customFormat="1" ht="35.1" customHeight="1">
      <c r="A1130" s="356"/>
      <c r="B1130" s="403"/>
      <c r="C1130" s="403"/>
      <c r="E1130" s="435"/>
      <c r="F1130" s="436"/>
      <c r="G1130" s="436"/>
      <c r="H1130" s="356"/>
    </row>
    <row r="1131" spans="1:8" s="351" customFormat="1" ht="35.1" customHeight="1">
      <c r="A1131" s="356"/>
      <c r="B1131" s="403"/>
      <c r="C1131" s="403"/>
      <c r="E1131" s="435"/>
      <c r="F1131" s="436"/>
      <c r="G1131" s="436"/>
      <c r="H1131" s="356"/>
    </row>
    <row r="1132" spans="1:8" s="351" customFormat="1" ht="35.1" customHeight="1">
      <c r="A1132" s="356"/>
      <c r="B1132" s="403"/>
      <c r="C1132" s="403"/>
      <c r="E1132" s="435"/>
      <c r="F1132" s="436"/>
      <c r="G1132" s="436"/>
      <c r="H1132" s="356"/>
    </row>
    <row r="1133" spans="1:8" s="351" customFormat="1" ht="35.1" customHeight="1">
      <c r="A1133" s="356"/>
      <c r="B1133" s="403"/>
      <c r="C1133" s="403"/>
      <c r="E1133" s="435"/>
      <c r="F1133" s="436"/>
      <c r="G1133" s="436"/>
      <c r="H1133" s="356"/>
    </row>
    <row r="1134" spans="1:8" s="351" customFormat="1" ht="35.1" customHeight="1">
      <c r="A1134" s="356"/>
      <c r="B1134" s="403"/>
      <c r="C1134" s="403"/>
      <c r="E1134" s="435"/>
      <c r="F1134" s="436"/>
      <c r="G1134" s="436"/>
      <c r="H1134" s="356"/>
    </row>
    <row r="1135" spans="1:8" s="351" customFormat="1" ht="35.1" customHeight="1">
      <c r="A1135" s="356"/>
      <c r="B1135" s="403"/>
      <c r="C1135" s="403"/>
      <c r="E1135" s="435"/>
      <c r="F1135" s="436"/>
      <c r="G1135" s="436"/>
      <c r="H1135" s="356"/>
    </row>
    <row r="1136" spans="1:8" s="351" customFormat="1" ht="35.1" customHeight="1">
      <c r="A1136" s="356"/>
      <c r="B1136" s="403"/>
      <c r="C1136" s="403"/>
      <c r="E1136" s="435"/>
      <c r="F1136" s="436"/>
      <c r="G1136" s="436"/>
      <c r="H1136" s="356"/>
    </row>
    <row r="1137" spans="1:8" s="351" customFormat="1" ht="35.1" customHeight="1">
      <c r="A1137" s="356"/>
      <c r="B1137" s="403"/>
      <c r="C1137" s="403"/>
      <c r="E1137" s="435"/>
      <c r="F1137" s="436"/>
      <c r="G1137" s="436"/>
      <c r="H1137" s="356"/>
    </row>
    <row r="1138" spans="1:8" s="351" customFormat="1" ht="35.1" customHeight="1">
      <c r="A1138" s="356"/>
      <c r="B1138" s="403"/>
      <c r="C1138" s="403"/>
      <c r="E1138" s="435"/>
      <c r="F1138" s="436"/>
      <c r="G1138" s="436"/>
      <c r="H1138" s="356"/>
    </row>
    <row r="1139" spans="1:8" s="351" customFormat="1" ht="35.1" customHeight="1">
      <c r="A1139" s="356"/>
      <c r="B1139" s="403"/>
      <c r="C1139" s="403"/>
      <c r="E1139" s="435"/>
      <c r="F1139" s="436"/>
      <c r="G1139" s="436"/>
      <c r="H1139" s="356"/>
    </row>
    <row r="1140" spans="1:8" s="351" customFormat="1" ht="35.1" customHeight="1">
      <c r="A1140" s="356"/>
      <c r="B1140" s="403"/>
      <c r="C1140" s="403"/>
      <c r="E1140" s="435"/>
      <c r="F1140" s="436"/>
      <c r="G1140" s="436"/>
      <c r="H1140" s="356"/>
    </row>
    <row r="1141" spans="1:8" s="351" customFormat="1" ht="35.1" customHeight="1">
      <c r="A1141" s="356"/>
      <c r="B1141" s="403"/>
      <c r="C1141" s="403"/>
      <c r="E1141" s="435"/>
      <c r="F1141" s="436"/>
      <c r="G1141" s="436"/>
      <c r="H1141" s="356"/>
    </row>
    <row r="1142" spans="1:8" s="351" customFormat="1" ht="35.1" customHeight="1">
      <c r="A1142" s="356"/>
      <c r="B1142" s="403"/>
      <c r="C1142" s="403"/>
      <c r="E1142" s="435"/>
      <c r="F1142" s="436"/>
      <c r="G1142" s="436"/>
      <c r="H1142" s="356"/>
    </row>
    <row r="1143" spans="1:8" s="351" customFormat="1" ht="35.1" customHeight="1">
      <c r="A1143" s="356"/>
      <c r="B1143" s="403"/>
      <c r="C1143" s="403"/>
      <c r="E1143" s="435"/>
      <c r="F1143" s="436"/>
      <c r="G1143" s="436"/>
      <c r="H1143" s="356"/>
    </row>
    <row r="1144" spans="1:8" s="351" customFormat="1" ht="35.1" customHeight="1">
      <c r="A1144" s="356"/>
      <c r="B1144" s="403"/>
      <c r="C1144" s="403"/>
      <c r="E1144" s="435"/>
      <c r="F1144" s="436"/>
      <c r="G1144" s="436"/>
      <c r="H1144" s="356"/>
    </row>
    <row r="1145" spans="1:8" s="351" customFormat="1" ht="35.1" customHeight="1">
      <c r="A1145" s="356"/>
      <c r="B1145" s="403"/>
      <c r="C1145" s="403"/>
      <c r="E1145" s="435"/>
      <c r="F1145" s="436"/>
      <c r="G1145" s="436"/>
      <c r="H1145" s="356"/>
    </row>
    <row r="1146" spans="1:8" s="351" customFormat="1" ht="35.1" customHeight="1">
      <c r="A1146" s="356"/>
      <c r="B1146" s="403"/>
      <c r="C1146" s="403"/>
      <c r="E1146" s="435"/>
      <c r="F1146" s="436"/>
      <c r="G1146" s="436"/>
      <c r="H1146" s="356"/>
    </row>
    <row r="1147" spans="1:8" s="351" customFormat="1" ht="35.1" customHeight="1">
      <c r="A1147" s="356"/>
      <c r="B1147" s="403"/>
      <c r="C1147" s="403"/>
      <c r="E1147" s="435"/>
      <c r="F1147" s="436"/>
      <c r="G1147" s="436"/>
      <c r="H1147" s="356"/>
    </row>
    <row r="1148" spans="1:8" s="351" customFormat="1" ht="35.1" customHeight="1">
      <c r="A1148" s="356"/>
      <c r="B1148" s="403"/>
      <c r="C1148" s="403"/>
      <c r="E1148" s="435"/>
      <c r="F1148" s="436"/>
      <c r="G1148" s="436"/>
      <c r="H1148" s="356"/>
    </row>
    <row r="1149" spans="1:8" s="351" customFormat="1" ht="35.1" customHeight="1">
      <c r="A1149" s="356"/>
      <c r="B1149" s="403"/>
      <c r="C1149" s="403"/>
      <c r="E1149" s="435"/>
      <c r="F1149" s="436"/>
      <c r="G1149" s="436"/>
      <c r="H1149" s="356"/>
    </row>
    <row r="1150" spans="1:8" s="351" customFormat="1" ht="35.1" customHeight="1">
      <c r="A1150" s="356"/>
      <c r="B1150" s="403"/>
      <c r="C1150" s="403"/>
      <c r="E1150" s="435"/>
      <c r="F1150" s="436"/>
      <c r="G1150" s="436"/>
      <c r="H1150" s="356"/>
    </row>
    <row r="1151" spans="1:8" s="351" customFormat="1" ht="35.1" customHeight="1">
      <c r="A1151" s="356"/>
      <c r="B1151" s="403"/>
      <c r="C1151" s="403"/>
      <c r="E1151" s="435"/>
      <c r="F1151" s="436"/>
      <c r="G1151" s="436"/>
      <c r="H1151" s="356"/>
    </row>
    <row r="1152" spans="1:8" s="351" customFormat="1" ht="35.1" customHeight="1">
      <c r="A1152" s="356"/>
      <c r="B1152" s="403"/>
      <c r="C1152" s="403"/>
      <c r="E1152" s="435"/>
      <c r="F1152" s="436"/>
      <c r="G1152" s="436"/>
      <c r="H1152" s="356"/>
    </row>
    <row r="1153" spans="1:8" s="351" customFormat="1" ht="35.1" customHeight="1">
      <c r="A1153" s="356"/>
      <c r="B1153" s="403"/>
      <c r="C1153" s="403"/>
      <c r="E1153" s="435"/>
      <c r="F1153" s="436"/>
      <c r="G1153" s="436"/>
      <c r="H1153" s="356"/>
    </row>
    <row r="1154" spans="1:8" s="351" customFormat="1" ht="35.1" customHeight="1">
      <c r="A1154" s="356"/>
      <c r="B1154" s="403"/>
      <c r="C1154" s="403"/>
      <c r="E1154" s="435"/>
      <c r="F1154" s="436"/>
      <c r="G1154" s="436"/>
      <c r="H1154" s="356"/>
    </row>
    <row r="1155" spans="1:8" s="351" customFormat="1" ht="35.1" customHeight="1">
      <c r="A1155" s="356"/>
      <c r="B1155" s="403"/>
      <c r="C1155" s="403"/>
      <c r="E1155" s="435"/>
      <c r="F1155" s="436"/>
      <c r="G1155" s="436"/>
      <c r="H1155" s="356"/>
    </row>
    <row r="1156" spans="1:8" s="351" customFormat="1" ht="35.1" customHeight="1">
      <c r="A1156" s="356"/>
      <c r="B1156" s="403"/>
      <c r="C1156" s="403"/>
      <c r="E1156" s="435"/>
      <c r="F1156" s="436"/>
      <c r="G1156" s="436"/>
      <c r="H1156" s="356"/>
    </row>
    <row r="1157" spans="1:8" s="351" customFormat="1" ht="35.1" customHeight="1">
      <c r="A1157" s="356"/>
      <c r="B1157" s="403"/>
      <c r="C1157" s="403"/>
      <c r="E1157" s="435"/>
      <c r="F1157" s="436"/>
      <c r="G1157" s="436"/>
      <c r="H1157" s="356"/>
    </row>
    <row r="1158" spans="1:8" s="351" customFormat="1" ht="35.1" customHeight="1">
      <c r="A1158" s="356"/>
      <c r="B1158" s="403"/>
      <c r="C1158" s="403"/>
      <c r="E1158" s="435"/>
      <c r="F1158" s="436"/>
      <c r="G1158" s="436"/>
      <c r="H1158" s="356"/>
    </row>
    <row r="1159" spans="1:8" s="351" customFormat="1" ht="35.1" customHeight="1">
      <c r="A1159" s="356"/>
      <c r="B1159" s="403"/>
      <c r="C1159" s="403"/>
      <c r="E1159" s="435"/>
      <c r="F1159" s="436"/>
      <c r="G1159" s="436"/>
      <c r="H1159" s="356"/>
    </row>
    <row r="1160" spans="1:8" s="351" customFormat="1" ht="35.1" customHeight="1">
      <c r="A1160" s="356"/>
      <c r="B1160" s="403"/>
      <c r="C1160" s="403"/>
      <c r="E1160" s="435"/>
      <c r="F1160" s="436"/>
      <c r="G1160" s="436"/>
      <c r="H1160" s="356"/>
    </row>
    <row r="1161" spans="1:8" s="351" customFormat="1" ht="35.1" customHeight="1">
      <c r="A1161" s="356"/>
      <c r="B1161" s="403"/>
      <c r="C1161" s="403"/>
      <c r="E1161" s="435"/>
      <c r="F1161" s="436"/>
      <c r="G1161" s="436"/>
      <c r="H1161" s="356"/>
    </row>
    <row r="1162" spans="1:8" s="351" customFormat="1" ht="35.1" customHeight="1">
      <c r="A1162" s="356"/>
      <c r="B1162" s="403"/>
      <c r="C1162" s="403"/>
      <c r="E1162" s="435"/>
      <c r="F1162" s="436"/>
      <c r="G1162" s="436"/>
      <c r="H1162" s="356"/>
    </row>
    <row r="1163" spans="1:8" s="351" customFormat="1" ht="35.1" customHeight="1">
      <c r="A1163" s="356"/>
      <c r="B1163" s="403"/>
      <c r="C1163" s="403"/>
      <c r="E1163" s="435"/>
      <c r="F1163" s="436"/>
      <c r="G1163" s="436"/>
      <c r="H1163" s="356"/>
    </row>
    <row r="1164" spans="1:8" s="351" customFormat="1" ht="35.1" customHeight="1">
      <c r="A1164" s="356"/>
      <c r="B1164" s="403"/>
      <c r="C1164" s="403"/>
      <c r="E1164" s="435"/>
      <c r="F1164" s="436"/>
      <c r="G1164" s="436"/>
      <c r="H1164" s="356"/>
    </row>
    <row r="1165" spans="1:8" s="351" customFormat="1" ht="35.1" customHeight="1">
      <c r="A1165" s="356"/>
      <c r="B1165" s="403"/>
      <c r="C1165" s="403"/>
      <c r="E1165" s="435"/>
      <c r="F1165" s="436"/>
      <c r="G1165" s="436"/>
      <c r="H1165" s="356"/>
    </row>
    <row r="1166" spans="1:8" s="351" customFormat="1" ht="35.1" customHeight="1">
      <c r="A1166" s="356"/>
      <c r="B1166" s="403"/>
      <c r="C1166" s="403"/>
      <c r="E1166" s="435"/>
      <c r="F1166" s="436"/>
      <c r="G1166" s="436"/>
      <c r="H1166" s="356"/>
    </row>
    <row r="1167" spans="1:8" s="351" customFormat="1" ht="35.1" customHeight="1">
      <c r="A1167" s="356"/>
      <c r="B1167" s="403"/>
      <c r="C1167" s="403"/>
      <c r="E1167" s="435"/>
      <c r="F1167" s="436"/>
      <c r="G1167" s="436"/>
      <c r="H1167" s="356"/>
    </row>
    <row r="1168" spans="1:8" s="351" customFormat="1" ht="35.1" customHeight="1">
      <c r="A1168" s="356"/>
      <c r="B1168" s="403"/>
      <c r="C1168" s="403"/>
      <c r="E1168" s="435"/>
      <c r="F1168" s="436"/>
      <c r="G1168" s="436"/>
      <c r="H1168" s="356"/>
    </row>
    <row r="1169" spans="1:8" s="351" customFormat="1" ht="35.1" customHeight="1">
      <c r="A1169" s="356"/>
      <c r="B1169" s="403"/>
      <c r="C1169" s="403"/>
      <c r="E1169" s="435"/>
      <c r="F1169" s="436"/>
      <c r="G1169" s="436"/>
      <c r="H1169" s="356"/>
    </row>
    <row r="1170" spans="1:8" s="351" customFormat="1" ht="35.1" customHeight="1">
      <c r="A1170" s="356"/>
      <c r="B1170" s="403"/>
      <c r="C1170" s="403"/>
      <c r="E1170" s="435"/>
      <c r="F1170" s="436"/>
      <c r="G1170" s="436"/>
      <c r="H1170" s="356"/>
    </row>
    <row r="1171" spans="1:8" s="351" customFormat="1" ht="35.1" customHeight="1">
      <c r="A1171" s="356"/>
      <c r="B1171" s="403"/>
      <c r="C1171" s="403"/>
      <c r="E1171" s="435"/>
      <c r="F1171" s="436"/>
      <c r="G1171" s="436"/>
      <c r="H1171" s="356"/>
    </row>
    <row r="1172" spans="1:8" s="351" customFormat="1" ht="35.1" customHeight="1">
      <c r="A1172" s="356"/>
      <c r="B1172" s="403"/>
      <c r="C1172" s="403"/>
      <c r="E1172" s="435"/>
      <c r="F1172" s="436"/>
      <c r="G1172" s="436"/>
      <c r="H1172" s="356"/>
    </row>
    <row r="1173" spans="1:8" s="351" customFormat="1" ht="35.1" customHeight="1">
      <c r="A1173" s="356"/>
      <c r="B1173" s="403"/>
      <c r="C1173" s="403"/>
      <c r="E1173" s="435"/>
      <c r="F1173" s="436"/>
      <c r="G1173" s="436"/>
      <c r="H1173" s="356"/>
    </row>
    <row r="1174" spans="1:8" s="351" customFormat="1" ht="35.1" customHeight="1">
      <c r="A1174" s="356"/>
      <c r="B1174" s="403"/>
      <c r="C1174" s="403"/>
      <c r="E1174" s="435"/>
      <c r="F1174" s="436"/>
      <c r="G1174" s="436"/>
      <c r="H1174" s="356"/>
    </row>
    <row r="1175" spans="1:8" s="351" customFormat="1" ht="35.1" customHeight="1">
      <c r="A1175" s="356"/>
      <c r="B1175" s="403"/>
      <c r="C1175" s="403"/>
      <c r="E1175" s="435"/>
      <c r="F1175" s="436"/>
      <c r="G1175" s="436"/>
      <c r="H1175" s="356"/>
    </row>
    <row r="1176" spans="1:8" s="351" customFormat="1" ht="35.1" customHeight="1">
      <c r="A1176" s="356"/>
      <c r="B1176" s="403"/>
      <c r="C1176" s="403"/>
      <c r="E1176" s="435"/>
      <c r="F1176" s="436"/>
      <c r="G1176" s="436"/>
      <c r="H1176" s="356"/>
    </row>
    <row r="1177" spans="1:8" s="351" customFormat="1" ht="35.1" customHeight="1">
      <c r="A1177" s="356"/>
      <c r="B1177" s="403"/>
      <c r="C1177" s="403"/>
      <c r="E1177" s="435"/>
      <c r="F1177" s="436"/>
      <c r="G1177" s="436"/>
      <c r="H1177" s="356"/>
    </row>
    <row r="1178" spans="1:8" s="351" customFormat="1" ht="35.1" customHeight="1">
      <c r="A1178" s="356"/>
      <c r="B1178" s="403"/>
      <c r="C1178" s="403"/>
      <c r="E1178" s="435"/>
      <c r="F1178" s="436"/>
      <c r="G1178" s="436"/>
      <c r="H1178" s="356"/>
    </row>
    <row r="1179" spans="1:8" s="351" customFormat="1" ht="35.1" customHeight="1">
      <c r="A1179" s="356"/>
      <c r="B1179" s="403"/>
      <c r="C1179" s="403"/>
      <c r="E1179" s="435"/>
      <c r="F1179" s="436"/>
      <c r="G1179" s="436"/>
      <c r="H1179" s="356"/>
    </row>
    <row r="1180" spans="1:8" s="351" customFormat="1" ht="35.1" customHeight="1">
      <c r="A1180" s="356"/>
      <c r="B1180" s="403"/>
      <c r="C1180" s="403"/>
      <c r="E1180" s="435"/>
      <c r="F1180" s="436"/>
      <c r="G1180" s="436"/>
      <c r="H1180" s="356"/>
    </row>
    <row r="1181" spans="1:8" s="351" customFormat="1" ht="35.1" customHeight="1">
      <c r="A1181" s="356"/>
      <c r="B1181" s="403"/>
      <c r="C1181" s="403"/>
      <c r="E1181" s="435"/>
      <c r="F1181" s="436"/>
      <c r="G1181" s="436"/>
      <c r="H1181" s="356"/>
    </row>
    <row r="1182" spans="1:8" s="351" customFormat="1" ht="35.1" customHeight="1">
      <c r="A1182" s="356"/>
      <c r="B1182" s="403"/>
      <c r="C1182" s="403"/>
      <c r="E1182" s="435"/>
      <c r="F1182" s="436"/>
      <c r="G1182" s="436"/>
      <c r="H1182" s="356"/>
    </row>
    <row r="1183" spans="1:8" s="351" customFormat="1" ht="35.1" customHeight="1">
      <c r="A1183" s="356"/>
      <c r="B1183" s="403"/>
      <c r="C1183" s="403"/>
      <c r="E1183" s="435"/>
      <c r="F1183" s="436"/>
      <c r="G1183" s="436"/>
      <c r="H1183" s="356"/>
    </row>
    <row r="1184" spans="1:8" s="351" customFormat="1" ht="35.1" customHeight="1">
      <c r="A1184" s="356"/>
      <c r="B1184" s="403"/>
      <c r="C1184" s="403"/>
      <c r="E1184" s="435"/>
      <c r="F1184" s="436"/>
      <c r="G1184" s="436"/>
      <c r="H1184" s="356"/>
    </row>
    <row r="1185" spans="1:8" s="351" customFormat="1" ht="35.1" customHeight="1">
      <c r="A1185" s="356"/>
      <c r="B1185" s="403"/>
      <c r="C1185" s="403"/>
      <c r="E1185" s="435"/>
      <c r="F1185" s="436"/>
      <c r="G1185" s="436"/>
      <c r="H1185" s="356"/>
    </row>
    <row r="1186" spans="1:8" s="351" customFormat="1" ht="35.1" customHeight="1">
      <c r="A1186" s="356"/>
      <c r="B1186" s="403"/>
      <c r="C1186" s="403"/>
      <c r="E1186" s="435"/>
      <c r="F1186" s="436"/>
      <c r="G1186" s="436"/>
      <c r="H1186" s="356"/>
    </row>
    <row r="1187" spans="1:8" s="351" customFormat="1" ht="35.1" customHeight="1">
      <c r="A1187" s="356"/>
      <c r="B1187" s="403"/>
      <c r="C1187" s="403"/>
      <c r="E1187" s="435"/>
      <c r="F1187" s="436"/>
      <c r="G1187" s="436"/>
      <c r="H1187" s="356"/>
    </row>
    <row r="1188" spans="1:8" s="351" customFormat="1" ht="35.1" customHeight="1">
      <c r="A1188" s="356"/>
      <c r="B1188" s="403"/>
      <c r="C1188" s="403"/>
      <c r="E1188" s="435"/>
      <c r="F1188" s="436"/>
      <c r="G1188" s="436"/>
      <c r="H1188" s="356"/>
    </row>
    <row r="1189" spans="1:8" s="351" customFormat="1" ht="35.1" customHeight="1">
      <c r="A1189" s="356"/>
      <c r="B1189" s="403"/>
      <c r="C1189" s="403"/>
      <c r="E1189" s="435"/>
      <c r="F1189" s="436"/>
      <c r="G1189" s="436"/>
      <c r="H1189" s="356"/>
    </row>
    <row r="1190" spans="1:8" s="351" customFormat="1" ht="35.1" customHeight="1">
      <c r="A1190" s="356"/>
      <c r="B1190" s="403"/>
      <c r="C1190" s="403"/>
      <c r="E1190" s="435"/>
      <c r="F1190" s="436"/>
      <c r="G1190" s="436"/>
      <c r="H1190" s="356"/>
    </row>
    <row r="1191" spans="1:8" s="351" customFormat="1" ht="35.1" customHeight="1">
      <c r="A1191" s="356"/>
      <c r="B1191" s="403"/>
      <c r="C1191" s="403"/>
      <c r="E1191" s="435"/>
      <c r="F1191" s="436"/>
      <c r="G1191" s="436"/>
      <c r="H1191" s="356"/>
    </row>
    <row r="1192" spans="1:8" s="351" customFormat="1" ht="35.1" customHeight="1">
      <c r="A1192" s="356"/>
      <c r="B1192" s="403"/>
      <c r="C1192" s="403"/>
      <c r="E1192" s="435"/>
      <c r="F1192" s="436"/>
      <c r="G1192" s="436"/>
      <c r="H1192" s="356"/>
    </row>
    <row r="1193" spans="1:8" s="351" customFormat="1" ht="35.1" customHeight="1">
      <c r="A1193" s="356"/>
      <c r="B1193" s="403"/>
      <c r="C1193" s="403"/>
      <c r="E1193" s="435"/>
      <c r="F1193" s="436"/>
      <c r="G1193" s="436"/>
      <c r="H1193" s="356"/>
    </row>
    <row r="1194" spans="1:8" s="351" customFormat="1" ht="35.1" customHeight="1">
      <c r="A1194" s="356"/>
      <c r="B1194" s="403"/>
      <c r="C1194" s="403"/>
      <c r="E1194" s="435"/>
      <c r="F1194" s="436"/>
      <c r="G1194" s="436"/>
      <c r="H1194" s="356"/>
    </row>
    <row r="1195" spans="1:8" s="351" customFormat="1" ht="35.1" customHeight="1">
      <c r="A1195" s="356"/>
      <c r="B1195" s="403"/>
      <c r="C1195" s="403"/>
      <c r="E1195" s="435"/>
      <c r="F1195" s="436"/>
      <c r="G1195" s="436"/>
      <c r="H1195" s="356"/>
    </row>
    <row r="1196" spans="1:8" s="351" customFormat="1" ht="35.1" customHeight="1">
      <c r="A1196" s="356"/>
      <c r="B1196" s="403"/>
      <c r="C1196" s="403"/>
      <c r="E1196" s="435"/>
      <c r="F1196" s="436"/>
      <c r="G1196" s="436"/>
      <c r="H1196" s="356"/>
    </row>
    <row r="1197" spans="1:8" s="351" customFormat="1" ht="35.1" customHeight="1">
      <c r="A1197" s="356"/>
      <c r="B1197" s="403"/>
      <c r="C1197" s="403"/>
      <c r="E1197" s="435"/>
      <c r="F1197" s="436"/>
      <c r="G1197" s="436"/>
      <c r="H1197" s="356"/>
    </row>
    <row r="1198" spans="1:8" s="351" customFormat="1" ht="35.1" customHeight="1">
      <c r="A1198" s="356"/>
      <c r="B1198" s="403"/>
      <c r="C1198" s="403"/>
      <c r="E1198" s="435"/>
      <c r="F1198" s="436"/>
      <c r="G1198" s="436"/>
      <c r="H1198" s="356"/>
    </row>
    <row r="1199" spans="1:8" s="351" customFormat="1" ht="35.1" customHeight="1">
      <c r="A1199" s="356"/>
      <c r="B1199" s="403"/>
      <c r="C1199" s="403"/>
      <c r="E1199" s="435"/>
      <c r="F1199" s="436"/>
      <c r="G1199" s="436"/>
      <c r="H1199" s="356"/>
    </row>
    <row r="1200" spans="1:8" s="351" customFormat="1" ht="35.1" customHeight="1">
      <c r="A1200" s="356"/>
      <c r="B1200" s="403"/>
      <c r="C1200" s="403"/>
      <c r="E1200" s="435"/>
      <c r="F1200" s="436"/>
      <c r="G1200" s="436"/>
      <c r="H1200" s="356"/>
    </row>
    <row r="1201" spans="1:8" s="351" customFormat="1" ht="35.1" customHeight="1">
      <c r="A1201" s="356"/>
      <c r="B1201" s="403"/>
      <c r="C1201" s="403"/>
      <c r="E1201" s="435"/>
      <c r="F1201" s="436"/>
      <c r="G1201" s="436"/>
      <c r="H1201" s="356"/>
    </row>
    <row r="1202" spans="1:8" s="351" customFormat="1" ht="35.1" customHeight="1">
      <c r="A1202" s="356"/>
      <c r="B1202" s="403"/>
      <c r="C1202" s="403"/>
      <c r="E1202" s="435"/>
      <c r="F1202" s="436"/>
      <c r="G1202" s="436"/>
      <c r="H1202" s="356"/>
    </row>
    <row r="1203" spans="1:8" s="351" customFormat="1" ht="35.1" customHeight="1">
      <c r="A1203" s="356"/>
      <c r="B1203" s="403"/>
      <c r="C1203" s="403"/>
      <c r="E1203" s="435"/>
      <c r="F1203" s="436"/>
      <c r="G1203" s="436"/>
      <c r="H1203" s="356"/>
    </row>
    <row r="1204" spans="1:8" s="351" customFormat="1" ht="35.1" customHeight="1">
      <c r="A1204" s="356"/>
      <c r="B1204" s="403"/>
      <c r="C1204" s="403"/>
      <c r="E1204" s="435"/>
      <c r="F1204" s="436"/>
      <c r="G1204" s="436"/>
      <c r="H1204" s="356"/>
    </row>
    <row r="1205" spans="1:8" s="351" customFormat="1" ht="35.1" customHeight="1">
      <c r="A1205" s="356"/>
      <c r="B1205" s="403"/>
      <c r="C1205" s="403"/>
      <c r="E1205" s="435"/>
      <c r="F1205" s="436"/>
      <c r="G1205" s="436"/>
      <c r="H1205" s="356"/>
    </row>
    <row r="1206" spans="1:8" s="351" customFormat="1" ht="35.1" customHeight="1">
      <c r="A1206" s="356"/>
      <c r="B1206" s="403"/>
      <c r="C1206" s="403"/>
      <c r="E1206" s="435"/>
      <c r="F1206" s="436"/>
      <c r="G1206" s="436"/>
      <c r="H1206" s="356"/>
    </row>
    <row r="1207" spans="1:8" s="351" customFormat="1" ht="35.1" customHeight="1">
      <c r="A1207" s="356"/>
      <c r="B1207" s="403"/>
      <c r="C1207" s="403"/>
      <c r="E1207" s="435"/>
      <c r="F1207" s="436"/>
      <c r="G1207" s="436"/>
      <c r="H1207" s="356"/>
    </row>
    <row r="1208" spans="1:8" s="351" customFormat="1" ht="35.1" customHeight="1">
      <c r="A1208" s="356"/>
      <c r="B1208" s="403"/>
      <c r="C1208" s="403"/>
      <c r="E1208" s="435"/>
      <c r="F1208" s="436"/>
      <c r="G1208" s="436"/>
      <c r="H1208" s="356"/>
    </row>
    <row r="1209" spans="1:8" s="351" customFormat="1" ht="35.1" customHeight="1">
      <c r="A1209" s="356"/>
      <c r="B1209" s="403"/>
      <c r="C1209" s="403"/>
      <c r="E1209" s="435"/>
      <c r="F1209" s="436"/>
      <c r="G1209" s="436"/>
      <c r="H1209" s="356"/>
    </row>
    <row r="1210" spans="1:8" s="351" customFormat="1" ht="35.1" customHeight="1">
      <c r="A1210" s="356"/>
      <c r="B1210" s="403"/>
      <c r="C1210" s="403"/>
      <c r="E1210" s="435"/>
      <c r="F1210" s="436"/>
      <c r="G1210" s="436"/>
      <c r="H1210" s="356"/>
    </row>
    <row r="1211" spans="1:8" s="351" customFormat="1" ht="35.1" customHeight="1">
      <c r="A1211" s="356"/>
      <c r="B1211" s="403"/>
      <c r="C1211" s="403"/>
      <c r="E1211" s="435"/>
      <c r="F1211" s="436"/>
      <c r="G1211" s="436"/>
      <c r="H1211" s="356"/>
    </row>
    <row r="1212" spans="1:8" s="351" customFormat="1" ht="35.1" customHeight="1">
      <c r="A1212" s="356"/>
      <c r="B1212" s="403"/>
      <c r="C1212" s="403"/>
      <c r="E1212" s="435"/>
      <c r="F1212" s="436"/>
      <c r="G1212" s="436"/>
      <c r="H1212" s="356"/>
    </row>
    <row r="1213" spans="1:8" s="351" customFormat="1" ht="35.1" customHeight="1">
      <c r="A1213" s="356"/>
      <c r="B1213" s="403"/>
      <c r="C1213" s="403"/>
      <c r="E1213" s="435"/>
      <c r="F1213" s="436"/>
      <c r="G1213" s="436"/>
      <c r="H1213" s="356"/>
    </row>
    <row r="1214" spans="1:8" s="351" customFormat="1" ht="35.1" customHeight="1">
      <c r="A1214" s="356"/>
      <c r="B1214" s="403"/>
      <c r="C1214" s="403"/>
      <c r="E1214" s="435"/>
      <c r="F1214" s="436"/>
      <c r="G1214" s="436"/>
      <c r="H1214" s="356"/>
    </row>
    <row r="1215" spans="1:8" s="351" customFormat="1" ht="35.1" customHeight="1">
      <c r="A1215" s="356"/>
      <c r="B1215" s="403"/>
      <c r="C1215" s="403"/>
      <c r="E1215" s="435"/>
      <c r="F1215" s="436"/>
      <c r="G1215" s="436"/>
      <c r="H1215" s="356"/>
    </row>
    <row r="1216" spans="1:8" s="351" customFormat="1" ht="35.1" customHeight="1">
      <c r="A1216" s="356"/>
      <c r="B1216" s="403"/>
      <c r="C1216" s="403"/>
      <c r="E1216" s="435"/>
      <c r="F1216" s="436"/>
      <c r="G1216" s="436"/>
      <c r="H1216" s="356"/>
    </row>
    <row r="1217" spans="1:8" s="351" customFormat="1" ht="35.1" customHeight="1">
      <c r="A1217" s="356"/>
      <c r="B1217" s="403"/>
      <c r="C1217" s="403"/>
      <c r="E1217" s="435"/>
      <c r="F1217" s="436"/>
      <c r="G1217" s="436"/>
      <c r="H1217" s="356"/>
    </row>
    <row r="1218" spans="1:8" s="351" customFormat="1" ht="35.1" customHeight="1">
      <c r="A1218" s="356"/>
      <c r="B1218" s="403"/>
      <c r="C1218" s="403"/>
      <c r="E1218" s="435"/>
      <c r="F1218" s="436"/>
      <c r="G1218" s="436"/>
      <c r="H1218" s="356"/>
    </row>
    <row r="1219" spans="1:8" s="351" customFormat="1" ht="35.1" customHeight="1">
      <c r="A1219" s="356"/>
      <c r="B1219" s="403"/>
      <c r="C1219" s="403"/>
      <c r="E1219" s="435"/>
      <c r="F1219" s="436"/>
      <c r="G1219" s="436"/>
      <c r="H1219" s="356"/>
    </row>
    <row r="1220" spans="1:8" s="351" customFormat="1" ht="35.1" customHeight="1">
      <c r="A1220" s="356"/>
      <c r="B1220" s="403"/>
      <c r="C1220" s="403"/>
      <c r="E1220" s="435"/>
      <c r="F1220" s="436"/>
      <c r="G1220" s="436"/>
      <c r="H1220" s="356"/>
    </row>
    <row r="1221" spans="1:8" s="351" customFormat="1" ht="35.1" customHeight="1">
      <c r="A1221" s="356"/>
      <c r="B1221" s="403"/>
      <c r="C1221" s="403"/>
      <c r="E1221" s="435"/>
      <c r="F1221" s="436"/>
      <c r="G1221" s="436"/>
      <c r="H1221" s="356"/>
    </row>
    <row r="1222" spans="1:8" s="351" customFormat="1" ht="35.1" customHeight="1">
      <c r="A1222" s="356"/>
      <c r="B1222" s="403"/>
      <c r="C1222" s="403"/>
      <c r="E1222" s="435"/>
      <c r="F1222" s="436"/>
      <c r="G1222" s="436"/>
      <c r="H1222" s="356"/>
    </row>
    <row r="1223" spans="1:8" s="351" customFormat="1" ht="35.1" customHeight="1">
      <c r="A1223" s="356"/>
      <c r="B1223" s="403"/>
      <c r="C1223" s="403"/>
      <c r="E1223" s="435"/>
      <c r="F1223" s="436"/>
      <c r="G1223" s="436"/>
      <c r="H1223" s="356"/>
    </row>
    <row r="1224" spans="1:8" s="351" customFormat="1" ht="35.1" customHeight="1">
      <c r="A1224" s="356"/>
      <c r="B1224" s="403"/>
      <c r="C1224" s="403"/>
      <c r="E1224" s="435"/>
      <c r="F1224" s="436"/>
      <c r="G1224" s="436"/>
      <c r="H1224" s="356"/>
    </row>
    <row r="1225" spans="1:8" s="351" customFormat="1" ht="35.1" customHeight="1">
      <c r="A1225" s="356"/>
      <c r="B1225" s="403"/>
      <c r="C1225" s="403"/>
      <c r="E1225" s="435"/>
      <c r="F1225" s="436"/>
      <c r="G1225" s="436"/>
      <c r="H1225" s="356"/>
    </row>
    <row r="1226" spans="1:8" s="351" customFormat="1" ht="35.1" customHeight="1">
      <c r="A1226" s="356"/>
      <c r="B1226" s="403"/>
      <c r="C1226" s="403"/>
      <c r="E1226" s="435"/>
      <c r="F1226" s="436"/>
      <c r="G1226" s="436"/>
      <c r="H1226" s="356"/>
    </row>
    <row r="1227" spans="1:8" s="351" customFormat="1" ht="35.1" customHeight="1">
      <c r="A1227" s="356"/>
      <c r="B1227" s="403"/>
      <c r="C1227" s="403"/>
      <c r="E1227" s="435"/>
      <c r="F1227" s="436"/>
      <c r="G1227" s="436"/>
      <c r="H1227" s="356"/>
    </row>
    <row r="1228" spans="1:8" s="351" customFormat="1" ht="35.1" customHeight="1">
      <c r="A1228" s="356"/>
      <c r="B1228" s="403"/>
      <c r="C1228" s="403"/>
      <c r="E1228" s="435"/>
      <c r="F1228" s="436"/>
      <c r="G1228" s="436"/>
      <c r="H1228" s="356"/>
    </row>
    <row r="1229" spans="1:8" s="351" customFormat="1" ht="35.1" customHeight="1">
      <c r="A1229" s="356"/>
      <c r="B1229" s="403"/>
      <c r="C1229" s="403"/>
      <c r="E1229" s="435"/>
      <c r="F1229" s="436"/>
      <c r="G1229" s="436"/>
      <c r="H1229" s="356"/>
    </row>
    <row r="1230" spans="1:8" s="351" customFormat="1" ht="35.1" customHeight="1">
      <c r="A1230" s="356"/>
      <c r="B1230" s="403"/>
      <c r="C1230" s="403"/>
      <c r="E1230" s="435"/>
      <c r="F1230" s="436"/>
      <c r="G1230" s="436"/>
      <c r="H1230" s="356"/>
    </row>
    <row r="1231" spans="1:8" s="351" customFormat="1" ht="35.1" customHeight="1">
      <c r="A1231" s="356"/>
      <c r="B1231" s="403"/>
      <c r="C1231" s="403"/>
      <c r="E1231" s="435"/>
      <c r="F1231" s="436"/>
      <c r="G1231" s="436"/>
      <c r="H1231" s="356"/>
    </row>
    <row r="1232" spans="1:8" s="351" customFormat="1" ht="35.1" customHeight="1">
      <c r="A1232" s="356"/>
      <c r="B1232" s="403"/>
      <c r="C1232" s="403"/>
      <c r="E1232" s="435"/>
      <c r="F1232" s="436"/>
      <c r="G1232" s="436"/>
      <c r="H1232" s="356"/>
    </row>
    <row r="1233" spans="1:8" s="351" customFormat="1" ht="35.1" customHeight="1">
      <c r="A1233" s="356"/>
      <c r="B1233" s="403"/>
      <c r="C1233" s="403"/>
      <c r="E1233" s="435"/>
      <c r="F1233" s="436"/>
      <c r="G1233" s="436"/>
      <c r="H1233" s="356"/>
    </row>
    <row r="1234" spans="1:8" s="351" customFormat="1" ht="35.1" customHeight="1">
      <c r="A1234" s="356"/>
      <c r="B1234" s="403"/>
      <c r="C1234" s="403"/>
      <c r="E1234" s="435"/>
      <c r="F1234" s="436"/>
      <c r="G1234" s="436"/>
      <c r="H1234" s="356"/>
    </row>
    <row r="1235" spans="1:8" s="351" customFormat="1" ht="35.1" customHeight="1">
      <c r="A1235" s="356"/>
      <c r="B1235" s="403"/>
      <c r="C1235" s="403"/>
      <c r="E1235" s="435"/>
      <c r="F1235" s="436"/>
      <c r="G1235" s="436"/>
      <c r="H1235" s="356"/>
    </row>
    <row r="1236" spans="1:8" s="351" customFormat="1" ht="35.1" customHeight="1">
      <c r="A1236" s="356"/>
      <c r="B1236" s="403"/>
      <c r="C1236" s="403"/>
      <c r="E1236" s="435"/>
      <c r="F1236" s="436"/>
      <c r="G1236" s="436"/>
      <c r="H1236" s="356"/>
    </row>
    <row r="1237" spans="1:8" s="351" customFormat="1" ht="35.1" customHeight="1">
      <c r="A1237" s="356"/>
      <c r="B1237" s="403"/>
      <c r="C1237" s="403"/>
      <c r="E1237" s="435"/>
      <c r="F1237" s="436"/>
      <c r="G1237" s="436"/>
      <c r="H1237" s="356"/>
    </row>
    <row r="1238" spans="1:8" s="351" customFormat="1" ht="35.1" customHeight="1">
      <c r="A1238" s="356"/>
      <c r="B1238" s="403"/>
      <c r="C1238" s="403"/>
      <c r="E1238" s="435"/>
      <c r="F1238" s="436"/>
      <c r="G1238" s="436"/>
      <c r="H1238" s="356"/>
    </row>
    <row r="1239" spans="1:8" s="351" customFormat="1" ht="35.1" customHeight="1">
      <c r="A1239" s="356"/>
      <c r="B1239" s="403"/>
      <c r="C1239" s="403"/>
      <c r="E1239" s="435"/>
      <c r="F1239" s="436"/>
      <c r="G1239" s="436"/>
      <c r="H1239" s="356"/>
    </row>
    <row r="1240" spans="1:8" s="351" customFormat="1" ht="35.1" customHeight="1">
      <c r="A1240" s="356"/>
      <c r="B1240" s="403"/>
      <c r="C1240" s="403"/>
      <c r="E1240" s="435"/>
      <c r="F1240" s="436"/>
      <c r="G1240" s="436"/>
      <c r="H1240" s="356"/>
    </row>
    <row r="1241" spans="1:8" s="351" customFormat="1" ht="35.1" customHeight="1">
      <c r="A1241" s="356"/>
      <c r="B1241" s="403"/>
      <c r="C1241" s="403"/>
      <c r="E1241" s="435"/>
      <c r="F1241" s="436"/>
      <c r="G1241" s="436"/>
      <c r="H1241" s="356"/>
    </row>
    <row r="1242" spans="1:8" s="351" customFormat="1" ht="35.1" customHeight="1">
      <c r="A1242" s="356"/>
      <c r="B1242" s="403"/>
      <c r="C1242" s="403"/>
      <c r="E1242" s="435"/>
      <c r="F1242" s="436"/>
      <c r="G1242" s="436"/>
      <c r="H1242" s="356"/>
    </row>
    <row r="1243" spans="1:8" s="351" customFormat="1" ht="35.1" customHeight="1">
      <c r="A1243" s="356"/>
      <c r="B1243" s="403"/>
      <c r="C1243" s="403"/>
      <c r="E1243" s="435"/>
      <c r="F1243" s="436"/>
      <c r="G1243" s="436"/>
      <c r="H1243" s="356"/>
    </row>
    <row r="1244" spans="1:8" s="351" customFormat="1" ht="35.1" customHeight="1">
      <c r="A1244" s="356"/>
      <c r="B1244" s="403"/>
      <c r="C1244" s="403"/>
      <c r="E1244" s="435"/>
      <c r="F1244" s="436"/>
      <c r="G1244" s="436"/>
      <c r="H1244" s="356"/>
    </row>
    <row r="1245" spans="1:8" s="351" customFormat="1" ht="35.1" customHeight="1">
      <c r="A1245" s="356"/>
      <c r="B1245" s="403"/>
      <c r="C1245" s="403"/>
      <c r="E1245" s="435"/>
      <c r="F1245" s="436"/>
      <c r="G1245" s="436"/>
      <c r="H1245" s="356"/>
    </row>
    <row r="1246" spans="1:8" s="351" customFormat="1" ht="35.1" customHeight="1">
      <c r="A1246" s="356"/>
      <c r="B1246" s="403"/>
      <c r="C1246" s="403"/>
      <c r="E1246" s="435"/>
      <c r="F1246" s="436"/>
      <c r="G1246" s="436"/>
      <c r="H1246" s="356"/>
    </row>
    <row r="1247" spans="1:8" s="351" customFormat="1" ht="35.1" customHeight="1">
      <c r="A1247" s="356"/>
      <c r="B1247" s="403"/>
      <c r="C1247" s="403"/>
      <c r="E1247" s="435"/>
      <c r="F1247" s="436"/>
      <c r="G1247" s="436"/>
      <c r="H1247" s="356"/>
    </row>
    <row r="1248" spans="1:8" s="351" customFormat="1" ht="35.1" customHeight="1">
      <c r="A1248" s="356"/>
      <c r="B1248" s="403"/>
      <c r="C1248" s="403"/>
      <c r="E1248" s="435"/>
      <c r="F1248" s="436"/>
      <c r="G1248" s="436"/>
      <c r="H1248" s="356"/>
    </row>
    <row r="1249" spans="1:8" s="351" customFormat="1" ht="35.1" customHeight="1">
      <c r="A1249" s="356"/>
      <c r="B1249" s="403"/>
      <c r="C1249" s="403"/>
      <c r="E1249" s="435"/>
      <c r="F1249" s="436"/>
      <c r="G1249" s="436"/>
      <c r="H1249" s="356"/>
    </row>
    <row r="1250" spans="1:8" s="351" customFormat="1" ht="35.1" customHeight="1">
      <c r="A1250" s="356"/>
      <c r="B1250" s="403"/>
      <c r="C1250" s="403"/>
      <c r="E1250" s="435"/>
      <c r="F1250" s="436"/>
      <c r="G1250" s="436"/>
      <c r="H1250" s="356"/>
    </row>
    <row r="1251" spans="1:8" s="351" customFormat="1" ht="35.1" customHeight="1">
      <c r="A1251" s="356"/>
      <c r="B1251" s="403"/>
      <c r="C1251" s="403"/>
      <c r="E1251" s="435"/>
      <c r="F1251" s="436"/>
      <c r="G1251" s="436"/>
      <c r="H1251" s="356"/>
    </row>
    <row r="1252" spans="1:8" s="351" customFormat="1" ht="35.1" customHeight="1">
      <c r="A1252" s="356"/>
      <c r="B1252" s="403"/>
      <c r="C1252" s="403"/>
      <c r="E1252" s="435"/>
      <c r="F1252" s="436"/>
      <c r="G1252" s="436"/>
      <c r="H1252" s="356"/>
    </row>
    <row r="1253" spans="1:8" s="351" customFormat="1" ht="35.1" customHeight="1">
      <c r="A1253" s="356"/>
      <c r="B1253" s="403"/>
      <c r="C1253" s="403"/>
      <c r="E1253" s="435"/>
      <c r="F1253" s="436"/>
      <c r="G1253" s="436"/>
      <c r="H1253" s="356"/>
    </row>
    <row r="1254" spans="1:8" s="351" customFormat="1" ht="35.1" customHeight="1">
      <c r="A1254" s="356"/>
      <c r="B1254" s="403"/>
      <c r="C1254" s="403"/>
      <c r="E1254" s="435"/>
      <c r="F1254" s="436"/>
      <c r="G1254" s="436"/>
      <c r="H1254" s="356"/>
    </row>
    <row r="1255" spans="1:8" s="351" customFormat="1" ht="35.1" customHeight="1">
      <c r="A1255" s="356"/>
      <c r="B1255" s="403"/>
      <c r="C1255" s="403"/>
      <c r="E1255" s="435"/>
      <c r="F1255" s="436"/>
      <c r="G1255" s="436"/>
      <c r="H1255" s="356"/>
    </row>
    <row r="1256" spans="1:8" s="351" customFormat="1" ht="35.1" customHeight="1">
      <c r="A1256" s="356"/>
      <c r="B1256" s="403"/>
      <c r="C1256" s="403"/>
      <c r="E1256" s="435"/>
      <c r="F1256" s="436"/>
      <c r="G1256" s="436"/>
      <c r="H1256" s="356"/>
    </row>
    <row r="1257" spans="1:8" s="351" customFormat="1" ht="35.1" customHeight="1">
      <c r="A1257" s="356"/>
      <c r="B1257" s="403"/>
      <c r="C1257" s="403"/>
      <c r="E1257" s="435"/>
      <c r="F1257" s="436"/>
      <c r="G1257" s="436"/>
      <c r="H1257" s="356"/>
    </row>
    <row r="1258" spans="1:8" s="351" customFormat="1" ht="35.1" customHeight="1">
      <c r="A1258" s="356"/>
      <c r="B1258" s="403"/>
      <c r="C1258" s="403"/>
      <c r="E1258" s="435"/>
      <c r="F1258" s="436"/>
      <c r="G1258" s="436"/>
      <c r="H1258" s="356"/>
    </row>
    <row r="1259" spans="1:8" s="351" customFormat="1" ht="35.1" customHeight="1">
      <c r="A1259" s="356"/>
      <c r="B1259" s="403"/>
      <c r="C1259" s="403"/>
      <c r="E1259" s="435"/>
      <c r="F1259" s="436"/>
      <c r="G1259" s="436"/>
      <c r="H1259" s="356"/>
    </row>
    <row r="1260" spans="1:8" s="351" customFormat="1" ht="35.1" customHeight="1">
      <c r="A1260" s="356"/>
      <c r="B1260" s="403"/>
      <c r="C1260" s="403"/>
      <c r="E1260" s="435"/>
      <c r="F1260" s="436"/>
      <c r="G1260" s="436"/>
      <c r="H1260" s="356"/>
    </row>
    <row r="1261" spans="1:8" s="351" customFormat="1" ht="35.1" customHeight="1">
      <c r="A1261" s="356"/>
      <c r="B1261" s="403"/>
      <c r="C1261" s="403"/>
      <c r="E1261" s="435"/>
      <c r="F1261" s="436"/>
      <c r="G1261" s="436"/>
      <c r="H1261" s="356"/>
    </row>
    <row r="1262" spans="1:8" s="351" customFormat="1" ht="35.1" customHeight="1">
      <c r="A1262" s="356"/>
      <c r="B1262" s="403"/>
      <c r="C1262" s="403"/>
      <c r="E1262" s="435"/>
      <c r="F1262" s="436"/>
      <c r="G1262" s="436"/>
      <c r="H1262" s="356"/>
    </row>
    <row r="1263" spans="1:8" s="351" customFormat="1" ht="35.1" customHeight="1">
      <c r="A1263" s="356"/>
      <c r="B1263" s="403"/>
      <c r="C1263" s="403"/>
      <c r="E1263" s="435"/>
      <c r="F1263" s="436"/>
      <c r="G1263" s="436"/>
      <c r="H1263" s="356"/>
    </row>
    <row r="1264" spans="1:8" s="351" customFormat="1" ht="35.1" customHeight="1">
      <c r="A1264" s="356"/>
      <c r="B1264" s="403"/>
      <c r="C1264" s="403"/>
      <c r="E1264" s="435"/>
      <c r="F1264" s="436"/>
      <c r="G1264" s="436"/>
      <c r="H1264" s="356"/>
    </row>
    <row r="1265" spans="1:8" s="351" customFormat="1" ht="35.1" customHeight="1">
      <c r="A1265" s="356"/>
      <c r="B1265" s="403"/>
      <c r="C1265" s="403"/>
      <c r="E1265" s="435"/>
      <c r="F1265" s="436"/>
      <c r="G1265" s="436"/>
      <c r="H1265" s="356"/>
    </row>
    <row r="1266" spans="1:8" s="351" customFormat="1" ht="35.1" customHeight="1">
      <c r="A1266" s="356"/>
      <c r="B1266" s="403"/>
      <c r="C1266" s="403"/>
      <c r="E1266" s="435"/>
      <c r="F1266" s="436"/>
      <c r="G1266" s="436"/>
      <c r="H1266" s="356"/>
    </row>
    <row r="1267" spans="1:8" s="351" customFormat="1" ht="35.1" customHeight="1">
      <c r="A1267" s="356"/>
      <c r="B1267" s="403"/>
      <c r="C1267" s="403"/>
      <c r="E1267" s="435"/>
      <c r="F1267" s="436"/>
      <c r="G1267" s="436"/>
      <c r="H1267" s="356"/>
    </row>
    <row r="1268" spans="1:8" s="351" customFormat="1" ht="35.1" customHeight="1">
      <c r="A1268" s="356"/>
      <c r="B1268" s="403"/>
      <c r="C1268" s="403"/>
      <c r="E1268" s="435"/>
      <c r="F1268" s="436"/>
      <c r="G1268" s="436"/>
      <c r="H1268" s="356"/>
    </row>
    <row r="1269" spans="1:8" s="351" customFormat="1" ht="35.1" customHeight="1">
      <c r="A1269" s="356"/>
      <c r="B1269" s="403"/>
      <c r="C1269" s="403"/>
      <c r="E1269" s="435"/>
      <c r="F1269" s="436"/>
      <c r="G1269" s="436"/>
      <c r="H1269" s="356"/>
    </row>
    <row r="1270" spans="1:8" s="351" customFormat="1" ht="35.1" customHeight="1">
      <c r="A1270" s="356"/>
      <c r="B1270" s="403"/>
      <c r="C1270" s="403"/>
      <c r="E1270" s="435"/>
      <c r="F1270" s="436"/>
      <c r="G1270" s="436"/>
      <c r="H1270" s="356"/>
    </row>
    <row r="1271" spans="1:8" s="351" customFormat="1" ht="35.1" customHeight="1">
      <c r="A1271" s="356"/>
      <c r="B1271" s="403"/>
      <c r="C1271" s="403"/>
      <c r="E1271" s="435"/>
      <c r="F1271" s="436"/>
      <c r="G1271" s="436"/>
      <c r="H1271" s="356"/>
    </row>
    <row r="1272" spans="1:8" s="351" customFormat="1" ht="35.1" customHeight="1">
      <c r="A1272" s="356"/>
      <c r="B1272" s="403"/>
      <c r="C1272" s="403"/>
      <c r="E1272" s="435"/>
      <c r="F1272" s="436"/>
      <c r="G1272" s="436"/>
      <c r="H1272" s="356"/>
    </row>
    <row r="1273" spans="1:8" s="351" customFormat="1" ht="35.1" customHeight="1">
      <c r="A1273" s="356"/>
      <c r="B1273" s="403"/>
      <c r="C1273" s="403"/>
      <c r="E1273" s="435"/>
      <c r="F1273" s="436"/>
      <c r="G1273" s="436"/>
      <c r="H1273" s="356"/>
    </row>
    <row r="1274" spans="1:8" s="351" customFormat="1" ht="35.1" customHeight="1">
      <c r="A1274" s="356"/>
      <c r="B1274" s="403"/>
      <c r="C1274" s="403"/>
      <c r="E1274" s="435"/>
      <c r="F1274" s="436"/>
      <c r="G1274" s="436"/>
      <c r="H1274" s="356"/>
    </row>
    <row r="1275" spans="1:8" s="351" customFormat="1" ht="35.1" customHeight="1">
      <c r="A1275" s="356"/>
      <c r="B1275" s="403"/>
      <c r="C1275" s="403"/>
      <c r="E1275" s="435"/>
      <c r="F1275" s="436"/>
      <c r="G1275" s="436"/>
      <c r="H1275" s="356"/>
    </row>
    <row r="1276" spans="1:8" s="351" customFormat="1" ht="35.1" customHeight="1">
      <c r="A1276" s="356"/>
      <c r="B1276" s="403"/>
      <c r="C1276" s="403"/>
      <c r="E1276" s="435"/>
      <c r="F1276" s="436"/>
      <c r="G1276" s="436"/>
      <c r="H1276" s="356"/>
    </row>
    <row r="1277" spans="1:8" s="351" customFormat="1" ht="35.1" customHeight="1">
      <c r="A1277" s="356"/>
      <c r="B1277" s="403"/>
      <c r="C1277" s="403"/>
      <c r="E1277" s="435"/>
      <c r="F1277" s="436"/>
      <c r="G1277" s="436"/>
      <c r="H1277" s="356"/>
    </row>
    <row r="1278" spans="1:8" s="351" customFormat="1" ht="35.1" customHeight="1">
      <c r="A1278" s="356"/>
      <c r="B1278" s="403"/>
      <c r="C1278" s="403"/>
      <c r="E1278" s="435"/>
      <c r="F1278" s="436"/>
      <c r="G1278" s="436"/>
      <c r="H1278" s="356"/>
    </row>
    <row r="1279" spans="1:8" s="351" customFormat="1" ht="35.1" customHeight="1">
      <c r="A1279" s="356"/>
      <c r="B1279" s="403"/>
      <c r="C1279" s="403"/>
      <c r="E1279" s="435"/>
      <c r="F1279" s="436"/>
      <c r="G1279" s="436"/>
      <c r="H1279" s="356"/>
    </row>
    <row r="1280" spans="1:8" s="351" customFormat="1" ht="35.1" customHeight="1">
      <c r="A1280" s="356"/>
      <c r="B1280" s="403"/>
      <c r="C1280" s="403"/>
      <c r="E1280" s="435"/>
      <c r="F1280" s="436"/>
      <c r="G1280" s="436"/>
      <c r="H1280" s="356"/>
    </row>
    <row r="1281" spans="1:8" s="351" customFormat="1" ht="35.1" customHeight="1">
      <c r="A1281" s="356"/>
      <c r="B1281" s="403"/>
      <c r="C1281" s="403"/>
      <c r="E1281" s="435"/>
      <c r="F1281" s="436"/>
      <c r="G1281" s="436"/>
      <c r="H1281" s="356"/>
    </row>
    <row r="1282" spans="1:8" s="351" customFormat="1" ht="35.1" customHeight="1">
      <c r="A1282" s="356"/>
      <c r="B1282" s="403"/>
      <c r="C1282" s="403"/>
      <c r="E1282" s="435"/>
      <c r="F1282" s="436"/>
      <c r="G1282" s="436"/>
      <c r="H1282" s="356"/>
    </row>
    <row r="1283" spans="1:8" s="351" customFormat="1" ht="35.1" customHeight="1">
      <c r="A1283" s="356"/>
      <c r="B1283" s="403"/>
      <c r="C1283" s="403"/>
      <c r="E1283" s="435"/>
      <c r="F1283" s="436"/>
      <c r="G1283" s="436"/>
      <c r="H1283" s="356"/>
    </row>
    <row r="1284" spans="1:8" s="351" customFormat="1" ht="35.1" customHeight="1">
      <c r="A1284" s="356"/>
      <c r="B1284" s="403"/>
      <c r="C1284" s="403"/>
      <c r="E1284" s="435"/>
      <c r="F1284" s="436"/>
      <c r="G1284" s="436"/>
      <c r="H1284" s="356"/>
    </row>
    <row r="1285" spans="1:8" s="351" customFormat="1" ht="35.1" customHeight="1">
      <c r="A1285" s="356"/>
      <c r="B1285" s="403"/>
      <c r="C1285" s="403"/>
      <c r="E1285" s="435"/>
      <c r="F1285" s="436"/>
      <c r="G1285" s="436"/>
      <c r="H1285" s="356"/>
    </row>
    <row r="1286" spans="1:8" s="351" customFormat="1" ht="35.1" customHeight="1">
      <c r="A1286" s="356"/>
      <c r="B1286" s="403"/>
      <c r="C1286" s="403"/>
      <c r="E1286" s="435"/>
      <c r="F1286" s="436"/>
      <c r="G1286" s="436"/>
      <c r="H1286" s="356"/>
    </row>
    <row r="1287" spans="1:8" s="351" customFormat="1" ht="35.1" customHeight="1">
      <c r="A1287" s="356"/>
      <c r="B1287" s="403"/>
      <c r="C1287" s="403"/>
      <c r="E1287" s="435"/>
      <c r="F1287" s="436"/>
      <c r="G1287" s="436"/>
      <c r="H1287" s="356"/>
    </row>
    <row r="1288" spans="1:8" s="351" customFormat="1" ht="35.1" customHeight="1">
      <c r="A1288" s="356"/>
      <c r="B1288" s="403"/>
      <c r="C1288" s="403"/>
      <c r="E1288" s="435"/>
      <c r="F1288" s="436"/>
      <c r="G1288" s="436"/>
      <c r="H1288" s="356"/>
    </row>
    <row r="1289" spans="1:8" s="351" customFormat="1" ht="35.1" customHeight="1">
      <c r="A1289" s="356"/>
      <c r="B1289" s="403"/>
      <c r="C1289" s="403"/>
      <c r="E1289" s="435"/>
      <c r="F1289" s="436"/>
      <c r="G1289" s="436"/>
      <c r="H1289" s="356"/>
    </row>
    <row r="1290" spans="1:8" s="351" customFormat="1" ht="35.1" customHeight="1">
      <c r="A1290" s="356"/>
      <c r="B1290" s="403"/>
      <c r="C1290" s="403"/>
      <c r="E1290" s="435"/>
      <c r="F1290" s="436"/>
      <c r="G1290" s="436"/>
      <c r="H1290" s="356"/>
    </row>
    <row r="1291" spans="1:8" s="351" customFormat="1" ht="35.1" customHeight="1">
      <c r="A1291" s="356"/>
      <c r="B1291" s="403"/>
      <c r="C1291" s="403"/>
      <c r="E1291" s="435"/>
      <c r="F1291" s="436"/>
      <c r="G1291" s="436"/>
      <c r="H1291" s="356"/>
    </row>
    <row r="1292" spans="1:8" s="351" customFormat="1" ht="35.1" customHeight="1">
      <c r="A1292" s="356"/>
      <c r="B1292" s="403"/>
      <c r="C1292" s="403"/>
      <c r="E1292" s="435"/>
      <c r="F1292" s="436"/>
      <c r="G1292" s="436"/>
      <c r="H1292" s="356"/>
    </row>
    <row r="1293" spans="1:8" s="351" customFormat="1" ht="35.1" customHeight="1">
      <c r="A1293" s="356"/>
      <c r="B1293" s="403"/>
      <c r="C1293" s="403"/>
      <c r="E1293" s="435"/>
      <c r="F1293" s="436"/>
      <c r="G1293" s="436"/>
      <c r="H1293" s="356"/>
    </row>
    <row r="1294" spans="1:8" s="351" customFormat="1" ht="35.1" customHeight="1">
      <c r="A1294" s="356"/>
      <c r="B1294" s="403"/>
      <c r="C1294" s="403"/>
      <c r="E1294" s="435"/>
      <c r="F1294" s="436"/>
      <c r="G1294" s="436"/>
      <c r="H1294" s="356"/>
    </row>
    <row r="1295" spans="1:8" s="351" customFormat="1" ht="35.1" customHeight="1">
      <c r="A1295" s="356"/>
      <c r="B1295" s="403"/>
      <c r="C1295" s="403"/>
      <c r="E1295" s="435"/>
      <c r="F1295" s="436"/>
      <c r="G1295" s="436"/>
      <c r="H1295" s="356"/>
    </row>
    <row r="1296" spans="1:8" s="351" customFormat="1" ht="35.1" customHeight="1">
      <c r="A1296" s="356"/>
      <c r="B1296" s="403"/>
      <c r="C1296" s="403"/>
      <c r="E1296" s="435"/>
      <c r="F1296" s="436"/>
      <c r="G1296" s="436"/>
      <c r="H1296" s="356"/>
    </row>
    <row r="1297" spans="1:8" s="351" customFormat="1" ht="35.1" customHeight="1">
      <c r="A1297" s="356"/>
      <c r="B1297" s="403"/>
      <c r="C1297" s="403"/>
      <c r="E1297" s="435"/>
      <c r="F1297" s="436"/>
      <c r="G1297" s="436"/>
      <c r="H1297" s="356"/>
    </row>
    <row r="1298" spans="1:8" s="351" customFormat="1" ht="35.1" customHeight="1">
      <c r="A1298" s="356"/>
      <c r="B1298" s="403"/>
      <c r="C1298" s="403"/>
      <c r="E1298" s="435"/>
      <c r="F1298" s="436"/>
      <c r="G1298" s="436"/>
      <c r="H1298" s="356"/>
    </row>
    <row r="1299" spans="1:8" s="351" customFormat="1" ht="35.1" customHeight="1">
      <c r="A1299" s="356"/>
      <c r="B1299" s="403"/>
      <c r="C1299" s="403"/>
      <c r="E1299" s="435"/>
      <c r="F1299" s="436"/>
      <c r="G1299" s="436"/>
      <c r="H1299" s="356"/>
    </row>
    <row r="1300" spans="1:8" s="351" customFormat="1" ht="35.1" customHeight="1">
      <c r="A1300" s="356"/>
      <c r="B1300" s="403"/>
      <c r="C1300" s="403"/>
      <c r="E1300" s="435"/>
      <c r="F1300" s="436"/>
      <c r="G1300" s="436"/>
      <c r="H1300" s="356"/>
    </row>
    <row r="1301" spans="1:8" s="351" customFormat="1" ht="35.1" customHeight="1">
      <c r="A1301" s="356"/>
      <c r="B1301" s="403"/>
      <c r="C1301" s="403"/>
      <c r="E1301" s="435"/>
      <c r="F1301" s="436"/>
      <c r="G1301" s="436"/>
      <c r="H1301" s="356"/>
    </row>
    <row r="1302" spans="1:8" s="351" customFormat="1" ht="35.1" customHeight="1">
      <c r="A1302" s="356"/>
      <c r="B1302" s="403"/>
      <c r="C1302" s="403"/>
      <c r="E1302" s="435"/>
      <c r="F1302" s="436"/>
      <c r="G1302" s="436"/>
      <c r="H1302" s="356"/>
    </row>
    <row r="1303" spans="1:8" s="351" customFormat="1" ht="35.1" customHeight="1">
      <c r="A1303" s="356"/>
      <c r="B1303" s="403"/>
      <c r="C1303" s="403"/>
      <c r="E1303" s="435"/>
      <c r="F1303" s="436"/>
      <c r="G1303" s="436"/>
      <c r="H1303" s="356"/>
    </row>
    <row r="1304" spans="1:8" s="351" customFormat="1" ht="35.1" customHeight="1">
      <c r="A1304" s="356"/>
      <c r="B1304" s="403"/>
      <c r="C1304" s="403"/>
      <c r="E1304" s="435"/>
      <c r="F1304" s="436"/>
      <c r="G1304" s="436"/>
      <c r="H1304" s="356"/>
    </row>
    <row r="1305" spans="1:8" s="351" customFormat="1" ht="35.1" customHeight="1">
      <c r="A1305" s="356"/>
      <c r="B1305" s="403"/>
      <c r="C1305" s="403"/>
      <c r="E1305" s="435"/>
      <c r="F1305" s="436"/>
      <c r="G1305" s="436"/>
      <c r="H1305" s="356"/>
    </row>
    <row r="1306" spans="1:8" s="351" customFormat="1" ht="35.1" customHeight="1">
      <c r="A1306" s="356"/>
      <c r="B1306" s="403"/>
      <c r="C1306" s="403"/>
      <c r="E1306" s="435"/>
      <c r="F1306" s="436"/>
      <c r="G1306" s="436"/>
      <c r="H1306" s="356"/>
    </row>
    <row r="1307" spans="1:8" s="351" customFormat="1" ht="35.1" customHeight="1">
      <c r="A1307" s="356"/>
      <c r="B1307" s="403"/>
      <c r="C1307" s="403"/>
      <c r="E1307" s="435"/>
      <c r="F1307" s="436"/>
      <c r="G1307" s="436"/>
      <c r="H1307" s="356"/>
    </row>
    <row r="1308" spans="1:8" s="351" customFormat="1" ht="35.1" customHeight="1">
      <c r="A1308" s="356"/>
      <c r="B1308" s="403"/>
      <c r="C1308" s="403"/>
      <c r="E1308" s="435"/>
      <c r="F1308" s="436"/>
      <c r="G1308" s="436"/>
      <c r="H1308" s="356"/>
    </row>
    <row r="1309" spans="1:8" s="351" customFormat="1" ht="35.1" customHeight="1">
      <c r="A1309" s="356"/>
      <c r="B1309" s="403"/>
      <c r="C1309" s="403"/>
      <c r="E1309" s="435"/>
      <c r="F1309" s="436"/>
      <c r="G1309" s="436"/>
      <c r="H1309" s="356"/>
    </row>
    <row r="1310" spans="1:8" s="351" customFormat="1" ht="35.1" customHeight="1">
      <c r="A1310" s="356"/>
      <c r="B1310" s="403"/>
      <c r="C1310" s="403"/>
      <c r="E1310" s="435"/>
      <c r="F1310" s="436"/>
      <c r="G1310" s="436"/>
      <c r="H1310" s="356"/>
    </row>
    <row r="1311" spans="1:8" s="351" customFormat="1" ht="35.1" customHeight="1">
      <c r="A1311" s="356"/>
      <c r="B1311" s="403"/>
      <c r="C1311" s="403"/>
      <c r="E1311" s="435"/>
      <c r="F1311" s="436"/>
      <c r="G1311" s="436"/>
      <c r="H1311" s="356"/>
    </row>
    <row r="1312" spans="1:8" s="351" customFormat="1" ht="35.1" customHeight="1">
      <c r="A1312" s="356"/>
      <c r="B1312" s="403"/>
      <c r="C1312" s="403"/>
      <c r="E1312" s="435"/>
      <c r="F1312" s="436"/>
      <c r="G1312" s="436"/>
      <c r="H1312" s="356"/>
    </row>
    <row r="1313" spans="1:8" s="351" customFormat="1" ht="35.1" customHeight="1">
      <c r="A1313" s="356"/>
      <c r="B1313" s="403"/>
      <c r="C1313" s="403"/>
      <c r="E1313" s="435"/>
      <c r="F1313" s="436"/>
      <c r="G1313" s="436"/>
      <c r="H1313" s="356"/>
    </row>
    <row r="1314" spans="1:8" s="351" customFormat="1" ht="35.1" customHeight="1">
      <c r="A1314" s="356"/>
      <c r="B1314" s="403"/>
      <c r="C1314" s="403"/>
      <c r="E1314" s="435"/>
      <c r="F1314" s="436"/>
      <c r="G1314" s="436"/>
      <c r="H1314" s="356"/>
    </row>
    <row r="1315" spans="1:8" s="351" customFormat="1" ht="35.1" customHeight="1">
      <c r="A1315" s="356"/>
      <c r="B1315" s="403"/>
      <c r="C1315" s="403"/>
      <c r="E1315" s="435"/>
      <c r="F1315" s="436"/>
      <c r="G1315" s="436"/>
      <c r="H1315" s="356"/>
    </row>
    <row r="1316" spans="1:8" s="351" customFormat="1" ht="35.1" customHeight="1">
      <c r="A1316" s="356"/>
      <c r="B1316" s="403"/>
      <c r="C1316" s="403"/>
      <c r="E1316" s="435"/>
      <c r="F1316" s="436"/>
      <c r="G1316" s="436"/>
      <c r="H1316" s="356"/>
    </row>
    <row r="1317" spans="1:8" s="351" customFormat="1" ht="35.1" customHeight="1">
      <c r="A1317" s="356"/>
      <c r="B1317" s="403"/>
      <c r="C1317" s="403"/>
      <c r="E1317" s="435"/>
      <c r="F1317" s="436"/>
      <c r="G1317" s="436"/>
      <c r="H1317" s="356"/>
    </row>
    <row r="1318" spans="1:8" s="351" customFormat="1" ht="35.1" customHeight="1">
      <c r="A1318" s="356"/>
      <c r="B1318" s="403"/>
      <c r="C1318" s="403"/>
      <c r="E1318" s="435"/>
      <c r="F1318" s="436"/>
      <c r="G1318" s="436"/>
      <c r="H1318" s="356"/>
    </row>
    <row r="1319" spans="1:8" s="351" customFormat="1" ht="35.1" customHeight="1">
      <c r="A1319" s="356"/>
      <c r="B1319" s="403"/>
      <c r="C1319" s="403"/>
      <c r="E1319" s="435"/>
      <c r="F1319" s="436"/>
      <c r="G1319" s="436"/>
      <c r="H1319" s="356"/>
    </row>
    <row r="1320" spans="1:8" s="351" customFormat="1" ht="35.1" customHeight="1">
      <c r="A1320" s="356"/>
      <c r="B1320" s="403"/>
      <c r="C1320" s="403"/>
      <c r="E1320" s="435"/>
      <c r="F1320" s="436"/>
      <c r="G1320" s="436"/>
      <c r="H1320" s="356"/>
    </row>
    <row r="1321" spans="1:8" s="351" customFormat="1" ht="35.1" customHeight="1">
      <c r="A1321" s="356"/>
      <c r="B1321" s="403"/>
      <c r="C1321" s="403"/>
      <c r="E1321" s="435"/>
      <c r="F1321" s="436"/>
      <c r="G1321" s="436"/>
      <c r="H1321" s="356"/>
    </row>
    <row r="1322" spans="1:8" s="351" customFormat="1" ht="35.1" customHeight="1">
      <c r="A1322" s="356"/>
      <c r="B1322" s="403"/>
      <c r="C1322" s="403"/>
      <c r="E1322" s="435"/>
      <c r="F1322" s="436"/>
      <c r="G1322" s="436"/>
      <c r="H1322" s="356"/>
    </row>
    <row r="1323" spans="1:8" s="351" customFormat="1" ht="35.1" customHeight="1">
      <c r="A1323" s="356"/>
      <c r="B1323" s="403"/>
      <c r="C1323" s="403"/>
      <c r="E1323" s="435"/>
      <c r="F1323" s="436"/>
      <c r="G1323" s="436"/>
      <c r="H1323" s="356"/>
    </row>
    <row r="1324" spans="1:8" s="351" customFormat="1" ht="35.1" customHeight="1">
      <c r="A1324" s="356"/>
      <c r="B1324" s="403"/>
      <c r="C1324" s="403"/>
      <c r="E1324" s="435"/>
      <c r="F1324" s="436"/>
      <c r="G1324" s="436"/>
      <c r="H1324" s="356"/>
    </row>
    <row r="1325" spans="1:8" s="351" customFormat="1" ht="35.1" customHeight="1">
      <c r="A1325" s="356"/>
      <c r="B1325" s="403"/>
      <c r="C1325" s="403"/>
      <c r="E1325" s="435"/>
      <c r="F1325" s="436"/>
      <c r="G1325" s="436"/>
      <c r="H1325" s="356"/>
    </row>
    <row r="1326" spans="1:8" s="351" customFormat="1" ht="35.1" customHeight="1">
      <c r="A1326" s="356"/>
      <c r="B1326" s="403"/>
      <c r="C1326" s="403"/>
      <c r="E1326" s="435"/>
      <c r="F1326" s="436"/>
      <c r="G1326" s="436"/>
      <c r="H1326" s="356"/>
    </row>
    <row r="1327" spans="1:8" s="351" customFormat="1" ht="35.1" customHeight="1">
      <c r="A1327" s="356"/>
      <c r="B1327" s="403"/>
      <c r="C1327" s="403"/>
      <c r="E1327" s="435"/>
      <c r="F1327" s="436"/>
      <c r="G1327" s="436"/>
      <c r="H1327" s="356"/>
    </row>
    <row r="1328" spans="1:8" s="351" customFormat="1" ht="35.1" customHeight="1">
      <c r="A1328" s="356"/>
      <c r="B1328" s="403"/>
      <c r="C1328" s="403"/>
      <c r="E1328" s="435"/>
      <c r="F1328" s="436"/>
      <c r="G1328" s="436"/>
      <c r="H1328" s="356"/>
    </row>
    <row r="1329" spans="1:8" s="351" customFormat="1" ht="35.1" customHeight="1">
      <c r="A1329" s="356"/>
      <c r="B1329" s="403"/>
      <c r="C1329" s="403"/>
      <c r="E1329" s="435"/>
      <c r="F1329" s="436"/>
      <c r="G1329" s="436"/>
      <c r="H1329" s="356"/>
    </row>
    <row r="1330" spans="1:8" s="351" customFormat="1" ht="35.1" customHeight="1">
      <c r="A1330" s="356"/>
      <c r="B1330" s="403"/>
      <c r="C1330" s="403"/>
      <c r="E1330" s="435"/>
      <c r="F1330" s="436"/>
      <c r="G1330" s="436"/>
      <c r="H1330" s="356"/>
    </row>
    <row r="1331" spans="1:8" s="351" customFormat="1" ht="35.1" customHeight="1">
      <c r="A1331" s="356"/>
      <c r="B1331" s="403"/>
      <c r="C1331" s="403"/>
      <c r="E1331" s="435"/>
      <c r="F1331" s="436"/>
      <c r="G1331" s="436"/>
      <c r="H1331" s="356"/>
    </row>
    <row r="1332" spans="1:8" s="351" customFormat="1" ht="35.1" customHeight="1">
      <c r="A1332" s="356"/>
      <c r="B1332" s="403"/>
      <c r="C1332" s="403"/>
      <c r="E1332" s="435"/>
      <c r="F1332" s="436"/>
      <c r="G1332" s="436"/>
      <c r="H1332" s="356"/>
    </row>
    <row r="1333" spans="1:8" s="351" customFormat="1" ht="35.1" customHeight="1">
      <c r="A1333" s="356"/>
      <c r="B1333" s="403"/>
      <c r="C1333" s="403"/>
      <c r="E1333" s="435"/>
      <c r="F1333" s="436"/>
      <c r="G1333" s="436"/>
      <c r="H1333" s="356"/>
    </row>
    <row r="1334" spans="1:8" s="351" customFormat="1" ht="35.1" customHeight="1">
      <c r="A1334" s="356"/>
      <c r="B1334" s="403"/>
      <c r="C1334" s="403"/>
      <c r="E1334" s="435"/>
      <c r="F1334" s="436"/>
      <c r="G1334" s="436"/>
      <c r="H1334" s="356"/>
    </row>
    <row r="1335" spans="1:8" s="351" customFormat="1" ht="35.1" customHeight="1">
      <c r="A1335" s="356"/>
      <c r="B1335" s="403"/>
      <c r="C1335" s="403"/>
      <c r="E1335" s="435"/>
      <c r="F1335" s="436"/>
      <c r="G1335" s="436"/>
      <c r="H1335" s="356"/>
    </row>
    <row r="1336" spans="1:8" s="351" customFormat="1" ht="35.1" customHeight="1">
      <c r="A1336" s="356"/>
      <c r="B1336" s="403"/>
      <c r="C1336" s="403"/>
      <c r="E1336" s="435"/>
      <c r="F1336" s="436"/>
      <c r="G1336" s="436"/>
      <c r="H1336" s="356"/>
    </row>
    <row r="1337" spans="1:8" s="351" customFormat="1" ht="35.1" customHeight="1">
      <c r="A1337" s="356"/>
      <c r="B1337" s="403"/>
      <c r="C1337" s="403"/>
      <c r="E1337" s="435"/>
      <c r="F1337" s="436"/>
      <c r="G1337" s="436"/>
      <c r="H1337" s="356"/>
    </row>
    <row r="1338" spans="1:8" s="351" customFormat="1" ht="35.1" customHeight="1">
      <c r="A1338" s="356"/>
      <c r="B1338" s="403"/>
      <c r="C1338" s="403"/>
      <c r="E1338" s="435"/>
      <c r="F1338" s="436"/>
      <c r="G1338" s="436"/>
      <c r="H1338" s="356"/>
    </row>
    <row r="1339" spans="1:8" s="351" customFormat="1" ht="35.1" customHeight="1">
      <c r="A1339" s="356"/>
      <c r="B1339" s="403"/>
      <c r="C1339" s="403"/>
      <c r="E1339" s="435"/>
      <c r="F1339" s="436"/>
      <c r="G1339" s="436"/>
      <c r="H1339" s="356"/>
    </row>
    <row r="1340" spans="1:8" s="351" customFormat="1" ht="35.1" customHeight="1">
      <c r="A1340" s="356"/>
      <c r="B1340" s="403"/>
      <c r="C1340" s="403"/>
      <c r="E1340" s="435"/>
      <c r="F1340" s="436"/>
      <c r="G1340" s="436"/>
      <c r="H1340" s="356"/>
    </row>
    <row r="1341" spans="1:8" s="351" customFormat="1" ht="35.1" customHeight="1">
      <c r="A1341" s="356"/>
      <c r="B1341" s="403"/>
      <c r="C1341" s="403"/>
      <c r="E1341" s="435"/>
      <c r="F1341" s="436"/>
      <c r="G1341" s="436"/>
      <c r="H1341" s="356"/>
    </row>
    <row r="1342" spans="1:8" s="351" customFormat="1" ht="35.1" customHeight="1">
      <c r="A1342" s="356"/>
      <c r="B1342" s="403"/>
      <c r="C1342" s="403"/>
      <c r="E1342" s="435"/>
      <c r="F1342" s="436"/>
      <c r="G1342" s="436"/>
      <c r="H1342" s="356"/>
    </row>
    <row r="1343" spans="1:8" s="351" customFormat="1" ht="35.1" customHeight="1">
      <c r="A1343" s="356"/>
      <c r="B1343" s="403"/>
      <c r="C1343" s="403"/>
      <c r="E1343" s="435"/>
      <c r="F1343" s="436"/>
      <c r="G1343" s="436"/>
      <c r="H1343" s="356"/>
    </row>
    <row r="1344" spans="1:8" s="351" customFormat="1" ht="35.1" customHeight="1">
      <c r="A1344" s="356"/>
      <c r="B1344" s="403"/>
      <c r="C1344" s="403"/>
      <c r="E1344" s="435"/>
      <c r="F1344" s="436"/>
      <c r="G1344" s="436"/>
      <c r="H1344" s="356"/>
    </row>
    <row r="1345" spans="1:8" s="351" customFormat="1" ht="35.1" customHeight="1">
      <c r="A1345" s="356"/>
      <c r="B1345" s="403"/>
      <c r="C1345" s="403"/>
      <c r="E1345" s="435"/>
      <c r="F1345" s="436"/>
      <c r="G1345" s="436"/>
      <c r="H1345" s="356"/>
    </row>
    <row r="1346" spans="1:8" s="351" customFormat="1" ht="35.1" customHeight="1">
      <c r="A1346" s="356"/>
      <c r="B1346" s="403"/>
      <c r="C1346" s="403"/>
      <c r="E1346" s="435"/>
      <c r="F1346" s="436"/>
      <c r="G1346" s="436"/>
      <c r="H1346" s="356"/>
    </row>
    <row r="1347" spans="1:8" s="351" customFormat="1" ht="35.1" customHeight="1">
      <c r="A1347" s="356"/>
      <c r="B1347" s="403"/>
      <c r="C1347" s="403"/>
      <c r="E1347" s="435"/>
      <c r="F1347" s="436"/>
      <c r="G1347" s="436"/>
      <c r="H1347" s="356"/>
    </row>
    <row r="1348" spans="1:8" s="351" customFormat="1" ht="35.1" customHeight="1">
      <c r="A1348" s="356"/>
      <c r="B1348" s="403"/>
      <c r="C1348" s="403"/>
      <c r="E1348" s="435"/>
      <c r="F1348" s="436"/>
      <c r="G1348" s="436"/>
      <c r="H1348" s="356"/>
    </row>
    <row r="1349" spans="1:8" s="351" customFormat="1" ht="35.1" customHeight="1">
      <c r="A1349" s="356"/>
      <c r="B1349" s="403"/>
      <c r="C1349" s="403"/>
      <c r="E1349" s="435"/>
      <c r="F1349" s="436"/>
      <c r="G1349" s="436"/>
      <c r="H1349" s="356"/>
    </row>
    <row r="1350" spans="1:8" s="351" customFormat="1" ht="35.1" customHeight="1">
      <c r="A1350" s="356"/>
      <c r="B1350" s="403"/>
      <c r="C1350" s="403"/>
      <c r="E1350" s="435"/>
      <c r="F1350" s="436"/>
      <c r="G1350" s="436"/>
      <c r="H1350" s="356"/>
    </row>
    <row r="1351" spans="1:8" s="351" customFormat="1" ht="35.1" customHeight="1">
      <c r="A1351" s="356"/>
      <c r="B1351" s="403"/>
      <c r="C1351" s="403"/>
      <c r="E1351" s="435"/>
      <c r="F1351" s="436"/>
      <c r="G1351" s="436"/>
      <c r="H1351" s="356"/>
    </row>
    <row r="1352" spans="1:8" s="351" customFormat="1" ht="35.1" customHeight="1">
      <c r="A1352" s="356"/>
      <c r="B1352" s="403"/>
      <c r="C1352" s="403"/>
      <c r="E1352" s="435"/>
      <c r="F1352" s="436"/>
      <c r="G1352" s="436"/>
      <c r="H1352" s="356"/>
    </row>
    <row r="1353" spans="1:8" s="351" customFormat="1" ht="35.1" customHeight="1">
      <c r="A1353" s="356"/>
      <c r="B1353" s="403"/>
      <c r="C1353" s="403"/>
      <c r="E1353" s="435"/>
      <c r="F1353" s="436"/>
      <c r="G1353" s="436"/>
      <c r="H1353" s="356"/>
    </row>
    <row r="1354" spans="1:8" s="351" customFormat="1" ht="35.1" customHeight="1">
      <c r="A1354" s="356"/>
      <c r="B1354" s="403"/>
      <c r="C1354" s="403"/>
      <c r="E1354" s="435"/>
      <c r="F1354" s="436"/>
      <c r="G1354" s="436"/>
      <c r="H1354" s="356"/>
    </row>
    <row r="1355" spans="1:8" s="351" customFormat="1" ht="35.1" customHeight="1">
      <c r="A1355" s="356"/>
      <c r="B1355" s="403"/>
      <c r="C1355" s="403"/>
      <c r="E1355" s="435"/>
      <c r="F1355" s="436"/>
      <c r="G1355" s="436"/>
      <c r="H1355" s="356"/>
    </row>
    <row r="1356" spans="1:8" s="351" customFormat="1" ht="35.1" customHeight="1">
      <c r="A1356" s="356"/>
      <c r="B1356" s="403"/>
      <c r="C1356" s="403"/>
      <c r="E1356" s="435"/>
      <c r="F1356" s="436"/>
      <c r="G1356" s="436"/>
      <c r="H1356" s="356"/>
    </row>
    <row r="1357" spans="1:8" s="351" customFormat="1" ht="35.1" customHeight="1">
      <c r="A1357" s="356"/>
      <c r="B1357" s="403"/>
      <c r="C1357" s="403"/>
      <c r="E1357" s="435"/>
      <c r="F1357" s="436"/>
      <c r="G1357" s="436"/>
      <c r="H1357" s="356"/>
    </row>
    <row r="1358" spans="1:8" s="351" customFormat="1" ht="35.1" customHeight="1">
      <c r="A1358" s="356"/>
      <c r="B1358" s="403"/>
      <c r="C1358" s="403"/>
      <c r="E1358" s="435"/>
      <c r="F1358" s="436"/>
      <c r="G1358" s="436"/>
      <c r="H1358" s="356"/>
    </row>
    <row r="1359" spans="1:8" s="351" customFormat="1" ht="35.1" customHeight="1">
      <c r="A1359" s="356"/>
      <c r="B1359" s="403"/>
      <c r="C1359" s="403"/>
      <c r="E1359" s="435"/>
      <c r="F1359" s="436"/>
      <c r="G1359" s="436"/>
      <c r="H1359" s="356"/>
    </row>
    <row r="1360" spans="1:8" s="351" customFormat="1" ht="35.1" customHeight="1">
      <c r="A1360" s="356"/>
      <c r="B1360" s="403"/>
      <c r="C1360" s="403"/>
      <c r="E1360" s="435"/>
      <c r="F1360" s="436"/>
      <c r="G1360" s="436"/>
      <c r="H1360" s="356"/>
    </row>
    <row r="1361" spans="1:8" s="351" customFormat="1" ht="35.1" customHeight="1">
      <c r="A1361" s="356"/>
      <c r="B1361" s="403"/>
      <c r="C1361" s="403"/>
      <c r="E1361" s="435"/>
      <c r="F1361" s="436"/>
      <c r="G1361" s="436"/>
      <c r="H1361" s="356"/>
    </row>
    <row r="1362" spans="1:8" s="351" customFormat="1" ht="35.1" customHeight="1">
      <c r="A1362" s="356"/>
      <c r="B1362" s="403"/>
      <c r="C1362" s="403"/>
      <c r="E1362" s="435"/>
      <c r="F1362" s="436"/>
      <c r="G1362" s="436"/>
      <c r="H1362" s="356"/>
    </row>
    <row r="1363" spans="1:8" s="351" customFormat="1" ht="35.1" customHeight="1">
      <c r="A1363" s="356"/>
      <c r="B1363" s="403"/>
      <c r="C1363" s="403"/>
      <c r="E1363" s="435"/>
      <c r="F1363" s="436"/>
      <c r="G1363" s="436"/>
      <c r="H1363" s="356"/>
    </row>
    <row r="1364" spans="1:8" s="351" customFormat="1" ht="35.1" customHeight="1">
      <c r="A1364" s="356"/>
      <c r="B1364" s="403"/>
      <c r="C1364" s="403"/>
      <c r="E1364" s="435"/>
      <c r="F1364" s="436"/>
      <c r="G1364" s="436"/>
      <c r="H1364" s="356"/>
    </row>
    <row r="1365" spans="1:8" s="351" customFormat="1" ht="35.1" customHeight="1">
      <c r="A1365" s="356"/>
      <c r="B1365" s="403"/>
      <c r="C1365" s="403"/>
      <c r="E1365" s="435"/>
      <c r="F1365" s="436"/>
      <c r="G1365" s="436"/>
      <c r="H1365" s="356"/>
    </row>
    <row r="1366" spans="1:8" s="351" customFormat="1" ht="35.1" customHeight="1">
      <c r="A1366" s="356"/>
      <c r="B1366" s="403"/>
      <c r="C1366" s="403"/>
      <c r="E1366" s="435"/>
      <c r="F1366" s="436"/>
      <c r="G1366" s="436"/>
      <c r="H1366" s="356"/>
    </row>
    <row r="1367" spans="1:8" s="351" customFormat="1" ht="35.1" customHeight="1">
      <c r="A1367" s="356"/>
      <c r="B1367" s="403"/>
      <c r="C1367" s="403"/>
      <c r="E1367" s="435"/>
      <c r="F1367" s="436"/>
      <c r="G1367" s="436"/>
      <c r="H1367" s="356"/>
    </row>
    <row r="1368" spans="1:8" s="351" customFormat="1" ht="35.1" customHeight="1">
      <c r="A1368" s="356"/>
      <c r="B1368" s="403"/>
      <c r="C1368" s="403"/>
      <c r="E1368" s="435"/>
      <c r="F1368" s="436"/>
      <c r="G1368" s="436"/>
      <c r="H1368" s="356"/>
    </row>
    <row r="1369" spans="1:8" s="351" customFormat="1" ht="35.1" customHeight="1">
      <c r="A1369" s="356"/>
      <c r="B1369" s="403"/>
      <c r="C1369" s="403"/>
      <c r="E1369" s="435"/>
      <c r="F1369" s="436"/>
      <c r="G1369" s="436"/>
      <c r="H1369" s="356"/>
    </row>
    <row r="1370" spans="1:8" s="351" customFormat="1" ht="35.1" customHeight="1">
      <c r="A1370" s="356"/>
      <c r="B1370" s="403"/>
      <c r="C1370" s="403"/>
      <c r="E1370" s="435"/>
      <c r="F1370" s="436"/>
      <c r="G1370" s="436"/>
      <c r="H1370" s="356"/>
    </row>
    <row r="1371" spans="1:8" s="351" customFormat="1" ht="35.1" customHeight="1">
      <c r="A1371" s="356"/>
      <c r="B1371" s="403"/>
      <c r="C1371" s="403"/>
      <c r="E1371" s="435"/>
      <c r="F1371" s="436"/>
      <c r="G1371" s="436"/>
      <c r="H1371" s="356"/>
    </row>
    <row r="1372" spans="1:8" s="351" customFormat="1" ht="35.1" customHeight="1">
      <c r="A1372" s="356"/>
      <c r="B1372" s="403"/>
      <c r="C1372" s="403"/>
      <c r="E1372" s="435"/>
      <c r="F1372" s="436"/>
      <c r="G1372" s="436"/>
      <c r="H1372" s="356"/>
    </row>
    <row r="1373" spans="1:8" s="351" customFormat="1" ht="35.1" customHeight="1">
      <c r="A1373" s="356"/>
      <c r="B1373" s="403"/>
      <c r="C1373" s="403"/>
      <c r="E1373" s="435"/>
      <c r="F1373" s="436"/>
      <c r="G1373" s="436"/>
      <c r="H1373" s="356"/>
    </row>
    <row r="1374" spans="1:8" s="351" customFormat="1" ht="35.1" customHeight="1">
      <c r="A1374" s="356"/>
      <c r="B1374" s="403"/>
      <c r="C1374" s="403"/>
      <c r="E1374" s="435"/>
      <c r="F1374" s="436"/>
      <c r="G1374" s="436"/>
      <c r="H1374" s="356"/>
    </row>
    <row r="1375" spans="1:8" s="351" customFormat="1" ht="35.1" customHeight="1">
      <c r="A1375" s="356"/>
      <c r="B1375" s="403"/>
      <c r="C1375" s="403"/>
      <c r="E1375" s="435"/>
      <c r="F1375" s="436"/>
      <c r="G1375" s="436"/>
      <c r="H1375" s="356"/>
    </row>
    <row r="1376" spans="1:8" s="351" customFormat="1" ht="35.1" customHeight="1">
      <c r="A1376" s="356"/>
      <c r="B1376" s="403"/>
      <c r="C1376" s="403"/>
      <c r="E1376" s="435"/>
      <c r="F1376" s="436"/>
      <c r="G1376" s="436"/>
      <c r="H1376" s="356"/>
    </row>
    <row r="1377" spans="1:8" s="351" customFormat="1" ht="35.1" customHeight="1">
      <c r="A1377" s="356"/>
      <c r="B1377" s="403"/>
      <c r="C1377" s="403"/>
      <c r="E1377" s="435"/>
      <c r="F1377" s="436"/>
      <c r="G1377" s="436"/>
      <c r="H1377" s="356"/>
    </row>
    <row r="1378" spans="1:8" s="351" customFormat="1" ht="35.1" customHeight="1">
      <c r="A1378" s="356"/>
      <c r="B1378" s="403"/>
      <c r="C1378" s="403"/>
      <c r="E1378" s="435"/>
      <c r="F1378" s="436"/>
      <c r="G1378" s="436"/>
      <c r="H1378" s="356"/>
    </row>
    <row r="1379" spans="1:8" s="351" customFormat="1" ht="35.1" customHeight="1">
      <c r="A1379" s="356"/>
      <c r="B1379" s="403"/>
      <c r="C1379" s="403"/>
      <c r="E1379" s="435"/>
      <c r="F1379" s="436"/>
      <c r="G1379" s="436"/>
      <c r="H1379" s="356"/>
    </row>
    <row r="1380" spans="1:8" s="351" customFormat="1" ht="35.1" customHeight="1">
      <c r="A1380" s="356"/>
      <c r="B1380" s="403"/>
      <c r="C1380" s="403"/>
      <c r="E1380" s="435"/>
      <c r="F1380" s="436"/>
      <c r="G1380" s="436"/>
      <c r="H1380" s="356"/>
    </row>
    <row r="1381" spans="1:8" s="351" customFormat="1" ht="35.1" customHeight="1">
      <c r="A1381" s="356"/>
      <c r="B1381" s="403"/>
      <c r="C1381" s="403"/>
      <c r="E1381" s="435"/>
      <c r="F1381" s="436"/>
      <c r="G1381" s="436"/>
      <c r="H1381" s="356"/>
    </row>
    <row r="1382" spans="1:8" s="351" customFormat="1" ht="35.1" customHeight="1">
      <c r="A1382" s="356"/>
      <c r="B1382" s="403"/>
      <c r="C1382" s="403"/>
      <c r="E1382" s="435"/>
      <c r="F1382" s="436"/>
      <c r="G1382" s="436"/>
      <c r="H1382" s="356"/>
    </row>
    <row r="1383" spans="1:8" s="351" customFormat="1" ht="35.1" customHeight="1">
      <c r="A1383" s="356"/>
      <c r="B1383" s="403"/>
      <c r="C1383" s="403"/>
      <c r="E1383" s="435"/>
      <c r="F1383" s="436"/>
      <c r="G1383" s="436"/>
      <c r="H1383" s="356"/>
    </row>
    <row r="1384" spans="1:8" s="351" customFormat="1" ht="35.1" customHeight="1">
      <c r="A1384" s="356"/>
      <c r="B1384" s="403"/>
      <c r="C1384" s="403"/>
      <c r="E1384" s="435"/>
      <c r="F1384" s="436"/>
      <c r="G1384" s="436"/>
      <c r="H1384" s="356"/>
    </row>
    <row r="1385" spans="1:8" s="351" customFormat="1" ht="35.1" customHeight="1">
      <c r="A1385" s="356"/>
      <c r="B1385" s="403"/>
      <c r="C1385" s="403"/>
      <c r="E1385" s="435"/>
      <c r="F1385" s="436"/>
      <c r="G1385" s="436"/>
      <c r="H1385" s="356"/>
    </row>
    <row r="1386" spans="1:8" s="351" customFormat="1" ht="35.1" customHeight="1">
      <c r="A1386" s="356"/>
      <c r="B1386" s="403"/>
      <c r="C1386" s="403"/>
      <c r="E1386" s="435"/>
      <c r="F1386" s="436"/>
      <c r="G1386" s="436"/>
      <c r="H1386" s="356"/>
    </row>
    <row r="1387" spans="1:8" s="351" customFormat="1" ht="35.1" customHeight="1">
      <c r="A1387" s="356"/>
      <c r="B1387" s="403"/>
      <c r="C1387" s="403"/>
      <c r="E1387" s="435"/>
      <c r="F1387" s="436"/>
      <c r="G1387" s="436"/>
      <c r="H1387" s="356"/>
    </row>
    <row r="1388" spans="1:8" s="351" customFormat="1" ht="35.1" customHeight="1">
      <c r="A1388" s="356"/>
      <c r="B1388" s="403"/>
      <c r="C1388" s="403"/>
      <c r="E1388" s="435"/>
      <c r="F1388" s="436"/>
      <c r="G1388" s="436"/>
      <c r="H1388" s="356"/>
    </row>
    <row r="1389" spans="1:8" s="351" customFormat="1" ht="35.1" customHeight="1">
      <c r="A1389" s="356"/>
      <c r="B1389" s="403"/>
      <c r="C1389" s="403"/>
      <c r="E1389" s="435"/>
      <c r="F1389" s="436"/>
      <c r="G1389" s="436"/>
      <c r="H1389" s="356"/>
    </row>
    <row r="1390" spans="1:8" s="351" customFormat="1" ht="35.1" customHeight="1">
      <c r="A1390" s="356"/>
      <c r="B1390" s="403"/>
      <c r="C1390" s="403"/>
      <c r="E1390" s="435"/>
      <c r="F1390" s="436"/>
      <c r="G1390" s="436"/>
      <c r="H1390" s="356"/>
    </row>
    <row r="1391" spans="1:8" s="351" customFormat="1" ht="35.1" customHeight="1">
      <c r="A1391" s="356"/>
      <c r="B1391" s="403"/>
      <c r="C1391" s="403"/>
      <c r="E1391" s="435"/>
      <c r="F1391" s="436"/>
      <c r="G1391" s="436"/>
      <c r="H1391" s="356"/>
    </row>
    <row r="1392" spans="1:8" s="351" customFormat="1" ht="35.1" customHeight="1">
      <c r="A1392" s="356"/>
      <c r="B1392" s="403"/>
      <c r="C1392" s="403"/>
      <c r="E1392" s="435"/>
      <c r="F1392" s="436"/>
      <c r="G1392" s="436"/>
      <c r="H1392" s="356"/>
    </row>
    <row r="1393" spans="1:8" s="351" customFormat="1" ht="35.1" customHeight="1">
      <c r="A1393" s="356"/>
      <c r="B1393" s="403"/>
      <c r="C1393" s="403"/>
      <c r="E1393" s="435"/>
      <c r="F1393" s="436"/>
      <c r="G1393" s="436"/>
      <c r="H1393" s="356"/>
    </row>
    <row r="1394" spans="1:8" s="351" customFormat="1" ht="35.1" customHeight="1">
      <c r="A1394" s="356"/>
      <c r="B1394" s="403"/>
      <c r="C1394" s="403"/>
      <c r="E1394" s="435"/>
      <c r="F1394" s="436"/>
      <c r="G1394" s="436"/>
      <c r="H1394" s="356"/>
    </row>
    <row r="1395" spans="1:8" s="351" customFormat="1" ht="35.1" customHeight="1">
      <c r="A1395" s="356"/>
      <c r="B1395" s="403"/>
      <c r="C1395" s="403"/>
      <c r="E1395" s="435"/>
      <c r="F1395" s="436"/>
      <c r="G1395" s="436"/>
      <c r="H1395" s="356"/>
    </row>
    <row r="1396" spans="1:8" s="351" customFormat="1" ht="35.1" customHeight="1">
      <c r="A1396" s="356"/>
      <c r="B1396" s="403"/>
      <c r="C1396" s="403"/>
      <c r="E1396" s="435"/>
      <c r="F1396" s="436"/>
      <c r="G1396" s="436"/>
      <c r="H1396" s="356"/>
    </row>
    <row r="1397" spans="1:8" s="351" customFormat="1" ht="35.1" customHeight="1">
      <c r="A1397" s="356"/>
      <c r="B1397" s="403"/>
      <c r="C1397" s="403"/>
      <c r="E1397" s="435"/>
      <c r="F1397" s="436"/>
      <c r="G1397" s="436"/>
      <c r="H1397" s="356"/>
    </row>
    <row r="1398" spans="1:8" s="351" customFormat="1" ht="35.1" customHeight="1">
      <c r="A1398" s="356"/>
      <c r="B1398" s="403"/>
      <c r="C1398" s="403"/>
      <c r="E1398" s="435"/>
      <c r="F1398" s="436"/>
      <c r="G1398" s="436"/>
      <c r="H1398" s="356"/>
    </row>
    <row r="1399" spans="1:8" s="351" customFormat="1" ht="35.1" customHeight="1">
      <c r="A1399" s="356"/>
      <c r="B1399" s="403"/>
      <c r="C1399" s="403"/>
      <c r="E1399" s="435"/>
      <c r="F1399" s="436"/>
      <c r="G1399" s="436"/>
      <c r="H1399" s="356"/>
    </row>
    <row r="1400" spans="1:8" s="351" customFormat="1" ht="35.1" customHeight="1">
      <c r="A1400" s="356"/>
      <c r="B1400" s="403"/>
      <c r="C1400" s="403"/>
      <c r="E1400" s="435"/>
      <c r="F1400" s="436"/>
      <c r="G1400" s="436"/>
      <c r="H1400" s="356"/>
    </row>
    <row r="1401" spans="1:8" s="351" customFormat="1" ht="35.1" customHeight="1">
      <c r="A1401" s="356"/>
      <c r="B1401" s="403"/>
      <c r="C1401" s="403"/>
      <c r="E1401" s="435"/>
      <c r="F1401" s="436"/>
      <c r="G1401" s="436"/>
      <c r="H1401" s="356"/>
    </row>
    <row r="1402" spans="1:8" s="351" customFormat="1" ht="35.1" customHeight="1">
      <c r="A1402" s="356"/>
      <c r="B1402" s="403"/>
      <c r="C1402" s="403"/>
      <c r="E1402" s="435"/>
      <c r="F1402" s="436"/>
      <c r="G1402" s="436"/>
      <c r="H1402" s="356"/>
    </row>
    <row r="1403" spans="1:8" s="351" customFormat="1" ht="35.1" customHeight="1">
      <c r="A1403" s="356"/>
      <c r="B1403" s="403"/>
      <c r="C1403" s="403"/>
      <c r="E1403" s="435"/>
      <c r="F1403" s="436"/>
      <c r="G1403" s="436"/>
      <c r="H1403" s="356"/>
    </row>
    <row r="1404" spans="1:8" s="351" customFormat="1" ht="35.1" customHeight="1">
      <c r="A1404" s="356"/>
      <c r="B1404" s="403"/>
      <c r="C1404" s="403"/>
      <c r="E1404" s="435"/>
      <c r="F1404" s="436"/>
      <c r="G1404" s="436"/>
      <c r="H1404" s="356"/>
    </row>
    <row r="1405" spans="1:8" s="351" customFormat="1" ht="35.1" customHeight="1">
      <c r="A1405" s="356"/>
      <c r="B1405" s="403"/>
      <c r="C1405" s="403"/>
      <c r="E1405" s="435"/>
      <c r="F1405" s="436"/>
      <c r="G1405" s="436"/>
      <c r="H1405" s="356"/>
    </row>
    <row r="1406" spans="1:8" s="351" customFormat="1" ht="35.1" customHeight="1">
      <c r="A1406" s="356"/>
      <c r="B1406" s="403"/>
      <c r="C1406" s="403"/>
      <c r="E1406" s="435"/>
      <c r="F1406" s="436"/>
      <c r="G1406" s="436"/>
      <c r="H1406" s="356"/>
    </row>
    <row r="1407" spans="1:8" s="351" customFormat="1" ht="35.1" customHeight="1">
      <c r="A1407" s="356"/>
      <c r="B1407" s="403"/>
      <c r="C1407" s="403"/>
      <c r="E1407" s="435"/>
      <c r="F1407" s="436"/>
      <c r="G1407" s="436"/>
      <c r="H1407" s="356"/>
    </row>
    <row r="1408" spans="1:8" s="351" customFormat="1" ht="35.1" customHeight="1">
      <c r="A1408" s="356"/>
      <c r="B1408" s="403"/>
      <c r="C1408" s="403"/>
      <c r="E1408" s="435"/>
      <c r="F1408" s="436"/>
      <c r="G1408" s="436"/>
      <c r="H1408" s="356"/>
    </row>
    <row r="1409" spans="1:8" s="351" customFormat="1" ht="35.1" customHeight="1">
      <c r="A1409" s="356"/>
      <c r="B1409" s="403"/>
      <c r="C1409" s="403"/>
      <c r="E1409" s="435"/>
      <c r="F1409" s="436"/>
      <c r="G1409" s="436"/>
      <c r="H1409" s="356"/>
    </row>
    <row r="1410" spans="1:8" s="351" customFormat="1" ht="35.1" customHeight="1">
      <c r="A1410" s="356"/>
      <c r="B1410" s="403"/>
      <c r="C1410" s="403"/>
      <c r="E1410" s="435"/>
      <c r="F1410" s="436"/>
      <c r="G1410" s="436"/>
      <c r="H1410" s="356"/>
    </row>
    <row r="1411" spans="1:8" s="351" customFormat="1" ht="35.1" customHeight="1">
      <c r="A1411" s="356"/>
      <c r="B1411" s="403"/>
      <c r="C1411" s="403"/>
      <c r="E1411" s="435"/>
      <c r="F1411" s="436"/>
      <c r="G1411" s="436"/>
      <c r="H1411" s="356"/>
    </row>
    <row r="1412" spans="1:8" s="351" customFormat="1" ht="35.1" customHeight="1">
      <c r="A1412" s="356"/>
      <c r="B1412" s="403"/>
      <c r="C1412" s="403"/>
      <c r="E1412" s="435"/>
      <c r="F1412" s="436"/>
      <c r="G1412" s="436"/>
      <c r="H1412" s="356"/>
    </row>
    <row r="1413" spans="1:8" s="351" customFormat="1" ht="35.1" customHeight="1">
      <c r="A1413" s="356"/>
      <c r="B1413" s="403"/>
      <c r="C1413" s="403"/>
      <c r="E1413" s="435"/>
      <c r="F1413" s="436"/>
      <c r="G1413" s="436"/>
      <c r="H1413" s="356"/>
    </row>
    <row r="1414" spans="1:8" s="351" customFormat="1" ht="35.1" customHeight="1">
      <c r="A1414" s="356"/>
      <c r="B1414" s="403"/>
      <c r="C1414" s="403"/>
      <c r="E1414" s="435"/>
      <c r="F1414" s="436"/>
      <c r="G1414" s="436"/>
      <c r="H1414" s="356"/>
    </row>
    <row r="1415" spans="1:8" s="351" customFormat="1" ht="35.1" customHeight="1">
      <c r="A1415" s="356"/>
      <c r="B1415" s="403"/>
      <c r="C1415" s="403"/>
      <c r="E1415" s="435"/>
      <c r="F1415" s="436"/>
      <c r="G1415" s="436"/>
      <c r="H1415" s="356"/>
    </row>
    <row r="1416" spans="1:8" s="351" customFormat="1" ht="35.1" customHeight="1">
      <c r="A1416" s="356"/>
      <c r="B1416" s="403"/>
      <c r="C1416" s="403"/>
      <c r="E1416" s="435"/>
      <c r="F1416" s="436"/>
      <c r="G1416" s="436"/>
      <c r="H1416" s="356"/>
    </row>
    <row r="1417" spans="1:8" s="351" customFormat="1" ht="35.1" customHeight="1">
      <c r="A1417" s="356"/>
      <c r="B1417" s="403"/>
      <c r="C1417" s="403"/>
      <c r="E1417" s="435"/>
      <c r="F1417" s="436"/>
      <c r="G1417" s="436"/>
      <c r="H1417" s="356"/>
    </row>
    <row r="1418" spans="1:8" s="351" customFormat="1" ht="35.1" customHeight="1">
      <c r="A1418" s="356"/>
      <c r="B1418" s="403"/>
      <c r="C1418" s="403"/>
      <c r="E1418" s="435"/>
      <c r="F1418" s="436"/>
      <c r="G1418" s="436"/>
      <c r="H1418" s="356"/>
    </row>
    <row r="1419" spans="1:8" s="351" customFormat="1" ht="35.1" customHeight="1">
      <c r="A1419" s="356"/>
      <c r="B1419" s="403"/>
      <c r="C1419" s="403"/>
      <c r="E1419" s="435"/>
      <c r="F1419" s="436"/>
      <c r="G1419" s="436"/>
      <c r="H1419" s="356"/>
    </row>
    <row r="1420" spans="1:8" s="351" customFormat="1" ht="35.1" customHeight="1">
      <c r="A1420" s="356"/>
      <c r="B1420" s="403"/>
      <c r="C1420" s="403"/>
      <c r="E1420" s="435"/>
      <c r="F1420" s="436"/>
      <c r="G1420" s="436"/>
      <c r="H1420" s="356"/>
    </row>
    <row r="1421" spans="1:8" s="351" customFormat="1" ht="35.1" customHeight="1">
      <c r="A1421" s="356"/>
      <c r="B1421" s="403"/>
      <c r="C1421" s="403"/>
      <c r="E1421" s="435"/>
      <c r="F1421" s="436"/>
      <c r="G1421" s="436"/>
      <c r="H1421" s="356"/>
    </row>
    <row r="1422" spans="1:8" s="351" customFormat="1" ht="35.1" customHeight="1">
      <c r="A1422" s="356"/>
      <c r="B1422" s="403"/>
      <c r="C1422" s="403"/>
      <c r="E1422" s="435"/>
      <c r="F1422" s="436"/>
      <c r="G1422" s="436"/>
      <c r="H1422" s="356"/>
    </row>
    <row r="1423" spans="1:8" s="351" customFormat="1" ht="35.1" customHeight="1">
      <c r="A1423" s="356"/>
      <c r="B1423" s="403"/>
      <c r="C1423" s="403"/>
      <c r="E1423" s="435"/>
      <c r="F1423" s="436"/>
      <c r="G1423" s="436"/>
      <c r="H1423" s="356"/>
    </row>
    <row r="1424" spans="1:8" s="351" customFormat="1" ht="35.1" customHeight="1">
      <c r="A1424" s="356"/>
      <c r="B1424" s="403"/>
      <c r="C1424" s="403"/>
      <c r="E1424" s="435"/>
      <c r="F1424" s="436"/>
      <c r="G1424" s="436"/>
      <c r="H1424" s="356"/>
    </row>
    <row r="1425" spans="1:8" s="351" customFormat="1" ht="35.1" customHeight="1">
      <c r="A1425" s="356"/>
      <c r="B1425" s="403"/>
      <c r="C1425" s="403"/>
      <c r="E1425" s="435"/>
      <c r="F1425" s="436"/>
      <c r="G1425" s="436"/>
      <c r="H1425" s="356"/>
    </row>
    <row r="1426" spans="1:8" s="351" customFormat="1" ht="35.1" customHeight="1">
      <c r="A1426" s="356"/>
      <c r="B1426" s="403"/>
      <c r="C1426" s="403"/>
      <c r="E1426" s="435"/>
      <c r="F1426" s="436"/>
      <c r="G1426" s="436"/>
      <c r="H1426" s="356"/>
    </row>
    <row r="1427" spans="1:8" s="351" customFormat="1" ht="35.1" customHeight="1">
      <c r="A1427" s="356"/>
      <c r="B1427" s="403"/>
      <c r="C1427" s="403"/>
      <c r="E1427" s="435"/>
      <c r="F1427" s="436"/>
      <c r="G1427" s="436"/>
      <c r="H1427" s="356"/>
    </row>
    <row r="1428" spans="1:8" s="351" customFormat="1" ht="35.1" customHeight="1">
      <c r="A1428" s="356"/>
      <c r="B1428" s="403"/>
      <c r="C1428" s="403"/>
      <c r="E1428" s="435"/>
      <c r="F1428" s="436"/>
      <c r="G1428" s="436"/>
      <c r="H1428" s="356"/>
    </row>
    <row r="1429" spans="1:8" s="351" customFormat="1" ht="35.1" customHeight="1">
      <c r="A1429" s="356"/>
      <c r="B1429" s="403"/>
      <c r="C1429" s="403"/>
      <c r="E1429" s="435"/>
      <c r="F1429" s="436"/>
      <c r="G1429" s="436"/>
      <c r="H1429" s="356"/>
    </row>
    <row r="1430" spans="1:8" s="351" customFormat="1" ht="35.1" customHeight="1">
      <c r="A1430" s="356"/>
      <c r="B1430" s="403"/>
      <c r="C1430" s="403"/>
      <c r="E1430" s="435"/>
      <c r="F1430" s="436"/>
      <c r="G1430" s="436"/>
      <c r="H1430" s="356"/>
    </row>
    <row r="1431" spans="1:8" s="351" customFormat="1" ht="35.1" customHeight="1">
      <c r="A1431" s="356"/>
      <c r="B1431" s="403"/>
      <c r="C1431" s="403"/>
      <c r="E1431" s="435"/>
      <c r="F1431" s="436"/>
      <c r="G1431" s="436"/>
      <c r="H1431" s="356"/>
    </row>
    <row r="1432" spans="1:8" s="351" customFormat="1" ht="35.1" customHeight="1">
      <c r="A1432" s="356"/>
      <c r="B1432" s="403"/>
      <c r="C1432" s="403"/>
      <c r="E1432" s="435"/>
      <c r="F1432" s="436"/>
      <c r="G1432" s="436"/>
      <c r="H1432" s="356"/>
    </row>
    <row r="1433" spans="1:8" s="351" customFormat="1" ht="35.1" customHeight="1">
      <c r="A1433" s="356"/>
      <c r="B1433" s="403"/>
      <c r="C1433" s="403"/>
      <c r="E1433" s="435"/>
      <c r="F1433" s="436"/>
      <c r="G1433" s="436"/>
      <c r="H1433" s="356"/>
    </row>
    <row r="1434" spans="1:8" s="351" customFormat="1" ht="35.1" customHeight="1">
      <c r="A1434" s="356"/>
      <c r="B1434" s="403"/>
      <c r="C1434" s="403"/>
      <c r="E1434" s="435"/>
      <c r="F1434" s="436"/>
      <c r="G1434" s="436"/>
      <c r="H1434" s="356"/>
    </row>
    <row r="1435" spans="1:8" s="351" customFormat="1" ht="35.1" customHeight="1">
      <c r="A1435" s="356"/>
      <c r="B1435" s="403"/>
      <c r="C1435" s="403"/>
      <c r="E1435" s="435"/>
      <c r="F1435" s="436"/>
      <c r="G1435" s="436"/>
      <c r="H1435" s="356"/>
    </row>
    <row r="1436" spans="1:8" s="351" customFormat="1" ht="35.1" customHeight="1">
      <c r="A1436" s="356"/>
      <c r="B1436" s="403"/>
      <c r="C1436" s="403"/>
      <c r="E1436" s="435"/>
      <c r="F1436" s="436"/>
      <c r="G1436" s="436"/>
      <c r="H1436" s="356"/>
    </row>
    <row r="1437" spans="1:8" s="351" customFormat="1" ht="35.1" customHeight="1">
      <c r="A1437" s="356"/>
      <c r="B1437" s="403"/>
      <c r="C1437" s="403"/>
      <c r="E1437" s="435"/>
      <c r="F1437" s="436"/>
      <c r="G1437" s="436"/>
      <c r="H1437" s="356"/>
    </row>
    <row r="1438" spans="1:8" s="351" customFormat="1" ht="35.1" customHeight="1">
      <c r="A1438" s="356"/>
      <c r="B1438" s="403"/>
      <c r="C1438" s="403"/>
      <c r="E1438" s="435"/>
      <c r="F1438" s="436"/>
      <c r="G1438" s="436"/>
      <c r="H1438" s="356"/>
    </row>
    <row r="1439" spans="1:8" s="351" customFormat="1" ht="35.1" customHeight="1">
      <c r="A1439" s="356"/>
      <c r="B1439" s="403"/>
      <c r="C1439" s="403"/>
      <c r="E1439" s="435"/>
      <c r="F1439" s="436"/>
      <c r="G1439" s="436"/>
      <c r="H1439" s="356"/>
    </row>
    <row r="1440" spans="1:8" s="351" customFormat="1" ht="35.1" customHeight="1">
      <c r="A1440" s="356"/>
      <c r="B1440" s="403"/>
      <c r="C1440" s="403"/>
      <c r="E1440" s="435"/>
      <c r="F1440" s="436"/>
      <c r="G1440" s="436"/>
      <c r="H1440" s="356"/>
    </row>
    <row r="1441" spans="1:8" s="351" customFormat="1" ht="35.1" customHeight="1">
      <c r="A1441" s="356"/>
      <c r="B1441" s="403"/>
      <c r="C1441" s="403"/>
      <c r="E1441" s="435"/>
      <c r="F1441" s="436"/>
      <c r="G1441" s="436"/>
      <c r="H1441" s="356"/>
    </row>
    <row r="1442" spans="1:8" s="351" customFormat="1" ht="35.1" customHeight="1">
      <c r="A1442" s="356"/>
      <c r="B1442" s="403"/>
      <c r="C1442" s="403"/>
      <c r="E1442" s="435"/>
      <c r="F1442" s="436"/>
      <c r="G1442" s="436"/>
      <c r="H1442" s="356"/>
    </row>
    <row r="1443" spans="1:8" s="351" customFormat="1" ht="35.1" customHeight="1">
      <c r="A1443" s="356"/>
      <c r="B1443" s="403"/>
      <c r="C1443" s="403"/>
      <c r="E1443" s="435"/>
      <c r="F1443" s="436"/>
      <c r="G1443" s="436"/>
      <c r="H1443" s="356"/>
    </row>
    <row r="1444" spans="1:8" s="351" customFormat="1" ht="35.1" customHeight="1">
      <c r="A1444" s="356"/>
      <c r="B1444" s="403"/>
      <c r="C1444" s="403"/>
      <c r="E1444" s="435"/>
      <c r="F1444" s="436"/>
      <c r="G1444" s="436"/>
      <c r="H1444" s="356"/>
    </row>
    <row r="1445" spans="1:8" s="351" customFormat="1" ht="35.1" customHeight="1">
      <c r="A1445" s="356"/>
      <c r="B1445" s="403"/>
      <c r="C1445" s="403"/>
      <c r="E1445" s="435"/>
      <c r="F1445" s="436"/>
      <c r="G1445" s="436"/>
      <c r="H1445" s="356"/>
    </row>
    <row r="1446" spans="1:8" s="351" customFormat="1" ht="35.1" customHeight="1">
      <c r="A1446" s="356"/>
      <c r="B1446" s="403"/>
      <c r="C1446" s="403"/>
      <c r="E1446" s="435"/>
      <c r="F1446" s="436"/>
      <c r="G1446" s="436"/>
      <c r="H1446" s="356"/>
    </row>
    <row r="1447" spans="1:8" s="351" customFormat="1" ht="35.1" customHeight="1">
      <c r="A1447" s="356"/>
      <c r="B1447" s="403"/>
      <c r="C1447" s="403"/>
      <c r="E1447" s="435"/>
      <c r="F1447" s="436"/>
      <c r="G1447" s="436"/>
      <c r="H1447" s="356"/>
    </row>
    <row r="1448" spans="1:8" s="351" customFormat="1" ht="35.1" customHeight="1">
      <c r="A1448" s="356"/>
      <c r="B1448" s="403"/>
      <c r="C1448" s="403"/>
      <c r="E1448" s="435"/>
      <c r="F1448" s="436"/>
      <c r="G1448" s="436"/>
      <c r="H1448" s="356"/>
    </row>
    <row r="1449" spans="1:8" s="351" customFormat="1" ht="35.1" customHeight="1">
      <c r="A1449" s="356"/>
      <c r="B1449" s="403"/>
      <c r="C1449" s="403"/>
      <c r="E1449" s="435"/>
      <c r="F1449" s="436"/>
      <c r="G1449" s="436"/>
      <c r="H1449" s="356"/>
    </row>
    <row r="1450" spans="1:8" s="351" customFormat="1" ht="35.1" customHeight="1">
      <c r="A1450" s="356"/>
      <c r="B1450" s="403"/>
      <c r="C1450" s="403"/>
      <c r="E1450" s="435"/>
      <c r="F1450" s="436"/>
      <c r="G1450" s="436"/>
      <c r="H1450" s="356"/>
    </row>
    <row r="1451" spans="1:8" s="351" customFormat="1" ht="35.1" customHeight="1">
      <c r="A1451" s="356"/>
      <c r="B1451" s="403"/>
      <c r="C1451" s="403"/>
      <c r="E1451" s="435"/>
      <c r="F1451" s="436"/>
      <c r="G1451" s="436"/>
      <c r="H1451" s="356"/>
    </row>
    <row r="1452" spans="1:8" s="351" customFormat="1" ht="35.1" customHeight="1">
      <c r="A1452" s="356"/>
      <c r="B1452" s="403"/>
      <c r="C1452" s="403"/>
      <c r="E1452" s="435"/>
      <c r="F1452" s="436"/>
      <c r="G1452" s="436"/>
      <c r="H1452" s="356"/>
    </row>
    <row r="1453" spans="1:8" s="351" customFormat="1" ht="35.1" customHeight="1">
      <c r="A1453" s="356"/>
      <c r="B1453" s="403"/>
      <c r="C1453" s="403"/>
      <c r="E1453" s="435"/>
      <c r="F1453" s="436"/>
      <c r="G1453" s="436"/>
      <c r="H1453" s="356"/>
    </row>
    <row r="1454" spans="1:8" s="351" customFormat="1" ht="35.1" customHeight="1">
      <c r="A1454" s="356"/>
      <c r="B1454" s="403"/>
      <c r="C1454" s="403"/>
      <c r="E1454" s="435"/>
      <c r="F1454" s="436"/>
      <c r="G1454" s="436"/>
      <c r="H1454" s="356"/>
    </row>
    <row r="1455" spans="1:8" s="351" customFormat="1" ht="35.1" customHeight="1">
      <c r="A1455" s="356"/>
      <c r="B1455" s="403"/>
      <c r="C1455" s="403"/>
      <c r="E1455" s="435"/>
      <c r="F1455" s="436"/>
      <c r="G1455" s="436"/>
      <c r="H1455" s="356"/>
    </row>
    <row r="1456" spans="1:8" s="351" customFormat="1" ht="35.1" customHeight="1">
      <c r="A1456" s="356"/>
      <c r="B1456" s="403"/>
      <c r="C1456" s="403"/>
      <c r="E1456" s="435"/>
      <c r="F1456" s="436"/>
      <c r="G1456" s="436"/>
      <c r="H1456" s="356"/>
    </row>
    <row r="1457" spans="1:8" s="351" customFormat="1" ht="35.1" customHeight="1">
      <c r="A1457" s="356"/>
      <c r="B1457" s="403"/>
      <c r="C1457" s="403"/>
      <c r="E1457" s="435"/>
      <c r="F1457" s="436"/>
      <c r="G1457" s="436"/>
      <c r="H1457" s="356"/>
    </row>
    <row r="1458" spans="1:8" s="351" customFormat="1" ht="35.1" customHeight="1">
      <c r="A1458" s="356"/>
      <c r="B1458" s="403"/>
      <c r="C1458" s="403"/>
      <c r="E1458" s="435"/>
      <c r="F1458" s="436"/>
      <c r="G1458" s="436"/>
      <c r="H1458" s="356"/>
    </row>
    <row r="1459" spans="1:8" s="351" customFormat="1" ht="35.1" customHeight="1">
      <c r="A1459" s="356"/>
      <c r="B1459" s="403"/>
      <c r="C1459" s="403"/>
      <c r="E1459" s="435"/>
      <c r="F1459" s="436"/>
      <c r="G1459" s="436"/>
      <c r="H1459" s="356"/>
    </row>
    <row r="1460" spans="1:8" s="351" customFormat="1" ht="35.1" customHeight="1">
      <c r="A1460" s="356"/>
      <c r="B1460" s="403"/>
      <c r="C1460" s="403"/>
      <c r="E1460" s="435"/>
      <c r="F1460" s="436"/>
      <c r="G1460" s="436"/>
      <c r="H1460" s="356"/>
    </row>
    <row r="1461" spans="1:8" s="351" customFormat="1" ht="35.1" customHeight="1">
      <c r="A1461" s="356"/>
      <c r="B1461" s="403"/>
      <c r="C1461" s="403"/>
      <c r="E1461" s="435"/>
      <c r="F1461" s="436"/>
      <c r="G1461" s="436"/>
      <c r="H1461" s="356"/>
    </row>
    <row r="1462" spans="1:8" s="351" customFormat="1" ht="35.1" customHeight="1">
      <c r="A1462" s="356"/>
      <c r="B1462" s="403"/>
      <c r="C1462" s="403"/>
      <c r="E1462" s="435"/>
      <c r="F1462" s="436"/>
      <c r="G1462" s="436"/>
      <c r="H1462" s="356"/>
    </row>
    <row r="1463" spans="1:8" s="351" customFormat="1" ht="35.1" customHeight="1">
      <c r="A1463" s="356"/>
      <c r="B1463" s="403"/>
      <c r="C1463" s="403"/>
      <c r="E1463" s="435"/>
      <c r="F1463" s="436"/>
      <c r="G1463" s="436"/>
      <c r="H1463" s="356"/>
    </row>
    <row r="1464" spans="1:8" s="351" customFormat="1" ht="35.1" customHeight="1">
      <c r="A1464" s="356"/>
      <c r="B1464" s="403"/>
      <c r="C1464" s="403"/>
      <c r="E1464" s="435"/>
      <c r="F1464" s="436"/>
      <c r="G1464" s="436"/>
      <c r="H1464" s="356"/>
    </row>
    <row r="1465" spans="1:8" s="351" customFormat="1" ht="35.1" customHeight="1">
      <c r="A1465" s="356"/>
      <c r="B1465" s="403"/>
      <c r="C1465" s="403"/>
      <c r="E1465" s="435"/>
      <c r="F1465" s="436"/>
      <c r="G1465" s="436"/>
      <c r="H1465" s="356"/>
    </row>
    <row r="1466" spans="1:8" s="351" customFormat="1" ht="35.1" customHeight="1">
      <c r="A1466" s="356"/>
      <c r="B1466" s="403"/>
      <c r="C1466" s="403"/>
      <c r="E1466" s="435"/>
      <c r="F1466" s="436"/>
      <c r="G1466" s="436"/>
      <c r="H1466" s="356"/>
    </row>
    <row r="1467" spans="1:8" s="351" customFormat="1" ht="35.1" customHeight="1">
      <c r="A1467" s="356"/>
      <c r="B1467" s="403"/>
      <c r="C1467" s="403"/>
      <c r="E1467" s="435"/>
      <c r="F1467" s="436"/>
      <c r="G1467" s="436"/>
      <c r="H1467" s="356"/>
    </row>
    <row r="1468" spans="1:8" s="351" customFormat="1" ht="35.1" customHeight="1">
      <c r="A1468" s="356"/>
      <c r="B1468" s="403"/>
      <c r="C1468" s="403"/>
      <c r="E1468" s="435"/>
      <c r="F1468" s="436"/>
      <c r="G1468" s="436"/>
      <c r="H1468" s="356"/>
    </row>
    <row r="1469" spans="1:8" s="351" customFormat="1" ht="35.1" customHeight="1">
      <c r="A1469" s="356"/>
      <c r="B1469" s="403"/>
      <c r="C1469" s="403"/>
      <c r="E1469" s="435"/>
      <c r="F1469" s="436"/>
      <c r="G1469" s="436"/>
      <c r="H1469" s="356"/>
    </row>
    <row r="1470" spans="1:8" s="351" customFormat="1" ht="35.1" customHeight="1">
      <c r="A1470" s="356"/>
      <c r="B1470" s="403"/>
      <c r="C1470" s="403"/>
      <c r="E1470" s="435"/>
      <c r="F1470" s="436"/>
      <c r="G1470" s="436"/>
      <c r="H1470" s="356"/>
    </row>
    <row r="1471" spans="1:8" s="351" customFormat="1" ht="35.1" customHeight="1">
      <c r="A1471" s="356"/>
      <c r="B1471" s="403"/>
      <c r="C1471" s="403"/>
      <c r="E1471" s="435"/>
      <c r="F1471" s="436"/>
      <c r="G1471" s="436"/>
      <c r="H1471" s="356"/>
    </row>
    <row r="1472" spans="1:8" s="351" customFormat="1" ht="35.1" customHeight="1">
      <c r="A1472" s="356"/>
      <c r="B1472" s="403"/>
      <c r="C1472" s="403"/>
      <c r="E1472" s="435"/>
      <c r="F1472" s="436"/>
      <c r="G1472" s="436"/>
      <c r="H1472" s="356"/>
    </row>
    <row r="1473" spans="1:8" s="351" customFormat="1" ht="35.1" customHeight="1">
      <c r="A1473" s="356"/>
      <c r="B1473" s="403"/>
      <c r="C1473" s="403"/>
      <c r="E1473" s="435"/>
      <c r="F1473" s="436"/>
      <c r="G1473" s="436"/>
      <c r="H1473" s="356"/>
    </row>
    <row r="1474" spans="1:8" s="351" customFormat="1" ht="35.1" customHeight="1">
      <c r="A1474" s="356"/>
      <c r="B1474" s="403"/>
      <c r="C1474" s="403"/>
      <c r="E1474" s="435"/>
      <c r="F1474" s="436"/>
      <c r="G1474" s="436"/>
      <c r="H1474" s="356"/>
    </row>
    <row r="1475" spans="1:8" s="351" customFormat="1" ht="35.1" customHeight="1">
      <c r="A1475" s="356"/>
      <c r="B1475" s="403"/>
      <c r="C1475" s="403"/>
      <c r="E1475" s="435"/>
      <c r="F1475" s="436"/>
      <c r="G1475" s="436"/>
      <c r="H1475" s="356"/>
    </row>
    <row r="1476" spans="1:8" s="351" customFormat="1" ht="35.1" customHeight="1">
      <c r="A1476" s="356"/>
      <c r="B1476" s="403"/>
      <c r="C1476" s="403"/>
      <c r="E1476" s="435"/>
      <c r="F1476" s="436"/>
      <c r="G1476" s="436"/>
      <c r="H1476" s="356"/>
    </row>
    <row r="1477" spans="1:8" s="351" customFormat="1" ht="35.1" customHeight="1">
      <c r="A1477" s="356"/>
      <c r="B1477" s="403"/>
      <c r="C1477" s="403"/>
      <c r="E1477" s="435"/>
      <c r="F1477" s="436"/>
      <c r="G1477" s="436"/>
      <c r="H1477" s="356"/>
    </row>
    <row r="1478" spans="1:8" s="351" customFormat="1" ht="35.1" customHeight="1">
      <c r="A1478" s="356"/>
      <c r="B1478" s="403"/>
      <c r="C1478" s="403"/>
      <c r="E1478" s="435"/>
      <c r="F1478" s="436"/>
      <c r="G1478" s="436"/>
      <c r="H1478" s="356"/>
    </row>
    <row r="1479" spans="1:8" s="351" customFormat="1" ht="35.1" customHeight="1">
      <c r="A1479" s="356"/>
      <c r="B1479" s="403"/>
      <c r="C1479" s="403"/>
      <c r="E1479" s="435"/>
      <c r="F1479" s="436"/>
      <c r="G1479" s="436"/>
      <c r="H1479" s="356"/>
    </row>
    <row r="1480" spans="1:8" s="351" customFormat="1" ht="35.1" customHeight="1">
      <c r="A1480" s="356"/>
      <c r="B1480" s="403"/>
      <c r="C1480" s="403"/>
      <c r="E1480" s="435"/>
      <c r="F1480" s="436"/>
      <c r="G1480" s="436"/>
      <c r="H1480" s="356"/>
    </row>
    <row r="1481" spans="1:8" s="351" customFormat="1" ht="35.1" customHeight="1">
      <c r="A1481" s="356"/>
      <c r="B1481" s="403"/>
      <c r="C1481" s="403"/>
      <c r="E1481" s="435"/>
      <c r="F1481" s="436"/>
      <c r="G1481" s="436"/>
      <c r="H1481" s="356"/>
    </row>
    <row r="1482" spans="1:8" s="351" customFormat="1" ht="35.1" customHeight="1">
      <c r="A1482" s="356"/>
      <c r="B1482" s="403"/>
      <c r="C1482" s="403"/>
      <c r="E1482" s="435"/>
      <c r="F1482" s="436"/>
      <c r="G1482" s="436"/>
      <c r="H1482" s="356"/>
    </row>
    <row r="1483" spans="1:8" s="351" customFormat="1" ht="35.1" customHeight="1">
      <c r="A1483" s="356"/>
      <c r="B1483" s="403"/>
      <c r="C1483" s="403"/>
      <c r="E1483" s="435"/>
      <c r="F1483" s="436"/>
      <c r="G1483" s="436"/>
      <c r="H1483" s="356"/>
    </row>
    <row r="1484" spans="1:8" s="351" customFormat="1" ht="35.1" customHeight="1">
      <c r="A1484" s="356"/>
      <c r="B1484" s="403"/>
      <c r="C1484" s="403"/>
      <c r="E1484" s="435"/>
      <c r="F1484" s="436"/>
      <c r="G1484" s="436"/>
      <c r="H1484" s="356"/>
    </row>
    <row r="1485" spans="1:8" s="351" customFormat="1" ht="35.1" customHeight="1">
      <c r="A1485" s="356"/>
      <c r="B1485" s="403"/>
      <c r="C1485" s="403"/>
      <c r="E1485" s="435"/>
      <c r="F1485" s="436"/>
      <c r="G1485" s="436"/>
      <c r="H1485" s="356"/>
    </row>
    <row r="1486" spans="1:8" s="351" customFormat="1" ht="35.1" customHeight="1">
      <c r="A1486" s="356"/>
      <c r="B1486" s="403"/>
      <c r="C1486" s="403"/>
      <c r="E1486" s="435"/>
      <c r="F1486" s="436"/>
      <c r="G1486" s="436"/>
      <c r="H1486" s="356"/>
    </row>
    <row r="1487" spans="1:8" s="351" customFormat="1" ht="35.1" customHeight="1">
      <c r="A1487" s="356"/>
      <c r="B1487" s="403"/>
      <c r="C1487" s="403"/>
      <c r="E1487" s="435"/>
      <c r="F1487" s="436"/>
      <c r="G1487" s="436"/>
      <c r="H1487" s="356"/>
    </row>
    <row r="1488" spans="1:8" s="351" customFormat="1" ht="35.1" customHeight="1">
      <c r="A1488" s="356"/>
      <c r="B1488" s="403"/>
      <c r="C1488" s="403"/>
      <c r="E1488" s="435"/>
      <c r="F1488" s="436"/>
      <c r="G1488" s="436"/>
      <c r="H1488" s="356"/>
    </row>
    <row r="1489" spans="1:8" s="351" customFormat="1" ht="35.1" customHeight="1">
      <c r="A1489" s="356"/>
      <c r="B1489" s="403"/>
      <c r="C1489" s="403"/>
      <c r="E1489" s="435"/>
      <c r="F1489" s="436"/>
      <c r="G1489" s="436"/>
      <c r="H1489" s="356"/>
    </row>
    <row r="1490" spans="1:8" s="351" customFormat="1" ht="35.1" customHeight="1">
      <c r="A1490" s="356"/>
      <c r="B1490" s="403"/>
      <c r="C1490" s="403"/>
      <c r="E1490" s="435"/>
      <c r="F1490" s="436"/>
      <c r="G1490" s="436"/>
      <c r="H1490" s="356"/>
    </row>
    <row r="1491" spans="1:8" s="351" customFormat="1" ht="35.1" customHeight="1">
      <c r="A1491" s="356"/>
      <c r="B1491" s="403"/>
      <c r="C1491" s="403"/>
      <c r="E1491" s="435"/>
      <c r="F1491" s="436"/>
      <c r="G1491" s="436"/>
      <c r="H1491" s="356"/>
    </row>
    <row r="1492" spans="1:8" s="351" customFormat="1" ht="35.1" customHeight="1">
      <c r="A1492" s="356"/>
      <c r="B1492" s="403"/>
      <c r="C1492" s="403"/>
      <c r="E1492" s="435"/>
      <c r="F1492" s="436"/>
      <c r="G1492" s="436"/>
      <c r="H1492" s="356"/>
    </row>
    <row r="1493" spans="1:8" s="351" customFormat="1" ht="35.1" customHeight="1">
      <c r="A1493" s="356"/>
      <c r="B1493" s="403"/>
      <c r="C1493" s="403"/>
      <c r="E1493" s="435"/>
      <c r="F1493" s="436"/>
      <c r="G1493" s="436"/>
      <c r="H1493" s="356"/>
    </row>
    <row r="1494" spans="1:8" s="351" customFormat="1" ht="35.1" customHeight="1">
      <c r="A1494" s="356"/>
      <c r="B1494" s="403"/>
      <c r="C1494" s="403"/>
      <c r="E1494" s="435"/>
      <c r="F1494" s="436"/>
      <c r="G1494" s="436"/>
      <c r="H1494" s="356"/>
    </row>
    <row r="1495" spans="1:8" s="351" customFormat="1" ht="35.1" customHeight="1">
      <c r="A1495" s="356"/>
      <c r="B1495" s="403"/>
      <c r="C1495" s="403"/>
      <c r="E1495" s="435"/>
      <c r="F1495" s="436"/>
      <c r="G1495" s="436"/>
      <c r="H1495" s="356"/>
    </row>
    <row r="1496" spans="1:8" s="351" customFormat="1" ht="35.1" customHeight="1">
      <c r="A1496" s="356"/>
      <c r="B1496" s="403"/>
      <c r="C1496" s="403"/>
      <c r="E1496" s="435"/>
      <c r="F1496" s="436"/>
      <c r="G1496" s="436"/>
      <c r="H1496" s="356"/>
    </row>
    <row r="1497" spans="1:8" s="351" customFormat="1" ht="35.1" customHeight="1">
      <c r="A1497" s="356"/>
      <c r="B1497" s="403"/>
      <c r="C1497" s="403"/>
      <c r="E1497" s="435"/>
      <c r="F1497" s="436"/>
      <c r="G1497" s="436"/>
      <c r="H1497" s="356"/>
    </row>
    <row r="1498" spans="1:8" s="351" customFormat="1" ht="35.1" customHeight="1">
      <c r="A1498" s="356"/>
      <c r="B1498" s="403"/>
      <c r="C1498" s="403"/>
      <c r="E1498" s="435"/>
      <c r="F1498" s="436"/>
      <c r="G1498" s="436"/>
      <c r="H1498" s="356"/>
    </row>
    <row r="1499" spans="1:8" s="351" customFormat="1" ht="35.1" customHeight="1">
      <c r="A1499" s="356"/>
      <c r="B1499" s="403"/>
      <c r="C1499" s="403"/>
      <c r="E1499" s="435"/>
      <c r="F1499" s="436"/>
      <c r="G1499" s="436"/>
      <c r="H1499" s="356"/>
    </row>
    <row r="1500" spans="1:8" s="351" customFormat="1" ht="35.1" customHeight="1">
      <c r="A1500" s="356"/>
      <c r="B1500" s="403"/>
      <c r="C1500" s="403"/>
      <c r="E1500" s="435"/>
      <c r="F1500" s="436"/>
      <c r="G1500" s="436"/>
      <c r="H1500" s="356"/>
    </row>
    <row r="1501" spans="1:8" s="351" customFormat="1" ht="35.1" customHeight="1">
      <c r="A1501" s="356"/>
      <c r="B1501" s="403"/>
      <c r="C1501" s="403"/>
      <c r="E1501" s="435"/>
      <c r="F1501" s="436"/>
      <c r="G1501" s="436"/>
      <c r="H1501" s="356"/>
    </row>
    <row r="1502" spans="1:8" s="351" customFormat="1" ht="35.1" customHeight="1">
      <c r="A1502" s="356"/>
      <c r="B1502" s="403"/>
      <c r="C1502" s="403"/>
      <c r="E1502" s="435"/>
      <c r="F1502" s="436"/>
      <c r="G1502" s="436"/>
      <c r="H1502" s="356"/>
    </row>
    <row r="1503" spans="1:8" s="351" customFormat="1" ht="35.1" customHeight="1">
      <c r="A1503" s="356"/>
      <c r="B1503" s="403"/>
      <c r="C1503" s="403"/>
      <c r="E1503" s="435"/>
      <c r="F1503" s="436"/>
      <c r="G1503" s="436"/>
      <c r="H1503" s="356"/>
    </row>
    <row r="1504" spans="1:8" s="351" customFormat="1" ht="35.1" customHeight="1">
      <c r="A1504" s="356"/>
      <c r="B1504" s="403"/>
      <c r="C1504" s="403"/>
      <c r="E1504" s="435"/>
      <c r="F1504" s="436"/>
      <c r="G1504" s="436"/>
      <c r="H1504" s="356"/>
    </row>
    <row r="1505" spans="1:8" s="351" customFormat="1" ht="35.1" customHeight="1">
      <c r="A1505" s="356"/>
      <c r="B1505" s="403"/>
      <c r="C1505" s="403"/>
      <c r="E1505" s="435"/>
      <c r="F1505" s="436"/>
      <c r="G1505" s="436"/>
      <c r="H1505" s="356"/>
    </row>
    <row r="1506" spans="1:8" s="351" customFormat="1" ht="35.1" customHeight="1">
      <c r="A1506" s="356"/>
      <c r="B1506" s="403"/>
      <c r="C1506" s="403"/>
      <c r="E1506" s="435"/>
      <c r="F1506" s="436"/>
      <c r="G1506" s="436"/>
      <c r="H1506" s="356"/>
    </row>
    <row r="1507" spans="1:8" s="351" customFormat="1" ht="35.1" customHeight="1">
      <c r="A1507" s="356"/>
      <c r="B1507" s="403"/>
      <c r="C1507" s="403"/>
      <c r="E1507" s="435"/>
      <c r="F1507" s="436"/>
      <c r="G1507" s="436"/>
      <c r="H1507" s="356"/>
    </row>
    <row r="1508" spans="1:8" s="351" customFormat="1" ht="35.1" customHeight="1">
      <c r="A1508" s="356"/>
      <c r="B1508" s="403"/>
      <c r="C1508" s="403"/>
      <c r="E1508" s="435"/>
      <c r="F1508" s="436"/>
      <c r="G1508" s="436"/>
      <c r="H1508" s="356"/>
    </row>
    <row r="1509" spans="1:8" s="351" customFormat="1" ht="35.1" customHeight="1">
      <c r="A1509" s="356"/>
      <c r="B1509" s="403"/>
      <c r="C1509" s="403"/>
      <c r="E1509" s="435"/>
      <c r="F1509" s="436"/>
      <c r="G1509" s="436"/>
      <c r="H1509" s="356"/>
    </row>
    <row r="1510" spans="1:8" s="351" customFormat="1" ht="35.1" customHeight="1">
      <c r="A1510" s="356"/>
      <c r="B1510" s="403"/>
      <c r="C1510" s="403"/>
      <c r="E1510" s="435"/>
      <c r="F1510" s="436"/>
      <c r="G1510" s="436"/>
      <c r="H1510" s="356"/>
    </row>
    <row r="1511" spans="1:8" s="351" customFormat="1" ht="35.1" customHeight="1">
      <c r="A1511" s="356"/>
      <c r="B1511" s="403"/>
      <c r="C1511" s="403"/>
      <c r="E1511" s="435"/>
      <c r="F1511" s="436"/>
      <c r="G1511" s="436"/>
      <c r="H1511" s="356"/>
    </row>
    <row r="1512" spans="1:8" s="351" customFormat="1" ht="35.1" customHeight="1">
      <c r="A1512" s="356"/>
      <c r="B1512" s="403"/>
      <c r="C1512" s="403"/>
      <c r="E1512" s="435"/>
      <c r="F1512" s="436"/>
      <c r="G1512" s="436"/>
      <c r="H1512" s="356"/>
    </row>
    <row r="1513" spans="1:8" s="351" customFormat="1" ht="35.1" customHeight="1">
      <c r="A1513" s="356"/>
      <c r="B1513" s="403"/>
      <c r="C1513" s="403"/>
      <c r="E1513" s="435"/>
      <c r="F1513" s="436"/>
      <c r="G1513" s="436"/>
      <c r="H1513" s="356"/>
    </row>
    <row r="1514" spans="1:8" s="351" customFormat="1" ht="35.1" customHeight="1">
      <c r="A1514" s="356"/>
      <c r="B1514" s="403"/>
      <c r="C1514" s="403"/>
      <c r="E1514" s="435"/>
      <c r="F1514" s="436"/>
      <c r="G1514" s="436"/>
      <c r="H1514" s="356"/>
    </row>
    <row r="1515" spans="1:8" s="351" customFormat="1" ht="35.1" customHeight="1">
      <c r="A1515" s="356"/>
      <c r="B1515" s="403"/>
      <c r="C1515" s="403"/>
      <c r="E1515" s="435"/>
      <c r="F1515" s="436"/>
      <c r="G1515" s="436"/>
      <c r="H1515" s="356"/>
    </row>
    <row r="1516" spans="1:8" s="351" customFormat="1" ht="35.1" customHeight="1">
      <c r="A1516" s="356"/>
      <c r="B1516" s="403"/>
      <c r="C1516" s="403"/>
      <c r="E1516" s="435"/>
      <c r="F1516" s="436"/>
      <c r="G1516" s="436"/>
      <c r="H1516" s="356"/>
    </row>
    <row r="1517" spans="1:8" s="351" customFormat="1" ht="35.1" customHeight="1">
      <c r="A1517" s="356"/>
      <c r="B1517" s="403"/>
      <c r="C1517" s="403"/>
      <c r="E1517" s="435"/>
      <c r="F1517" s="436"/>
      <c r="G1517" s="436"/>
      <c r="H1517" s="356"/>
    </row>
    <row r="1518" spans="1:8" s="351" customFormat="1" ht="35.1" customHeight="1">
      <c r="A1518" s="356"/>
      <c r="B1518" s="403"/>
      <c r="C1518" s="403"/>
      <c r="E1518" s="435"/>
      <c r="F1518" s="436"/>
      <c r="G1518" s="436"/>
      <c r="H1518" s="356"/>
    </row>
    <row r="1519" spans="1:8" s="351" customFormat="1" ht="35.1" customHeight="1">
      <c r="A1519" s="356"/>
      <c r="B1519" s="403"/>
      <c r="C1519" s="403"/>
      <c r="E1519" s="435"/>
      <c r="F1519" s="436"/>
      <c r="G1519" s="436"/>
      <c r="H1519" s="356"/>
    </row>
    <row r="1520" spans="1:8" s="351" customFormat="1" ht="35.1" customHeight="1">
      <c r="A1520" s="356"/>
      <c r="B1520" s="403"/>
      <c r="C1520" s="403"/>
      <c r="E1520" s="435"/>
      <c r="F1520" s="436"/>
      <c r="G1520" s="436"/>
      <c r="H1520" s="356"/>
    </row>
    <row r="1521" spans="1:8" s="351" customFormat="1" ht="35.1" customHeight="1">
      <c r="A1521" s="356"/>
      <c r="B1521" s="403"/>
      <c r="C1521" s="403"/>
      <c r="E1521" s="435"/>
      <c r="F1521" s="436"/>
      <c r="G1521" s="436"/>
      <c r="H1521" s="356"/>
    </row>
    <row r="1522" spans="1:8" s="351" customFormat="1" ht="35.1" customHeight="1">
      <c r="A1522" s="356"/>
      <c r="B1522" s="403"/>
      <c r="C1522" s="403"/>
      <c r="E1522" s="435"/>
      <c r="F1522" s="436"/>
      <c r="G1522" s="436"/>
      <c r="H1522" s="356"/>
    </row>
    <row r="1523" spans="1:8" s="351" customFormat="1" ht="35.1" customHeight="1">
      <c r="A1523" s="356"/>
      <c r="B1523" s="403"/>
      <c r="C1523" s="403"/>
      <c r="E1523" s="435"/>
      <c r="F1523" s="436"/>
      <c r="G1523" s="436"/>
      <c r="H1523" s="356"/>
    </row>
    <row r="1524" spans="1:8" s="351" customFormat="1" ht="35.1" customHeight="1">
      <c r="A1524" s="356"/>
      <c r="B1524" s="403"/>
      <c r="C1524" s="403"/>
      <c r="E1524" s="435"/>
      <c r="F1524" s="436"/>
      <c r="G1524" s="436"/>
      <c r="H1524" s="356"/>
    </row>
    <row r="1525" spans="1:8" s="351" customFormat="1" ht="35.1" customHeight="1">
      <c r="A1525" s="356"/>
      <c r="B1525" s="403"/>
      <c r="C1525" s="403"/>
      <c r="E1525" s="435"/>
      <c r="F1525" s="436"/>
      <c r="G1525" s="436"/>
      <c r="H1525" s="356"/>
    </row>
    <row r="1526" spans="1:8" s="351" customFormat="1" ht="35.1" customHeight="1">
      <c r="A1526" s="356"/>
      <c r="B1526" s="403"/>
      <c r="C1526" s="403"/>
      <c r="E1526" s="435"/>
      <c r="F1526" s="436"/>
      <c r="G1526" s="436"/>
      <c r="H1526" s="356"/>
    </row>
    <row r="1527" spans="1:8" s="351" customFormat="1" ht="35.1" customHeight="1">
      <c r="A1527" s="356"/>
      <c r="B1527" s="403"/>
      <c r="C1527" s="403"/>
      <c r="E1527" s="435"/>
      <c r="F1527" s="436"/>
      <c r="G1527" s="436"/>
      <c r="H1527" s="356"/>
    </row>
    <row r="1528" spans="1:8" s="351" customFormat="1" ht="35.1" customHeight="1">
      <c r="A1528" s="356"/>
      <c r="B1528" s="403"/>
      <c r="C1528" s="403"/>
      <c r="E1528" s="435"/>
      <c r="F1528" s="436"/>
      <c r="G1528" s="436"/>
      <c r="H1528" s="356"/>
    </row>
    <row r="1529" spans="1:8" s="351" customFormat="1" ht="35.1" customHeight="1">
      <c r="A1529" s="356"/>
      <c r="B1529" s="403"/>
      <c r="C1529" s="403"/>
      <c r="E1529" s="435"/>
      <c r="F1529" s="436"/>
      <c r="G1529" s="436"/>
      <c r="H1529" s="356"/>
    </row>
    <row r="1530" spans="1:8" s="351" customFormat="1" ht="35.1" customHeight="1">
      <c r="A1530" s="356"/>
      <c r="B1530" s="403"/>
      <c r="C1530" s="403"/>
      <c r="E1530" s="435"/>
      <c r="F1530" s="436"/>
      <c r="G1530" s="436"/>
      <c r="H1530" s="356"/>
    </row>
    <row r="1531" spans="1:8" s="351" customFormat="1" ht="35.1" customHeight="1">
      <c r="A1531" s="356"/>
      <c r="B1531" s="403"/>
      <c r="C1531" s="403"/>
      <c r="E1531" s="435"/>
      <c r="F1531" s="436"/>
      <c r="G1531" s="436"/>
      <c r="H1531" s="356"/>
    </row>
    <row r="1532" spans="1:8" s="351" customFormat="1" ht="35.1" customHeight="1">
      <c r="A1532" s="356"/>
      <c r="B1532" s="403"/>
      <c r="C1532" s="403"/>
      <c r="E1532" s="435"/>
      <c r="F1532" s="436"/>
      <c r="G1532" s="436"/>
      <c r="H1532" s="356"/>
    </row>
    <row r="1533" spans="1:8" s="351" customFormat="1" ht="35.1" customHeight="1">
      <c r="A1533" s="356"/>
      <c r="B1533" s="403"/>
      <c r="C1533" s="403"/>
      <c r="E1533" s="435"/>
      <c r="F1533" s="436"/>
      <c r="G1533" s="436"/>
      <c r="H1533" s="356"/>
    </row>
    <row r="1534" spans="1:8" s="351" customFormat="1" ht="35.1" customHeight="1">
      <c r="A1534" s="356"/>
      <c r="B1534" s="403"/>
      <c r="C1534" s="403"/>
      <c r="E1534" s="435"/>
      <c r="F1534" s="436"/>
      <c r="G1534" s="436"/>
      <c r="H1534" s="356"/>
    </row>
    <row r="1535" spans="1:8" s="351" customFormat="1" ht="35.1" customHeight="1">
      <c r="A1535" s="356"/>
      <c r="B1535" s="403"/>
      <c r="C1535" s="403"/>
      <c r="E1535" s="435"/>
      <c r="F1535" s="436"/>
      <c r="G1535" s="436"/>
      <c r="H1535" s="356"/>
    </row>
    <row r="1536" spans="1:8" s="351" customFormat="1" ht="35.1" customHeight="1">
      <c r="A1536" s="356"/>
      <c r="B1536" s="403"/>
      <c r="C1536" s="403"/>
      <c r="E1536" s="435"/>
      <c r="F1536" s="436"/>
      <c r="G1536" s="436"/>
      <c r="H1536" s="356"/>
    </row>
    <row r="1537" spans="1:8" s="351" customFormat="1" ht="35.1" customHeight="1">
      <c r="A1537" s="356"/>
      <c r="B1537" s="403"/>
      <c r="C1537" s="403"/>
      <c r="E1537" s="435"/>
      <c r="F1537" s="436"/>
      <c r="G1537" s="436"/>
      <c r="H1537" s="356"/>
    </row>
    <row r="1538" spans="1:8" s="351" customFormat="1" ht="35.1" customHeight="1">
      <c r="A1538" s="356"/>
      <c r="B1538" s="403"/>
      <c r="C1538" s="403"/>
      <c r="E1538" s="435"/>
      <c r="F1538" s="436"/>
      <c r="G1538" s="436"/>
      <c r="H1538" s="356"/>
    </row>
    <row r="1539" spans="1:8" s="351" customFormat="1" ht="35.1" customHeight="1">
      <c r="A1539" s="356"/>
      <c r="B1539" s="403"/>
      <c r="C1539" s="403"/>
      <c r="E1539" s="435"/>
      <c r="F1539" s="436"/>
      <c r="G1539" s="436"/>
      <c r="H1539" s="356"/>
    </row>
    <row r="1540" spans="1:8" s="351" customFormat="1" ht="35.1" customHeight="1">
      <c r="A1540" s="356"/>
      <c r="B1540" s="403"/>
      <c r="C1540" s="403"/>
      <c r="E1540" s="435"/>
      <c r="F1540" s="436"/>
      <c r="G1540" s="436"/>
      <c r="H1540" s="356"/>
    </row>
    <row r="1541" spans="1:8" s="351" customFormat="1" ht="35.1" customHeight="1">
      <c r="A1541" s="356"/>
      <c r="B1541" s="403"/>
      <c r="C1541" s="403"/>
      <c r="E1541" s="435"/>
      <c r="F1541" s="436"/>
      <c r="G1541" s="436"/>
      <c r="H1541" s="356"/>
    </row>
    <row r="1542" spans="1:8" s="351" customFormat="1" ht="35.1" customHeight="1">
      <c r="A1542" s="356"/>
      <c r="B1542" s="403"/>
      <c r="C1542" s="403"/>
      <c r="E1542" s="435"/>
      <c r="F1542" s="436"/>
      <c r="G1542" s="436"/>
      <c r="H1542" s="356"/>
    </row>
    <row r="1543" spans="1:8" s="351" customFormat="1" ht="35.1" customHeight="1">
      <c r="A1543" s="356"/>
      <c r="B1543" s="403"/>
      <c r="C1543" s="403"/>
      <c r="E1543" s="435"/>
      <c r="F1543" s="436"/>
      <c r="G1543" s="436"/>
      <c r="H1543" s="356"/>
    </row>
    <row r="1544" spans="1:8" s="351" customFormat="1" ht="35.1" customHeight="1">
      <c r="A1544" s="356"/>
      <c r="B1544" s="403"/>
      <c r="C1544" s="403"/>
      <c r="E1544" s="435"/>
      <c r="F1544" s="436"/>
      <c r="G1544" s="436"/>
      <c r="H1544" s="356"/>
    </row>
    <row r="1545" spans="1:8" s="351" customFormat="1" ht="35.1" customHeight="1">
      <c r="A1545" s="356"/>
      <c r="B1545" s="403"/>
      <c r="C1545" s="403"/>
      <c r="E1545" s="435"/>
      <c r="F1545" s="436"/>
      <c r="G1545" s="436"/>
      <c r="H1545" s="356"/>
    </row>
    <row r="1546" spans="1:8" s="351" customFormat="1" ht="35.1" customHeight="1">
      <c r="A1546" s="356"/>
      <c r="B1546" s="403"/>
      <c r="C1546" s="403"/>
      <c r="E1546" s="435"/>
      <c r="F1546" s="436"/>
      <c r="G1546" s="436"/>
      <c r="H1546" s="356"/>
    </row>
    <row r="1547" spans="1:8" s="351" customFormat="1" ht="35.1" customHeight="1">
      <c r="A1547" s="356"/>
      <c r="B1547" s="403"/>
      <c r="C1547" s="403"/>
      <c r="E1547" s="435"/>
      <c r="F1547" s="436"/>
      <c r="G1547" s="436"/>
      <c r="H1547" s="356"/>
    </row>
    <row r="1548" spans="1:8" s="351" customFormat="1" ht="35.1" customHeight="1">
      <c r="A1548" s="356"/>
      <c r="B1548" s="403"/>
      <c r="C1548" s="403"/>
      <c r="E1548" s="435"/>
      <c r="F1548" s="436"/>
      <c r="G1548" s="436"/>
      <c r="H1548" s="356"/>
    </row>
    <row r="1549" spans="1:8" s="351" customFormat="1" ht="35.1" customHeight="1">
      <c r="A1549" s="356"/>
      <c r="B1549" s="403"/>
      <c r="C1549" s="403"/>
      <c r="E1549" s="435"/>
      <c r="F1549" s="436"/>
      <c r="G1549" s="436"/>
      <c r="H1549" s="356"/>
    </row>
    <row r="1550" spans="1:8" s="351" customFormat="1" ht="35.1" customHeight="1">
      <c r="A1550" s="356"/>
      <c r="B1550" s="403"/>
      <c r="C1550" s="403"/>
      <c r="E1550" s="435"/>
      <c r="F1550" s="436"/>
      <c r="G1550" s="436"/>
      <c r="H1550" s="356"/>
    </row>
    <row r="1551" spans="1:8" s="351" customFormat="1" ht="35.1" customHeight="1">
      <c r="A1551" s="356"/>
      <c r="B1551" s="403"/>
      <c r="C1551" s="403"/>
      <c r="E1551" s="435"/>
      <c r="F1551" s="436"/>
      <c r="G1551" s="436"/>
      <c r="H1551" s="356"/>
    </row>
    <row r="1552" spans="1:8" s="351" customFormat="1" ht="35.1" customHeight="1">
      <c r="A1552" s="356"/>
      <c r="B1552" s="403"/>
      <c r="C1552" s="403"/>
      <c r="E1552" s="435"/>
      <c r="F1552" s="436"/>
      <c r="G1552" s="436"/>
      <c r="H1552" s="356"/>
    </row>
    <row r="1553" spans="1:8" s="351" customFormat="1" ht="35.1" customHeight="1">
      <c r="A1553" s="356"/>
      <c r="B1553" s="403"/>
      <c r="C1553" s="403"/>
      <c r="E1553" s="435"/>
      <c r="F1553" s="436"/>
      <c r="G1553" s="436"/>
      <c r="H1553" s="356"/>
    </row>
    <row r="1554" spans="1:8" s="351" customFormat="1" ht="35.1" customHeight="1">
      <c r="A1554" s="356"/>
      <c r="B1554" s="403"/>
      <c r="C1554" s="403"/>
      <c r="E1554" s="435"/>
      <c r="F1554" s="436"/>
      <c r="G1554" s="436"/>
      <c r="H1554" s="356"/>
    </row>
    <row r="1555" spans="1:8" s="351" customFormat="1" ht="35.1" customHeight="1">
      <c r="A1555" s="356"/>
      <c r="B1555" s="403"/>
      <c r="C1555" s="403"/>
      <c r="E1555" s="435"/>
      <c r="F1555" s="436"/>
      <c r="G1555" s="436"/>
      <c r="H1555" s="356"/>
    </row>
    <row r="1556" spans="1:8" s="351" customFormat="1" ht="35.1" customHeight="1">
      <c r="A1556" s="356"/>
      <c r="B1556" s="403"/>
      <c r="C1556" s="403"/>
      <c r="E1556" s="435"/>
      <c r="F1556" s="436"/>
      <c r="G1556" s="436"/>
      <c r="H1556" s="356"/>
    </row>
    <row r="1557" spans="1:8" s="351" customFormat="1" ht="35.1" customHeight="1">
      <c r="A1557" s="356"/>
      <c r="B1557" s="403"/>
      <c r="C1557" s="403"/>
      <c r="E1557" s="435"/>
      <c r="F1557" s="436"/>
      <c r="G1557" s="436"/>
      <c r="H1557" s="356"/>
    </row>
    <row r="1558" spans="1:8" s="351" customFormat="1" ht="35.1" customHeight="1">
      <c r="A1558" s="356"/>
      <c r="B1558" s="403"/>
      <c r="C1558" s="403"/>
      <c r="E1558" s="435"/>
      <c r="F1558" s="436"/>
      <c r="G1558" s="436"/>
      <c r="H1558" s="356"/>
    </row>
    <row r="1559" spans="1:8" s="351" customFormat="1" ht="35.1" customHeight="1">
      <c r="A1559" s="356"/>
      <c r="B1559" s="403"/>
      <c r="C1559" s="403"/>
      <c r="E1559" s="435"/>
      <c r="F1559" s="436"/>
      <c r="G1559" s="436"/>
      <c r="H1559" s="356"/>
    </row>
    <row r="1560" spans="1:8" s="351" customFormat="1" ht="35.1" customHeight="1">
      <c r="A1560" s="356"/>
      <c r="B1560" s="403"/>
      <c r="C1560" s="403"/>
      <c r="E1560" s="435"/>
      <c r="F1560" s="436"/>
      <c r="G1560" s="436"/>
      <c r="H1560" s="356"/>
    </row>
    <row r="1561" spans="1:8" s="351" customFormat="1" ht="35.1" customHeight="1">
      <c r="A1561" s="356"/>
      <c r="B1561" s="403"/>
      <c r="C1561" s="403"/>
      <c r="E1561" s="435"/>
      <c r="F1561" s="436"/>
      <c r="G1561" s="436"/>
      <c r="H1561" s="356"/>
    </row>
    <row r="1562" spans="1:8" s="351" customFormat="1" ht="35.1" customHeight="1">
      <c r="A1562" s="356"/>
      <c r="B1562" s="403"/>
      <c r="C1562" s="403"/>
      <c r="E1562" s="435"/>
      <c r="F1562" s="436"/>
      <c r="G1562" s="436"/>
      <c r="H1562" s="356"/>
    </row>
    <row r="1563" spans="1:8" s="351" customFormat="1" ht="35.1" customHeight="1">
      <c r="A1563" s="356"/>
      <c r="B1563" s="403"/>
      <c r="C1563" s="403"/>
      <c r="E1563" s="435"/>
      <c r="F1563" s="436"/>
      <c r="G1563" s="436"/>
      <c r="H1563" s="356"/>
    </row>
    <row r="1564" spans="1:8" s="351" customFormat="1" ht="35.1" customHeight="1">
      <c r="A1564" s="356"/>
      <c r="B1564" s="403"/>
      <c r="C1564" s="403"/>
      <c r="E1564" s="435"/>
      <c r="F1564" s="436"/>
      <c r="G1564" s="436"/>
      <c r="H1564" s="356"/>
    </row>
    <row r="1565" spans="1:8" s="351" customFormat="1" ht="35.1" customHeight="1">
      <c r="A1565" s="356"/>
      <c r="B1565" s="403"/>
      <c r="C1565" s="403"/>
      <c r="E1565" s="435"/>
      <c r="F1565" s="436"/>
      <c r="G1565" s="436"/>
      <c r="H1565" s="356"/>
    </row>
    <row r="1566" spans="1:8" s="351" customFormat="1" ht="35.1" customHeight="1">
      <c r="A1566" s="356"/>
      <c r="B1566" s="403"/>
      <c r="C1566" s="403"/>
      <c r="E1566" s="435"/>
      <c r="F1566" s="436"/>
      <c r="G1566" s="436"/>
      <c r="H1566" s="356"/>
    </row>
    <row r="1567" spans="1:8" s="351" customFormat="1" ht="35.1" customHeight="1">
      <c r="A1567" s="356"/>
      <c r="B1567" s="403"/>
      <c r="C1567" s="403"/>
      <c r="E1567" s="435"/>
      <c r="F1567" s="436"/>
      <c r="G1567" s="436"/>
      <c r="H1567" s="356"/>
    </row>
    <row r="1568" spans="1:8" s="351" customFormat="1" ht="35.1" customHeight="1">
      <c r="A1568" s="356"/>
      <c r="B1568" s="403"/>
      <c r="C1568" s="403"/>
      <c r="E1568" s="435"/>
      <c r="F1568" s="436"/>
      <c r="G1568" s="436"/>
      <c r="H1568" s="356"/>
    </row>
    <row r="1569" spans="1:8" s="351" customFormat="1" ht="35.1" customHeight="1">
      <c r="A1569" s="356"/>
      <c r="B1569" s="403"/>
      <c r="C1569" s="403"/>
      <c r="E1569" s="435"/>
      <c r="F1569" s="436"/>
      <c r="G1569" s="436"/>
      <c r="H1569" s="356"/>
    </row>
    <row r="1570" spans="1:8" s="351" customFormat="1" ht="35.1" customHeight="1">
      <c r="A1570" s="356"/>
      <c r="B1570" s="403"/>
      <c r="C1570" s="403"/>
      <c r="E1570" s="435"/>
      <c r="F1570" s="436"/>
      <c r="G1570" s="436"/>
      <c r="H1570" s="356"/>
    </row>
    <row r="1571" spans="1:8" s="351" customFormat="1" ht="35.1" customHeight="1">
      <c r="A1571" s="356"/>
      <c r="B1571" s="403"/>
      <c r="C1571" s="403"/>
      <c r="E1571" s="435"/>
      <c r="F1571" s="436"/>
      <c r="G1571" s="436"/>
      <c r="H1571" s="356"/>
    </row>
    <row r="1572" spans="1:8" s="351" customFormat="1" ht="35.1" customHeight="1">
      <c r="A1572" s="356"/>
      <c r="B1572" s="403"/>
      <c r="C1572" s="403"/>
      <c r="E1572" s="435"/>
      <c r="F1572" s="436"/>
      <c r="G1572" s="436"/>
      <c r="H1572" s="356"/>
    </row>
    <row r="1573" spans="1:8" s="351" customFormat="1" ht="35.1" customHeight="1">
      <c r="A1573" s="356"/>
      <c r="B1573" s="403"/>
      <c r="C1573" s="403"/>
      <c r="E1573" s="435"/>
      <c r="F1573" s="436"/>
      <c r="G1573" s="436"/>
      <c r="H1573" s="356"/>
    </row>
    <row r="1574" spans="1:8" s="351" customFormat="1" ht="35.1" customHeight="1">
      <c r="A1574" s="356"/>
      <c r="B1574" s="403"/>
      <c r="C1574" s="403"/>
      <c r="E1574" s="435"/>
      <c r="F1574" s="436"/>
      <c r="G1574" s="436"/>
      <c r="H1574" s="356"/>
    </row>
    <row r="1575" spans="1:8" s="351" customFormat="1" ht="35.1" customHeight="1">
      <c r="A1575" s="356"/>
      <c r="B1575" s="403"/>
      <c r="C1575" s="403"/>
      <c r="E1575" s="435"/>
      <c r="F1575" s="436"/>
      <c r="G1575" s="436"/>
      <c r="H1575" s="356"/>
    </row>
    <row r="1576" spans="1:8" s="351" customFormat="1" ht="35.1" customHeight="1">
      <c r="A1576" s="356"/>
      <c r="B1576" s="403"/>
      <c r="C1576" s="403"/>
      <c r="E1576" s="435"/>
      <c r="F1576" s="436"/>
      <c r="G1576" s="436"/>
      <c r="H1576" s="356"/>
    </row>
    <row r="1577" spans="1:8" s="351" customFormat="1" ht="35.1" customHeight="1">
      <c r="A1577" s="356"/>
      <c r="B1577" s="403"/>
      <c r="C1577" s="403"/>
      <c r="E1577" s="435"/>
      <c r="F1577" s="436"/>
      <c r="G1577" s="436"/>
      <c r="H1577" s="356"/>
    </row>
    <row r="1578" spans="1:8" s="351" customFormat="1" ht="35.1" customHeight="1">
      <c r="A1578" s="356"/>
      <c r="B1578" s="403"/>
      <c r="C1578" s="403"/>
      <c r="E1578" s="435"/>
      <c r="F1578" s="436"/>
      <c r="G1578" s="436"/>
      <c r="H1578" s="356"/>
    </row>
    <row r="1579" spans="1:8" s="351" customFormat="1" ht="35.1" customHeight="1">
      <c r="A1579" s="356"/>
      <c r="B1579" s="403"/>
      <c r="C1579" s="403"/>
      <c r="E1579" s="435"/>
      <c r="F1579" s="436"/>
      <c r="G1579" s="436"/>
      <c r="H1579" s="356"/>
    </row>
    <row r="1580" spans="1:8" s="351" customFormat="1" ht="35.1" customHeight="1">
      <c r="A1580" s="356"/>
      <c r="B1580" s="403"/>
      <c r="C1580" s="403"/>
      <c r="E1580" s="435"/>
      <c r="F1580" s="436"/>
      <c r="G1580" s="436"/>
      <c r="H1580" s="356"/>
    </row>
    <row r="1581" spans="1:8" s="351" customFormat="1" ht="35.1" customHeight="1">
      <c r="A1581" s="356"/>
      <c r="B1581" s="403"/>
      <c r="C1581" s="403"/>
      <c r="E1581" s="435"/>
      <c r="F1581" s="436"/>
      <c r="G1581" s="436"/>
      <c r="H1581" s="356"/>
    </row>
    <row r="1582" spans="1:8" s="351" customFormat="1" ht="35.1" customHeight="1">
      <c r="A1582" s="356"/>
      <c r="B1582" s="403"/>
      <c r="C1582" s="403"/>
      <c r="E1582" s="435"/>
      <c r="F1582" s="436"/>
      <c r="G1582" s="436"/>
      <c r="H1582" s="356"/>
    </row>
    <row r="1583" spans="1:8" s="351" customFormat="1" ht="35.1" customHeight="1">
      <c r="A1583" s="356"/>
      <c r="B1583" s="403"/>
      <c r="C1583" s="403"/>
      <c r="E1583" s="435"/>
      <c r="F1583" s="436"/>
      <c r="G1583" s="436"/>
      <c r="H1583" s="356"/>
    </row>
    <row r="1584" spans="1:8" s="351" customFormat="1" ht="35.1" customHeight="1">
      <c r="A1584" s="356"/>
      <c r="B1584" s="403"/>
      <c r="C1584" s="403"/>
      <c r="E1584" s="435"/>
      <c r="F1584" s="436"/>
      <c r="G1584" s="436"/>
      <c r="H1584" s="356"/>
    </row>
    <row r="1585" spans="1:8" s="351" customFormat="1" ht="35.1" customHeight="1">
      <c r="A1585" s="356"/>
      <c r="B1585" s="403"/>
      <c r="C1585" s="403"/>
      <c r="E1585" s="435"/>
      <c r="F1585" s="436"/>
      <c r="G1585" s="436"/>
      <c r="H1585" s="356"/>
    </row>
    <row r="1586" spans="1:8" s="351" customFormat="1" ht="35.1" customHeight="1">
      <c r="A1586" s="356"/>
      <c r="B1586" s="403"/>
      <c r="C1586" s="403"/>
      <c r="E1586" s="435"/>
      <c r="F1586" s="436"/>
      <c r="G1586" s="436"/>
      <c r="H1586" s="356"/>
    </row>
    <row r="1587" spans="1:8" s="351" customFormat="1" ht="35.1" customHeight="1">
      <c r="A1587" s="356"/>
      <c r="B1587" s="403"/>
      <c r="C1587" s="403"/>
      <c r="E1587" s="435"/>
      <c r="F1587" s="436"/>
      <c r="G1587" s="436"/>
      <c r="H1587" s="356"/>
    </row>
    <row r="1588" spans="1:8" s="351" customFormat="1" ht="35.1" customHeight="1">
      <c r="A1588" s="356"/>
      <c r="B1588" s="403"/>
      <c r="C1588" s="403"/>
      <c r="E1588" s="435"/>
      <c r="F1588" s="436"/>
      <c r="G1588" s="436"/>
      <c r="H1588" s="356"/>
    </row>
    <row r="1589" spans="1:8" s="351" customFormat="1" ht="35.1" customHeight="1">
      <c r="A1589" s="356"/>
      <c r="B1589" s="403"/>
      <c r="C1589" s="403"/>
      <c r="E1589" s="435"/>
      <c r="F1589" s="436"/>
      <c r="G1589" s="436"/>
      <c r="H1589" s="356"/>
    </row>
    <row r="1590" spans="1:8" s="351" customFormat="1" ht="35.1" customHeight="1">
      <c r="A1590" s="356"/>
      <c r="B1590" s="403"/>
      <c r="C1590" s="403"/>
      <c r="E1590" s="435"/>
      <c r="F1590" s="436"/>
      <c r="G1590" s="436"/>
      <c r="H1590" s="356"/>
    </row>
    <row r="1591" spans="1:8" s="351" customFormat="1" ht="35.1" customHeight="1">
      <c r="A1591" s="356"/>
      <c r="B1591" s="403"/>
      <c r="C1591" s="403"/>
      <c r="E1591" s="435"/>
      <c r="F1591" s="436"/>
      <c r="G1591" s="436"/>
      <c r="H1591" s="356"/>
    </row>
    <row r="1592" spans="1:8" s="351" customFormat="1" ht="35.1" customHeight="1">
      <c r="A1592" s="356"/>
      <c r="B1592" s="403"/>
      <c r="C1592" s="403"/>
      <c r="E1592" s="435"/>
      <c r="F1592" s="436"/>
      <c r="G1592" s="436"/>
      <c r="H1592" s="356"/>
    </row>
    <row r="1593" spans="1:8" s="351" customFormat="1" ht="35.1" customHeight="1">
      <c r="A1593" s="356"/>
      <c r="B1593" s="403"/>
      <c r="C1593" s="403"/>
      <c r="E1593" s="435"/>
      <c r="F1593" s="436"/>
      <c r="G1593" s="436"/>
      <c r="H1593" s="356"/>
    </row>
    <row r="1594" spans="1:8" s="351" customFormat="1" ht="35.1" customHeight="1">
      <c r="A1594" s="356"/>
      <c r="B1594" s="403"/>
      <c r="C1594" s="403"/>
      <c r="E1594" s="435"/>
      <c r="F1594" s="436"/>
      <c r="G1594" s="436"/>
      <c r="H1594" s="356"/>
    </row>
    <row r="1595" spans="1:8" s="351" customFormat="1" ht="35.1" customHeight="1">
      <c r="A1595" s="356"/>
      <c r="B1595" s="403"/>
      <c r="C1595" s="403"/>
      <c r="E1595" s="435"/>
      <c r="F1595" s="436"/>
      <c r="G1595" s="436"/>
      <c r="H1595" s="356"/>
    </row>
    <row r="1596" spans="1:8" s="351" customFormat="1" ht="35.1" customHeight="1">
      <c r="A1596" s="356"/>
      <c r="B1596" s="403"/>
      <c r="C1596" s="403"/>
      <c r="E1596" s="435"/>
      <c r="F1596" s="436"/>
      <c r="G1596" s="436"/>
      <c r="H1596" s="356"/>
    </row>
    <row r="1597" spans="1:8" s="351" customFormat="1" ht="35.1" customHeight="1">
      <c r="A1597" s="356"/>
      <c r="B1597" s="403"/>
      <c r="C1597" s="403"/>
      <c r="E1597" s="435"/>
      <c r="F1597" s="436"/>
      <c r="G1597" s="436"/>
      <c r="H1597" s="356"/>
    </row>
    <row r="1598" spans="1:8" s="351" customFormat="1" ht="35.1" customHeight="1">
      <c r="A1598" s="356"/>
      <c r="B1598" s="403"/>
      <c r="C1598" s="403"/>
      <c r="E1598" s="435"/>
      <c r="F1598" s="436"/>
      <c r="G1598" s="436"/>
      <c r="H1598" s="356"/>
    </row>
    <row r="1599" spans="1:8" s="351" customFormat="1" ht="35.1" customHeight="1">
      <c r="A1599" s="356"/>
      <c r="B1599" s="403"/>
      <c r="C1599" s="403"/>
      <c r="E1599" s="435"/>
      <c r="F1599" s="436"/>
      <c r="G1599" s="436"/>
      <c r="H1599" s="356"/>
    </row>
    <row r="1600" spans="1:8" s="351" customFormat="1" ht="35.1" customHeight="1">
      <c r="A1600" s="356"/>
      <c r="B1600" s="403"/>
      <c r="C1600" s="403"/>
      <c r="E1600" s="435"/>
      <c r="F1600" s="436"/>
      <c r="G1600" s="436"/>
      <c r="H1600" s="356"/>
    </row>
    <row r="1601" spans="1:8" s="351" customFormat="1" ht="35.1" customHeight="1">
      <c r="A1601" s="356"/>
      <c r="B1601" s="403"/>
      <c r="C1601" s="403"/>
      <c r="E1601" s="435"/>
      <c r="F1601" s="436"/>
      <c r="G1601" s="436"/>
      <c r="H1601" s="356"/>
    </row>
    <row r="1602" spans="1:8" s="351" customFormat="1" ht="35.1" customHeight="1">
      <c r="A1602" s="356"/>
      <c r="B1602" s="403"/>
      <c r="C1602" s="403"/>
      <c r="E1602" s="435"/>
      <c r="F1602" s="436"/>
      <c r="G1602" s="436"/>
      <c r="H1602" s="356"/>
    </row>
    <row r="1603" spans="1:8" s="351" customFormat="1" ht="35.1" customHeight="1">
      <c r="A1603" s="356"/>
      <c r="B1603" s="403"/>
      <c r="C1603" s="403"/>
      <c r="E1603" s="435"/>
      <c r="F1603" s="436"/>
      <c r="G1603" s="436"/>
      <c r="H1603" s="356"/>
    </row>
    <row r="1604" spans="1:8" s="351" customFormat="1" ht="35.1" customHeight="1">
      <c r="A1604" s="356"/>
      <c r="B1604" s="403"/>
      <c r="C1604" s="403"/>
      <c r="E1604" s="435"/>
      <c r="F1604" s="436"/>
      <c r="G1604" s="436"/>
      <c r="H1604" s="356"/>
    </row>
    <row r="1605" spans="1:8" s="351" customFormat="1" ht="35.1" customHeight="1">
      <c r="A1605" s="356"/>
      <c r="B1605" s="403"/>
      <c r="C1605" s="403"/>
      <c r="E1605" s="435"/>
      <c r="F1605" s="436"/>
      <c r="G1605" s="436"/>
      <c r="H1605" s="356"/>
    </row>
    <row r="1606" spans="1:8" s="351" customFormat="1" ht="35.1" customHeight="1">
      <c r="A1606" s="356"/>
      <c r="B1606" s="403"/>
      <c r="C1606" s="403"/>
      <c r="E1606" s="435"/>
      <c r="F1606" s="436"/>
      <c r="G1606" s="436"/>
      <c r="H1606" s="356"/>
    </row>
    <row r="1607" spans="1:8" s="351" customFormat="1" ht="35.1" customHeight="1">
      <c r="A1607" s="356"/>
      <c r="B1607" s="403"/>
      <c r="C1607" s="403"/>
      <c r="E1607" s="435"/>
      <c r="F1607" s="436"/>
      <c r="G1607" s="436"/>
      <c r="H1607" s="356"/>
    </row>
    <row r="1608" spans="1:8" s="351" customFormat="1" ht="35.1" customHeight="1">
      <c r="A1608" s="356"/>
      <c r="B1608" s="403"/>
      <c r="C1608" s="403"/>
      <c r="E1608" s="435"/>
      <c r="F1608" s="436"/>
      <c r="G1608" s="436"/>
      <c r="H1608" s="356"/>
    </row>
    <row r="1609" spans="1:8" s="351" customFormat="1" ht="35.1" customHeight="1">
      <c r="A1609" s="356"/>
      <c r="B1609" s="403"/>
      <c r="C1609" s="403"/>
      <c r="E1609" s="435"/>
      <c r="F1609" s="436"/>
      <c r="G1609" s="436"/>
      <c r="H1609" s="356"/>
    </row>
    <row r="1610" spans="1:8" s="351" customFormat="1" ht="35.1" customHeight="1">
      <c r="A1610" s="356"/>
      <c r="B1610" s="403"/>
      <c r="C1610" s="403"/>
      <c r="E1610" s="435"/>
      <c r="F1610" s="436"/>
      <c r="G1610" s="436"/>
      <c r="H1610" s="356"/>
    </row>
    <row r="1611" spans="1:8" s="351" customFormat="1" ht="35.1" customHeight="1">
      <c r="A1611" s="356"/>
      <c r="B1611" s="403"/>
      <c r="C1611" s="403"/>
      <c r="E1611" s="435"/>
      <c r="F1611" s="436"/>
      <c r="G1611" s="436"/>
      <c r="H1611" s="356"/>
    </row>
    <row r="1612" spans="1:8" s="351" customFormat="1" ht="35.1" customHeight="1">
      <c r="A1612" s="356"/>
      <c r="B1612" s="403"/>
      <c r="C1612" s="403"/>
      <c r="E1612" s="435"/>
      <c r="F1612" s="436"/>
      <c r="G1612" s="436"/>
      <c r="H1612" s="356"/>
    </row>
    <row r="1613" spans="1:8" s="351" customFormat="1" ht="35.1" customHeight="1">
      <c r="A1613" s="356"/>
      <c r="B1613" s="403"/>
      <c r="C1613" s="403"/>
      <c r="E1613" s="435"/>
      <c r="F1613" s="436"/>
      <c r="G1613" s="436"/>
      <c r="H1613" s="356"/>
    </row>
    <row r="1614" spans="1:8" s="351" customFormat="1" ht="35.1" customHeight="1">
      <c r="A1614" s="356"/>
      <c r="B1614" s="403"/>
      <c r="C1614" s="403"/>
      <c r="E1614" s="435"/>
      <c r="F1614" s="436"/>
      <c r="G1614" s="436"/>
      <c r="H1614" s="356"/>
    </row>
    <row r="1615" spans="1:8" s="351" customFormat="1" ht="35.1" customHeight="1">
      <c r="A1615" s="356"/>
      <c r="B1615" s="403"/>
      <c r="C1615" s="403"/>
      <c r="E1615" s="435"/>
      <c r="F1615" s="436"/>
      <c r="G1615" s="436"/>
      <c r="H1615" s="356"/>
    </row>
    <row r="1616" spans="1:8" s="351" customFormat="1" ht="35.1" customHeight="1">
      <c r="A1616" s="356"/>
      <c r="B1616" s="403"/>
      <c r="C1616" s="403"/>
      <c r="E1616" s="435"/>
      <c r="F1616" s="436"/>
      <c r="G1616" s="436"/>
      <c r="H1616" s="356"/>
    </row>
    <row r="1617" spans="1:8" s="351" customFormat="1" ht="35.1" customHeight="1">
      <c r="A1617" s="356"/>
      <c r="B1617" s="403"/>
      <c r="C1617" s="403"/>
      <c r="E1617" s="435"/>
      <c r="F1617" s="436"/>
      <c r="G1617" s="436"/>
      <c r="H1617" s="356"/>
    </row>
    <row r="1618" spans="1:8" s="351" customFormat="1" ht="35.1" customHeight="1">
      <c r="A1618" s="356"/>
      <c r="B1618" s="403"/>
      <c r="C1618" s="403"/>
      <c r="E1618" s="435"/>
      <c r="F1618" s="436"/>
      <c r="G1618" s="436"/>
      <c r="H1618" s="356"/>
    </row>
    <row r="1619" spans="1:8" s="351" customFormat="1" ht="35.1" customHeight="1">
      <c r="A1619" s="356"/>
      <c r="B1619" s="403"/>
      <c r="C1619" s="403"/>
      <c r="E1619" s="435"/>
      <c r="F1619" s="436"/>
      <c r="G1619" s="436"/>
      <c r="H1619" s="356"/>
    </row>
    <row r="1620" spans="1:8" s="351" customFormat="1" ht="35.1" customHeight="1">
      <c r="A1620" s="356"/>
      <c r="B1620" s="403"/>
      <c r="C1620" s="403"/>
      <c r="E1620" s="435"/>
      <c r="F1620" s="436"/>
      <c r="G1620" s="436"/>
      <c r="H1620" s="356"/>
    </row>
    <row r="1621" spans="1:8" s="351" customFormat="1" ht="35.1" customHeight="1">
      <c r="A1621" s="356"/>
      <c r="B1621" s="403"/>
      <c r="C1621" s="403"/>
      <c r="E1621" s="435"/>
      <c r="F1621" s="436"/>
      <c r="G1621" s="436"/>
      <c r="H1621" s="356"/>
    </row>
    <row r="1622" spans="1:8" s="351" customFormat="1" ht="35.1" customHeight="1">
      <c r="A1622" s="356"/>
      <c r="B1622" s="403"/>
      <c r="C1622" s="403"/>
      <c r="E1622" s="435"/>
      <c r="F1622" s="436"/>
      <c r="G1622" s="436"/>
      <c r="H1622" s="356"/>
    </row>
    <row r="1623" spans="1:8" s="351" customFormat="1" ht="35.1" customHeight="1">
      <c r="A1623" s="356"/>
      <c r="B1623" s="403"/>
      <c r="C1623" s="403"/>
      <c r="E1623" s="435"/>
      <c r="F1623" s="436"/>
      <c r="G1623" s="436"/>
      <c r="H1623" s="356"/>
    </row>
    <row r="1624" spans="1:8" s="351" customFormat="1" ht="35.1" customHeight="1">
      <c r="A1624" s="356"/>
      <c r="B1624" s="403"/>
      <c r="C1624" s="403"/>
      <c r="E1624" s="435"/>
      <c r="F1624" s="436"/>
      <c r="G1624" s="436"/>
      <c r="H1624" s="356"/>
    </row>
    <row r="1625" spans="1:8" s="351" customFormat="1" ht="35.1" customHeight="1">
      <c r="A1625" s="356"/>
      <c r="B1625" s="403"/>
      <c r="C1625" s="403"/>
      <c r="E1625" s="435"/>
      <c r="F1625" s="436"/>
      <c r="G1625" s="436"/>
      <c r="H1625" s="356"/>
    </row>
    <row r="1626" spans="1:8" s="351" customFormat="1" ht="35.1" customHeight="1">
      <c r="A1626" s="356"/>
      <c r="B1626" s="403"/>
      <c r="C1626" s="403"/>
      <c r="E1626" s="435"/>
      <c r="F1626" s="436"/>
      <c r="G1626" s="436"/>
      <c r="H1626" s="356"/>
    </row>
    <row r="1627" spans="1:8" s="351" customFormat="1" ht="35.1" customHeight="1">
      <c r="A1627" s="356"/>
      <c r="B1627" s="403"/>
      <c r="C1627" s="403"/>
      <c r="E1627" s="435"/>
      <c r="F1627" s="436"/>
      <c r="G1627" s="436"/>
      <c r="H1627" s="356"/>
    </row>
    <row r="1628" spans="1:8" s="351" customFormat="1" ht="35.1" customHeight="1">
      <c r="A1628" s="356"/>
      <c r="B1628" s="403"/>
      <c r="C1628" s="403"/>
      <c r="E1628" s="435"/>
      <c r="F1628" s="436"/>
      <c r="G1628" s="436"/>
      <c r="H1628" s="356"/>
    </row>
    <row r="1629" spans="1:8" s="351" customFormat="1" ht="35.1" customHeight="1">
      <c r="A1629" s="356"/>
      <c r="B1629" s="403"/>
      <c r="C1629" s="403"/>
      <c r="E1629" s="435"/>
      <c r="F1629" s="436"/>
      <c r="G1629" s="436"/>
      <c r="H1629" s="356"/>
    </row>
    <row r="1630" spans="1:8" s="351" customFormat="1" ht="35.1" customHeight="1">
      <c r="A1630" s="356"/>
      <c r="B1630" s="403"/>
      <c r="C1630" s="403"/>
      <c r="E1630" s="435"/>
      <c r="F1630" s="436"/>
      <c r="G1630" s="436"/>
      <c r="H1630" s="356"/>
    </row>
    <row r="1631" spans="1:8" s="351" customFormat="1" ht="35.1" customHeight="1">
      <c r="A1631" s="356"/>
      <c r="B1631" s="403"/>
      <c r="C1631" s="403"/>
      <c r="E1631" s="435"/>
      <c r="F1631" s="436"/>
      <c r="G1631" s="436"/>
      <c r="H1631" s="356"/>
    </row>
    <row r="1632" spans="1:8" s="351" customFormat="1" ht="35.1" customHeight="1">
      <c r="A1632" s="356"/>
      <c r="B1632" s="403"/>
      <c r="C1632" s="403"/>
      <c r="E1632" s="435"/>
      <c r="F1632" s="436"/>
      <c r="G1632" s="436"/>
      <c r="H1632" s="356"/>
    </row>
    <row r="1633" spans="1:8" s="351" customFormat="1" ht="35.1" customHeight="1">
      <c r="A1633" s="356"/>
      <c r="B1633" s="403"/>
      <c r="C1633" s="403"/>
      <c r="E1633" s="435"/>
      <c r="F1633" s="436"/>
      <c r="G1633" s="436"/>
      <c r="H1633" s="356"/>
    </row>
    <row r="1634" spans="1:8" s="351" customFormat="1" ht="35.1" customHeight="1">
      <c r="A1634" s="356"/>
      <c r="B1634" s="403"/>
      <c r="C1634" s="403"/>
      <c r="E1634" s="435"/>
      <c r="F1634" s="436"/>
      <c r="G1634" s="436"/>
      <c r="H1634" s="356"/>
    </row>
    <row r="1635" spans="1:8" s="351" customFormat="1" ht="35.1" customHeight="1">
      <c r="A1635" s="356"/>
      <c r="B1635" s="403"/>
      <c r="C1635" s="403"/>
      <c r="E1635" s="435"/>
      <c r="F1635" s="436"/>
      <c r="G1635" s="436"/>
      <c r="H1635" s="356"/>
    </row>
    <row r="1636" spans="1:8" s="351" customFormat="1" ht="35.1" customHeight="1">
      <c r="A1636" s="356"/>
      <c r="B1636" s="403"/>
      <c r="C1636" s="403"/>
      <c r="E1636" s="435"/>
      <c r="F1636" s="436"/>
      <c r="G1636" s="436"/>
      <c r="H1636" s="356"/>
    </row>
    <row r="1637" spans="1:8" s="351" customFormat="1" ht="35.1" customHeight="1">
      <c r="A1637" s="356"/>
      <c r="B1637" s="403"/>
      <c r="C1637" s="403"/>
      <c r="E1637" s="435"/>
      <c r="F1637" s="436"/>
      <c r="G1637" s="436"/>
      <c r="H1637" s="356"/>
    </row>
    <row r="1638" spans="1:8" s="351" customFormat="1" ht="35.1" customHeight="1">
      <c r="A1638" s="356"/>
      <c r="B1638" s="403"/>
      <c r="C1638" s="403"/>
      <c r="E1638" s="435"/>
      <c r="F1638" s="436"/>
      <c r="G1638" s="436"/>
      <c r="H1638" s="356"/>
    </row>
    <row r="1639" spans="1:8" s="351" customFormat="1" ht="35.1" customHeight="1">
      <c r="A1639" s="356"/>
      <c r="B1639" s="403"/>
      <c r="C1639" s="403"/>
      <c r="E1639" s="435"/>
      <c r="F1639" s="436"/>
      <c r="G1639" s="436"/>
      <c r="H1639" s="356"/>
    </row>
    <row r="1640" spans="1:8" s="351" customFormat="1" ht="35.1" customHeight="1">
      <c r="A1640" s="356"/>
      <c r="B1640" s="403"/>
      <c r="C1640" s="403"/>
      <c r="E1640" s="435"/>
      <c r="F1640" s="436"/>
      <c r="G1640" s="436"/>
      <c r="H1640" s="356"/>
    </row>
    <row r="1641" spans="1:8" s="351" customFormat="1" ht="35.1" customHeight="1">
      <c r="A1641" s="356"/>
      <c r="B1641" s="403"/>
      <c r="C1641" s="403"/>
      <c r="E1641" s="435"/>
      <c r="F1641" s="436"/>
      <c r="G1641" s="436"/>
      <c r="H1641" s="356"/>
    </row>
    <row r="1642" spans="1:8" s="351" customFormat="1" ht="35.1" customHeight="1">
      <c r="A1642" s="356"/>
      <c r="B1642" s="403"/>
      <c r="C1642" s="403"/>
      <c r="E1642" s="435"/>
      <c r="F1642" s="436"/>
      <c r="G1642" s="436"/>
      <c r="H1642" s="356"/>
    </row>
    <row r="1643" spans="1:8" s="351" customFormat="1" ht="35.1" customHeight="1">
      <c r="A1643" s="356"/>
      <c r="B1643" s="403"/>
      <c r="C1643" s="403"/>
      <c r="E1643" s="435"/>
      <c r="F1643" s="436"/>
      <c r="G1643" s="436"/>
      <c r="H1643" s="356"/>
    </row>
    <row r="1644" spans="1:8" s="351" customFormat="1" ht="35.1" customHeight="1">
      <c r="A1644" s="356"/>
      <c r="B1644" s="403"/>
      <c r="C1644" s="403"/>
      <c r="E1644" s="435"/>
      <c r="F1644" s="436"/>
      <c r="G1644" s="436"/>
      <c r="H1644" s="356"/>
    </row>
    <row r="1645" spans="1:8" s="351" customFormat="1" ht="35.1" customHeight="1">
      <c r="A1645" s="356"/>
      <c r="B1645" s="403"/>
      <c r="C1645" s="403"/>
      <c r="E1645" s="435"/>
      <c r="F1645" s="436"/>
      <c r="G1645" s="436"/>
      <c r="H1645" s="356"/>
    </row>
    <row r="1646" spans="1:8" s="351" customFormat="1" ht="35.1" customHeight="1">
      <c r="A1646" s="356"/>
      <c r="B1646" s="403"/>
      <c r="C1646" s="403"/>
      <c r="E1646" s="435"/>
      <c r="F1646" s="436"/>
      <c r="G1646" s="436"/>
      <c r="H1646" s="356"/>
    </row>
    <row r="1647" spans="1:8" s="351" customFormat="1" ht="35.1" customHeight="1">
      <c r="A1647" s="356"/>
      <c r="B1647" s="403"/>
      <c r="C1647" s="403"/>
      <c r="E1647" s="435"/>
      <c r="F1647" s="436"/>
      <c r="G1647" s="436"/>
      <c r="H1647" s="356"/>
    </row>
    <row r="1648" spans="1:8" s="351" customFormat="1" ht="35.1" customHeight="1">
      <c r="A1648" s="356"/>
      <c r="B1648" s="403"/>
      <c r="C1648" s="403"/>
      <c r="E1648" s="435"/>
      <c r="F1648" s="436"/>
      <c r="G1648" s="436"/>
      <c r="H1648" s="356"/>
    </row>
    <row r="1649" spans="1:8" s="351" customFormat="1" ht="35.1" customHeight="1">
      <c r="A1649" s="356"/>
      <c r="B1649" s="403"/>
      <c r="C1649" s="403"/>
      <c r="E1649" s="435"/>
      <c r="F1649" s="436"/>
      <c r="G1649" s="436"/>
      <c r="H1649" s="356"/>
    </row>
    <row r="1650" spans="1:8" s="351" customFormat="1" ht="35.1" customHeight="1">
      <c r="A1650" s="356"/>
      <c r="B1650" s="403"/>
      <c r="C1650" s="403"/>
      <c r="E1650" s="435"/>
      <c r="F1650" s="436"/>
      <c r="G1650" s="436"/>
      <c r="H1650" s="356"/>
    </row>
    <row r="1651" spans="1:8" s="351" customFormat="1" ht="35.1" customHeight="1">
      <c r="A1651" s="356"/>
      <c r="B1651" s="403"/>
      <c r="C1651" s="403"/>
      <c r="E1651" s="435"/>
      <c r="F1651" s="436"/>
      <c r="G1651" s="436"/>
      <c r="H1651" s="356"/>
    </row>
    <row r="1652" spans="1:8" s="351" customFormat="1" ht="35.1" customHeight="1">
      <c r="A1652" s="356"/>
      <c r="B1652" s="403"/>
      <c r="C1652" s="403"/>
      <c r="E1652" s="435"/>
      <c r="F1652" s="436"/>
      <c r="G1652" s="436"/>
      <c r="H1652" s="356"/>
    </row>
    <row r="1653" spans="1:8" s="351" customFormat="1" ht="35.1" customHeight="1">
      <c r="A1653" s="356"/>
      <c r="B1653" s="403"/>
      <c r="C1653" s="403"/>
      <c r="E1653" s="435"/>
      <c r="F1653" s="436"/>
      <c r="G1653" s="436"/>
      <c r="H1653" s="356"/>
    </row>
    <row r="1654" spans="1:8" s="351" customFormat="1" ht="35.1" customHeight="1">
      <c r="A1654" s="356"/>
      <c r="B1654" s="403"/>
      <c r="C1654" s="403"/>
      <c r="E1654" s="435"/>
      <c r="F1654" s="436"/>
      <c r="G1654" s="436"/>
      <c r="H1654" s="356"/>
    </row>
    <row r="1655" spans="1:8" s="351" customFormat="1" ht="35.1" customHeight="1">
      <c r="A1655" s="356"/>
      <c r="B1655" s="403"/>
      <c r="C1655" s="403"/>
      <c r="E1655" s="435"/>
      <c r="F1655" s="436"/>
      <c r="G1655" s="436"/>
      <c r="H1655" s="356"/>
    </row>
    <row r="1656" spans="1:8" s="351" customFormat="1" ht="35.1" customHeight="1">
      <c r="A1656" s="356"/>
      <c r="B1656" s="403"/>
      <c r="C1656" s="403"/>
      <c r="E1656" s="435"/>
      <c r="F1656" s="436"/>
      <c r="G1656" s="436"/>
      <c r="H1656" s="356"/>
    </row>
    <row r="1657" spans="1:8" s="351" customFormat="1" ht="35.1" customHeight="1">
      <c r="A1657" s="356"/>
      <c r="B1657" s="403"/>
      <c r="C1657" s="403"/>
      <c r="E1657" s="435"/>
      <c r="F1657" s="436"/>
      <c r="G1657" s="436"/>
      <c r="H1657" s="356"/>
    </row>
    <row r="1658" spans="1:8" s="351" customFormat="1" ht="35.1" customHeight="1">
      <c r="A1658" s="356"/>
      <c r="B1658" s="403"/>
      <c r="C1658" s="403"/>
      <c r="E1658" s="435"/>
      <c r="F1658" s="436"/>
      <c r="G1658" s="436"/>
      <c r="H1658" s="356"/>
    </row>
    <row r="1659" spans="1:8" s="351" customFormat="1" ht="35.1" customHeight="1">
      <c r="A1659" s="356"/>
      <c r="B1659" s="403"/>
      <c r="C1659" s="403"/>
      <c r="E1659" s="435"/>
      <c r="F1659" s="436"/>
      <c r="G1659" s="436"/>
      <c r="H1659" s="356"/>
    </row>
    <row r="1660" spans="1:8" s="351" customFormat="1" ht="35.1" customHeight="1">
      <c r="A1660" s="356"/>
      <c r="B1660" s="403"/>
      <c r="C1660" s="403"/>
      <c r="E1660" s="435"/>
      <c r="F1660" s="436"/>
      <c r="G1660" s="436"/>
      <c r="H1660" s="356"/>
    </row>
    <row r="1661" spans="1:8" s="351" customFormat="1" ht="35.1" customHeight="1">
      <c r="A1661" s="356"/>
      <c r="B1661" s="403"/>
      <c r="C1661" s="403"/>
      <c r="E1661" s="435"/>
      <c r="F1661" s="436"/>
      <c r="G1661" s="436"/>
      <c r="H1661" s="356"/>
    </row>
    <row r="1662" spans="1:8" s="351" customFormat="1" ht="35.1" customHeight="1">
      <c r="A1662" s="356"/>
      <c r="B1662" s="403"/>
      <c r="C1662" s="403"/>
      <c r="E1662" s="435"/>
      <c r="F1662" s="436"/>
      <c r="G1662" s="436"/>
      <c r="H1662" s="356"/>
    </row>
    <row r="1663" spans="1:8" s="351" customFormat="1" ht="35.1" customHeight="1">
      <c r="A1663" s="356"/>
      <c r="B1663" s="403"/>
      <c r="C1663" s="403"/>
      <c r="E1663" s="435"/>
      <c r="F1663" s="436"/>
      <c r="G1663" s="436"/>
      <c r="H1663" s="356"/>
    </row>
    <row r="1664" spans="1:8" s="351" customFormat="1" ht="35.1" customHeight="1">
      <c r="A1664" s="356"/>
      <c r="B1664" s="403"/>
      <c r="C1664" s="403"/>
      <c r="E1664" s="435"/>
      <c r="F1664" s="436"/>
      <c r="G1664" s="436"/>
      <c r="H1664" s="356"/>
    </row>
    <row r="1665" spans="1:8" s="351" customFormat="1" ht="35.1" customHeight="1">
      <c r="A1665" s="356"/>
      <c r="B1665" s="403"/>
      <c r="C1665" s="403"/>
      <c r="E1665" s="435"/>
      <c r="F1665" s="436"/>
      <c r="G1665" s="436"/>
      <c r="H1665" s="356"/>
    </row>
    <row r="1666" spans="1:8" s="351" customFormat="1" ht="35.1" customHeight="1">
      <c r="A1666" s="356"/>
      <c r="B1666" s="403"/>
      <c r="C1666" s="403"/>
      <c r="E1666" s="435"/>
      <c r="F1666" s="436"/>
      <c r="G1666" s="436"/>
      <c r="H1666" s="356"/>
    </row>
    <row r="1667" spans="1:8" s="351" customFormat="1" ht="35.1" customHeight="1">
      <c r="A1667" s="356"/>
      <c r="B1667" s="403"/>
      <c r="C1667" s="403"/>
      <c r="E1667" s="435"/>
      <c r="F1667" s="436"/>
      <c r="G1667" s="436"/>
      <c r="H1667" s="356"/>
    </row>
    <row r="1668" spans="1:8" s="351" customFormat="1" ht="35.1" customHeight="1">
      <c r="A1668" s="356"/>
      <c r="B1668" s="403"/>
      <c r="C1668" s="403"/>
      <c r="E1668" s="435"/>
      <c r="F1668" s="436"/>
      <c r="G1668" s="436"/>
      <c r="H1668" s="356"/>
    </row>
    <row r="1669" spans="1:8" s="351" customFormat="1" ht="35.1" customHeight="1">
      <c r="A1669" s="356"/>
      <c r="B1669" s="403"/>
      <c r="C1669" s="403"/>
      <c r="E1669" s="435"/>
      <c r="F1669" s="436"/>
      <c r="G1669" s="436"/>
      <c r="H1669" s="356"/>
    </row>
    <row r="1670" spans="1:8" s="351" customFormat="1" ht="35.1" customHeight="1">
      <c r="A1670" s="356"/>
      <c r="B1670" s="403"/>
      <c r="C1670" s="403"/>
      <c r="E1670" s="435"/>
      <c r="F1670" s="436"/>
      <c r="G1670" s="436"/>
      <c r="H1670" s="356"/>
    </row>
    <row r="1671" spans="1:8" s="351" customFormat="1" ht="35.1" customHeight="1">
      <c r="A1671" s="356"/>
      <c r="B1671" s="403"/>
      <c r="C1671" s="403"/>
      <c r="E1671" s="435"/>
      <c r="F1671" s="436"/>
      <c r="G1671" s="436"/>
      <c r="H1671" s="356"/>
    </row>
    <row r="1672" spans="1:8" s="351" customFormat="1" ht="35.1" customHeight="1">
      <c r="A1672" s="356"/>
      <c r="B1672" s="403"/>
      <c r="C1672" s="403"/>
      <c r="E1672" s="435"/>
      <c r="F1672" s="436"/>
      <c r="G1672" s="436"/>
      <c r="H1672" s="356"/>
    </row>
    <row r="1673" spans="1:8" s="351" customFormat="1" ht="35.1" customHeight="1">
      <c r="A1673" s="356"/>
      <c r="B1673" s="403"/>
      <c r="C1673" s="403"/>
      <c r="E1673" s="435"/>
      <c r="F1673" s="436"/>
      <c r="G1673" s="436"/>
      <c r="H1673" s="356"/>
    </row>
    <row r="1674" spans="1:8" s="351" customFormat="1" ht="35.1" customHeight="1">
      <c r="A1674" s="356"/>
      <c r="B1674" s="403"/>
      <c r="C1674" s="403"/>
      <c r="E1674" s="435"/>
      <c r="F1674" s="436"/>
      <c r="G1674" s="436"/>
      <c r="H1674" s="356"/>
    </row>
    <row r="1675" spans="1:8" s="351" customFormat="1" ht="35.1" customHeight="1">
      <c r="A1675" s="356"/>
      <c r="B1675" s="403"/>
      <c r="C1675" s="403"/>
      <c r="E1675" s="435"/>
      <c r="F1675" s="436"/>
      <c r="G1675" s="436"/>
      <c r="H1675" s="356"/>
    </row>
    <row r="1676" spans="1:8" s="351" customFormat="1" ht="35.1" customHeight="1">
      <c r="A1676" s="356"/>
      <c r="B1676" s="403"/>
      <c r="C1676" s="403"/>
      <c r="E1676" s="435"/>
      <c r="F1676" s="436"/>
      <c r="G1676" s="436"/>
      <c r="H1676" s="356"/>
    </row>
    <row r="1677" spans="1:8" s="351" customFormat="1" ht="35.1" customHeight="1">
      <c r="A1677" s="356"/>
      <c r="B1677" s="403"/>
      <c r="C1677" s="403"/>
      <c r="E1677" s="435"/>
      <c r="F1677" s="436"/>
      <c r="G1677" s="436"/>
      <c r="H1677" s="356"/>
    </row>
    <row r="1678" spans="1:8" s="351" customFormat="1" ht="35.1" customHeight="1">
      <c r="A1678" s="356"/>
      <c r="B1678" s="403"/>
      <c r="C1678" s="403"/>
      <c r="E1678" s="435"/>
      <c r="F1678" s="436"/>
      <c r="G1678" s="436"/>
      <c r="H1678" s="356"/>
    </row>
    <row r="1679" spans="1:8" s="351" customFormat="1" ht="35.1" customHeight="1">
      <c r="A1679" s="356"/>
      <c r="B1679" s="403"/>
      <c r="C1679" s="403"/>
      <c r="E1679" s="435"/>
      <c r="F1679" s="436"/>
      <c r="G1679" s="436"/>
      <c r="H1679" s="356"/>
    </row>
    <row r="1680" spans="1:8" s="351" customFormat="1" ht="35.1" customHeight="1">
      <c r="A1680" s="356"/>
      <c r="B1680" s="403"/>
      <c r="C1680" s="403"/>
      <c r="E1680" s="435"/>
      <c r="F1680" s="436"/>
      <c r="G1680" s="436"/>
      <c r="H1680" s="356"/>
    </row>
    <row r="1681" spans="1:8" s="351" customFormat="1" ht="35.1" customHeight="1">
      <c r="A1681" s="356"/>
      <c r="B1681" s="403"/>
      <c r="C1681" s="403"/>
      <c r="E1681" s="435"/>
      <c r="F1681" s="436"/>
      <c r="G1681" s="436"/>
      <c r="H1681" s="356"/>
    </row>
    <row r="1682" spans="1:8" s="351" customFormat="1" ht="35.1" customHeight="1">
      <c r="A1682" s="356"/>
      <c r="B1682" s="403"/>
      <c r="C1682" s="403"/>
      <c r="E1682" s="435"/>
      <c r="F1682" s="436"/>
      <c r="G1682" s="436"/>
      <c r="H1682" s="356"/>
    </row>
    <row r="1683" spans="1:8" s="351" customFormat="1" ht="35.1" customHeight="1">
      <c r="A1683" s="356"/>
      <c r="B1683" s="403"/>
      <c r="C1683" s="403"/>
      <c r="E1683" s="435"/>
      <c r="F1683" s="436"/>
      <c r="G1683" s="436"/>
      <c r="H1683" s="356"/>
    </row>
    <row r="1684" spans="1:8" s="351" customFormat="1" ht="35.1" customHeight="1">
      <c r="A1684" s="356"/>
      <c r="B1684" s="403"/>
      <c r="C1684" s="403"/>
      <c r="E1684" s="435"/>
      <c r="F1684" s="436"/>
      <c r="G1684" s="436"/>
      <c r="H1684" s="356"/>
    </row>
    <row r="1685" spans="1:8" s="351" customFormat="1" ht="35.1" customHeight="1">
      <c r="A1685" s="356"/>
      <c r="B1685" s="403"/>
      <c r="C1685" s="403"/>
      <c r="E1685" s="435"/>
      <c r="F1685" s="436"/>
      <c r="G1685" s="436"/>
      <c r="H1685" s="356"/>
    </row>
    <row r="1686" spans="1:8" s="351" customFormat="1" ht="35.1" customHeight="1">
      <c r="A1686" s="356"/>
      <c r="B1686" s="403"/>
      <c r="C1686" s="403"/>
      <c r="E1686" s="435"/>
      <c r="F1686" s="436"/>
      <c r="G1686" s="436"/>
      <c r="H1686" s="356"/>
    </row>
    <row r="1687" spans="1:8" s="351" customFormat="1" ht="35.1" customHeight="1">
      <c r="A1687" s="356"/>
      <c r="B1687" s="403"/>
      <c r="C1687" s="403"/>
      <c r="E1687" s="435"/>
      <c r="F1687" s="436"/>
      <c r="G1687" s="436"/>
      <c r="H1687" s="356"/>
    </row>
    <row r="1688" spans="1:8" s="351" customFormat="1" ht="35.1" customHeight="1">
      <c r="A1688" s="356"/>
      <c r="B1688" s="403"/>
      <c r="C1688" s="403"/>
      <c r="E1688" s="435"/>
      <c r="F1688" s="436"/>
      <c r="G1688" s="436"/>
      <c r="H1688" s="356"/>
    </row>
    <row r="1689" spans="1:8" s="351" customFormat="1" ht="35.1" customHeight="1">
      <c r="A1689" s="356"/>
      <c r="B1689" s="403"/>
      <c r="C1689" s="403"/>
      <c r="E1689" s="435"/>
      <c r="F1689" s="436"/>
      <c r="G1689" s="436"/>
      <c r="H1689" s="356"/>
    </row>
    <row r="1690" spans="1:8" s="351" customFormat="1" ht="35.1" customHeight="1">
      <c r="A1690" s="356"/>
      <c r="B1690" s="403"/>
      <c r="C1690" s="403"/>
      <c r="E1690" s="435"/>
      <c r="F1690" s="436"/>
      <c r="G1690" s="436"/>
      <c r="H1690" s="356"/>
    </row>
    <row r="1691" spans="1:8" s="351" customFormat="1" ht="35.1" customHeight="1">
      <c r="A1691" s="356"/>
      <c r="B1691" s="403"/>
      <c r="C1691" s="403"/>
      <c r="E1691" s="435"/>
      <c r="F1691" s="436"/>
      <c r="G1691" s="436"/>
      <c r="H1691" s="356"/>
    </row>
    <row r="1692" spans="1:8" s="351" customFormat="1" ht="35.1" customHeight="1">
      <c r="A1692" s="356"/>
      <c r="B1692" s="403"/>
      <c r="C1692" s="403"/>
      <c r="E1692" s="435"/>
      <c r="F1692" s="436"/>
      <c r="G1692" s="436"/>
      <c r="H1692" s="356"/>
    </row>
    <row r="1693" spans="1:8" s="351" customFormat="1" ht="35.1" customHeight="1">
      <c r="A1693" s="356"/>
      <c r="B1693" s="403"/>
      <c r="C1693" s="403"/>
      <c r="E1693" s="435"/>
      <c r="F1693" s="436"/>
      <c r="G1693" s="436"/>
      <c r="H1693" s="356"/>
    </row>
    <row r="1694" spans="1:8" s="351" customFormat="1" ht="35.1" customHeight="1">
      <c r="A1694" s="356"/>
      <c r="B1694" s="403"/>
      <c r="C1694" s="403"/>
      <c r="E1694" s="435"/>
      <c r="F1694" s="436"/>
      <c r="G1694" s="436"/>
      <c r="H1694" s="356"/>
    </row>
    <row r="1695" spans="1:8" s="351" customFormat="1" ht="35.1" customHeight="1">
      <c r="A1695" s="356"/>
      <c r="B1695" s="403"/>
      <c r="C1695" s="403"/>
      <c r="E1695" s="435"/>
      <c r="F1695" s="436"/>
      <c r="G1695" s="436"/>
      <c r="H1695" s="356"/>
    </row>
    <row r="1696" spans="1:8" s="351" customFormat="1" ht="35.1" customHeight="1">
      <c r="A1696" s="356"/>
      <c r="B1696" s="403"/>
      <c r="C1696" s="403"/>
      <c r="E1696" s="435"/>
      <c r="F1696" s="436"/>
      <c r="G1696" s="436"/>
      <c r="H1696" s="356"/>
    </row>
    <row r="1697" spans="1:8" s="351" customFormat="1" ht="35.1" customHeight="1">
      <c r="A1697" s="356"/>
      <c r="B1697" s="403"/>
      <c r="C1697" s="403"/>
      <c r="E1697" s="435"/>
      <c r="F1697" s="436"/>
      <c r="G1697" s="436"/>
      <c r="H1697" s="356"/>
    </row>
    <row r="1698" spans="1:8" s="351" customFormat="1" ht="35.1" customHeight="1">
      <c r="A1698" s="356"/>
      <c r="B1698" s="403"/>
      <c r="C1698" s="403"/>
      <c r="E1698" s="435"/>
      <c r="F1698" s="436"/>
      <c r="G1698" s="436"/>
      <c r="H1698" s="356"/>
    </row>
    <row r="1699" spans="1:8" s="351" customFormat="1" ht="35.1" customHeight="1">
      <c r="A1699" s="356"/>
      <c r="B1699" s="403"/>
      <c r="C1699" s="403"/>
      <c r="E1699" s="435"/>
      <c r="F1699" s="436"/>
      <c r="G1699" s="436"/>
      <c r="H1699" s="356"/>
    </row>
    <row r="1700" spans="1:8" s="351" customFormat="1" ht="35.1" customHeight="1">
      <c r="A1700" s="356"/>
      <c r="B1700" s="403"/>
      <c r="C1700" s="403"/>
      <c r="E1700" s="435"/>
      <c r="F1700" s="436"/>
      <c r="G1700" s="436"/>
      <c r="H1700" s="356"/>
    </row>
    <row r="1701" spans="1:8" s="351" customFormat="1" ht="35.1" customHeight="1">
      <c r="A1701" s="356"/>
      <c r="B1701" s="403"/>
      <c r="C1701" s="403"/>
      <c r="E1701" s="435"/>
      <c r="F1701" s="436"/>
      <c r="G1701" s="436"/>
      <c r="H1701" s="356"/>
    </row>
    <row r="1702" spans="1:8" s="351" customFormat="1" ht="35.1" customHeight="1">
      <c r="A1702" s="356"/>
      <c r="B1702" s="403"/>
      <c r="C1702" s="403"/>
      <c r="E1702" s="435"/>
      <c r="F1702" s="436"/>
      <c r="G1702" s="436"/>
      <c r="H1702" s="356"/>
    </row>
    <row r="1703" spans="1:8" s="351" customFormat="1" ht="35.1" customHeight="1">
      <c r="A1703" s="356"/>
      <c r="B1703" s="403"/>
      <c r="C1703" s="403"/>
      <c r="E1703" s="435"/>
      <c r="F1703" s="436"/>
      <c r="G1703" s="436"/>
      <c r="H1703" s="356"/>
    </row>
    <row r="1704" spans="1:8" s="351" customFormat="1" ht="35.1" customHeight="1">
      <c r="A1704" s="356"/>
      <c r="B1704" s="403"/>
      <c r="C1704" s="403"/>
      <c r="E1704" s="435"/>
      <c r="F1704" s="436"/>
      <c r="G1704" s="436"/>
      <c r="H1704" s="356"/>
    </row>
    <row r="1705" spans="1:8" s="351" customFormat="1" ht="35.1" customHeight="1">
      <c r="A1705" s="356"/>
      <c r="B1705" s="403"/>
      <c r="C1705" s="403"/>
      <c r="E1705" s="435"/>
      <c r="F1705" s="436"/>
      <c r="G1705" s="436"/>
      <c r="H1705" s="356"/>
    </row>
    <row r="1706" spans="1:8" s="351" customFormat="1" ht="35.1" customHeight="1">
      <c r="A1706" s="356"/>
      <c r="B1706" s="403"/>
      <c r="C1706" s="403"/>
      <c r="E1706" s="435"/>
      <c r="F1706" s="436"/>
      <c r="G1706" s="436"/>
      <c r="H1706" s="356"/>
    </row>
    <row r="1707" spans="1:8" s="351" customFormat="1" ht="35.1" customHeight="1">
      <c r="A1707" s="356"/>
      <c r="B1707" s="403"/>
      <c r="C1707" s="403"/>
      <c r="E1707" s="435"/>
      <c r="F1707" s="436"/>
      <c r="G1707" s="436"/>
      <c r="H1707" s="356"/>
    </row>
    <row r="1708" spans="1:8" s="351" customFormat="1" ht="35.1" customHeight="1">
      <c r="A1708" s="356"/>
      <c r="B1708" s="403"/>
      <c r="C1708" s="403"/>
      <c r="E1708" s="435"/>
      <c r="F1708" s="436"/>
      <c r="G1708" s="436"/>
      <c r="H1708" s="356"/>
    </row>
    <row r="1709" spans="1:8" s="351" customFormat="1" ht="35.1" customHeight="1">
      <c r="A1709" s="356"/>
      <c r="B1709" s="403"/>
      <c r="C1709" s="403"/>
      <c r="E1709" s="435"/>
      <c r="F1709" s="436"/>
      <c r="G1709" s="436"/>
      <c r="H1709" s="356"/>
    </row>
    <row r="1710" spans="1:8" s="351" customFormat="1" ht="35.1" customHeight="1">
      <c r="A1710" s="356"/>
      <c r="B1710" s="403"/>
      <c r="C1710" s="403"/>
      <c r="E1710" s="435"/>
      <c r="F1710" s="436"/>
      <c r="G1710" s="436"/>
      <c r="H1710" s="356"/>
    </row>
    <row r="1711" spans="1:8" s="351" customFormat="1" ht="35.1" customHeight="1">
      <c r="A1711" s="356"/>
      <c r="B1711" s="403"/>
      <c r="C1711" s="403"/>
      <c r="E1711" s="435"/>
      <c r="F1711" s="436"/>
      <c r="G1711" s="436"/>
      <c r="H1711" s="356"/>
    </row>
    <row r="1712" spans="1:8" s="351" customFormat="1" ht="35.1" customHeight="1">
      <c r="A1712" s="356"/>
      <c r="B1712" s="403"/>
      <c r="C1712" s="403"/>
      <c r="E1712" s="435"/>
      <c r="F1712" s="436"/>
      <c r="G1712" s="436"/>
      <c r="H1712" s="356"/>
    </row>
    <row r="1713" spans="1:8" s="351" customFormat="1" ht="35.1" customHeight="1">
      <c r="A1713" s="356"/>
      <c r="B1713" s="403"/>
      <c r="C1713" s="403"/>
      <c r="E1713" s="435"/>
      <c r="F1713" s="436"/>
      <c r="G1713" s="436"/>
      <c r="H1713" s="356"/>
    </row>
    <row r="1714" spans="1:8" s="351" customFormat="1" ht="35.1" customHeight="1">
      <c r="A1714" s="356"/>
      <c r="B1714" s="403"/>
      <c r="C1714" s="403"/>
      <c r="E1714" s="435"/>
      <c r="F1714" s="436"/>
      <c r="G1714" s="436"/>
      <c r="H1714" s="356"/>
    </row>
    <row r="1715" spans="1:8" s="351" customFormat="1" ht="35.1" customHeight="1">
      <c r="A1715" s="356"/>
      <c r="B1715" s="403"/>
      <c r="C1715" s="403"/>
      <c r="E1715" s="435"/>
      <c r="F1715" s="436"/>
      <c r="G1715" s="436"/>
      <c r="H1715" s="356"/>
    </row>
    <row r="1716" spans="1:8" s="351" customFormat="1" ht="35.1" customHeight="1">
      <c r="A1716" s="356"/>
      <c r="B1716" s="403"/>
      <c r="C1716" s="403"/>
      <c r="E1716" s="435"/>
      <c r="F1716" s="436"/>
      <c r="G1716" s="436"/>
      <c r="H1716" s="356"/>
    </row>
    <row r="1717" spans="1:8" s="351" customFormat="1" ht="35.1" customHeight="1">
      <c r="A1717" s="356"/>
      <c r="B1717" s="403"/>
      <c r="C1717" s="403"/>
      <c r="E1717" s="435"/>
      <c r="F1717" s="436"/>
      <c r="G1717" s="436"/>
      <c r="H1717" s="356"/>
    </row>
    <row r="1718" spans="1:8" s="351" customFormat="1" ht="35.1" customHeight="1">
      <c r="A1718" s="356"/>
      <c r="B1718" s="403"/>
      <c r="C1718" s="403"/>
      <c r="E1718" s="435"/>
      <c r="F1718" s="436"/>
      <c r="G1718" s="436"/>
      <c r="H1718" s="356"/>
    </row>
    <row r="1719" spans="1:8" s="351" customFormat="1" ht="35.1" customHeight="1">
      <c r="A1719" s="356"/>
      <c r="B1719" s="403"/>
      <c r="C1719" s="403"/>
      <c r="E1719" s="435"/>
      <c r="F1719" s="436"/>
      <c r="G1719" s="436"/>
      <c r="H1719" s="356"/>
    </row>
    <row r="1720" spans="1:8" s="351" customFormat="1" ht="35.1" customHeight="1">
      <c r="A1720" s="356"/>
      <c r="B1720" s="403"/>
      <c r="C1720" s="403"/>
      <c r="E1720" s="435"/>
      <c r="F1720" s="436"/>
      <c r="G1720" s="436"/>
      <c r="H1720" s="356"/>
    </row>
    <row r="1721" spans="1:8" s="351" customFormat="1" ht="35.1" customHeight="1">
      <c r="A1721" s="356"/>
      <c r="B1721" s="403"/>
      <c r="C1721" s="403"/>
      <c r="E1721" s="435"/>
      <c r="F1721" s="436"/>
      <c r="G1721" s="436"/>
      <c r="H1721" s="356"/>
    </row>
    <row r="1722" spans="1:8" s="351" customFormat="1" ht="35.1" customHeight="1">
      <c r="A1722" s="356"/>
      <c r="B1722" s="403"/>
      <c r="C1722" s="403"/>
      <c r="E1722" s="435"/>
      <c r="F1722" s="436"/>
      <c r="G1722" s="436"/>
      <c r="H1722" s="356"/>
    </row>
    <row r="1723" spans="1:8" s="351" customFormat="1" ht="35.1" customHeight="1">
      <c r="A1723" s="356"/>
      <c r="B1723" s="403"/>
      <c r="C1723" s="403"/>
      <c r="E1723" s="435"/>
      <c r="F1723" s="436"/>
      <c r="G1723" s="436"/>
      <c r="H1723" s="356"/>
    </row>
    <row r="1724" spans="1:8" s="351" customFormat="1" ht="35.1" customHeight="1">
      <c r="A1724" s="356"/>
      <c r="B1724" s="403"/>
      <c r="C1724" s="403"/>
      <c r="E1724" s="435"/>
      <c r="F1724" s="436"/>
      <c r="G1724" s="436"/>
      <c r="H1724" s="356"/>
    </row>
    <row r="1725" spans="1:8" s="351" customFormat="1" ht="35.1" customHeight="1">
      <c r="A1725" s="356"/>
      <c r="B1725" s="403"/>
      <c r="C1725" s="403"/>
      <c r="E1725" s="435"/>
      <c r="F1725" s="436"/>
      <c r="G1725" s="436"/>
      <c r="H1725" s="356"/>
    </row>
    <row r="1726" spans="1:8" s="351" customFormat="1" ht="35.1" customHeight="1">
      <c r="A1726" s="356"/>
      <c r="B1726" s="403"/>
      <c r="C1726" s="403"/>
      <c r="E1726" s="435"/>
      <c r="F1726" s="436"/>
      <c r="G1726" s="436"/>
      <c r="H1726" s="356"/>
    </row>
    <row r="1727" spans="1:8" s="351" customFormat="1" ht="35.1" customHeight="1">
      <c r="A1727" s="356"/>
      <c r="B1727" s="403"/>
      <c r="C1727" s="403"/>
      <c r="E1727" s="435"/>
      <c r="F1727" s="436"/>
      <c r="G1727" s="436"/>
      <c r="H1727" s="356"/>
    </row>
    <row r="1728" spans="1:8" s="351" customFormat="1" ht="35.1" customHeight="1">
      <c r="A1728" s="356"/>
      <c r="B1728" s="403"/>
      <c r="C1728" s="403"/>
      <c r="E1728" s="435"/>
      <c r="F1728" s="436"/>
      <c r="G1728" s="436"/>
      <c r="H1728" s="356"/>
    </row>
    <row r="1729" spans="1:8" s="351" customFormat="1" ht="35.1" customHeight="1">
      <c r="A1729" s="356"/>
      <c r="B1729" s="403"/>
      <c r="C1729" s="403"/>
      <c r="E1729" s="435"/>
      <c r="F1729" s="436"/>
      <c r="G1729" s="436"/>
      <c r="H1729" s="356"/>
    </row>
    <row r="1730" spans="1:8" s="351" customFormat="1" ht="35.1" customHeight="1">
      <c r="A1730" s="356"/>
      <c r="B1730" s="403"/>
      <c r="C1730" s="403"/>
      <c r="E1730" s="435"/>
      <c r="F1730" s="436"/>
      <c r="G1730" s="436"/>
      <c r="H1730" s="356"/>
    </row>
    <row r="1731" spans="1:8" s="351" customFormat="1" ht="35.1" customHeight="1">
      <c r="A1731" s="356"/>
      <c r="B1731" s="403"/>
      <c r="C1731" s="403"/>
      <c r="E1731" s="435"/>
      <c r="F1731" s="436"/>
      <c r="G1731" s="436"/>
      <c r="H1731" s="356"/>
    </row>
    <row r="1732" spans="1:8" s="351" customFormat="1" ht="35.1" customHeight="1">
      <c r="A1732" s="356"/>
      <c r="B1732" s="403"/>
      <c r="C1732" s="403"/>
      <c r="E1732" s="435"/>
      <c r="F1732" s="436"/>
      <c r="G1732" s="436"/>
      <c r="H1732" s="356"/>
    </row>
    <row r="1733" spans="1:8" s="351" customFormat="1" ht="35.1" customHeight="1">
      <c r="A1733" s="356"/>
      <c r="B1733" s="403"/>
      <c r="C1733" s="403"/>
      <c r="E1733" s="435"/>
      <c r="F1733" s="436"/>
      <c r="G1733" s="436"/>
      <c r="H1733" s="356"/>
    </row>
    <row r="1734" spans="1:8" s="351" customFormat="1" ht="35.1" customHeight="1">
      <c r="A1734" s="356"/>
      <c r="B1734" s="403"/>
      <c r="C1734" s="403"/>
      <c r="E1734" s="435"/>
      <c r="F1734" s="436"/>
      <c r="G1734" s="436"/>
      <c r="H1734" s="356"/>
    </row>
    <row r="1735" spans="1:8" s="351" customFormat="1" ht="35.1" customHeight="1">
      <c r="A1735" s="356"/>
      <c r="B1735" s="403"/>
      <c r="C1735" s="403"/>
      <c r="E1735" s="435"/>
      <c r="F1735" s="436"/>
      <c r="G1735" s="436"/>
      <c r="H1735" s="356"/>
    </row>
    <row r="1736" spans="1:8" s="351" customFormat="1" ht="35.1" customHeight="1">
      <c r="A1736" s="356"/>
      <c r="B1736" s="403"/>
      <c r="C1736" s="403"/>
      <c r="E1736" s="435"/>
      <c r="F1736" s="436"/>
      <c r="G1736" s="436"/>
      <c r="H1736" s="356"/>
    </row>
    <row r="1737" spans="1:8" s="351" customFormat="1" ht="35.1" customHeight="1">
      <c r="A1737" s="356"/>
      <c r="B1737" s="403"/>
      <c r="C1737" s="403"/>
      <c r="E1737" s="435"/>
      <c r="F1737" s="436"/>
      <c r="G1737" s="436"/>
      <c r="H1737" s="356"/>
    </row>
    <row r="1738" spans="1:8" s="351" customFormat="1" ht="35.1" customHeight="1">
      <c r="A1738" s="356"/>
      <c r="B1738" s="403"/>
      <c r="C1738" s="403"/>
      <c r="E1738" s="435"/>
      <c r="F1738" s="436"/>
      <c r="G1738" s="436"/>
      <c r="H1738" s="356"/>
    </row>
    <row r="1739" spans="1:8" s="351" customFormat="1" ht="35.1" customHeight="1">
      <c r="A1739" s="356"/>
      <c r="B1739" s="403"/>
      <c r="C1739" s="403"/>
      <c r="E1739" s="435"/>
      <c r="F1739" s="436"/>
      <c r="G1739" s="436"/>
      <c r="H1739" s="356"/>
    </row>
    <row r="1740" spans="1:8" s="351" customFormat="1" ht="35.1" customHeight="1">
      <c r="A1740" s="356"/>
      <c r="B1740" s="403"/>
      <c r="C1740" s="403"/>
      <c r="E1740" s="435"/>
      <c r="F1740" s="436"/>
      <c r="G1740" s="436"/>
      <c r="H1740" s="356"/>
    </row>
    <row r="1741" spans="1:8" s="351" customFormat="1" ht="35.1" customHeight="1">
      <c r="A1741" s="356"/>
      <c r="B1741" s="403"/>
      <c r="C1741" s="403"/>
      <c r="E1741" s="435"/>
      <c r="F1741" s="436"/>
      <c r="G1741" s="436"/>
      <c r="H1741" s="356"/>
    </row>
    <row r="1742" spans="1:8" s="351" customFormat="1" ht="35.1" customHeight="1">
      <c r="A1742" s="356"/>
      <c r="B1742" s="403"/>
      <c r="C1742" s="403"/>
      <c r="E1742" s="435"/>
      <c r="F1742" s="436"/>
      <c r="G1742" s="436"/>
      <c r="H1742" s="356"/>
    </row>
    <row r="1743" spans="1:8" s="351" customFormat="1" ht="35.1" customHeight="1">
      <c r="A1743" s="356"/>
      <c r="B1743" s="403"/>
      <c r="C1743" s="403"/>
      <c r="E1743" s="435"/>
      <c r="F1743" s="436"/>
      <c r="G1743" s="436"/>
      <c r="H1743" s="356"/>
    </row>
    <row r="1744" spans="1:8" s="351" customFormat="1" ht="35.1" customHeight="1">
      <c r="A1744" s="356"/>
      <c r="B1744" s="403"/>
      <c r="C1744" s="403"/>
      <c r="E1744" s="435"/>
      <c r="F1744" s="436"/>
      <c r="G1744" s="436"/>
      <c r="H1744" s="356"/>
    </row>
    <row r="1745" spans="1:8" s="351" customFormat="1" ht="35.1" customHeight="1">
      <c r="A1745" s="356"/>
      <c r="B1745" s="403"/>
      <c r="C1745" s="403"/>
      <c r="E1745" s="435"/>
      <c r="F1745" s="436"/>
      <c r="G1745" s="436"/>
      <c r="H1745" s="356"/>
    </row>
    <row r="1746" spans="1:8" s="351" customFormat="1" ht="35.1" customHeight="1">
      <c r="A1746" s="356"/>
      <c r="B1746" s="403"/>
      <c r="C1746" s="403"/>
      <c r="E1746" s="435"/>
      <c r="F1746" s="436"/>
      <c r="G1746" s="436"/>
      <c r="H1746" s="356"/>
    </row>
    <row r="1747" spans="1:8" s="351" customFormat="1" ht="35.1" customHeight="1">
      <c r="A1747" s="356"/>
      <c r="B1747" s="403"/>
      <c r="C1747" s="403"/>
      <c r="E1747" s="435"/>
      <c r="F1747" s="436"/>
      <c r="G1747" s="436"/>
      <c r="H1747" s="356"/>
    </row>
    <row r="1748" spans="1:8" s="351" customFormat="1" ht="35.1" customHeight="1">
      <c r="A1748" s="356"/>
      <c r="B1748" s="403"/>
      <c r="C1748" s="403"/>
      <c r="E1748" s="435"/>
      <c r="F1748" s="436"/>
      <c r="G1748" s="436"/>
      <c r="H1748" s="356"/>
    </row>
    <row r="1749" spans="1:8" s="351" customFormat="1" ht="35.1" customHeight="1">
      <c r="A1749" s="356"/>
      <c r="B1749" s="403"/>
      <c r="C1749" s="403"/>
      <c r="E1749" s="435"/>
      <c r="F1749" s="436"/>
      <c r="G1749" s="436"/>
      <c r="H1749" s="356"/>
    </row>
    <row r="1750" spans="1:8" s="351" customFormat="1" ht="35.1" customHeight="1">
      <c r="A1750" s="356"/>
      <c r="B1750" s="403"/>
      <c r="C1750" s="403"/>
      <c r="E1750" s="435"/>
      <c r="F1750" s="436"/>
      <c r="G1750" s="436"/>
      <c r="H1750" s="356"/>
    </row>
    <row r="1751" spans="1:8" s="351" customFormat="1" ht="35.1" customHeight="1">
      <c r="A1751" s="356"/>
      <c r="B1751" s="403"/>
      <c r="C1751" s="403"/>
      <c r="E1751" s="435"/>
      <c r="F1751" s="436"/>
      <c r="G1751" s="436"/>
      <c r="H1751" s="356"/>
    </row>
    <row r="1752" spans="1:8" s="351" customFormat="1" ht="35.1" customHeight="1">
      <c r="A1752" s="356"/>
      <c r="B1752" s="403"/>
      <c r="C1752" s="403"/>
      <c r="E1752" s="435"/>
      <c r="F1752" s="436"/>
      <c r="G1752" s="436"/>
      <c r="H1752" s="356"/>
    </row>
    <row r="1753" spans="1:8" s="351" customFormat="1" ht="35.1" customHeight="1">
      <c r="A1753" s="356"/>
      <c r="B1753" s="403"/>
      <c r="C1753" s="403"/>
      <c r="E1753" s="435"/>
      <c r="F1753" s="436"/>
      <c r="G1753" s="436"/>
      <c r="H1753" s="356"/>
    </row>
    <row r="1754" spans="1:8" s="351" customFormat="1" ht="35.1" customHeight="1">
      <c r="A1754" s="356"/>
      <c r="B1754" s="403"/>
      <c r="C1754" s="403"/>
      <c r="E1754" s="435"/>
      <c r="F1754" s="436"/>
      <c r="G1754" s="436"/>
      <c r="H1754" s="356"/>
    </row>
    <row r="1755" spans="1:8" s="351" customFormat="1" ht="35.1" customHeight="1">
      <c r="A1755" s="356"/>
      <c r="B1755" s="403"/>
      <c r="C1755" s="403"/>
      <c r="E1755" s="435"/>
      <c r="F1755" s="436"/>
      <c r="G1755" s="436"/>
      <c r="H1755" s="356"/>
    </row>
    <row r="1756" spans="1:8" s="351" customFormat="1" ht="35.1" customHeight="1">
      <c r="A1756" s="356"/>
      <c r="B1756" s="403"/>
      <c r="C1756" s="403"/>
      <c r="E1756" s="435"/>
      <c r="F1756" s="436"/>
      <c r="G1756" s="436"/>
      <c r="H1756" s="356"/>
    </row>
    <row r="1757" spans="1:8" s="351" customFormat="1" ht="35.1" customHeight="1">
      <c r="A1757" s="356"/>
      <c r="B1757" s="403"/>
      <c r="C1757" s="403"/>
      <c r="E1757" s="435"/>
      <c r="F1757" s="436"/>
      <c r="G1757" s="436"/>
      <c r="H1757" s="356"/>
    </row>
    <row r="1758" spans="1:8" s="351" customFormat="1" ht="35.1" customHeight="1">
      <c r="A1758" s="356"/>
      <c r="B1758" s="403"/>
      <c r="C1758" s="403"/>
      <c r="E1758" s="435"/>
      <c r="F1758" s="436"/>
      <c r="G1758" s="436"/>
      <c r="H1758" s="356"/>
    </row>
    <row r="1759" spans="1:8" s="351" customFormat="1" ht="35.1" customHeight="1">
      <c r="A1759" s="356"/>
      <c r="B1759" s="403"/>
      <c r="C1759" s="403"/>
      <c r="E1759" s="435"/>
      <c r="F1759" s="436"/>
      <c r="G1759" s="436"/>
      <c r="H1759" s="356"/>
    </row>
    <row r="1760" spans="1:8" s="351" customFormat="1" ht="35.1" customHeight="1">
      <c r="A1760" s="356"/>
      <c r="B1760" s="403"/>
      <c r="C1760" s="403"/>
      <c r="E1760" s="435"/>
      <c r="F1760" s="436"/>
      <c r="G1760" s="436"/>
      <c r="H1760" s="356"/>
    </row>
    <row r="1761" spans="1:8" s="351" customFormat="1" ht="35.1" customHeight="1">
      <c r="A1761" s="356"/>
      <c r="B1761" s="403"/>
      <c r="C1761" s="403"/>
      <c r="E1761" s="435"/>
      <c r="F1761" s="436"/>
      <c r="G1761" s="436"/>
      <c r="H1761" s="356"/>
    </row>
    <row r="1762" spans="1:8" s="351" customFormat="1" ht="35.1" customHeight="1">
      <c r="A1762" s="356"/>
      <c r="B1762" s="403"/>
      <c r="C1762" s="403"/>
      <c r="E1762" s="435"/>
      <c r="F1762" s="436"/>
      <c r="G1762" s="436"/>
      <c r="H1762" s="356"/>
    </row>
    <row r="1763" spans="1:8" s="351" customFormat="1" ht="35.1" customHeight="1">
      <c r="A1763" s="356"/>
      <c r="B1763" s="403"/>
      <c r="C1763" s="403"/>
      <c r="E1763" s="435"/>
      <c r="F1763" s="436"/>
      <c r="G1763" s="436"/>
      <c r="H1763" s="356"/>
    </row>
    <row r="1764" spans="1:8" s="351" customFormat="1" ht="35.1" customHeight="1">
      <c r="A1764" s="356"/>
      <c r="B1764" s="403"/>
      <c r="C1764" s="403"/>
      <c r="E1764" s="435"/>
      <c r="F1764" s="436"/>
      <c r="G1764" s="436"/>
      <c r="H1764" s="356"/>
    </row>
    <row r="1765" spans="1:8" s="351" customFormat="1" ht="35.1" customHeight="1">
      <c r="A1765" s="356"/>
      <c r="B1765" s="403"/>
      <c r="C1765" s="403"/>
      <c r="E1765" s="435"/>
      <c r="F1765" s="436"/>
      <c r="G1765" s="436"/>
      <c r="H1765" s="356"/>
    </row>
    <row r="1766" spans="1:8" s="351" customFormat="1" ht="35.1" customHeight="1">
      <c r="A1766" s="356"/>
      <c r="B1766" s="403"/>
      <c r="C1766" s="403"/>
      <c r="E1766" s="435"/>
      <c r="F1766" s="436"/>
      <c r="G1766" s="436"/>
      <c r="H1766" s="356"/>
    </row>
    <row r="1767" spans="1:8" s="351" customFormat="1" ht="35.1" customHeight="1">
      <c r="A1767" s="356"/>
      <c r="B1767" s="403"/>
      <c r="C1767" s="403"/>
      <c r="E1767" s="435"/>
      <c r="F1767" s="436"/>
      <c r="G1767" s="436"/>
      <c r="H1767" s="356"/>
    </row>
    <row r="1768" spans="1:8" s="351" customFormat="1" ht="35.1" customHeight="1">
      <c r="A1768" s="356"/>
      <c r="B1768" s="403"/>
      <c r="C1768" s="403"/>
      <c r="E1768" s="435"/>
      <c r="F1768" s="436"/>
      <c r="G1768" s="436"/>
      <c r="H1768" s="356"/>
    </row>
    <row r="1769" spans="1:8" s="351" customFormat="1" ht="35.1" customHeight="1">
      <c r="A1769" s="356"/>
      <c r="B1769" s="403"/>
      <c r="C1769" s="403"/>
      <c r="E1769" s="435"/>
      <c r="F1769" s="436"/>
      <c r="G1769" s="436"/>
      <c r="H1769" s="356"/>
    </row>
    <row r="1770" spans="1:8" s="351" customFormat="1" ht="35.1" customHeight="1">
      <c r="A1770" s="356"/>
      <c r="B1770" s="403"/>
      <c r="C1770" s="403"/>
      <c r="E1770" s="435"/>
      <c r="F1770" s="436"/>
      <c r="G1770" s="436"/>
      <c r="H1770" s="356"/>
    </row>
    <row r="1771" spans="1:8" s="351" customFormat="1" ht="35.1" customHeight="1">
      <c r="A1771" s="356"/>
      <c r="B1771" s="403"/>
      <c r="C1771" s="403"/>
      <c r="E1771" s="435"/>
      <c r="F1771" s="436"/>
      <c r="G1771" s="436"/>
      <c r="H1771" s="356"/>
    </row>
    <row r="1772" spans="1:8" s="351" customFormat="1" ht="35.1" customHeight="1">
      <c r="A1772" s="356"/>
      <c r="B1772" s="403"/>
      <c r="C1772" s="403"/>
      <c r="E1772" s="435"/>
      <c r="F1772" s="436"/>
      <c r="G1772" s="436"/>
      <c r="H1772" s="356"/>
    </row>
    <row r="1773" spans="1:8" s="351" customFormat="1" ht="35.1" customHeight="1">
      <c r="A1773" s="356"/>
      <c r="B1773" s="403"/>
      <c r="C1773" s="403"/>
      <c r="E1773" s="435"/>
      <c r="F1773" s="436"/>
      <c r="G1773" s="436"/>
      <c r="H1773" s="356"/>
    </row>
    <row r="1774" spans="1:8" s="351" customFormat="1" ht="35.1" customHeight="1">
      <c r="A1774" s="356"/>
      <c r="B1774" s="403"/>
      <c r="C1774" s="403"/>
      <c r="E1774" s="435"/>
      <c r="F1774" s="436"/>
      <c r="G1774" s="436"/>
      <c r="H1774" s="356"/>
    </row>
    <row r="1775" spans="1:8" s="351" customFormat="1" ht="35.1" customHeight="1">
      <c r="A1775" s="356"/>
      <c r="B1775" s="403"/>
      <c r="C1775" s="403"/>
      <c r="E1775" s="435"/>
      <c r="F1775" s="436"/>
      <c r="G1775" s="436"/>
      <c r="H1775" s="356"/>
    </row>
    <row r="1776" spans="1:8" s="351" customFormat="1" ht="35.1" customHeight="1">
      <c r="A1776" s="356"/>
      <c r="B1776" s="403"/>
      <c r="C1776" s="403"/>
      <c r="E1776" s="435"/>
      <c r="F1776" s="436"/>
      <c r="G1776" s="436"/>
      <c r="H1776" s="356"/>
    </row>
    <row r="1777" spans="1:8" s="351" customFormat="1" ht="35.1" customHeight="1">
      <c r="A1777" s="356"/>
      <c r="B1777" s="403"/>
      <c r="C1777" s="403"/>
      <c r="E1777" s="435"/>
      <c r="F1777" s="436"/>
      <c r="G1777" s="436"/>
      <c r="H1777" s="356"/>
    </row>
    <row r="1778" spans="1:8" s="351" customFormat="1" ht="35.1" customHeight="1">
      <c r="A1778" s="356"/>
      <c r="B1778" s="403"/>
      <c r="C1778" s="403"/>
      <c r="E1778" s="435"/>
      <c r="F1778" s="436"/>
      <c r="G1778" s="436"/>
      <c r="H1778" s="356"/>
    </row>
    <row r="1779" spans="1:8" s="351" customFormat="1" ht="35.1" customHeight="1">
      <c r="A1779" s="356"/>
      <c r="B1779" s="403"/>
      <c r="C1779" s="403"/>
      <c r="E1779" s="435"/>
      <c r="F1779" s="436"/>
      <c r="G1779" s="436"/>
      <c r="H1779" s="356"/>
    </row>
    <row r="1780" spans="1:8" s="351" customFormat="1" ht="35.1" customHeight="1">
      <c r="A1780" s="356"/>
      <c r="B1780" s="403"/>
      <c r="C1780" s="403"/>
      <c r="E1780" s="435"/>
      <c r="F1780" s="436"/>
      <c r="G1780" s="436"/>
      <c r="H1780" s="356"/>
    </row>
    <row r="1781" spans="1:8" s="351" customFormat="1" ht="35.1" customHeight="1">
      <c r="A1781" s="356"/>
      <c r="B1781" s="403"/>
      <c r="C1781" s="403"/>
      <c r="E1781" s="435"/>
      <c r="F1781" s="436"/>
      <c r="G1781" s="436"/>
      <c r="H1781" s="356"/>
    </row>
    <row r="1782" spans="1:8" s="351" customFormat="1" ht="35.1" customHeight="1">
      <c r="A1782" s="356"/>
      <c r="B1782" s="403"/>
      <c r="C1782" s="403"/>
      <c r="E1782" s="435"/>
      <c r="F1782" s="436"/>
      <c r="G1782" s="436"/>
      <c r="H1782" s="356"/>
    </row>
    <row r="1783" spans="1:8" s="351" customFormat="1" ht="35.1" customHeight="1">
      <c r="A1783" s="356"/>
      <c r="B1783" s="403"/>
      <c r="C1783" s="403"/>
      <c r="E1783" s="435"/>
      <c r="F1783" s="436"/>
      <c r="G1783" s="436"/>
      <c r="H1783" s="356"/>
    </row>
    <row r="1784" spans="1:8" s="351" customFormat="1" ht="35.1" customHeight="1">
      <c r="A1784" s="356"/>
      <c r="B1784" s="403"/>
      <c r="C1784" s="403"/>
      <c r="E1784" s="435"/>
      <c r="F1784" s="436"/>
      <c r="G1784" s="436"/>
      <c r="H1784" s="356"/>
    </row>
    <row r="1785" spans="1:8" s="351" customFormat="1" ht="35.1" customHeight="1">
      <c r="A1785" s="356"/>
      <c r="B1785" s="403"/>
      <c r="C1785" s="403"/>
      <c r="E1785" s="435"/>
      <c r="F1785" s="436"/>
      <c r="G1785" s="436"/>
      <c r="H1785" s="356"/>
    </row>
    <row r="1786" spans="1:8" s="351" customFormat="1" ht="35.1" customHeight="1">
      <c r="A1786" s="356"/>
      <c r="B1786" s="403"/>
      <c r="C1786" s="403"/>
      <c r="E1786" s="435"/>
      <c r="F1786" s="436"/>
      <c r="G1786" s="436"/>
      <c r="H1786" s="356"/>
    </row>
    <row r="1787" spans="1:8" s="351" customFormat="1" ht="35.1" customHeight="1">
      <c r="A1787" s="356"/>
      <c r="B1787" s="403"/>
      <c r="C1787" s="403"/>
      <c r="E1787" s="435"/>
      <c r="F1787" s="436"/>
      <c r="G1787" s="436"/>
      <c r="H1787" s="356"/>
    </row>
    <row r="1788" spans="1:8" s="351" customFormat="1" ht="35.1" customHeight="1">
      <c r="A1788" s="356"/>
      <c r="B1788" s="403"/>
      <c r="C1788" s="403"/>
      <c r="E1788" s="435"/>
      <c r="F1788" s="436"/>
      <c r="G1788" s="436"/>
      <c r="H1788" s="356"/>
    </row>
    <row r="1789" spans="1:8" s="351" customFormat="1" ht="35.1" customHeight="1">
      <c r="A1789" s="356"/>
      <c r="B1789" s="403"/>
      <c r="C1789" s="403"/>
      <c r="E1789" s="435"/>
      <c r="F1789" s="436"/>
      <c r="G1789" s="436"/>
      <c r="H1789" s="356"/>
    </row>
    <row r="1790" spans="1:8" s="351" customFormat="1" ht="35.1" customHeight="1">
      <c r="A1790" s="356"/>
      <c r="B1790" s="403"/>
      <c r="C1790" s="403"/>
      <c r="E1790" s="435"/>
      <c r="F1790" s="436"/>
      <c r="G1790" s="436"/>
      <c r="H1790" s="356"/>
    </row>
    <row r="1791" spans="1:8" s="351" customFormat="1" ht="35.1" customHeight="1">
      <c r="A1791" s="356"/>
      <c r="B1791" s="403"/>
      <c r="C1791" s="403"/>
      <c r="E1791" s="435"/>
      <c r="F1791" s="436"/>
      <c r="G1791" s="436"/>
      <c r="H1791" s="356"/>
    </row>
    <row r="1792" spans="1:8" s="351" customFormat="1" ht="35.1" customHeight="1">
      <c r="A1792" s="356"/>
      <c r="B1792" s="403"/>
      <c r="C1792" s="403"/>
      <c r="E1792" s="435"/>
      <c r="F1792" s="436"/>
      <c r="G1792" s="436"/>
      <c r="H1792" s="356"/>
    </row>
    <row r="1793" spans="1:8" s="351" customFormat="1" ht="35.1" customHeight="1">
      <c r="A1793" s="356"/>
      <c r="B1793" s="403"/>
      <c r="C1793" s="403"/>
      <c r="E1793" s="435"/>
      <c r="F1793" s="436"/>
      <c r="G1793" s="436"/>
      <c r="H1793" s="356"/>
    </row>
    <row r="1794" spans="1:8" s="351" customFormat="1" ht="35.1" customHeight="1">
      <c r="A1794" s="356"/>
      <c r="B1794" s="403"/>
      <c r="C1794" s="403"/>
      <c r="E1794" s="435"/>
      <c r="F1794" s="436"/>
      <c r="G1794" s="436"/>
      <c r="H1794" s="356"/>
    </row>
    <row r="1795" spans="1:8" s="351" customFormat="1" ht="35.1" customHeight="1">
      <c r="A1795" s="356"/>
      <c r="B1795" s="403"/>
      <c r="C1795" s="403"/>
      <c r="E1795" s="435"/>
      <c r="F1795" s="436"/>
      <c r="G1795" s="436"/>
      <c r="H1795" s="356"/>
    </row>
    <row r="1796" spans="1:8" s="351" customFormat="1" ht="35.1" customHeight="1">
      <c r="A1796" s="356"/>
      <c r="B1796" s="403"/>
      <c r="C1796" s="403"/>
      <c r="E1796" s="435"/>
      <c r="F1796" s="436"/>
      <c r="G1796" s="436"/>
      <c r="H1796" s="356"/>
    </row>
    <row r="1797" spans="1:8" s="351" customFormat="1" ht="35.1" customHeight="1">
      <c r="A1797" s="356"/>
      <c r="B1797" s="403"/>
      <c r="C1797" s="403"/>
      <c r="E1797" s="435"/>
      <c r="F1797" s="436"/>
      <c r="G1797" s="436"/>
      <c r="H1797" s="356"/>
    </row>
    <row r="1798" spans="1:8" s="351" customFormat="1" ht="35.1" customHeight="1">
      <c r="A1798" s="356"/>
      <c r="B1798" s="403"/>
      <c r="C1798" s="403"/>
      <c r="E1798" s="435"/>
      <c r="F1798" s="436"/>
      <c r="G1798" s="436"/>
      <c r="H1798" s="356"/>
    </row>
    <row r="1799" spans="1:8" s="351" customFormat="1" ht="35.1" customHeight="1">
      <c r="A1799" s="356"/>
      <c r="B1799" s="403"/>
      <c r="C1799" s="403"/>
      <c r="E1799" s="435"/>
      <c r="F1799" s="436"/>
      <c r="G1799" s="436"/>
      <c r="H1799" s="356"/>
    </row>
    <row r="1800" spans="1:8" s="351" customFormat="1" ht="35.1" customHeight="1">
      <c r="A1800" s="356"/>
      <c r="B1800" s="403"/>
      <c r="C1800" s="403"/>
      <c r="E1800" s="435"/>
      <c r="F1800" s="436"/>
      <c r="G1800" s="436"/>
      <c r="H1800" s="356"/>
    </row>
    <row r="1801" spans="1:8" s="351" customFormat="1" ht="35.1" customHeight="1">
      <c r="A1801" s="356"/>
      <c r="B1801" s="403"/>
      <c r="C1801" s="403"/>
      <c r="E1801" s="435"/>
      <c r="F1801" s="436"/>
      <c r="G1801" s="436"/>
      <c r="H1801" s="356"/>
    </row>
    <row r="1802" spans="1:8" s="351" customFormat="1" ht="35.1" customHeight="1">
      <c r="A1802" s="356"/>
      <c r="B1802" s="403"/>
      <c r="C1802" s="403"/>
      <c r="E1802" s="435"/>
      <c r="F1802" s="436"/>
      <c r="G1802" s="436"/>
      <c r="H1802" s="356"/>
    </row>
    <row r="1803" spans="1:8" s="351" customFormat="1" ht="35.1" customHeight="1">
      <c r="A1803" s="356"/>
      <c r="B1803" s="403"/>
      <c r="C1803" s="403"/>
      <c r="E1803" s="435"/>
      <c r="F1803" s="436"/>
      <c r="G1803" s="436"/>
      <c r="H1803" s="356"/>
    </row>
    <row r="1804" spans="1:8" s="351" customFormat="1" ht="35.1" customHeight="1">
      <c r="A1804" s="356"/>
      <c r="B1804" s="403"/>
      <c r="C1804" s="403"/>
      <c r="E1804" s="435"/>
      <c r="F1804" s="436"/>
      <c r="G1804" s="436"/>
      <c r="H1804" s="356"/>
    </row>
    <row r="1805" spans="1:8" s="351" customFormat="1" ht="35.1" customHeight="1">
      <c r="A1805" s="356"/>
      <c r="B1805" s="403"/>
      <c r="C1805" s="403"/>
      <c r="E1805" s="435"/>
      <c r="F1805" s="436"/>
      <c r="G1805" s="436"/>
      <c r="H1805" s="356"/>
    </row>
    <row r="1806" spans="1:8" s="351" customFormat="1" ht="35.1" customHeight="1">
      <c r="A1806" s="356"/>
      <c r="B1806" s="403"/>
      <c r="C1806" s="403"/>
      <c r="E1806" s="435"/>
      <c r="F1806" s="436"/>
      <c r="G1806" s="436"/>
      <c r="H1806" s="356"/>
    </row>
    <row r="1807" spans="1:8" s="351" customFormat="1" ht="35.1" customHeight="1">
      <c r="A1807" s="356"/>
      <c r="B1807" s="403"/>
      <c r="C1807" s="403"/>
      <c r="E1807" s="435"/>
      <c r="F1807" s="436"/>
      <c r="G1807" s="436"/>
      <c r="H1807" s="356"/>
    </row>
    <row r="1808" spans="1:8" s="351" customFormat="1" ht="35.1" customHeight="1">
      <c r="A1808" s="356"/>
      <c r="B1808" s="403"/>
      <c r="C1808" s="403"/>
      <c r="E1808" s="435"/>
      <c r="F1808" s="436"/>
      <c r="G1808" s="436"/>
      <c r="H1808" s="356"/>
    </row>
    <row r="1809" spans="1:8" s="351" customFormat="1" ht="35.1" customHeight="1">
      <c r="A1809" s="356"/>
      <c r="B1809" s="403"/>
      <c r="C1809" s="403"/>
      <c r="E1809" s="435"/>
      <c r="F1809" s="436"/>
      <c r="G1809" s="436"/>
      <c r="H1809" s="356"/>
    </row>
    <row r="1810" spans="1:8" s="351" customFormat="1" ht="35.1" customHeight="1">
      <c r="A1810" s="356"/>
      <c r="B1810" s="403"/>
      <c r="C1810" s="403"/>
      <c r="E1810" s="435"/>
      <c r="F1810" s="436"/>
      <c r="G1810" s="436"/>
      <c r="H1810" s="356"/>
    </row>
    <row r="1811" spans="1:8" s="351" customFormat="1" ht="35.1" customHeight="1">
      <c r="A1811" s="356"/>
      <c r="B1811" s="403"/>
      <c r="C1811" s="403"/>
      <c r="E1811" s="435"/>
      <c r="F1811" s="436"/>
      <c r="G1811" s="436"/>
      <c r="H1811" s="356"/>
    </row>
    <row r="1812" spans="1:8" s="351" customFormat="1" ht="35.1" customHeight="1">
      <c r="A1812" s="356"/>
      <c r="B1812" s="403"/>
      <c r="C1812" s="403"/>
      <c r="E1812" s="435"/>
      <c r="F1812" s="436"/>
      <c r="G1812" s="436"/>
      <c r="H1812" s="356"/>
    </row>
    <row r="1813" spans="1:8" s="351" customFormat="1" ht="35.1" customHeight="1">
      <c r="A1813" s="356"/>
      <c r="B1813" s="403"/>
      <c r="C1813" s="403"/>
      <c r="E1813" s="435"/>
      <c r="F1813" s="436"/>
      <c r="G1813" s="436"/>
      <c r="H1813" s="356"/>
    </row>
    <row r="1814" spans="1:8" s="351" customFormat="1" ht="35.1" customHeight="1">
      <c r="A1814" s="356"/>
      <c r="B1814" s="403"/>
      <c r="C1814" s="403"/>
      <c r="E1814" s="435"/>
      <c r="F1814" s="436"/>
      <c r="G1814" s="436"/>
      <c r="H1814" s="356"/>
    </row>
    <row r="1815" spans="1:8" s="351" customFormat="1" ht="35.1" customHeight="1">
      <c r="A1815" s="356"/>
      <c r="B1815" s="403"/>
      <c r="C1815" s="403"/>
      <c r="E1815" s="435"/>
      <c r="F1815" s="436"/>
      <c r="G1815" s="436"/>
      <c r="H1815" s="356"/>
    </row>
    <row r="1816" spans="1:8" s="351" customFormat="1" ht="35.1" customHeight="1">
      <c r="A1816" s="356"/>
      <c r="B1816" s="403"/>
      <c r="C1816" s="403"/>
      <c r="E1816" s="435"/>
      <c r="F1816" s="436"/>
      <c r="G1816" s="436"/>
      <c r="H1816" s="356"/>
    </row>
    <row r="1817" spans="1:8" s="351" customFormat="1" ht="35.1" customHeight="1">
      <c r="A1817" s="356"/>
      <c r="B1817" s="403"/>
      <c r="C1817" s="403"/>
      <c r="E1817" s="435"/>
      <c r="F1817" s="436"/>
      <c r="G1817" s="436"/>
      <c r="H1817" s="356"/>
    </row>
    <row r="1818" spans="1:8" s="351" customFormat="1" ht="35.1" customHeight="1">
      <c r="A1818" s="356"/>
      <c r="B1818" s="403"/>
      <c r="C1818" s="403"/>
      <c r="E1818" s="435"/>
      <c r="F1818" s="436"/>
      <c r="G1818" s="436"/>
      <c r="H1818" s="356"/>
    </row>
    <row r="1819" spans="1:8" s="351" customFormat="1" ht="35.1" customHeight="1">
      <c r="A1819" s="356"/>
      <c r="B1819" s="403"/>
      <c r="C1819" s="403"/>
      <c r="E1819" s="435"/>
      <c r="F1819" s="436"/>
      <c r="G1819" s="436"/>
      <c r="H1819" s="356"/>
    </row>
    <row r="1820" spans="1:8" s="351" customFormat="1" ht="35.1" customHeight="1">
      <c r="A1820" s="356"/>
      <c r="B1820" s="403"/>
      <c r="C1820" s="403"/>
      <c r="E1820" s="435"/>
      <c r="F1820" s="436"/>
      <c r="G1820" s="436"/>
      <c r="H1820" s="356"/>
    </row>
    <row r="1821" spans="1:8" s="351" customFormat="1" ht="35.1" customHeight="1">
      <c r="A1821" s="356"/>
      <c r="B1821" s="403"/>
      <c r="C1821" s="403"/>
      <c r="E1821" s="435"/>
      <c r="F1821" s="436"/>
      <c r="G1821" s="436"/>
      <c r="H1821" s="356"/>
    </row>
    <row r="1822" spans="1:8" s="351" customFormat="1" ht="35.1" customHeight="1">
      <c r="A1822" s="356"/>
      <c r="B1822" s="403"/>
      <c r="C1822" s="403"/>
      <c r="E1822" s="435"/>
      <c r="F1822" s="436"/>
      <c r="G1822" s="436"/>
      <c r="H1822" s="356"/>
    </row>
    <row r="1823" spans="1:8" s="351" customFormat="1" ht="35.1" customHeight="1">
      <c r="A1823" s="356"/>
      <c r="B1823" s="403"/>
      <c r="C1823" s="403"/>
      <c r="E1823" s="435"/>
      <c r="F1823" s="436"/>
      <c r="G1823" s="436"/>
      <c r="H1823" s="356"/>
    </row>
    <row r="1824" spans="1:8" s="351" customFormat="1" ht="35.1" customHeight="1">
      <c r="A1824" s="356"/>
      <c r="B1824" s="403"/>
      <c r="C1824" s="403"/>
      <c r="E1824" s="435"/>
      <c r="F1824" s="436"/>
      <c r="G1824" s="436"/>
      <c r="H1824" s="356"/>
    </row>
    <row r="1825" spans="1:8" s="351" customFormat="1" ht="35.1" customHeight="1">
      <c r="A1825" s="356"/>
      <c r="B1825" s="403"/>
      <c r="C1825" s="403"/>
      <c r="E1825" s="435"/>
      <c r="F1825" s="436"/>
      <c r="G1825" s="436"/>
      <c r="H1825" s="356"/>
    </row>
    <row r="1826" spans="1:8" s="351" customFormat="1" ht="35.1" customHeight="1">
      <c r="A1826" s="356"/>
      <c r="B1826" s="403"/>
      <c r="C1826" s="403"/>
      <c r="E1826" s="435"/>
      <c r="F1826" s="436"/>
      <c r="G1826" s="436"/>
      <c r="H1826" s="356"/>
    </row>
    <row r="1827" spans="1:8" s="351" customFormat="1" ht="35.1" customHeight="1">
      <c r="A1827" s="356"/>
      <c r="B1827" s="403"/>
      <c r="C1827" s="403"/>
      <c r="E1827" s="435"/>
      <c r="F1827" s="436"/>
      <c r="G1827" s="436"/>
      <c r="H1827" s="356"/>
    </row>
    <row r="1828" spans="1:8" s="351" customFormat="1" ht="35.1" customHeight="1">
      <c r="A1828" s="356"/>
      <c r="B1828" s="403"/>
      <c r="C1828" s="403"/>
      <c r="E1828" s="435"/>
      <c r="F1828" s="436"/>
      <c r="G1828" s="436"/>
      <c r="H1828" s="356"/>
    </row>
    <row r="1829" spans="1:8" s="351" customFormat="1" ht="35.1" customHeight="1">
      <c r="A1829" s="356"/>
      <c r="B1829" s="403"/>
      <c r="C1829" s="403"/>
      <c r="E1829" s="435"/>
      <c r="F1829" s="436"/>
      <c r="G1829" s="436"/>
      <c r="H1829" s="356"/>
    </row>
    <row r="1830" spans="1:8" s="351" customFormat="1" ht="35.1" customHeight="1">
      <c r="A1830" s="356"/>
      <c r="B1830" s="403"/>
      <c r="C1830" s="403"/>
      <c r="E1830" s="435"/>
      <c r="F1830" s="436"/>
      <c r="G1830" s="436"/>
      <c r="H1830" s="356"/>
    </row>
    <row r="1831" spans="1:8" s="351" customFormat="1" ht="35.1" customHeight="1">
      <c r="A1831" s="356"/>
      <c r="B1831" s="403"/>
      <c r="C1831" s="403"/>
      <c r="E1831" s="435"/>
      <c r="F1831" s="436"/>
      <c r="G1831" s="436"/>
      <c r="H1831" s="356"/>
    </row>
    <row r="1832" spans="1:8" s="351" customFormat="1" ht="35.1" customHeight="1">
      <c r="A1832" s="356"/>
      <c r="B1832" s="403"/>
      <c r="C1832" s="403"/>
      <c r="E1832" s="435"/>
      <c r="F1832" s="436"/>
      <c r="G1832" s="436"/>
      <c r="H1832" s="356"/>
    </row>
    <row r="1833" spans="1:8" s="351" customFormat="1" ht="35.1" customHeight="1">
      <c r="A1833" s="356"/>
      <c r="B1833" s="403"/>
      <c r="C1833" s="403"/>
      <c r="E1833" s="435"/>
      <c r="F1833" s="436"/>
      <c r="G1833" s="436"/>
      <c r="H1833" s="356"/>
    </row>
    <row r="1834" spans="1:8" s="351" customFormat="1" ht="35.1" customHeight="1">
      <c r="A1834" s="356"/>
      <c r="B1834" s="403"/>
      <c r="C1834" s="403"/>
      <c r="E1834" s="435"/>
      <c r="F1834" s="436"/>
      <c r="G1834" s="436"/>
      <c r="H1834" s="356"/>
    </row>
    <row r="1835" spans="1:8" s="351" customFormat="1" ht="35.1" customHeight="1">
      <c r="A1835" s="356"/>
      <c r="B1835" s="403"/>
      <c r="C1835" s="403"/>
      <c r="E1835" s="435"/>
      <c r="F1835" s="436"/>
      <c r="G1835" s="436"/>
      <c r="H1835" s="356"/>
    </row>
    <row r="1836" spans="1:8" s="351" customFormat="1" ht="35.1" customHeight="1">
      <c r="A1836" s="356"/>
      <c r="B1836" s="403"/>
      <c r="C1836" s="403"/>
      <c r="E1836" s="435"/>
      <c r="F1836" s="436"/>
      <c r="G1836" s="436"/>
      <c r="H1836" s="356"/>
    </row>
    <row r="1837" spans="1:8" s="351" customFormat="1" ht="35.1" customHeight="1">
      <c r="A1837" s="356"/>
      <c r="B1837" s="403"/>
      <c r="C1837" s="403"/>
      <c r="E1837" s="435"/>
      <c r="F1837" s="436"/>
      <c r="G1837" s="436"/>
      <c r="H1837" s="356"/>
    </row>
    <row r="1838" spans="1:8" s="351" customFormat="1" ht="35.1" customHeight="1">
      <c r="A1838" s="356"/>
      <c r="B1838" s="403"/>
      <c r="C1838" s="403"/>
      <c r="E1838" s="435"/>
      <c r="F1838" s="436"/>
      <c r="G1838" s="436"/>
      <c r="H1838" s="356"/>
    </row>
    <row r="1839" spans="1:8" s="351" customFormat="1" ht="35.1" customHeight="1">
      <c r="A1839" s="356"/>
      <c r="B1839" s="403"/>
      <c r="C1839" s="403"/>
      <c r="E1839" s="435"/>
      <c r="F1839" s="436"/>
      <c r="G1839" s="436"/>
      <c r="H1839" s="356"/>
    </row>
    <row r="1840" spans="1:8" s="351" customFormat="1" ht="35.1" customHeight="1">
      <c r="A1840" s="356"/>
      <c r="B1840" s="403"/>
      <c r="C1840" s="403"/>
      <c r="E1840" s="435"/>
      <c r="F1840" s="436"/>
      <c r="G1840" s="436"/>
      <c r="H1840" s="356"/>
    </row>
    <row r="1841" spans="1:8" s="351" customFormat="1" ht="35.1" customHeight="1">
      <c r="A1841" s="356"/>
      <c r="B1841" s="403"/>
      <c r="C1841" s="403"/>
      <c r="E1841" s="435"/>
      <c r="F1841" s="436"/>
      <c r="G1841" s="436"/>
      <c r="H1841" s="356"/>
    </row>
    <row r="1842" spans="1:8" s="351" customFormat="1" ht="35.1" customHeight="1">
      <c r="A1842" s="356"/>
      <c r="B1842" s="403"/>
      <c r="C1842" s="403"/>
      <c r="E1842" s="435"/>
      <c r="F1842" s="436"/>
      <c r="G1842" s="436"/>
      <c r="H1842" s="356"/>
    </row>
    <row r="1843" spans="1:8" s="351" customFormat="1" ht="35.1" customHeight="1">
      <c r="A1843" s="356"/>
      <c r="B1843" s="403"/>
      <c r="C1843" s="403"/>
      <c r="E1843" s="435"/>
      <c r="F1843" s="436"/>
      <c r="G1843" s="436"/>
      <c r="H1843" s="356"/>
    </row>
    <row r="1844" spans="1:8" s="351" customFormat="1" ht="35.1" customHeight="1">
      <c r="A1844" s="356"/>
      <c r="B1844" s="403"/>
      <c r="C1844" s="403"/>
      <c r="E1844" s="435"/>
      <c r="F1844" s="436"/>
      <c r="G1844" s="436"/>
      <c r="H1844" s="356"/>
    </row>
    <row r="1845" spans="1:8" s="351" customFormat="1" ht="35.1" customHeight="1">
      <c r="A1845" s="356"/>
      <c r="B1845" s="403"/>
      <c r="C1845" s="403"/>
      <c r="E1845" s="435"/>
      <c r="F1845" s="436"/>
      <c r="G1845" s="436"/>
      <c r="H1845" s="356"/>
    </row>
    <row r="1846" spans="1:8" s="351" customFormat="1" ht="35.1" customHeight="1">
      <c r="A1846" s="356"/>
      <c r="B1846" s="403"/>
      <c r="C1846" s="403"/>
      <c r="E1846" s="435"/>
      <c r="F1846" s="436"/>
      <c r="G1846" s="436"/>
      <c r="H1846" s="356"/>
    </row>
    <row r="1847" spans="1:8" s="351" customFormat="1" ht="35.1" customHeight="1">
      <c r="A1847" s="356"/>
      <c r="B1847" s="403"/>
      <c r="C1847" s="403"/>
      <c r="E1847" s="435"/>
      <c r="F1847" s="436"/>
      <c r="G1847" s="436"/>
      <c r="H1847" s="356"/>
    </row>
    <row r="1848" spans="1:8" s="351" customFormat="1" ht="35.1" customHeight="1">
      <c r="A1848" s="356"/>
      <c r="B1848" s="403"/>
      <c r="C1848" s="403"/>
      <c r="E1848" s="435"/>
      <c r="F1848" s="436"/>
      <c r="G1848" s="436"/>
      <c r="H1848" s="356"/>
    </row>
    <row r="1849" spans="1:8" s="351" customFormat="1" ht="35.1" customHeight="1">
      <c r="A1849" s="356"/>
      <c r="B1849" s="403"/>
      <c r="C1849" s="403"/>
      <c r="E1849" s="435"/>
      <c r="F1849" s="436"/>
      <c r="G1849" s="436"/>
      <c r="H1849" s="356"/>
    </row>
    <row r="1850" spans="1:8" s="351" customFormat="1" ht="35.1" customHeight="1">
      <c r="A1850" s="356"/>
      <c r="B1850" s="403"/>
      <c r="C1850" s="403"/>
      <c r="E1850" s="435"/>
      <c r="F1850" s="436"/>
      <c r="G1850" s="436"/>
      <c r="H1850" s="356"/>
    </row>
    <row r="1851" spans="1:8" s="351" customFormat="1" ht="35.1" customHeight="1">
      <c r="A1851" s="356"/>
      <c r="B1851" s="403"/>
      <c r="C1851" s="403"/>
      <c r="E1851" s="435"/>
      <c r="F1851" s="436"/>
      <c r="G1851" s="436"/>
      <c r="H1851" s="356"/>
    </row>
    <row r="1852" spans="1:8" s="351" customFormat="1" ht="35.1" customHeight="1">
      <c r="A1852" s="356"/>
      <c r="B1852" s="403"/>
      <c r="C1852" s="403"/>
      <c r="E1852" s="435"/>
      <c r="F1852" s="436"/>
      <c r="G1852" s="436"/>
      <c r="H1852" s="356"/>
    </row>
    <row r="1853" spans="1:8" s="351" customFormat="1" ht="35.1" customHeight="1">
      <c r="A1853" s="356"/>
      <c r="B1853" s="403"/>
      <c r="C1853" s="403"/>
      <c r="E1853" s="435"/>
      <c r="F1853" s="436"/>
      <c r="G1853" s="436"/>
      <c r="H1853" s="356"/>
    </row>
    <row r="1854" spans="1:8" s="351" customFormat="1" ht="35.1" customHeight="1">
      <c r="A1854" s="356"/>
      <c r="B1854" s="403"/>
      <c r="C1854" s="403"/>
      <c r="E1854" s="435"/>
      <c r="F1854" s="436"/>
      <c r="G1854" s="436"/>
      <c r="H1854" s="356"/>
    </row>
    <row r="1855" spans="1:8" s="351" customFormat="1" ht="35.1" customHeight="1">
      <c r="A1855" s="356"/>
      <c r="B1855" s="403"/>
      <c r="C1855" s="403"/>
      <c r="E1855" s="435"/>
      <c r="F1855" s="436"/>
      <c r="G1855" s="436"/>
      <c r="H1855" s="356"/>
    </row>
    <row r="1856" spans="1:8" s="351" customFormat="1" ht="35.1" customHeight="1">
      <c r="A1856" s="356"/>
      <c r="B1856" s="403"/>
      <c r="C1856" s="403"/>
      <c r="E1856" s="435"/>
      <c r="F1856" s="436"/>
      <c r="G1856" s="436"/>
      <c r="H1856" s="356"/>
    </row>
    <row r="1857" spans="1:8" s="351" customFormat="1" ht="35.1" customHeight="1">
      <c r="A1857" s="356"/>
      <c r="B1857" s="403"/>
      <c r="C1857" s="403"/>
      <c r="E1857" s="435"/>
      <c r="F1857" s="436"/>
      <c r="G1857" s="436"/>
      <c r="H1857" s="356"/>
    </row>
    <row r="1858" spans="1:8" s="351" customFormat="1" ht="35.1" customHeight="1">
      <c r="A1858" s="356"/>
      <c r="B1858" s="403"/>
      <c r="C1858" s="403"/>
      <c r="E1858" s="435"/>
      <c r="F1858" s="436"/>
      <c r="G1858" s="436"/>
      <c r="H1858" s="356"/>
    </row>
    <row r="1859" spans="1:8" s="351" customFormat="1" ht="35.1" customHeight="1">
      <c r="A1859" s="356"/>
      <c r="B1859" s="403"/>
      <c r="C1859" s="403"/>
      <c r="E1859" s="435"/>
      <c r="F1859" s="436"/>
      <c r="G1859" s="436"/>
      <c r="H1859" s="356"/>
    </row>
    <row r="1860" spans="1:8" s="351" customFormat="1" ht="35.1" customHeight="1">
      <c r="A1860" s="356"/>
      <c r="B1860" s="403"/>
      <c r="C1860" s="403"/>
      <c r="E1860" s="435"/>
      <c r="F1860" s="436"/>
      <c r="G1860" s="436"/>
      <c r="H1860" s="356"/>
    </row>
    <row r="1861" spans="1:8" s="351" customFormat="1" ht="35.1" customHeight="1">
      <c r="A1861" s="356"/>
      <c r="B1861" s="403"/>
      <c r="C1861" s="403"/>
      <c r="E1861" s="435"/>
      <c r="F1861" s="436"/>
      <c r="G1861" s="436"/>
      <c r="H1861" s="356"/>
    </row>
    <row r="1862" spans="1:8" s="351" customFormat="1" ht="35.1" customHeight="1">
      <c r="A1862" s="356"/>
      <c r="B1862" s="403"/>
      <c r="C1862" s="403"/>
      <c r="E1862" s="435"/>
      <c r="F1862" s="436"/>
      <c r="G1862" s="436"/>
      <c r="H1862" s="356"/>
    </row>
    <row r="1863" spans="1:8" s="351" customFormat="1" ht="35.1" customHeight="1">
      <c r="A1863" s="356"/>
      <c r="B1863" s="403"/>
      <c r="C1863" s="403"/>
      <c r="E1863" s="435"/>
      <c r="F1863" s="436"/>
      <c r="G1863" s="436"/>
      <c r="H1863" s="356"/>
    </row>
    <row r="1864" spans="1:8" s="351" customFormat="1" ht="35.1" customHeight="1">
      <c r="A1864" s="356"/>
      <c r="B1864" s="403"/>
      <c r="C1864" s="403"/>
      <c r="E1864" s="435"/>
      <c r="F1864" s="436"/>
      <c r="G1864" s="436"/>
      <c r="H1864" s="356"/>
    </row>
    <row r="1865" spans="1:8" s="351" customFormat="1" ht="35.1" customHeight="1">
      <c r="A1865" s="356"/>
      <c r="B1865" s="403"/>
      <c r="C1865" s="403"/>
      <c r="E1865" s="435"/>
      <c r="F1865" s="436"/>
      <c r="G1865" s="436"/>
      <c r="H1865" s="356"/>
    </row>
    <row r="1866" spans="1:8" s="351" customFormat="1" ht="35.1" customHeight="1">
      <c r="A1866" s="356"/>
      <c r="B1866" s="403"/>
      <c r="C1866" s="403"/>
      <c r="E1866" s="435"/>
      <c r="F1866" s="436"/>
      <c r="G1866" s="436"/>
      <c r="H1866" s="356"/>
    </row>
    <row r="1867" spans="1:8" s="351" customFormat="1" ht="35.1" customHeight="1">
      <c r="A1867" s="356"/>
      <c r="B1867" s="403"/>
      <c r="C1867" s="403"/>
      <c r="E1867" s="435"/>
      <c r="F1867" s="436"/>
      <c r="G1867" s="436"/>
      <c r="H1867" s="356"/>
    </row>
    <row r="1868" spans="1:8" s="351" customFormat="1" ht="35.1" customHeight="1">
      <c r="A1868" s="356"/>
      <c r="B1868" s="403"/>
      <c r="C1868" s="403"/>
      <c r="E1868" s="435"/>
      <c r="F1868" s="436"/>
      <c r="G1868" s="436"/>
      <c r="H1868" s="356"/>
    </row>
    <row r="1869" spans="1:8" s="351" customFormat="1" ht="35.1" customHeight="1">
      <c r="A1869" s="356"/>
      <c r="B1869" s="403"/>
      <c r="C1869" s="403"/>
      <c r="E1869" s="435"/>
      <c r="F1869" s="436"/>
      <c r="G1869" s="436"/>
      <c r="H1869" s="356"/>
    </row>
    <row r="1870" spans="1:8" s="351" customFormat="1" ht="35.1" customHeight="1">
      <c r="A1870" s="356"/>
      <c r="B1870" s="403"/>
      <c r="C1870" s="403"/>
      <c r="E1870" s="435"/>
      <c r="F1870" s="436"/>
      <c r="G1870" s="436"/>
      <c r="H1870" s="356"/>
    </row>
    <row r="1871" spans="1:8" s="351" customFormat="1" ht="35.1" customHeight="1">
      <c r="A1871" s="356"/>
      <c r="B1871" s="403"/>
      <c r="C1871" s="403"/>
      <c r="E1871" s="435"/>
      <c r="F1871" s="436"/>
      <c r="G1871" s="436"/>
      <c r="H1871" s="356"/>
    </row>
    <row r="1872" spans="1:8" s="351" customFormat="1" ht="35.1" customHeight="1">
      <c r="A1872" s="356"/>
      <c r="B1872" s="403"/>
      <c r="C1872" s="403"/>
      <c r="E1872" s="435"/>
      <c r="F1872" s="436"/>
      <c r="G1872" s="436"/>
      <c r="H1872" s="356"/>
    </row>
    <row r="1873" spans="1:8" s="351" customFormat="1" ht="35.1" customHeight="1">
      <c r="A1873" s="356"/>
      <c r="B1873" s="403"/>
      <c r="C1873" s="403"/>
      <c r="E1873" s="435"/>
      <c r="F1873" s="436"/>
      <c r="G1873" s="436"/>
      <c r="H1873" s="356"/>
    </row>
    <row r="1874" spans="1:8" s="351" customFormat="1" ht="35.1" customHeight="1">
      <c r="A1874" s="356"/>
      <c r="B1874" s="403"/>
      <c r="C1874" s="403"/>
      <c r="E1874" s="435"/>
      <c r="F1874" s="436"/>
      <c r="G1874" s="436"/>
      <c r="H1874" s="356"/>
    </row>
    <row r="1875" spans="1:8" s="351" customFormat="1" ht="35.1" customHeight="1">
      <c r="A1875" s="356"/>
      <c r="B1875" s="403"/>
      <c r="C1875" s="403"/>
      <c r="E1875" s="435"/>
      <c r="F1875" s="436"/>
      <c r="G1875" s="436"/>
      <c r="H1875" s="356"/>
    </row>
    <row r="1876" spans="1:8" s="351" customFormat="1" ht="35.1" customHeight="1">
      <c r="A1876" s="356"/>
      <c r="B1876" s="403"/>
      <c r="C1876" s="403"/>
      <c r="E1876" s="435"/>
      <c r="F1876" s="436"/>
      <c r="G1876" s="436"/>
      <c r="H1876" s="356"/>
    </row>
    <row r="1877" spans="1:8" s="351" customFormat="1" ht="35.1" customHeight="1">
      <c r="A1877" s="356"/>
      <c r="B1877" s="403"/>
      <c r="C1877" s="403"/>
      <c r="E1877" s="435"/>
      <c r="F1877" s="436"/>
      <c r="G1877" s="436"/>
      <c r="H1877" s="356"/>
    </row>
    <row r="1878" spans="1:8" s="351" customFormat="1" ht="35.1" customHeight="1">
      <c r="A1878" s="356"/>
      <c r="B1878" s="403"/>
      <c r="C1878" s="403"/>
      <c r="E1878" s="435"/>
      <c r="F1878" s="436"/>
      <c r="G1878" s="436"/>
      <c r="H1878" s="356"/>
    </row>
    <row r="1879" spans="1:8" s="351" customFormat="1" ht="35.1" customHeight="1">
      <c r="A1879" s="356"/>
      <c r="B1879" s="403"/>
      <c r="C1879" s="403"/>
      <c r="E1879" s="435"/>
      <c r="F1879" s="436"/>
      <c r="G1879" s="436"/>
      <c r="H1879" s="356"/>
    </row>
    <row r="1880" spans="1:8" s="351" customFormat="1" ht="35.1" customHeight="1">
      <c r="A1880" s="356"/>
      <c r="B1880" s="403"/>
      <c r="C1880" s="403"/>
      <c r="E1880" s="435"/>
      <c r="F1880" s="436"/>
      <c r="G1880" s="436"/>
      <c r="H1880" s="356"/>
    </row>
    <row r="1881" spans="1:8" s="351" customFormat="1" ht="35.1" customHeight="1">
      <c r="A1881" s="356"/>
      <c r="B1881" s="403"/>
      <c r="C1881" s="403"/>
      <c r="E1881" s="435"/>
      <c r="F1881" s="436"/>
      <c r="G1881" s="436"/>
      <c r="H1881" s="356"/>
    </row>
    <row r="1882" spans="1:8" s="351" customFormat="1" ht="35.1" customHeight="1">
      <c r="A1882" s="356"/>
      <c r="B1882" s="403"/>
      <c r="C1882" s="403"/>
      <c r="E1882" s="435"/>
      <c r="F1882" s="436"/>
      <c r="G1882" s="436"/>
      <c r="H1882" s="356"/>
    </row>
    <row r="1883" spans="1:8" s="351" customFormat="1" ht="35.1" customHeight="1">
      <c r="A1883" s="356"/>
      <c r="B1883" s="403"/>
      <c r="C1883" s="403"/>
      <c r="E1883" s="435"/>
      <c r="F1883" s="436"/>
      <c r="G1883" s="436"/>
      <c r="H1883" s="356"/>
    </row>
    <row r="1884" spans="1:8" s="351" customFormat="1" ht="35.1" customHeight="1">
      <c r="A1884" s="356"/>
      <c r="B1884" s="403"/>
      <c r="C1884" s="403"/>
      <c r="E1884" s="435"/>
      <c r="F1884" s="436"/>
      <c r="G1884" s="436"/>
      <c r="H1884" s="356"/>
    </row>
    <row r="1885" spans="1:8" s="351" customFormat="1" ht="35.1" customHeight="1">
      <c r="A1885" s="356"/>
      <c r="B1885" s="403"/>
      <c r="C1885" s="403"/>
      <c r="E1885" s="435"/>
      <c r="F1885" s="436"/>
      <c r="G1885" s="436"/>
      <c r="H1885" s="356"/>
    </row>
    <row r="1886" spans="1:8" s="351" customFormat="1" ht="35.1" customHeight="1">
      <c r="A1886" s="356"/>
      <c r="B1886" s="403"/>
      <c r="C1886" s="403"/>
      <c r="E1886" s="435"/>
      <c r="F1886" s="436"/>
      <c r="G1886" s="436"/>
      <c r="H1886" s="356"/>
    </row>
    <row r="1887" spans="1:8" s="351" customFormat="1" ht="35.1" customHeight="1">
      <c r="A1887" s="356"/>
      <c r="B1887" s="403"/>
      <c r="C1887" s="403"/>
      <c r="E1887" s="435"/>
      <c r="F1887" s="436"/>
      <c r="G1887" s="436"/>
      <c r="H1887" s="356"/>
    </row>
    <row r="1888" spans="1:8" s="351" customFormat="1" ht="35.1" customHeight="1">
      <c r="A1888" s="356"/>
      <c r="B1888" s="403"/>
      <c r="C1888" s="403"/>
      <c r="E1888" s="435"/>
      <c r="F1888" s="436"/>
      <c r="G1888" s="436"/>
      <c r="H1888" s="356"/>
    </row>
    <row r="1889" spans="1:8" s="351" customFormat="1" ht="35.1" customHeight="1">
      <c r="A1889" s="356"/>
      <c r="B1889" s="403"/>
      <c r="C1889" s="403"/>
      <c r="E1889" s="435"/>
      <c r="F1889" s="436"/>
      <c r="G1889" s="436"/>
      <c r="H1889" s="356"/>
    </row>
    <row r="1890" spans="1:8" s="351" customFormat="1" ht="35.1" customHeight="1">
      <c r="A1890" s="356"/>
      <c r="B1890" s="403"/>
      <c r="C1890" s="403"/>
      <c r="E1890" s="435"/>
      <c r="F1890" s="436"/>
      <c r="G1890" s="436"/>
      <c r="H1890" s="356"/>
    </row>
    <row r="1891" spans="1:8" s="351" customFormat="1" ht="35.1" customHeight="1">
      <c r="A1891" s="356"/>
      <c r="B1891" s="403"/>
      <c r="C1891" s="403"/>
      <c r="E1891" s="435"/>
      <c r="F1891" s="436"/>
      <c r="G1891" s="436"/>
      <c r="H1891" s="356"/>
    </row>
    <row r="1892" spans="1:8" s="351" customFormat="1" ht="35.1" customHeight="1">
      <c r="A1892" s="356"/>
      <c r="B1892" s="403"/>
      <c r="C1892" s="403"/>
      <c r="E1892" s="435"/>
      <c r="F1892" s="436"/>
      <c r="G1892" s="436"/>
      <c r="H1892" s="356"/>
    </row>
    <row r="1893" spans="1:8" s="351" customFormat="1" ht="35.1" customHeight="1">
      <c r="A1893" s="356"/>
      <c r="B1893" s="403"/>
      <c r="C1893" s="403"/>
      <c r="E1893" s="435"/>
      <c r="F1893" s="436"/>
      <c r="G1893" s="436"/>
      <c r="H1893" s="356"/>
    </row>
    <row r="1894" spans="1:8" s="351" customFormat="1" ht="35.1" customHeight="1">
      <c r="A1894" s="356"/>
      <c r="B1894" s="403"/>
      <c r="C1894" s="403"/>
      <c r="E1894" s="435"/>
      <c r="F1894" s="436"/>
      <c r="G1894" s="436"/>
      <c r="H1894" s="356"/>
    </row>
    <row r="1895" spans="1:8" s="351" customFormat="1" ht="35.1" customHeight="1">
      <c r="A1895" s="356"/>
      <c r="B1895" s="403"/>
      <c r="C1895" s="403"/>
      <c r="E1895" s="435"/>
      <c r="F1895" s="436"/>
      <c r="G1895" s="436"/>
      <c r="H1895" s="356"/>
    </row>
    <row r="1896" spans="1:8" s="351" customFormat="1" ht="35.1" customHeight="1">
      <c r="A1896" s="356"/>
      <c r="B1896" s="403"/>
      <c r="C1896" s="403"/>
      <c r="E1896" s="435"/>
      <c r="F1896" s="436"/>
      <c r="G1896" s="436"/>
      <c r="H1896" s="356"/>
    </row>
    <row r="1897" spans="1:8" s="351" customFormat="1" ht="35.1" customHeight="1">
      <c r="A1897" s="356"/>
      <c r="B1897" s="403"/>
      <c r="C1897" s="403"/>
      <c r="E1897" s="435"/>
      <c r="F1897" s="436"/>
      <c r="G1897" s="436"/>
      <c r="H1897" s="356"/>
    </row>
    <row r="1898" spans="1:8" s="351" customFormat="1" ht="35.1" customHeight="1">
      <c r="A1898" s="356"/>
      <c r="B1898" s="403"/>
      <c r="C1898" s="403"/>
      <c r="E1898" s="435"/>
      <c r="F1898" s="436"/>
      <c r="G1898" s="436"/>
      <c r="H1898" s="356"/>
    </row>
    <row r="1899" spans="1:8" s="351" customFormat="1" ht="35.1" customHeight="1">
      <c r="A1899" s="356"/>
      <c r="B1899" s="403"/>
      <c r="C1899" s="403"/>
      <c r="E1899" s="435"/>
      <c r="F1899" s="436"/>
      <c r="G1899" s="436"/>
      <c r="H1899" s="356"/>
    </row>
    <row r="1900" spans="1:8" s="351" customFormat="1" ht="35.1" customHeight="1">
      <c r="A1900" s="356"/>
      <c r="B1900" s="403"/>
      <c r="C1900" s="403"/>
      <c r="E1900" s="435"/>
      <c r="F1900" s="436"/>
      <c r="G1900" s="436"/>
      <c r="H1900" s="356"/>
    </row>
    <row r="1901" spans="1:8" s="351" customFormat="1" ht="35.1" customHeight="1">
      <c r="A1901" s="356"/>
      <c r="B1901" s="403"/>
      <c r="C1901" s="403"/>
      <c r="E1901" s="435"/>
      <c r="F1901" s="436"/>
      <c r="G1901" s="436"/>
      <c r="H1901" s="356"/>
    </row>
    <row r="1902" spans="1:8" s="351" customFormat="1" ht="35.1" customHeight="1">
      <c r="A1902" s="356"/>
      <c r="B1902" s="403"/>
      <c r="C1902" s="403"/>
      <c r="E1902" s="435"/>
      <c r="F1902" s="436"/>
      <c r="G1902" s="436"/>
      <c r="H1902" s="356"/>
    </row>
    <row r="1903" spans="1:8" s="351" customFormat="1" ht="35.1" customHeight="1">
      <c r="A1903" s="356"/>
      <c r="B1903" s="403"/>
      <c r="C1903" s="403"/>
      <c r="E1903" s="435"/>
      <c r="F1903" s="436"/>
      <c r="G1903" s="436"/>
      <c r="H1903" s="356"/>
    </row>
    <row r="1904" spans="1:8" s="351" customFormat="1" ht="35.1" customHeight="1">
      <c r="A1904" s="356"/>
      <c r="B1904" s="403"/>
      <c r="C1904" s="403"/>
      <c r="E1904" s="435"/>
      <c r="F1904" s="436"/>
      <c r="G1904" s="436"/>
      <c r="H1904" s="356"/>
    </row>
    <row r="1905" spans="1:8" s="351" customFormat="1" ht="35.1" customHeight="1">
      <c r="A1905" s="356"/>
      <c r="B1905" s="403"/>
      <c r="C1905" s="403"/>
      <c r="E1905" s="435"/>
      <c r="F1905" s="436"/>
      <c r="G1905" s="436"/>
      <c r="H1905" s="356"/>
    </row>
    <row r="1906" spans="1:8" s="351" customFormat="1" ht="35.1" customHeight="1">
      <c r="A1906" s="356"/>
      <c r="B1906" s="403"/>
      <c r="C1906" s="403"/>
      <c r="E1906" s="435"/>
      <c r="F1906" s="436"/>
      <c r="G1906" s="436"/>
      <c r="H1906" s="356"/>
    </row>
    <row r="1907" spans="1:8" s="351" customFormat="1" ht="35.1" customHeight="1">
      <c r="A1907" s="356"/>
      <c r="B1907" s="403"/>
      <c r="C1907" s="403"/>
      <c r="E1907" s="435"/>
      <c r="F1907" s="436"/>
      <c r="G1907" s="436"/>
      <c r="H1907" s="356"/>
    </row>
    <row r="1908" spans="1:8" s="351" customFormat="1" ht="35.1" customHeight="1">
      <c r="A1908" s="356"/>
      <c r="B1908" s="403"/>
      <c r="C1908" s="403"/>
      <c r="E1908" s="435"/>
      <c r="F1908" s="436"/>
      <c r="G1908" s="436"/>
      <c r="H1908" s="356"/>
    </row>
    <row r="1909" spans="1:8" s="351" customFormat="1" ht="35.1" customHeight="1">
      <c r="A1909" s="356"/>
      <c r="B1909" s="403"/>
      <c r="C1909" s="403"/>
      <c r="E1909" s="435"/>
      <c r="F1909" s="436"/>
      <c r="G1909" s="436"/>
      <c r="H1909" s="356"/>
    </row>
    <row r="1910" spans="1:8" s="351" customFormat="1" ht="35.1" customHeight="1">
      <c r="A1910" s="356"/>
      <c r="B1910" s="403"/>
      <c r="C1910" s="403"/>
      <c r="E1910" s="435"/>
      <c r="F1910" s="436"/>
      <c r="G1910" s="436"/>
      <c r="H1910" s="356"/>
    </row>
    <row r="1911" spans="1:8" s="351" customFormat="1" ht="35.1" customHeight="1">
      <c r="A1911" s="356"/>
      <c r="B1911" s="403"/>
      <c r="C1911" s="403"/>
      <c r="E1911" s="435"/>
      <c r="F1911" s="436"/>
      <c r="G1911" s="436"/>
      <c r="H1911" s="356"/>
    </row>
    <row r="1912" spans="1:8" s="351" customFormat="1" ht="35.1" customHeight="1">
      <c r="A1912" s="356"/>
      <c r="B1912" s="403"/>
      <c r="C1912" s="403"/>
      <c r="E1912" s="435"/>
      <c r="F1912" s="436"/>
      <c r="G1912" s="436"/>
      <c r="H1912" s="356"/>
    </row>
    <row r="1913" spans="1:8" s="351" customFormat="1" ht="35.1" customHeight="1">
      <c r="A1913" s="356"/>
      <c r="B1913" s="403"/>
      <c r="C1913" s="403"/>
      <c r="E1913" s="435"/>
      <c r="F1913" s="436"/>
      <c r="G1913" s="436"/>
      <c r="H1913" s="356"/>
    </row>
    <row r="1914" spans="1:8" s="351" customFormat="1" ht="35.1" customHeight="1">
      <c r="A1914" s="356"/>
      <c r="B1914" s="403"/>
      <c r="C1914" s="403"/>
      <c r="E1914" s="435"/>
      <c r="F1914" s="436"/>
      <c r="G1914" s="436"/>
      <c r="H1914" s="356"/>
    </row>
    <row r="1915" spans="1:8" s="351" customFormat="1" ht="35.1" customHeight="1">
      <c r="A1915" s="356"/>
      <c r="B1915" s="403"/>
      <c r="C1915" s="403"/>
      <c r="E1915" s="435"/>
      <c r="F1915" s="436"/>
      <c r="G1915" s="436"/>
      <c r="H1915" s="356"/>
    </row>
    <row r="1916" spans="1:8" s="351" customFormat="1" ht="35.1" customHeight="1">
      <c r="A1916" s="356"/>
      <c r="B1916" s="403"/>
      <c r="C1916" s="403"/>
      <c r="E1916" s="435"/>
      <c r="F1916" s="436"/>
      <c r="G1916" s="436"/>
      <c r="H1916" s="356"/>
    </row>
    <row r="1917" spans="1:8" s="351" customFormat="1" ht="35.1" customHeight="1">
      <c r="A1917" s="356"/>
      <c r="B1917" s="403"/>
      <c r="C1917" s="403"/>
      <c r="E1917" s="435"/>
      <c r="F1917" s="436"/>
      <c r="G1917" s="436"/>
      <c r="H1917" s="356"/>
    </row>
    <row r="1918" spans="1:8" s="351" customFormat="1" ht="35.1" customHeight="1">
      <c r="A1918" s="356"/>
      <c r="B1918" s="403"/>
      <c r="C1918" s="403"/>
      <c r="E1918" s="435"/>
      <c r="F1918" s="436"/>
      <c r="G1918" s="436"/>
      <c r="H1918" s="356"/>
    </row>
    <row r="1919" spans="1:8" s="351" customFormat="1" ht="35.1" customHeight="1">
      <c r="A1919" s="356"/>
      <c r="B1919" s="403"/>
      <c r="C1919" s="403"/>
      <c r="E1919" s="435"/>
      <c r="F1919" s="436"/>
      <c r="G1919" s="436"/>
      <c r="H1919" s="356"/>
    </row>
    <row r="1920" spans="1:8" s="351" customFormat="1" ht="35.1" customHeight="1">
      <c r="A1920" s="356"/>
      <c r="B1920" s="403"/>
      <c r="C1920" s="403"/>
      <c r="E1920" s="435"/>
      <c r="F1920" s="436"/>
      <c r="G1920" s="436"/>
      <c r="H1920" s="356"/>
    </row>
    <row r="1921" spans="1:8" s="351" customFormat="1" ht="35.1" customHeight="1">
      <c r="A1921" s="356"/>
      <c r="B1921" s="403"/>
      <c r="C1921" s="403"/>
      <c r="E1921" s="435"/>
      <c r="F1921" s="436"/>
      <c r="G1921" s="436"/>
      <c r="H1921" s="356"/>
    </row>
    <row r="1922" spans="1:8" s="351" customFormat="1" ht="35.1" customHeight="1">
      <c r="A1922" s="356"/>
      <c r="B1922" s="403"/>
      <c r="C1922" s="403"/>
      <c r="E1922" s="435"/>
      <c r="F1922" s="436"/>
      <c r="G1922" s="436"/>
      <c r="H1922" s="356"/>
    </row>
    <row r="1923" spans="1:8" s="351" customFormat="1" ht="35.1" customHeight="1">
      <c r="A1923" s="356"/>
      <c r="B1923" s="403"/>
      <c r="C1923" s="403"/>
      <c r="E1923" s="435"/>
      <c r="F1923" s="436"/>
      <c r="G1923" s="436"/>
      <c r="H1923" s="356"/>
    </row>
    <row r="1924" spans="1:8" s="351" customFormat="1" ht="35.1" customHeight="1">
      <c r="A1924" s="356"/>
      <c r="B1924" s="403"/>
      <c r="C1924" s="403"/>
      <c r="E1924" s="435"/>
      <c r="F1924" s="436"/>
      <c r="G1924" s="436"/>
      <c r="H1924" s="356"/>
    </row>
    <row r="1925" spans="1:8" s="351" customFormat="1" ht="35.1" customHeight="1">
      <c r="A1925" s="356"/>
      <c r="B1925" s="403"/>
      <c r="C1925" s="403"/>
      <c r="E1925" s="435"/>
      <c r="F1925" s="436"/>
      <c r="G1925" s="436"/>
      <c r="H1925" s="356"/>
    </row>
    <row r="1926" spans="1:8" s="351" customFormat="1" ht="35.1" customHeight="1">
      <c r="A1926" s="356"/>
      <c r="B1926" s="403"/>
      <c r="C1926" s="403"/>
      <c r="E1926" s="435"/>
      <c r="F1926" s="436"/>
      <c r="G1926" s="436"/>
      <c r="H1926" s="356"/>
    </row>
    <row r="1927" spans="1:8" s="351" customFormat="1" ht="35.1" customHeight="1">
      <c r="A1927" s="356"/>
      <c r="B1927" s="403"/>
      <c r="C1927" s="403"/>
      <c r="E1927" s="435"/>
      <c r="F1927" s="436"/>
      <c r="G1927" s="436"/>
      <c r="H1927" s="356"/>
    </row>
    <row r="1928" spans="1:8" s="351" customFormat="1" ht="35.1" customHeight="1">
      <c r="A1928" s="356"/>
      <c r="B1928" s="403"/>
      <c r="C1928" s="403"/>
      <c r="E1928" s="435"/>
      <c r="F1928" s="436"/>
      <c r="G1928" s="436"/>
      <c r="H1928" s="356"/>
    </row>
    <row r="1929" spans="1:8" s="351" customFormat="1" ht="35.1" customHeight="1">
      <c r="A1929" s="356"/>
      <c r="B1929" s="403"/>
      <c r="C1929" s="403"/>
      <c r="E1929" s="435"/>
      <c r="F1929" s="436"/>
      <c r="G1929" s="436"/>
      <c r="H1929" s="356"/>
    </row>
    <row r="1930" spans="1:8" s="351" customFormat="1" ht="35.1" customHeight="1">
      <c r="A1930" s="356"/>
      <c r="B1930" s="403"/>
      <c r="C1930" s="403"/>
      <c r="E1930" s="435"/>
      <c r="F1930" s="436"/>
      <c r="G1930" s="436"/>
      <c r="H1930" s="356"/>
    </row>
    <row r="1931" spans="1:8" s="351" customFormat="1" ht="35.1" customHeight="1">
      <c r="A1931" s="356"/>
      <c r="B1931" s="403"/>
      <c r="C1931" s="403"/>
      <c r="E1931" s="435"/>
      <c r="F1931" s="436"/>
      <c r="G1931" s="436"/>
      <c r="H1931" s="356"/>
    </row>
    <row r="1932" spans="1:8" s="351" customFormat="1" ht="35.1" customHeight="1">
      <c r="A1932" s="356"/>
      <c r="B1932" s="403"/>
      <c r="C1932" s="403"/>
      <c r="E1932" s="435"/>
      <c r="F1932" s="436"/>
      <c r="G1932" s="436"/>
      <c r="H1932" s="356"/>
    </row>
    <row r="1933" spans="1:8" s="351" customFormat="1" ht="35.1" customHeight="1">
      <c r="A1933" s="356"/>
      <c r="B1933" s="403"/>
      <c r="C1933" s="403"/>
      <c r="E1933" s="435"/>
      <c r="F1933" s="436"/>
      <c r="G1933" s="436"/>
      <c r="H1933" s="356"/>
    </row>
    <row r="1934" spans="1:8" s="351" customFormat="1" ht="35.1" customHeight="1">
      <c r="A1934" s="356"/>
      <c r="B1934" s="403"/>
      <c r="C1934" s="403"/>
      <c r="E1934" s="435"/>
      <c r="F1934" s="436"/>
      <c r="G1934" s="436"/>
      <c r="H1934" s="356"/>
    </row>
    <row r="1935" spans="1:8" s="351" customFormat="1" ht="35.1" customHeight="1">
      <c r="A1935" s="356"/>
      <c r="B1935" s="403"/>
      <c r="C1935" s="403"/>
      <c r="E1935" s="435"/>
      <c r="F1935" s="436"/>
      <c r="G1935" s="436"/>
      <c r="H1935" s="356"/>
    </row>
    <row r="1936" spans="1:8" s="351" customFormat="1" ht="35.1" customHeight="1">
      <c r="A1936" s="356"/>
      <c r="B1936" s="403"/>
      <c r="C1936" s="403"/>
      <c r="E1936" s="435"/>
      <c r="F1936" s="436"/>
      <c r="G1936" s="436"/>
      <c r="H1936" s="356"/>
    </row>
    <row r="1937" spans="1:8" s="351" customFormat="1" ht="35.1" customHeight="1">
      <c r="A1937" s="356"/>
      <c r="B1937" s="403"/>
      <c r="C1937" s="403"/>
      <c r="E1937" s="435"/>
      <c r="F1937" s="436"/>
      <c r="G1937" s="436"/>
      <c r="H1937" s="356"/>
    </row>
    <row r="1938" spans="1:8" s="351" customFormat="1" ht="35.1" customHeight="1">
      <c r="A1938" s="356"/>
      <c r="B1938" s="403"/>
      <c r="C1938" s="403"/>
      <c r="E1938" s="435"/>
      <c r="F1938" s="436"/>
      <c r="G1938" s="436"/>
      <c r="H1938" s="356"/>
    </row>
    <row r="1939" spans="1:8" s="351" customFormat="1" ht="35.1" customHeight="1">
      <c r="A1939" s="356"/>
      <c r="B1939" s="403"/>
      <c r="C1939" s="403"/>
      <c r="E1939" s="435"/>
      <c r="F1939" s="436"/>
      <c r="G1939" s="436"/>
      <c r="H1939" s="356"/>
    </row>
    <row r="1940" spans="1:8" s="351" customFormat="1" ht="35.1" customHeight="1">
      <c r="A1940" s="356"/>
      <c r="B1940" s="403"/>
      <c r="C1940" s="403"/>
      <c r="E1940" s="435"/>
      <c r="F1940" s="436"/>
      <c r="G1940" s="436"/>
      <c r="H1940" s="356"/>
    </row>
    <row r="1941" spans="1:8" s="351" customFormat="1" ht="35.1" customHeight="1">
      <c r="A1941" s="356"/>
      <c r="B1941" s="403"/>
      <c r="C1941" s="403"/>
      <c r="E1941" s="435"/>
      <c r="F1941" s="436"/>
      <c r="G1941" s="436"/>
      <c r="H1941" s="356"/>
    </row>
    <row r="1942" spans="1:8" s="351" customFormat="1" ht="35.1" customHeight="1">
      <c r="A1942" s="356"/>
      <c r="B1942" s="403"/>
      <c r="C1942" s="403"/>
      <c r="E1942" s="435"/>
      <c r="F1942" s="436"/>
      <c r="G1942" s="436"/>
      <c r="H1942" s="356"/>
    </row>
    <row r="1943" spans="1:8" s="351" customFormat="1" ht="35.1" customHeight="1">
      <c r="A1943" s="356"/>
      <c r="B1943" s="403"/>
      <c r="C1943" s="403"/>
      <c r="E1943" s="435"/>
      <c r="F1943" s="436"/>
      <c r="G1943" s="436"/>
      <c r="H1943" s="356"/>
    </row>
    <row r="1944" spans="1:8" s="351" customFormat="1" ht="35.1" customHeight="1">
      <c r="A1944" s="356"/>
      <c r="B1944" s="403"/>
      <c r="C1944" s="403"/>
      <c r="E1944" s="435"/>
      <c r="F1944" s="436"/>
      <c r="G1944" s="436"/>
      <c r="H1944" s="356"/>
    </row>
    <row r="1945" spans="1:8" s="351" customFormat="1" ht="35.1" customHeight="1">
      <c r="A1945" s="356"/>
      <c r="B1945" s="403"/>
      <c r="C1945" s="403"/>
      <c r="E1945" s="435"/>
      <c r="F1945" s="436"/>
      <c r="G1945" s="436"/>
      <c r="H1945" s="356"/>
    </row>
    <row r="1946" spans="1:8" s="351" customFormat="1" ht="35.1" customHeight="1">
      <c r="A1946" s="356"/>
      <c r="B1946" s="403"/>
      <c r="C1946" s="403"/>
      <c r="E1946" s="435"/>
      <c r="F1946" s="436"/>
      <c r="G1946" s="436"/>
      <c r="H1946" s="356"/>
    </row>
    <row r="1947" spans="1:8" s="351" customFormat="1" ht="35.1" customHeight="1">
      <c r="A1947" s="356"/>
      <c r="B1947" s="403"/>
      <c r="C1947" s="403"/>
      <c r="E1947" s="435"/>
      <c r="F1947" s="436"/>
      <c r="G1947" s="436"/>
      <c r="H1947" s="356"/>
    </row>
    <row r="1948" spans="1:8" s="351" customFormat="1" ht="35.1" customHeight="1">
      <c r="A1948" s="356"/>
      <c r="B1948" s="403"/>
      <c r="C1948" s="403"/>
      <c r="E1948" s="435"/>
      <c r="F1948" s="436"/>
      <c r="G1948" s="436"/>
      <c r="H1948" s="356"/>
    </row>
  </sheetData>
  <mergeCells count="13">
    <mergeCell ref="B14:J14"/>
    <mergeCell ref="B7:J7"/>
    <mergeCell ref="B9:J9"/>
    <mergeCell ref="B10:J10"/>
    <mergeCell ref="B11:J11"/>
    <mergeCell ref="B12:J12"/>
    <mergeCell ref="A37:H37"/>
    <mergeCell ref="B15:J15"/>
    <mergeCell ref="B16:J16"/>
    <mergeCell ref="D20:F20"/>
    <mergeCell ref="C21:I22"/>
    <mergeCell ref="A35:H35"/>
    <mergeCell ref="A36:H36"/>
  </mergeCells>
  <printOptions horizontalCentered="1" verticalCentered="1"/>
  <pageMargins left="0" right="0" top="0" bottom="0" header="0" footer="0"/>
  <pageSetup paperSize="9" orientation="portrait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B2FA6-3164-4AB8-AB53-9D967719F903}">
  <sheetPr codeName="Sheet54">
    <pageSetUpPr fitToPage="1"/>
  </sheetPr>
  <dimension ref="A1:M1948"/>
  <sheetViews>
    <sheetView view="pageBreakPreview" zoomScale="107" zoomScaleNormal="80" zoomScaleSheetLayoutView="107" workbookViewId="0">
      <selection activeCell="B9" sqref="B9:J9"/>
    </sheetView>
  </sheetViews>
  <sheetFormatPr defaultColWidth="9.140625" defaultRowHeight="35.1" customHeight="1"/>
  <cols>
    <col min="1" max="1" width="0.28515625" style="356" customWidth="1"/>
    <col min="2" max="2" width="15.7109375" style="437" customWidth="1"/>
    <col min="3" max="3" width="10.140625" style="437" customWidth="1"/>
    <col min="4" max="4" width="13.28515625" style="351" customWidth="1"/>
    <col min="5" max="5" width="11.5703125" style="435" customWidth="1"/>
    <col min="6" max="6" width="12.85546875" style="436" customWidth="1"/>
    <col min="7" max="7" width="15.140625" style="436" hidden="1" customWidth="1"/>
    <col min="8" max="8" width="0.28515625" style="356" customWidth="1"/>
    <col min="9" max="11" width="15.7109375" style="356" customWidth="1"/>
    <col min="12" max="12" width="48.140625" style="356" customWidth="1"/>
    <col min="13" max="16384" width="9.140625" style="356"/>
  </cols>
  <sheetData>
    <row r="1" spans="1:13" ht="35.1" customHeight="1">
      <c r="B1" s="417"/>
      <c r="C1" s="417"/>
      <c r="D1" s="92"/>
      <c r="E1" s="93"/>
      <c r="F1" s="499"/>
      <c r="G1" s="500"/>
      <c r="H1" s="91"/>
      <c r="I1" s="91"/>
      <c r="J1" s="91"/>
    </row>
    <row r="2" spans="1:13" ht="35.1" customHeight="1">
      <c r="B2" s="417"/>
      <c r="C2" s="417"/>
      <c r="D2" s="92"/>
      <c r="E2" s="93"/>
      <c r="F2" s="501"/>
      <c r="G2" s="502"/>
      <c r="H2" s="91"/>
      <c r="I2" s="91"/>
      <c r="J2" s="91"/>
    </row>
    <row r="3" spans="1:13" s="399" customFormat="1" ht="35.1" customHeight="1">
      <c r="A3" s="356"/>
      <c r="B3" s="91"/>
      <c r="C3" s="91"/>
      <c r="D3" s="91"/>
      <c r="E3" s="91"/>
      <c r="F3" s="91"/>
      <c r="G3" s="91"/>
      <c r="H3" s="91"/>
      <c r="I3" s="397"/>
      <c r="J3" s="397"/>
    </row>
    <row r="4" spans="1:13" ht="35.1" customHeight="1">
      <c r="B4" s="91"/>
      <c r="C4" s="91"/>
      <c r="D4" s="91"/>
      <c r="E4" s="91"/>
      <c r="F4" s="91"/>
      <c r="G4" s="91"/>
      <c r="H4" s="91"/>
      <c r="I4" s="91"/>
      <c r="J4" s="91"/>
      <c r="K4" s="400"/>
    </row>
    <row r="5" spans="1:13" ht="35.1" customHeight="1">
      <c r="A5" s="351"/>
      <c r="B5" s="503"/>
      <c r="C5" s="503"/>
      <c r="D5" s="503"/>
      <c r="E5" s="503"/>
      <c r="F5" s="503"/>
      <c r="G5" s="503"/>
      <c r="H5" s="503"/>
      <c r="I5" s="503"/>
      <c r="J5" s="503"/>
    </row>
    <row r="6" spans="1:13" ht="35.1" customHeight="1">
      <c r="A6" s="351"/>
      <c r="B6" s="503"/>
      <c r="C6" s="503"/>
      <c r="D6" s="503"/>
      <c r="E6" s="503"/>
      <c r="F6" s="503"/>
      <c r="G6" s="503"/>
      <c r="H6" s="503"/>
      <c r="I6" s="503"/>
      <c r="J6" s="503"/>
    </row>
    <row r="7" spans="1:13" ht="35.1" customHeight="1">
      <c r="A7" s="351"/>
      <c r="B7" s="733"/>
      <c r="C7" s="733"/>
      <c r="D7" s="733"/>
      <c r="E7" s="733"/>
      <c r="F7" s="733"/>
      <c r="G7" s="733"/>
      <c r="H7" s="733"/>
      <c r="I7" s="733"/>
      <c r="J7" s="733"/>
    </row>
    <row r="8" spans="1:13" ht="35.1" customHeight="1">
      <c r="A8" s="351"/>
      <c r="B8" s="504"/>
      <c r="C8" s="504"/>
      <c r="D8" s="504"/>
      <c r="E8" s="504"/>
      <c r="F8" s="504"/>
      <c r="G8" s="504"/>
      <c r="H8" s="504"/>
      <c r="I8" s="504"/>
      <c r="J8" s="504"/>
    </row>
    <row r="9" spans="1:13" ht="35.1" customHeight="1">
      <c r="A9" s="92"/>
      <c r="B9" s="734" t="str">
        <f>" To The Kind Attention of: Mr. " &amp; L9</f>
        <v xml:space="preserve"> To The Kind Attention of: Mr. </v>
      </c>
      <c r="C9" s="734"/>
      <c r="D9" s="734"/>
      <c r="E9" s="734"/>
      <c r="F9" s="734"/>
      <c r="G9" s="734"/>
      <c r="H9" s="734"/>
      <c r="I9" s="734"/>
      <c r="J9" s="734"/>
      <c r="L9" s="601"/>
      <c r="M9" s="91"/>
    </row>
    <row r="10" spans="1:13" ht="35.1" customHeight="1">
      <c r="A10" s="92"/>
      <c r="B10" s="734" t="str">
        <f>" Project name: "&amp;General!C7</f>
        <v xml:space="preserve"> Project name: </v>
      </c>
      <c r="C10" s="734"/>
      <c r="D10" s="734"/>
      <c r="E10" s="734"/>
      <c r="F10" s="734"/>
      <c r="G10" s="734"/>
      <c r="H10" s="734"/>
      <c r="I10" s="734"/>
      <c r="J10" s="734"/>
      <c r="L10" s="103"/>
      <c r="M10" s="91"/>
    </row>
    <row r="11" spans="1:13" ht="35.1" customHeight="1">
      <c r="A11" s="92"/>
      <c r="B11" s="734" t="str">
        <f>CONCATENATE(" Ref:","  ",LEFT(General!$C$11,50))</f>
        <v xml:space="preserve"> Ref:  IMG_0000</v>
      </c>
      <c r="C11" s="734"/>
      <c r="D11" s="734"/>
      <c r="E11" s="734"/>
      <c r="F11" s="734"/>
      <c r="G11" s="734"/>
      <c r="H11" s="734"/>
      <c r="I11" s="734"/>
      <c r="J11" s="734"/>
      <c r="L11" s="103"/>
      <c r="M11" s="91"/>
    </row>
    <row r="12" spans="1:13" ht="35.1" customHeight="1">
      <c r="A12" s="92"/>
      <c r="B12" s="734" t="str">
        <f ca="1">"Date: "&amp;TEXT(L12, "mm-dd-yyyy")</f>
        <v>Date: 09-22-2026</v>
      </c>
      <c r="C12" s="734"/>
      <c r="D12" s="734"/>
      <c r="E12" s="734"/>
      <c r="F12" s="734"/>
      <c r="G12" s="734"/>
      <c r="H12" s="734"/>
      <c r="I12" s="734"/>
      <c r="J12" s="734"/>
      <c r="L12" s="602">
        <f ca="1">NOW()</f>
        <v>46287.487029166667</v>
      </c>
      <c r="M12" s="91"/>
    </row>
    <row r="13" spans="1:13" ht="35.1" customHeight="1">
      <c r="A13" s="92"/>
      <c r="B13" s="92"/>
      <c r="C13" s="92"/>
      <c r="D13" s="92"/>
      <c r="E13" s="505"/>
      <c r="F13" s="505"/>
      <c r="G13" s="505"/>
      <c r="H13" s="505"/>
      <c r="I13" s="505"/>
      <c r="J13" s="505"/>
      <c r="K13" s="505"/>
      <c r="L13" s="505"/>
      <c r="M13" s="505"/>
    </row>
    <row r="14" spans="1:13" ht="35.1" customHeight="1">
      <c r="A14" s="351"/>
      <c r="B14" s="732"/>
      <c r="C14" s="732"/>
      <c r="D14" s="732"/>
      <c r="E14" s="732"/>
      <c r="F14" s="732"/>
      <c r="G14" s="732"/>
      <c r="H14" s="732"/>
      <c r="I14" s="732"/>
      <c r="J14" s="732"/>
    </row>
    <row r="15" spans="1:13" ht="35.1" customHeight="1">
      <c r="A15" s="92"/>
      <c r="B15" s="728"/>
      <c r="C15" s="728"/>
      <c r="D15" s="728"/>
      <c r="E15" s="728"/>
      <c r="F15" s="728"/>
      <c r="G15" s="728"/>
      <c r="H15" s="728"/>
      <c r="I15" s="728"/>
      <c r="J15" s="728"/>
      <c r="K15" s="91"/>
      <c r="L15" s="91"/>
      <c r="M15" s="91"/>
    </row>
    <row r="16" spans="1:13" ht="35.1" customHeight="1">
      <c r="A16" s="92"/>
      <c r="B16" s="729"/>
      <c r="C16" s="729"/>
      <c r="D16" s="729"/>
      <c r="E16" s="729"/>
      <c r="F16" s="729"/>
      <c r="G16" s="729"/>
      <c r="H16" s="729"/>
      <c r="I16" s="729"/>
      <c r="J16" s="729"/>
      <c r="K16" s="91"/>
      <c r="L16" s="91"/>
      <c r="M16" s="91"/>
    </row>
    <row r="17" spans="1:13" ht="35.1" customHeight="1">
      <c r="A17" s="92"/>
      <c r="B17" s="92"/>
      <c r="C17" s="92"/>
      <c r="D17" s="92"/>
      <c r="E17" s="92"/>
      <c r="F17" s="92"/>
      <c r="G17" s="92"/>
      <c r="H17" s="91"/>
      <c r="I17" s="91"/>
      <c r="J17" s="91"/>
      <c r="K17" s="91"/>
      <c r="L17" s="91"/>
      <c r="M17" s="91"/>
    </row>
    <row r="18" spans="1:13" ht="35.1" customHeight="1">
      <c r="A18" s="92"/>
      <c r="B18" s="92"/>
      <c r="C18" s="92"/>
      <c r="D18" s="92"/>
      <c r="E18" s="92"/>
      <c r="F18" s="92"/>
      <c r="G18" s="92"/>
      <c r="H18" s="91"/>
      <c r="I18" s="91"/>
      <c r="J18" s="91"/>
      <c r="K18" s="91"/>
      <c r="L18" s="91"/>
      <c r="M18" s="91"/>
    </row>
    <row r="19" spans="1:13" ht="35.1" customHeight="1">
      <c r="A19" s="92"/>
      <c r="B19" s="92"/>
      <c r="C19" s="92"/>
      <c r="D19" s="92"/>
      <c r="E19" s="92"/>
      <c r="F19" s="92"/>
      <c r="G19" s="92"/>
      <c r="H19" s="91"/>
      <c r="I19" s="91"/>
      <c r="J19" s="91"/>
      <c r="K19" s="91"/>
      <c r="L19" s="91"/>
      <c r="M19" s="91"/>
    </row>
    <row r="20" spans="1:13" ht="35.1" customHeight="1">
      <c r="A20" s="351"/>
      <c r="B20" s="351"/>
      <c r="C20" s="91"/>
      <c r="D20" s="730"/>
      <c r="E20" s="730"/>
      <c r="F20" s="730"/>
      <c r="G20" s="92"/>
      <c r="H20" s="91"/>
      <c r="I20" s="430"/>
      <c r="J20" s="91"/>
    </row>
    <row r="21" spans="1:13" ht="35.1" customHeight="1">
      <c r="A21" s="351"/>
      <c r="B21" s="351"/>
      <c r="C21" s="731"/>
      <c r="D21" s="731"/>
      <c r="E21" s="731"/>
      <c r="F21" s="731"/>
      <c r="G21" s="731"/>
      <c r="H21" s="731"/>
      <c r="I21" s="731"/>
      <c r="J21" s="91"/>
    </row>
    <row r="22" spans="1:13" ht="35.1" customHeight="1">
      <c r="A22" s="351"/>
      <c r="B22" s="351"/>
      <c r="C22" s="731"/>
      <c r="D22" s="731"/>
      <c r="E22" s="731"/>
      <c r="F22" s="731"/>
      <c r="G22" s="731"/>
      <c r="H22" s="731"/>
      <c r="I22" s="731"/>
      <c r="J22" s="91"/>
    </row>
    <row r="23" spans="1:13" ht="35.1" customHeight="1">
      <c r="A23" s="92"/>
      <c r="B23" s="92"/>
      <c r="C23" s="92"/>
      <c r="D23" s="92"/>
      <c r="E23" s="92"/>
      <c r="F23" s="92"/>
      <c r="G23" s="92"/>
      <c r="H23" s="91"/>
      <c r="I23" s="91"/>
      <c r="J23" s="91"/>
      <c r="K23" s="91"/>
      <c r="L23" s="91"/>
      <c r="M23" s="91"/>
    </row>
    <row r="24" spans="1:13" ht="35.1" customHeight="1">
      <c r="A24" s="92"/>
      <c r="B24" s="92"/>
      <c r="C24" s="92"/>
      <c r="D24" s="92"/>
      <c r="E24" s="92"/>
      <c r="F24" s="92"/>
      <c r="G24" s="92"/>
      <c r="H24" s="91"/>
      <c r="I24" s="91"/>
      <c r="J24" s="91"/>
      <c r="K24" s="91"/>
      <c r="L24" s="91"/>
      <c r="M24" s="91"/>
    </row>
    <row r="25" spans="1:13" ht="35.1" customHeight="1">
      <c r="A25" s="92"/>
      <c r="B25" s="92"/>
      <c r="C25" s="92"/>
      <c r="D25" s="92"/>
      <c r="E25" s="92"/>
      <c r="F25" s="92"/>
      <c r="G25" s="92"/>
      <c r="H25" s="91"/>
      <c r="I25" s="91"/>
      <c r="J25" s="91"/>
      <c r="K25" s="91"/>
      <c r="L25" s="91"/>
      <c r="M25" s="91"/>
    </row>
    <row r="26" spans="1:13" ht="35.1" customHeight="1">
      <c r="A26" s="92"/>
      <c r="B26" s="92"/>
      <c r="C26" s="92"/>
      <c r="D26" s="92"/>
      <c r="E26" s="92"/>
      <c r="F26" s="92"/>
      <c r="G26" s="92"/>
      <c r="H26" s="91"/>
      <c r="I26" s="91"/>
      <c r="J26" s="91"/>
      <c r="K26" s="91"/>
      <c r="L26" s="91"/>
      <c r="M26" s="91"/>
    </row>
    <row r="27" spans="1:13" ht="35.1" customHeight="1">
      <c r="A27" s="92"/>
      <c r="B27" s="92"/>
      <c r="C27" s="92"/>
      <c r="D27" s="92"/>
      <c r="E27" s="92"/>
      <c r="F27" s="92"/>
      <c r="G27" s="92"/>
      <c r="H27" s="91"/>
      <c r="I27" s="91"/>
      <c r="J27" s="91"/>
      <c r="K27" s="91"/>
      <c r="L27" s="91"/>
      <c r="M27" s="91"/>
    </row>
    <row r="28" spans="1:13" ht="35.1" customHeight="1">
      <c r="A28" s="92"/>
      <c r="B28" s="92"/>
      <c r="C28" s="92"/>
      <c r="D28" s="92"/>
      <c r="E28" s="92"/>
      <c r="F28" s="92"/>
      <c r="G28" s="92"/>
      <c r="H28" s="91"/>
      <c r="I28" s="91"/>
      <c r="J28" s="91"/>
      <c r="K28" s="91"/>
      <c r="L28" s="91"/>
      <c r="M28" s="91"/>
    </row>
    <row r="29" spans="1:13" ht="35.1" customHeight="1">
      <c r="A29" s="92"/>
      <c r="B29" s="92"/>
      <c r="C29" s="92"/>
      <c r="D29" s="92"/>
      <c r="E29" s="92"/>
      <c r="F29" s="92"/>
      <c r="G29" s="92"/>
      <c r="H29" s="91"/>
      <c r="I29" s="91"/>
      <c r="J29" s="91"/>
      <c r="K29" s="91"/>
      <c r="L29" s="91"/>
      <c r="M29" s="91"/>
    </row>
    <row r="30" spans="1:13" ht="35.1" customHeight="1">
      <c r="A30" s="92"/>
      <c r="B30" s="92"/>
      <c r="C30" s="92"/>
      <c r="D30" s="92"/>
      <c r="E30" s="92"/>
      <c r="F30" s="92"/>
      <c r="G30" s="92"/>
      <c r="H30" s="91"/>
      <c r="I30" s="91"/>
      <c r="J30" s="91"/>
      <c r="K30" s="91"/>
      <c r="L30" s="91"/>
      <c r="M30" s="91"/>
    </row>
    <row r="31" spans="1:13" ht="35.1" customHeight="1">
      <c r="A31" s="92"/>
      <c r="B31" s="92"/>
      <c r="C31" s="92"/>
      <c r="D31" s="92"/>
      <c r="E31" s="92"/>
      <c r="F31" s="92"/>
      <c r="G31" s="92"/>
      <c r="H31" s="91"/>
      <c r="I31" s="91"/>
      <c r="J31" s="91"/>
      <c r="K31" s="91"/>
      <c r="L31" s="91"/>
      <c r="M31" s="91"/>
    </row>
    <row r="32" spans="1:13" ht="35.1" customHeight="1">
      <c r="A32" s="92"/>
      <c r="B32" s="92"/>
      <c r="C32" s="92"/>
      <c r="D32" s="92"/>
      <c r="E32" s="92"/>
      <c r="F32" s="92"/>
      <c r="G32" s="92"/>
      <c r="H32" s="91"/>
      <c r="I32" s="91"/>
      <c r="J32" s="91"/>
      <c r="K32" s="91"/>
      <c r="L32" s="91"/>
      <c r="M32" s="91"/>
    </row>
    <row r="33" spans="1:13" ht="35.1" customHeight="1">
      <c r="A33" s="92"/>
      <c r="B33" s="92"/>
      <c r="C33" s="92"/>
      <c r="D33" s="92"/>
      <c r="E33" s="92"/>
      <c r="F33" s="92"/>
      <c r="G33" s="92"/>
      <c r="H33" s="91"/>
      <c r="I33" s="91"/>
      <c r="J33" s="91"/>
      <c r="K33" s="91"/>
      <c r="L33" s="91"/>
      <c r="M33" s="91"/>
    </row>
    <row r="34" spans="1:13" ht="35.1" customHeight="1">
      <c r="A34" s="92"/>
      <c r="B34" s="92"/>
      <c r="C34" s="92"/>
      <c r="D34" s="92"/>
      <c r="E34" s="92"/>
      <c r="F34" s="92"/>
      <c r="G34" s="92"/>
      <c r="H34" s="91"/>
      <c r="I34" s="91"/>
      <c r="J34" s="91"/>
      <c r="K34" s="91"/>
      <c r="L34" s="91"/>
      <c r="M34" s="91"/>
    </row>
    <row r="35" spans="1:13" ht="35.1" customHeight="1">
      <c r="A35" s="727"/>
      <c r="B35" s="727"/>
      <c r="C35" s="727"/>
      <c r="D35" s="727"/>
      <c r="E35" s="727"/>
      <c r="F35" s="727"/>
      <c r="G35" s="727"/>
      <c r="H35" s="727"/>
      <c r="I35" s="91"/>
      <c r="J35" s="91"/>
      <c r="K35" s="91"/>
      <c r="L35" s="91"/>
      <c r="M35" s="91"/>
    </row>
    <row r="36" spans="1:13" ht="35.1" customHeight="1">
      <c r="A36" s="727"/>
      <c r="B36" s="727"/>
      <c r="C36" s="727"/>
      <c r="D36" s="727"/>
      <c r="E36" s="727"/>
      <c r="F36" s="727"/>
      <c r="G36" s="727"/>
      <c r="H36" s="727"/>
      <c r="I36" s="91"/>
      <c r="J36" s="91"/>
      <c r="K36" s="91"/>
      <c r="L36" s="91"/>
      <c r="M36" s="91"/>
    </row>
    <row r="37" spans="1:13" ht="35.1" customHeight="1">
      <c r="A37" s="727"/>
      <c r="B37" s="727"/>
      <c r="C37" s="727"/>
      <c r="D37" s="727"/>
      <c r="E37" s="727"/>
      <c r="F37" s="727"/>
      <c r="G37" s="727"/>
      <c r="H37" s="727"/>
      <c r="I37" s="91"/>
      <c r="J37" s="91"/>
      <c r="K37" s="91"/>
      <c r="L37" s="91"/>
      <c r="M37" s="91"/>
    </row>
    <row r="38" spans="1:13" ht="35.1" customHeight="1">
      <c r="B38" s="417"/>
      <c r="C38" s="417"/>
      <c r="D38" s="506"/>
      <c r="E38" s="93"/>
      <c r="F38" s="502"/>
      <c r="G38" s="502"/>
      <c r="H38" s="91"/>
      <c r="I38" s="91"/>
      <c r="J38" s="91"/>
    </row>
    <row r="39" spans="1:13" ht="35.1" customHeight="1">
      <c r="B39" s="417"/>
      <c r="C39" s="417"/>
      <c r="D39" s="92"/>
      <c r="E39" s="93"/>
      <c r="F39" s="502"/>
      <c r="G39" s="502"/>
      <c r="H39" s="91"/>
      <c r="I39" s="91"/>
      <c r="J39" s="91"/>
    </row>
    <row r="40" spans="1:13" ht="35.1" customHeight="1">
      <c r="B40" s="403"/>
      <c r="C40" s="403"/>
    </row>
    <row r="41" spans="1:13" ht="35.1" customHeight="1">
      <c r="B41" s="403"/>
      <c r="C41" s="403"/>
    </row>
    <row r="42" spans="1:13" ht="35.1" customHeight="1">
      <c r="B42" s="403"/>
      <c r="C42" s="403"/>
    </row>
    <row r="43" spans="1:13" s="351" customFormat="1" ht="35.1" customHeight="1">
      <c r="A43" s="356"/>
      <c r="B43" s="403"/>
      <c r="C43" s="403"/>
      <c r="E43" s="435"/>
      <c r="F43" s="436"/>
      <c r="G43" s="436"/>
      <c r="H43" s="356"/>
    </row>
    <row r="44" spans="1:13" s="351" customFormat="1" ht="35.1" customHeight="1">
      <c r="A44" s="356"/>
      <c r="B44" s="403"/>
      <c r="C44" s="403"/>
      <c r="E44" s="435"/>
      <c r="F44" s="436"/>
      <c r="G44" s="436"/>
      <c r="H44" s="356"/>
    </row>
    <row r="45" spans="1:13" s="351" customFormat="1" ht="35.1" customHeight="1">
      <c r="A45" s="356"/>
      <c r="B45" s="403"/>
      <c r="C45" s="403"/>
      <c r="E45" s="435"/>
      <c r="F45" s="436"/>
      <c r="G45" s="436"/>
      <c r="H45" s="356"/>
    </row>
    <row r="46" spans="1:13" s="351" customFormat="1" ht="35.1" customHeight="1">
      <c r="A46" s="356"/>
      <c r="B46" s="403"/>
      <c r="C46" s="403"/>
      <c r="E46" s="435"/>
      <c r="F46" s="436"/>
      <c r="G46" s="436"/>
      <c r="H46" s="356"/>
    </row>
    <row r="47" spans="1:13" s="351" customFormat="1" ht="35.1" customHeight="1">
      <c r="A47" s="356"/>
      <c r="B47" s="403"/>
      <c r="C47" s="403"/>
      <c r="E47" s="435"/>
      <c r="F47" s="436"/>
      <c r="G47" s="436"/>
      <c r="H47" s="356"/>
    </row>
    <row r="48" spans="1:13" s="351" customFormat="1" ht="35.1" customHeight="1">
      <c r="A48" s="356"/>
      <c r="B48" s="403"/>
      <c r="C48" s="403"/>
      <c r="E48" s="435"/>
      <c r="F48" s="436"/>
      <c r="G48" s="436"/>
      <c r="H48" s="356"/>
    </row>
    <row r="49" spans="1:8" s="351" customFormat="1" ht="35.1" customHeight="1">
      <c r="A49" s="356"/>
      <c r="B49" s="403"/>
      <c r="C49" s="403"/>
      <c r="E49" s="435"/>
      <c r="F49" s="436"/>
      <c r="G49" s="436"/>
      <c r="H49" s="356"/>
    </row>
    <row r="50" spans="1:8" s="351" customFormat="1" ht="35.1" customHeight="1">
      <c r="A50" s="356"/>
      <c r="B50" s="403"/>
      <c r="C50" s="403"/>
      <c r="E50" s="435"/>
      <c r="F50" s="436"/>
      <c r="G50" s="436"/>
      <c r="H50" s="356"/>
    </row>
    <row r="51" spans="1:8" s="351" customFormat="1" ht="35.1" customHeight="1">
      <c r="A51" s="356"/>
      <c r="B51" s="403"/>
      <c r="C51" s="403"/>
      <c r="E51" s="435"/>
      <c r="F51" s="436"/>
      <c r="G51" s="436"/>
      <c r="H51" s="356"/>
    </row>
    <row r="52" spans="1:8" s="351" customFormat="1" ht="35.1" customHeight="1">
      <c r="A52" s="356"/>
      <c r="B52" s="403"/>
      <c r="C52" s="403"/>
      <c r="E52" s="435"/>
      <c r="F52" s="436"/>
      <c r="G52" s="436"/>
      <c r="H52" s="356"/>
    </row>
    <row r="53" spans="1:8" s="351" customFormat="1" ht="35.1" customHeight="1">
      <c r="A53" s="356"/>
      <c r="B53" s="403"/>
      <c r="C53" s="403"/>
      <c r="E53" s="435"/>
      <c r="F53" s="436"/>
      <c r="G53" s="436"/>
      <c r="H53" s="356"/>
    </row>
    <row r="54" spans="1:8" s="351" customFormat="1" ht="35.1" customHeight="1">
      <c r="A54" s="356"/>
      <c r="B54" s="403"/>
      <c r="C54" s="403"/>
      <c r="E54" s="435"/>
      <c r="F54" s="436"/>
      <c r="G54" s="436"/>
      <c r="H54" s="356"/>
    </row>
    <row r="55" spans="1:8" s="351" customFormat="1" ht="35.1" customHeight="1">
      <c r="A55" s="356"/>
      <c r="B55" s="403"/>
      <c r="C55" s="403"/>
      <c r="E55" s="435"/>
      <c r="F55" s="436"/>
      <c r="G55" s="436"/>
      <c r="H55" s="356"/>
    </row>
    <row r="56" spans="1:8" s="351" customFormat="1" ht="35.1" customHeight="1">
      <c r="A56" s="356"/>
      <c r="B56" s="403"/>
      <c r="C56" s="403"/>
      <c r="E56" s="435"/>
      <c r="F56" s="436"/>
      <c r="G56" s="436"/>
      <c r="H56" s="356"/>
    </row>
    <row r="57" spans="1:8" s="351" customFormat="1" ht="35.1" customHeight="1">
      <c r="A57" s="356"/>
      <c r="B57" s="403"/>
      <c r="C57" s="403"/>
      <c r="E57" s="435"/>
      <c r="F57" s="436"/>
      <c r="G57" s="436"/>
      <c r="H57" s="356"/>
    </row>
    <row r="58" spans="1:8" s="351" customFormat="1" ht="35.1" customHeight="1">
      <c r="A58" s="356"/>
      <c r="B58" s="403"/>
      <c r="C58" s="403"/>
      <c r="E58" s="435"/>
      <c r="F58" s="436"/>
      <c r="G58" s="436"/>
      <c r="H58" s="356"/>
    </row>
    <row r="59" spans="1:8" s="351" customFormat="1" ht="35.1" customHeight="1">
      <c r="A59" s="356"/>
      <c r="B59" s="403"/>
      <c r="C59" s="403"/>
      <c r="E59" s="435"/>
      <c r="F59" s="436"/>
      <c r="G59" s="436"/>
      <c r="H59" s="356"/>
    </row>
    <row r="60" spans="1:8" s="351" customFormat="1" ht="35.1" customHeight="1">
      <c r="A60" s="356"/>
      <c r="B60" s="403"/>
      <c r="C60" s="403"/>
      <c r="E60" s="435"/>
      <c r="F60" s="436"/>
      <c r="G60" s="436"/>
      <c r="H60" s="356"/>
    </row>
    <row r="61" spans="1:8" s="351" customFormat="1" ht="35.1" customHeight="1">
      <c r="A61" s="356"/>
      <c r="B61" s="403"/>
      <c r="C61" s="403"/>
      <c r="E61" s="435"/>
      <c r="F61" s="436"/>
      <c r="G61" s="436"/>
      <c r="H61" s="356"/>
    </row>
    <row r="62" spans="1:8" s="351" customFormat="1" ht="35.1" customHeight="1">
      <c r="A62" s="356"/>
      <c r="B62" s="403"/>
      <c r="C62" s="403"/>
      <c r="E62" s="435"/>
      <c r="F62" s="436"/>
      <c r="G62" s="436"/>
      <c r="H62" s="356"/>
    </row>
    <row r="63" spans="1:8" s="351" customFormat="1" ht="35.1" customHeight="1">
      <c r="A63" s="356"/>
      <c r="B63" s="403"/>
      <c r="C63" s="403"/>
      <c r="E63" s="435"/>
      <c r="F63" s="436"/>
      <c r="G63" s="436"/>
      <c r="H63" s="356"/>
    </row>
    <row r="64" spans="1:8" s="351" customFormat="1" ht="35.1" customHeight="1">
      <c r="A64" s="356"/>
      <c r="B64" s="403"/>
      <c r="C64" s="403"/>
      <c r="E64" s="435"/>
      <c r="F64" s="436"/>
      <c r="G64" s="436"/>
      <c r="H64" s="356"/>
    </row>
    <row r="65" spans="1:8" s="351" customFormat="1" ht="35.1" customHeight="1">
      <c r="A65" s="356"/>
      <c r="B65" s="403"/>
      <c r="C65" s="403"/>
      <c r="E65" s="435"/>
      <c r="F65" s="436"/>
      <c r="G65" s="436"/>
      <c r="H65" s="356"/>
    </row>
    <row r="66" spans="1:8" s="351" customFormat="1" ht="35.1" customHeight="1">
      <c r="A66" s="356"/>
      <c r="B66" s="403"/>
      <c r="C66" s="403"/>
      <c r="E66" s="435"/>
      <c r="F66" s="436"/>
      <c r="G66" s="436"/>
      <c r="H66" s="356"/>
    </row>
    <row r="67" spans="1:8" s="351" customFormat="1" ht="35.1" customHeight="1">
      <c r="A67" s="356"/>
      <c r="B67" s="403"/>
      <c r="C67" s="403"/>
      <c r="E67" s="435"/>
      <c r="F67" s="436"/>
      <c r="G67" s="436"/>
      <c r="H67" s="356"/>
    </row>
    <row r="68" spans="1:8" s="351" customFormat="1" ht="35.1" customHeight="1">
      <c r="A68" s="356"/>
      <c r="B68" s="403"/>
      <c r="C68" s="403"/>
      <c r="E68" s="435"/>
      <c r="F68" s="436"/>
      <c r="G68" s="436"/>
      <c r="H68" s="356"/>
    </row>
    <row r="69" spans="1:8" s="351" customFormat="1" ht="35.1" customHeight="1">
      <c r="A69" s="356"/>
      <c r="B69" s="403"/>
      <c r="C69" s="403"/>
      <c r="E69" s="435"/>
      <c r="F69" s="436"/>
      <c r="G69" s="436"/>
      <c r="H69" s="356"/>
    </row>
    <row r="70" spans="1:8" s="351" customFormat="1" ht="35.1" customHeight="1">
      <c r="A70" s="356"/>
      <c r="B70" s="403"/>
      <c r="C70" s="403"/>
      <c r="E70" s="435"/>
      <c r="F70" s="436"/>
      <c r="G70" s="436"/>
      <c r="H70" s="356"/>
    </row>
    <row r="71" spans="1:8" s="351" customFormat="1" ht="35.1" customHeight="1">
      <c r="A71" s="356"/>
      <c r="B71" s="403"/>
      <c r="C71" s="403"/>
      <c r="E71" s="435"/>
      <c r="F71" s="436"/>
      <c r="G71" s="436"/>
      <c r="H71" s="356"/>
    </row>
    <row r="72" spans="1:8" s="351" customFormat="1" ht="35.1" customHeight="1">
      <c r="A72" s="356"/>
      <c r="B72" s="403"/>
      <c r="C72" s="403"/>
      <c r="E72" s="435"/>
      <c r="F72" s="436"/>
      <c r="G72" s="436"/>
      <c r="H72" s="356"/>
    </row>
    <row r="73" spans="1:8" s="351" customFormat="1" ht="35.1" customHeight="1">
      <c r="A73" s="356"/>
      <c r="B73" s="403"/>
      <c r="C73" s="403"/>
      <c r="E73" s="435"/>
      <c r="F73" s="436"/>
      <c r="G73" s="436"/>
      <c r="H73" s="356"/>
    </row>
    <row r="74" spans="1:8" s="351" customFormat="1" ht="35.1" customHeight="1">
      <c r="A74" s="356"/>
      <c r="B74" s="403"/>
      <c r="C74" s="403"/>
      <c r="E74" s="435"/>
      <c r="F74" s="436"/>
      <c r="G74" s="436"/>
      <c r="H74" s="356"/>
    </row>
    <row r="75" spans="1:8" s="351" customFormat="1" ht="35.1" customHeight="1">
      <c r="A75" s="356"/>
      <c r="B75" s="403"/>
      <c r="C75" s="403"/>
      <c r="E75" s="435"/>
      <c r="F75" s="436"/>
      <c r="G75" s="436"/>
      <c r="H75" s="356"/>
    </row>
    <row r="76" spans="1:8" s="351" customFormat="1" ht="35.1" customHeight="1">
      <c r="A76" s="356"/>
      <c r="B76" s="403"/>
      <c r="C76" s="403"/>
      <c r="E76" s="435"/>
      <c r="F76" s="436"/>
      <c r="G76" s="436"/>
      <c r="H76" s="356"/>
    </row>
    <row r="77" spans="1:8" s="351" customFormat="1" ht="35.1" customHeight="1">
      <c r="A77" s="356"/>
      <c r="B77" s="403"/>
      <c r="C77" s="403"/>
      <c r="E77" s="435"/>
      <c r="F77" s="436"/>
      <c r="G77" s="436"/>
      <c r="H77" s="356"/>
    </row>
    <row r="78" spans="1:8" s="351" customFormat="1" ht="35.1" customHeight="1">
      <c r="A78" s="356"/>
      <c r="B78" s="403"/>
      <c r="C78" s="403"/>
      <c r="E78" s="435"/>
      <c r="F78" s="436"/>
      <c r="G78" s="436"/>
      <c r="H78" s="356"/>
    </row>
    <row r="79" spans="1:8" s="351" customFormat="1" ht="35.1" customHeight="1">
      <c r="A79" s="356"/>
      <c r="B79" s="403"/>
      <c r="C79" s="403"/>
      <c r="E79" s="435"/>
      <c r="F79" s="436"/>
      <c r="G79" s="436"/>
      <c r="H79" s="356"/>
    </row>
    <row r="80" spans="1:8" s="351" customFormat="1" ht="35.1" customHeight="1">
      <c r="A80" s="356"/>
      <c r="B80" s="403"/>
      <c r="C80" s="403"/>
      <c r="E80" s="435"/>
      <c r="F80" s="436"/>
      <c r="G80" s="436"/>
      <c r="H80" s="356"/>
    </row>
    <row r="81" spans="1:8" s="351" customFormat="1" ht="35.1" customHeight="1">
      <c r="A81" s="356"/>
      <c r="B81" s="403"/>
      <c r="C81" s="403"/>
      <c r="E81" s="435"/>
      <c r="F81" s="436"/>
      <c r="G81" s="436"/>
      <c r="H81" s="356"/>
    </row>
    <row r="82" spans="1:8" s="351" customFormat="1" ht="35.1" customHeight="1">
      <c r="A82" s="356"/>
      <c r="B82" s="403"/>
      <c r="C82" s="403"/>
      <c r="E82" s="435"/>
      <c r="F82" s="436"/>
      <c r="G82" s="436"/>
      <c r="H82" s="356"/>
    </row>
    <row r="83" spans="1:8" s="351" customFormat="1" ht="35.1" customHeight="1">
      <c r="A83" s="356"/>
      <c r="B83" s="403"/>
      <c r="C83" s="403"/>
      <c r="E83" s="435"/>
      <c r="F83" s="436"/>
      <c r="G83" s="436"/>
      <c r="H83" s="356"/>
    </row>
    <row r="84" spans="1:8" s="351" customFormat="1" ht="35.1" customHeight="1">
      <c r="A84" s="356"/>
      <c r="B84" s="403"/>
      <c r="C84" s="403"/>
      <c r="E84" s="435"/>
      <c r="F84" s="436"/>
      <c r="G84" s="436"/>
      <c r="H84" s="356"/>
    </row>
    <row r="85" spans="1:8" s="351" customFormat="1" ht="35.1" customHeight="1">
      <c r="A85" s="356"/>
      <c r="B85" s="403"/>
      <c r="C85" s="403"/>
      <c r="E85" s="435"/>
      <c r="F85" s="436"/>
      <c r="G85" s="436"/>
      <c r="H85" s="356"/>
    </row>
    <row r="86" spans="1:8" s="351" customFormat="1" ht="35.1" customHeight="1">
      <c r="A86" s="356"/>
      <c r="B86" s="403"/>
      <c r="C86" s="403"/>
      <c r="E86" s="435"/>
      <c r="F86" s="436"/>
      <c r="G86" s="436"/>
      <c r="H86" s="356"/>
    </row>
    <row r="87" spans="1:8" s="351" customFormat="1" ht="35.1" customHeight="1">
      <c r="A87" s="356"/>
      <c r="B87" s="403"/>
      <c r="C87" s="403"/>
      <c r="E87" s="435"/>
      <c r="F87" s="436"/>
      <c r="G87" s="436"/>
      <c r="H87" s="356"/>
    </row>
    <row r="88" spans="1:8" s="351" customFormat="1" ht="35.1" customHeight="1">
      <c r="A88" s="356"/>
      <c r="B88" s="403"/>
      <c r="C88" s="403"/>
      <c r="E88" s="435"/>
      <c r="F88" s="436"/>
      <c r="G88" s="436"/>
      <c r="H88" s="356"/>
    </row>
    <row r="89" spans="1:8" s="351" customFormat="1" ht="35.1" customHeight="1">
      <c r="A89" s="356"/>
      <c r="B89" s="403"/>
      <c r="C89" s="403"/>
      <c r="E89" s="435"/>
      <c r="F89" s="436"/>
      <c r="G89" s="436"/>
      <c r="H89" s="356"/>
    </row>
    <row r="90" spans="1:8" s="351" customFormat="1" ht="35.1" customHeight="1">
      <c r="A90" s="356"/>
      <c r="B90" s="403"/>
      <c r="C90" s="403"/>
      <c r="E90" s="435"/>
      <c r="F90" s="436"/>
      <c r="G90" s="436"/>
      <c r="H90" s="356"/>
    </row>
    <row r="91" spans="1:8" s="351" customFormat="1" ht="35.1" customHeight="1">
      <c r="A91" s="356"/>
      <c r="B91" s="403"/>
      <c r="C91" s="403"/>
      <c r="E91" s="435"/>
      <c r="F91" s="436"/>
      <c r="G91" s="436"/>
      <c r="H91" s="356"/>
    </row>
    <row r="92" spans="1:8" s="351" customFormat="1" ht="35.1" customHeight="1">
      <c r="A92" s="356"/>
      <c r="B92" s="403"/>
      <c r="C92" s="403"/>
      <c r="E92" s="435"/>
      <c r="F92" s="436"/>
      <c r="G92" s="436"/>
      <c r="H92" s="356"/>
    </row>
    <row r="93" spans="1:8" s="351" customFormat="1" ht="35.1" customHeight="1">
      <c r="A93" s="356"/>
      <c r="B93" s="403"/>
      <c r="C93" s="403"/>
      <c r="E93" s="435"/>
      <c r="F93" s="436"/>
      <c r="G93" s="436"/>
      <c r="H93" s="356"/>
    </row>
    <row r="94" spans="1:8" s="351" customFormat="1" ht="35.1" customHeight="1">
      <c r="A94" s="356"/>
      <c r="B94" s="403"/>
      <c r="C94" s="403"/>
      <c r="E94" s="435"/>
      <c r="F94" s="436"/>
      <c r="G94" s="436"/>
      <c r="H94" s="356"/>
    </row>
    <row r="95" spans="1:8" s="351" customFormat="1" ht="35.1" customHeight="1">
      <c r="A95" s="356"/>
      <c r="B95" s="403"/>
      <c r="C95" s="403"/>
      <c r="E95" s="435"/>
      <c r="F95" s="436"/>
      <c r="G95" s="436"/>
      <c r="H95" s="356"/>
    </row>
    <row r="96" spans="1:8" s="351" customFormat="1" ht="35.1" customHeight="1">
      <c r="A96" s="356"/>
      <c r="B96" s="403"/>
      <c r="C96" s="403"/>
      <c r="E96" s="435"/>
      <c r="F96" s="436"/>
      <c r="G96" s="436"/>
      <c r="H96" s="356"/>
    </row>
    <row r="97" spans="1:8" s="351" customFormat="1" ht="35.1" customHeight="1">
      <c r="A97" s="356"/>
      <c r="B97" s="403"/>
      <c r="C97" s="403"/>
      <c r="E97" s="435"/>
      <c r="F97" s="436"/>
      <c r="G97" s="436"/>
      <c r="H97" s="356"/>
    </row>
    <row r="98" spans="1:8" s="351" customFormat="1" ht="35.1" customHeight="1">
      <c r="A98" s="356"/>
      <c r="B98" s="403"/>
      <c r="C98" s="403"/>
      <c r="E98" s="435"/>
      <c r="F98" s="436"/>
      <c r="G98" s="436"/>
      <c r="H98" s="356"/>
    </row>
    <row r="99" spans="1:8" s="351" customFormat="1" ht="35.1" customHeight="1">
      <c r="A99" s="356"/>
      <c r="B99" s="403"/>
      <c r="C99" s="403"/>
      <c r="E99" s="435"/>
      <c r="F99" s="436"/>
      <c r="G99" s="436"/>
      <c r="H99" s="356"/>
    </row>
    <row r="100" spans="1:8" s="351" customFormat="1" ht="35.1" customHeight="1">
      <c r="A100" s="356"/>
      <c r="B100" s="403"/>
      <c r="C100" s="403"/>
      <c r="E100" s="435"/>
      <c r="F100" s="436"/>
      <c r="G100" s="436"/>
      <c r="H100" s="356"/>
    </row>
    <row r="101" spans="1:8" s="351" customFormat="1" ht="35.1" customHeight="1">
      <c r="A101" s="356"/>
      <c r="B101" s="403"/>
      <c r="C101" s="403"/>
      <c r="E101" s="435"/>
      <c r="F101" s="436"/>
      <c r="G101" s="436"/>
      <c r="H101" s="356"/>
    </row>
    <row r="102" spans="1:8" s="351" customFormat="1" ht="35.1" customHeight="1">
      <c r="A102" s="356"/>
      <c r="B102" s="403"/>
      <c r="C102" s="403"/>
      <c r="E102" s="435"/>
      <c r="F102" s="436"/>
      <c r="G102" s="436"/>
      <c r="H102" s="356"/>
    </row>
    <row r="103" spans="1:8" s="351" customFormat="1" ht="35.1" customHeight="1">
      <c r="A103" s="356"/>
      <c r="B103" s="403"/>
      <c r="C103" s="403"/>
      <c r="E103" s="435"/>
      <c r="F103" s="436"/>
      <c r="G103" s="436"/>
      <c r="H103" s="356"/>
    </row>
    <row r="104" spans="1:8" s="351" customFormat="1" ht="35.1" customHeight="1">
      <c r="A104" s="356"/>
      <c r="B104" s="403"/>
      <c r="C104" s="403"/>
      <c r="E104" s="435"/>
      <c r="F104" s="436"/>
      <c r="G104" s="436"/>
      <c r="H104" s="356"/>
    </row>
    <row r="105" spans="1:8" s="351" customFormat="1" ht="35.1" customHeight="1">
      <c r="A105" s="356"/>
      <c r="B105" s="403"/>
      <c r="C105" s="403"/>
      <c r="E105" s="435"/>
      <c r="F105" s="436"/>
      <c r="G105" s="436"/>
      <c r="H105" s="356"/>
    </row>
    <row r="106" spans="1:8" s="351" customFormat="1" ht="35.1" customHeight="1">
      <c r="A106" s="356"/>
      <c r="B106" s="403"/>
      <c r="C106" s="403"/>
      <c r="E106" s="435"/>
      <c r="F106" s="436"/>
      <c r="G106" s="436"/>
      <c r="H106" s="356"/>
    </row>
    <row r="107" spans="1:8" s="351" customFormat="1" ht="35.1" customHeight="1">
      <c r="A107" s="356"/>
      <c r="B107" s="403"/>
      <c r="C107" s="403"/>
      <c r="E107" s="435"/>
      <c r="F107" s="436"/>
      <c r="G107" s="436"/>
      <c r="H107" s="356"/>
    </row>
    <row r="108" spans="1:8" s="351" customFormat="1" ht="35.1" customHeight="1">
      <c r="A108" s="356"/>
      <c r="B108" s="403"/>
      <c r="C108" s="403"/>
      <c r="E108" s="435"/>
      <c r="F108" s="436"/>
      <c r="G108" s="436"/>
      <c r="H108" s="356"/>
    </row>
    <row r="109" spans="1:8" s="351" customFormat="1" ht="35.1" customHeight="1">
      <c r="A109" s="356"/>
      <c r="B109" s="403"/>
      <c r="C109" s="403"/>
      <c r="E109" s="435"/>
      <c r="F109" s="436"/>
      <c r="G109" s="436"/>
      <c r="H109" s="356"/>
    </row>
    <row r="110" spans="1:8" s="351" customFormat="1" ht="35.1" customHeight="1">
      <c r="A110" s="356"/>
      <c r="B110" s="403"/>
      <c r="C110" s="403"/>
      <c r="E110" s="435"/>
      <c r="F110" s="436"/>
      <c r="G110" s="436"/>
      <c r="H110" s="356"/>
    </row>
    <row r="111" spans="1:8" s="351" customFormat="1" ht="35.1" customHeight="1">
      <c r="A111" s="356"/>
      <c r="B111" s="403"/>
      <c r="C111" s="403"/>
      <c r="E111" s="435"/>
      <c r="F111" s="436"/>
      <c r="G111" s="436"/>
      <c r="H111" s="356"/>
    </row>
    <row r="112" spans="1:8" s="351" customFormat="1" ht="35.1" customHeight="1">
      <c r="A112" s="356"/>
      <c r="B112" s="403"/>
      <c r="C112" s="403"/>
      <c r="E112" s="435"/>
      <c r="F112" s="436"/>
      <c r="G112" s="436"/>
      <c r="H112" s="356"/>
    </row>
    <row r="113" spans="1:8" s="351" customFormat="1" ht="35.1" customHeight="1">
      <c r="A113" s="356"/>
      <c r="B113" s="403"/>
      <c r="C113" s="403"/>
      <c r="E113" s="435"/>
      <c r="F113" s="436"/>
      <c r="G113" s="436"/>
      <c r="H113" s="356"/>
    </row>
    <row r="114" spans="1:8" s="351" customFormat="1" ht="35.1" customHeight="1">
      <c r="A114" s="356"/>
      <c r="B114" s="403"/>
      <c r="C114" s="403"/>
      <c r="E114" s="435"/>
      <c r="F114" s="436"/>
      <c r="G114" s="436"/>
      <c r="H114" s="356"/>
    </row>
    <row r="115" spans="1:8" s="351" customFormat="1" ht="35.1" customHeight="1">
      <c r="A115" s="356"/>
      <c r="B115" s="403"/>
      <c r="C115" s="403"/>
      <c r="E115" s="435"/>
      <c r="F115" s="436"/>
      <c r="G115" s="436"/>
      <c r="H115" s="356"/>
    </row>
    <row r="116" spans="1:8" s="351" customFormat="1" ht="35.1" customHeight="1">
      <c r="A116" s="356"/>
      <c r="B116" s="403"/>
      <c r="C116" s="403"/>
      <c r="E116" s="435"/>
      <c r="F116" s="436"/>
      <c r="G116" s="436"/>
      <c r="H116" s="356"/>
    </row>
    <row r="117" spans="1:8" s="351" customFormat="1" ht="35.1" customHeight="1">
      <c r="A117" s="356"/>
      <c r="B117" s="403"/>
      <c r="C117" s="403"/>
      <c r="E117" s="435"/>
      <c r="F117" s="436"/>
      <c r="G117" s="436"/>
      <c r="H117" s="356"/>
    </row>
    <row r="118" spans="1:8" s="351" customFormat="1" ht="35.1" customHeight="1">
      <c r="A118" s="356"/>
      <c r="B118" s="403"/>
      <c r="C118" s="403"/>
      <c r="E118" s="435"/>
      <c r="F118" s="436"/>
      <c r="G118" s="436"/>
      <c r="H118" s="356"/>
    </row>
    <row r="119" spans="1:8" s="351" customFormat="1" ht="35.1" customHeight="1">
      <c r="A119" s="356"/>
      <c r="B119" s="403"/>
      <c r="C119" s="403"/>
      <c r="E119" s="435"/>
      <c r="F119" s="436"/>
      <c r="G119" s="436"/>
      <c r="H119" s="356"/>
    </row>
    <row r="120" spans="1:8" s="351" customFormat="1" ht="35.1" customHeight="1">
      <c r="A120" s="356"/>
      <c r="B120" s="403"/>
      <c r="C120" s="403"/>
      <c r="E120" s="435"/>
      <c r="F120" s="436"/>
      <c r="G120" s="436"/>
      <c r="H120" s="356"/>
    </row>
    <row r="121" spans="1:8" s="351" customFormat="1" ht="35.1" customHeight="1">
      <c r="A121" s="356"/>
      <c r="B121" s="403"/>
      <c r="C121" s="403"/>
      <c r="E121" s="435"/>
      <c r="F121" s="436"/>
      <c r="G121" s="436"/>
      <c r="H121" s="356"/>
    </row>
    <row r="122" spans="1:8" s="351" customFormat="1" ht="35.1" customHeight="1">
      <c r="A122" s="356"/>
      <c r="B122" s="403"/>
      <c r="C122" s="403"/>
      <c r="E122" s="435"/>
      <c r="F122" s="436"/>
      <c r="G122" s="436"/>
      <c r="H122" s="356"/>
    </row>
    <row r="123" spans="1:8" s="351" customFormat="1" ht="35.1" customHeight="1">
      <c r="A123" s="356"/>
      <c r="B123" s="403"/>
      <c r="C123" s="403"/>
      <c r="E123" s="435"/>
      <c r="F123" s="436"/>
      <c r="G123" s="436"/>
      <c r="H123" s="356"/>
    </row>
    <row r="124" spans="1:8" s="351" customFormat="1" ht="35.1" customHeight="1">
      <c r="A124" s="356"/>
      <c r="B124" s="403"/>
      <c r="C124" s="403"/>
      <c r="E124" s="435"/>
      <c r="F124" s="436"/>
      <c r="G124" s="436"/>
      <c r="H124" s="356"/>
    </row>
    <row r="125" spans="1:8" s="351" customFormat="1" ht="35.1" customHeight="1">
      <c r="A125" s="356"/>
      <c r="B125" s="403"/>
      <c r="C125" s="403"/>
      <c r="E125" s="435"/>
      <c r="F125" s="436"/>
      <c r="G125" s="436"/>
      <c r="H125" s="356"/>
    </row>
    <row r="126" spans="1:8" s="351" customFormat="1" ht="35.1" customHeight="1">
      <c r="A126" s="356"/>
      <c r="B126" s="403"/>
      <c r="C126" s="403"/>
      <c r="E126" s="435"/>
      <c r="F126" s="436"/>
      <c r="G126" s="436"/>
      <c r="H126" s="356"/>
    </row>
    <row r="127" spans="1:8" s="351" customFormat="1" ht="35.1" customHeight="1">
      <c r="A127" s="356"/>
      <c r="B127" s="403"/>
      <c r="C127" s="403"/>
      <c r="E127" s="435"/>
      <c r="F127" s="436"/>
      <c r="G127" s="436"/>
      <c r="H127" s="356"/>
    </row>
    <row r="128" spans="1:8" s="351" customFormat="1" ht="35.1" customHeight="1">
      <c r="A128" s="356"/>
      <c r="B128" s="403"/>
      <c r="C128" s="403"/>
      <c r="E128" s="435"/>
      <c r="F128" s="436"/>
      <c r="G128" s="436"/>
      <c r="H128" s="356"/>
    </row>
    <row r="129" spans="1:8" s="351" customFormat="1" ht="35.1" customHeight="1">
      <c r="A129" s="356"/>
      <c r="B129" s="403"/>
      <c r="C129" s="403"/>
      <c r="E129" s="435"/>
      <c r="F129" s="436"/>
      <c r="G129" s="436"/>
      <c r="H129" s="356"/>
    </row>
    <row r="130" spans="1:8" s="351" customFormat="1" ht="35.1" customHeight="1">
      <c r="A130" s="356"/>
      <c r="B130" s="403"/>
      <c r="C130" s="403"/>
      <c r="E130" s="435"/>
      <c r="F130" s="436"/>
      <c r="G130" s="436"/>
      <c r="H130" s="356"/>
    </row>
    <row r="131" spans="1:8" s="351" customFormat="1" ht="35.1" customHeight="1">
      <c r="A131" s="356"/>
      <c r="B131" s="403"/>
      <c r="C131" s="403"/>
      <c r="E131" s="435"/>
      <c r="F131" s="436"/>
      <c r="G131" s="436"/>
      <c r="H131" s="356"/>
    </row>
    <row r="132" spans="1:8" s="351" customFormat="1" ht="35.1" customHeight="1">
      <c r="A132" s="356"/>
      <c r="B132" s="403"/>
      <c r="C132" s="403"/>
      <c r="E132" s="435"/>
      <c r="F132" s="436"/>
      <c r="G132" s="436"/>
      <c r="H132" s="356"/>
    </row>
    <row r="133" spans="1:8" s="351" customFormat="1" ht="35.1" customHeight="1">
      <c r="A133" s="356"/>
      <c r="B133" s="403"/>
      <c r="C133" s="403"/>
      <c r="E133" s="435"/>
      <c r="F133" s="436"/>
      <c r="G133" s="436"/>
      <c r="H133" s="356"/>
    </row>
    <row r="134" spans="1:8" s="351" customFormat="1" ht="35.1" customHeight="1">
      <c r="A134" s="356"/>
      <c r="B134" s="403"/>
      <c r="C134" s="403"/>
      <c r="E134" s="435"/>
      <c r="F134" s="436"/>
      <c r="G134" s="436"/>
      <c r="H134" s="356"/>
    </row>
    <row r="135" spans="1:8" s="351" customFormat="1" ht="35.1" customHeight="1">
      <c r="A135" s="356"/>
      <c r="B135" s="403"/>
      <c r="C135" s="403"/>
      <c r="E135" s="435"/>
      <c r="F135" s="436"/>
      <c r="G135" s="436"/>
      <c r="H135" s="356"/>
    </row>
    <row r="136" spans="1:8" s="351" customFormat="1" ht="35.1" customHeight="1">
      <c r="A136" s="356"/>
      <c r="B136" s="403"/>
      <c r="C136" s="403"/>
      <c r="E136" s="435"/>
      <c r="F136" s="436"/>
      <c r="G136" s="436"/>
      <c r="H136" s="356"/>
    </row>
    <row r="137" spans="1:8" s="351" customFormat="1" ht="35.1" customHeight="1">
      <c r="A137" s="356"/>
      <c r="B137" s="403"/>
      <c r="C137" s="403"/>
      <c r="E137" s="435"/>
      <c r="F137" s="436"/>
      <c r="G137" s="436"/>
      <c r="H137" s="356"/>
    </row>
    <row r="138" spans="1:8" s="351" customFormat="1" ht="35.1" customHeight="1">
      <c r="A138" s="356"/>
      <c r="B138" s="403"/>
      <c r="C138" s="403"/>
      <c r="E138" s="435"/>
      <c r="F138" s="436"/>
      <c r="G138" s="436"/>
      <c r="H138" s="356"/>
    </row>
    <row r="139" spans="1:8" s="351" customFormat="1" ht="35.1" customHeight="1">
      <c r="A139" s="356"/>
      <c r="B139" s="403"/>
      <c r="C139" s="403"/>
      <c r="E139" s="435"/>
      <c r="F139" s="436"/>
      <c r="G139" s="436"/>
      <c r="H139" s="356"/>
    </row>
    <row r="140" spans="1:8" s="351" customFormat="1" ht="35.1" customHeight="1">
      <c r="A140" s="356"/>
      <c r="B140" s="403"/>
      <c r="C140" s="403"/>
      <c r="E140" s="435"/>
      <c r="F140" s="436"/>
      <c r="G140" s="436"/>
      <c r="H140" s="356"/>
    </row>
    <row r="141" spans="1:8" s="351" customFormat="1" ht="35.1" customHeight="1">
      <c r="A141" s="356"/>
      <c r="B141" s="403"/>
      <c r="C141" s="403"/>
      <c r="E141" s="435"/>
      <c r="F141" s="436"/>
      <c r="G141" s="436"/>
      <c r="H141" s="356"/>
    </row>
    <row r="142" spans="1:8" s="351" customFormat="1" ht="35.1" customHeight="1">
      <c r="A142" s="356"/>
      <c r="B142" s="403"/>
      <c r="C142" s="403"/>
      <c r="E142" s="435"/>
      <c r="F142" s="436"/>
      <c r="G142" s="436"/>
      <c r="H142" s="356"/>
    </row>
    <row r="143" spans="1:8" s="351" customFormat="1" ht="35.1" customHeight="1">
      <c r="A143" s="356"/>
      <c r="B143" s="403"/>
      <c r="C143" s="403"/>
      <c r="E143" s="435"/>
      <c r="F143" s="436"/>
      <c r="G143" s="436"/>
      <c r="H143" s="356"/>
    </row>
    <row r="144" spans="1:8" s="351" customFormat="1" ht="35.1" customHeight="1">
      <c r="A144" s="356"/>
      <c r="B144" s="403"/>
      <c r="C144" s="403"/>
      <c r="E144" s="435"/>
      <c r="F144" s="436"/>
      <c r="G144" s="436"/>
      <c r="H144" s="356"/>
    </row>
    <row r="145" spans="1:8" s="351" customFormat="1" ht="35.1" customHeight="1">
      <c r="A145" s="356"/>
      <c r="B145" s="403"/>
      <c r="C145" s="403"/>
      <c r="E145" s="435"/>
      <c r="F145" s="436"/>
      <c r="G145" s="436"/>
      <c r="H145" s="356"/>
    </row>
    <row r="146" spans="1:8" s="351" customFormat="1" ht="35.1" customHeight="1">
      <c r="A146" s="356"/>
      <c r="B146" s="403"/>
      <c r="C146" s="403"/>
      <c r="E146" s="435"/>
      <c r="F146" s="436"/>
      <c r="G146" s="436"/>
      <c r="H146" s="356"/>
    </row>
    <row r="147" spans="1:8" s="351" customFormat="1" ht="35.1" customHeight="1">
      <c r="A147" s="356"/>
      <c r="B147" s="403"/>
      <c r="C147" s="403"/>
      <c r="E147" s="435"/>
      <c r="F147" s="436"/>
      <c r="G147" s="436"/>
      <c r="H147" s="356"/>
    </row>
    <row r="148" spans="1:8" s="351" customFormat="1" ht="35.1" customHeight="1">
      <c r="A148" s="356"/>
      <c r="B148" s="403"/>
      <c r="C148" s="403"/>
      <c r="E148" s="435"/>
      <c r="F148" s="436"/>
      <c r="G148" s="436"/>
      <c r="H148" s="356"/>
    </row>
    <row r="149" spans="1:8" s="351" customFormat="1" ht="35.1" customHeight="1">
      <c r="A149" s="356"/>
      <c r="B149" s="403"/>
      <c r="C149" s="403"/>
      <c r="E149" s="435"/>
      <c r="F149" s="436"/>
      <c r="G149" s="436"/>
      <c r="H149" s="356"/>
    </row>
    <row r="150" spans="1:8" s="351" customFormat="1" ht="35.1" customHeight="1">
      <c r="A150" s="356"/>
      <c r="B150" s="403"/>
      <c r="C150" s="403"/>
      <c r="E150" s="435"/>
      <c r="F150" s="436"/>
      <c r="G150" s="436"/>
      <c r="H150" s="356"/>
    </row>
    <row r="151" spans="1:8" s="351" customFormat="1" ht="35.1" customHeight="1">
      <c r="A151" s="356"/>
      <c r="B151" s="403"/>
      <c r="C151" s="403"/>
      <c r="E151" s="435"/>
      <c r="F151" s="436"/>
      <c r="G151" s="436"/>
      <c r="H151" s="356"/>
    </row>
    <row r="152" spans="1:8" s="351" customFormat="1" ht="35.1" customHeight="1">
      <c r="A152" s="356"/>
      <c r="B152" s="403"/>
      <c r="C152" s="403"/>
      <c r="E152" s="435"/>
      <c r="F152" s="436"/>
      <c r="G152" s="436"/>
      <c r="H152" s="356"/>
    </row>
    <row r="153" spans="1:8" s="351" customFormat="1" ht="35.1" customHeight="1">
      <c r="A153" s="356"/>
      <c r="B153" s="403"/>
      <c r="C153" s="403"/>
      <c r="E153" s="435"/>
      <c r="F153" s="436"/>
      <c r="G153" s="436"/>
      <c r="H153" s="356"/>
    </row>
    <row r="154" spans="1:8" s="351" customFormat="1" ht="35.1" customHeight="1">
      <c r="A154" s="356"/>
      <c r="B154" s="403"/>
      <c r="C154" s="403"/>
      <c r="E154" s="435"/>
      <c r="F154" s="436"/>
      <c r="G154" s="436"/>
      <c r="H154" s="356"/>
    </row>
    <row r="155" spans="1:8" s="351" customFormat="1" ht="35.1" customHeight="1">
      <c r="A155" s="356"/>
      <c r="B155" s="403"/>
      <c r="C155" s="403"/>
      <c r="E155" s="435"/>
      <c r="F155" s="436"/>
      <c r="G155" s="436"/>
      <c r="H155" s="356"/>
    </row>
    <row r="156" spans="1:8" s="351" customFormat="1" ht="35.1" customHeight="1">
      <c r="A156" s="356"/>
      <c r="B156" s="403"/>
      <c r="C156" s="403"/>
      <c r="E156" s="435"/>
      <c r="F156" s="436"/>
      <c r="G156" s="436"/>
      <c r="H156" s="356"/>
    </row>
    <row r="157" spans="1:8" s="351" customFormat="1" ht="35.1" customHeight="1">
      <c r="A157" s="356"/>
      <c r="B157" s="403"/>
      <c r="C157" s="403"/>
      <c r="E157" s="435"/>
      <c r="F157" s="436"/>
      <c r="G157" s="436"/>
      <c r="H157" s="356"/>
    </row>
    <row r="158" spans="1:8" s="351" customFormat="1" ht="35.1" customHeight="1">
      <c r="A158" s="356"/>
      <c r="B158" s="403"/>
      <c r="C158" s="403"/>
      <c r="E158" s="435"/>
      <c r="F158" s="436"/>
      <c r="G158" s="436"/>
      <c r="H158" s="356"/>
    </row>
    <row r="159" spans="1:8" s="351" customFormat="1" ht="35.1" customHeight="1">
      <c r="A159" s="356"/>
      <c r="B159" s="403"/>
      <c r="C159" s="403"/>
      <c r="E159" s="435"/>
      <c r="F159" s="436"/>
      <c r="G159" s="436"/>
      <c r="H159" s="356"/>
    </row>
    <row r="160" spans="1:8" s="351" customFormat="1" ht="35.1" customHeight="1">
      <c r="A160" s="356"/>
      <c r="B160" s="403"/>
      <c r="C160" s="403"/>
      <c r="E160" s="435"/>
      <c r="F160" s="436"/>
      <c r="G160" s="436"/>
      <c r="H160" s="356"/>
    </row>
    <row r="161" spans="1:8" s="351" customFormat="1" ht="35.1" customHeight="1">
      <c r="A161" s="356"/>
      <c r="B161" s="403"/>
      <c r="C161" s="403"/>
      <c r="E161" s="435"/>
      <c r="F161" s="436"/>
      <c r="G161" s="436"/>
      <c r="H161" s="356"/>
    </row>
    <row r="162" spans="1:8" s="351" customFormat="1" ht="35.1" customHeight="1">
      <c r="A162" s="356"/>
      <c r="B162" s="403"/>
      <c r="C162" s="403"/>
      <c r="E162" s="435"/>
      <c r="F162" s="436"/>
      <c r="G162" s="436"/>
      <c r="H162" s="356"/>
    </row>
    <row r="163" spans="1:8" s="351" customFormat="1" ht="35.1" customHeight="1">
      <c r="A163" s="356"/>
      <c r="B163" s="403"/>
      <c r="C163" s="403"/>
      <c r="E163" s="435"/>
      <c r="F163" s="436"/>
      <c r="G163" s="436"/>
      <c r="H163" s="356"/>
    </row>
    <row r="164" spans="1:8" s="351" customFormat="1" ht="35.1" customHeight="1">
      <c r="A164" s="356"/>
      <c r="B164" s="403"/>
      <c r="C164" s="403"/>
      <c r="E164" s="435"/>
      <c r="F164" s="436"/>
      <c r="G164" s="436"/>
      <c r="H164" s="356"/>
    </row>
    <row r="165" spans="1:8" s="351" customFormat="1" ht="35.1" customHeight="1">
      <c r="A165" s="356"/>
      <c r="B165" s="403"/>
      <c r="C165" s="403"/>
      <c r="E165" s="435"/>
      <c r="F165" s="436"/>
      <c r="G165" s="436"/>
      <c r="H165" s="356"/>
    </row>
    <row r="166" spans="1:8" s="351" customFormat="1" ht="35.1" customHeight="1">
      <c r="A166" s="356"/>
      <c r="B166" s="403"/>
      <c r="C166" s="403"/>
      <c r="E166" s="435"/>
      <c r="F166" s="436"/>
      <c r="G166" s="436"/>
      <c r="H166" s="356"/>
    </row>
    <row r="167" spans="1:8" s="351" customFormat="1" ht="35.1" customHeight="1">
      <c r="A167" s="356"/>
      <c r="B167" s="403"/>
      <c r="C167" s="403"/>
      <c r="E167" s="435"/>
      <c r="F167" s="436"/>
      <c r="G167" s="436"/>
      <c r="H167" s="356"/>
    </row>
    <row r="168" spans="1:8" s="351" customFormat="1" ht="35.1" customHeight="1">
      <c r="A168" s="356"/>
      <c r="B168" s="403"/>
      <c r="C168" s="403"/>
      <c r="E168" s="435"/>
      <c r="F168" s="436"/>
      <c r="G168" s="436"/>
      <c r="H168" s="356"/>
    </row>
    <row r="169" spans="1:8" s="351" customFormat="1" ht="35.1" customHeight="1">
      <c r="A169" s="356"/>
      <c r="B169" s="403"/>
      <c r="C169" s="403"/>
      <c r="E169" s="435"/>
      <c r="F169" s="436"/>
      <c r="G169" s="436"/>
      <c r="H169" s="356"/>
    </row>
    <row r="170" spans="1:8" s="351" customFormat="1" ht="35.1" customHeight="1">
      <c r="A170" s="356"/>
      <c r="B170" s="403"/>
      <c r="C170" s="403"/>
      <c r="E170" s="435"/>
      <c r="F170" s="436"/>
      <c r="G170" s="436"/>
      <c r="H170" s="356"/>
    </row>
    <row r="171" spans="1:8" s="351" customFormat="1" ht="35.1" customHeight="1">
      <c r="A171" s="356"/>
      <c r="B171" s="403"/>
      <c r="C171" s="403"/>
      <c r="E171" s="435"/>
      <c r="F171" s="436"/>
      <c r="G171" s="436"/>
      <c r="H171" s="356"/>
    </row>
    <row r="172" spans="1:8" s="351" customFormat="1" ht="35.1" customHeight="1">
      <c r="A172" s="356"/>
      <c r="B172" s="403"/>
      <c r="C172" s="403"/>
      <c r="E172" s="435"/>
      <c r="F172" s="436"/>
      <c r="G172" s="436"/>
      <c r="H172" s="356"/>
    </row>
    <row r="173" spans="1:8" s="351" customFormat="1" ht="35.1" customHeight="1">
      <c r="A173" s="356"/>
      <c r="B173" s="403"/>
      <c r="C173" s="403"/>
      <c r="E173" s="435"/>
      <c r="F173" s="436"/>
      <c r="G173" s="436"/>
      <c r="H173" s="356"/>
    </row>
    <row r="174" spans="1:8" s="351" customFormat="1" ht="35.1" customHeight="1">
      <c r="A174" s="356"/>
      <c r="B174" s="403"/>
      <c r="C174" s="403"/>
      <c r="E174" s="435"/>
      <c r="F174" s="436"/>
      <c r="G174" s="436"/>
      <c r="H174" s="356"/>
    </row>
    <row r="175" spans="1:8" s="351" customFormat="1" ht="35.1" customHeight="1">
      <c r="A175" s="356"/>
      <c r="B175" s="403"/>
      <c r="C175" s="403"/>
      <c r="E175" s="435"/>
      <c r="F175" s="436"/>
      <c r="G175" s="436"/>
      <c r="H175" s="356"/>
    </row>
    <row r="176" spans="1:8" s="351" customFormat="1" ht="35.1" customHeight="1">
      <c r="A176" s="356"/>
      <c r="B176" s="403"/>
      <c r="C176" s="403"/>
      <c r="E176" s="435"/>
      <c r="F176" s="436"/>
      <c r="G176" s="436"/>
      <c r="H176" s="356"/>
    </row>
    <row r="177" spans="1:8" s="351" customFormat="1" ht="35.1" customHeight="1">
      <c r="A177" s="356"/>
      <c r="B177" s="403"/>
      <c r="C177" s="403"/>
      <c r="E177" s="435"/>
      <c r="F177" s="436"/>
      <c r="G177" s="436"/>
      <c r="H177" s="356"/>
    </row>
    <row r="178" spans="1:8" s="351" customFormat="1" ht="35.1" customHeight="1">
      <c r="A178" s="356"/>
      <c r="B178" s="403"/>
      <c r="C178" s="403"/>
      <c r="E178" s="435"/>
      <c r="F178" s="436"/>
      <c r="G178" s="436"/>
      <c r="H178" s="356"/>
    </row>
    <row r="179" spans="1:8" s="351" customFormat="1" ht="35.1" customHeight="1">
      <c r="A179" s="356"/>
      <c r="B179" s="403"/>
      <c r="C179" s="403"/>
      <c r="E179" s="435"/>
      <c r="F179" s="436"/>
      <c r="G179" s="436"/>
      <c r="H179" s="356"/>
    </row>
    <row r="180" spans="1:8" s="351" customFormat="1" ht="35.1" customHeight="1">
      <c r="A180" s="356"/>
      <c r="B180" s="403"/>
      <c r="C180" s="403"/>
      <c r="E180" s="435"/>
      <c r="F180" s="436"/>
      <c r="G180" s="436"/>
      <c r="H180" s="356"/>
    </row>
    <row r="181" spans="1:8" s="351" customFormat="1" ht="35.1" customHeight="1">
      <c r="A181" s="356"/>
      <c r="B181" s="403"/>
      <c r="C181" s="403"/>
      <c r="E181" s="435"/>
      <c r="F181" s="436"/>
      <c r="G181" s="436"/>
      <c r="H181" s="356"/>
    </row>
    <row r="182" spans="1:8" s="351" customFormat="1" ht="35.1" customHeight="1">
      <c r="A182" s="356"/>
      <c r="B182" s="403"/>
      <c r="C182" s="403"/>
      <c r="E182" s="435"/>
      <c r="F182" s="436"/>
      <c r="G182" s="436"/>
      <c r="H182" s="356"/>
    </row>
    <row r="183" spans="1:8" s="351" customFormat="1" ht="35.1" customHeight="1">
      <c r="A183" s="356"/>
      <c r="B183" s="403"/>
      <c r="C183" s="403"/>
      <c r="E183" s="435"/>
      <c r="F183" s="436"/>
      <c r="G183" s="436"/>
      <c r="H183" s="356"/>
    </row>
    <row r="184" spans="1:8" s="351" customFormat="1" ht="35.1" customHeight="1">
      <c r="A184" s="356"/>
      <c r="B184" s="403"/>
      <c r="C184" s="403"/>
      <c r="E184" s="435"/>
      <c r="F184" s="436"/>
      <c r="G184" s="436"/>
      <c r="H184" s="356"/>
    </row>
    <row r="185" spans="1:8" s="351" customFormat="1" ht="35.1" customHeight="1">
      <c r="A185" s="356"/>
      <c r="B185" s="403"/>
      <c r="C185" s="403"/>
      <c r="E185" s="435"/>
      <c r="F185" s="436"/>
      <c r="G185" s="436"/>
      <c r="H185" s="356"/>
    </row>
    <row r="186" spans="1:8" s="351" customFormat="1" ht="35.1" customHeight="1">
      <c r="A186" s="356"/>
      <c r="B186" s="403"/>
      <c r="C186" s="403"/>
      <c r="E186" s="435"/>
      <c r="F186" s="436"/>
      <c r="G186" s="436"/>
      <c r="H186" s="356"/>
    </row>
    <row r="187" spans="1:8" s="351" customFormat="1" ht="35.1" customHeight="1">
      <c r="A187" s="356"/>
      <c r="B187" s="403"/>
      <c r="C187" s="403"/>
      <c r="E187" s="435"/>
      <c r="F187" s="436"/>
      <c r="G187" s="436"/>
      <c r="H187" s="356"/>
    </row>
    <row r="188" spans="1:8" s="351" customFormat="1" ht="35.1" customHeight="1">
      <c r="A188" s="356"/>
      <c r="B188" s="403"/>
      <c r="C188" s="403"/>
      <c r="E188" s="435"/>
      <c r="F188" s="436"/>
      <c r="G188" s="436"/>
      <c r="H188" s="356"/>
    </row>
    <row r="189" spans="1:8" s="351" customFormat="1" ht="35.1" customHeight="1">
      <c r="A189" s="356"/>
      <c r="B189" s="403"/>
      <c r="C189" s="403"/>
      <c r="E189" s="435"/>
      <c r="F189" s="436"/>
      <c r="G189" s="436"/>
      <c r="H189" s="356"/>
    </row>
    <row r="190" spans="1:8" s="351" customFormat="1" ht="35.1" customHeight="1">
      <c r="A190" s="356"/>
      <c r="B190" s="403"/>
      <c r="C190" s="403"/>
      <c r="E190" s="435"/>
      <c r="F190" s="436"/>
      <c r="G190" s="436"/>
      <c r="H190" s="356"/>
    </row>
    <row r="191" spans="1:8" s="351" customFormat="1" ht="35.1" customHeight="1">
      <c r="A191" s="356"/>
      <c r="B191" s="403"/>
      <c r="C191" s="403"/>
      <c r="E191" s="435"/>
      <c r="F191" s="436"/>
      <c r="G191" s="436"/>
      <c r="H191" s="356"/>
    </row>
    <row r="192" spans="1:8" s="351" customFormat="1" ht="35.1" customHeight="1">
      <c r="A192" s="356"/>
      <c r="B192" s="403"/>
      <c r="C192" s="403"/>
      <c r="E192" s="435"/>
      <c r="F192" s="436"/>
      <c r="G192" s="436"/>
      <c r="H192" s="356"/>
    </row>
    <row r="193" spans="1:8" s="351" customFormat="1" ht="35.1" customHeight="1">
      <c r="A193" s="356"/>
      <c r="B193" s="403"/>
      <c r="C193" s="403"/>
      <c r="E193" s="435"/>
      <c r="F193" s="436"/>
      <c r="G193" s="436"/>
      <c r="H193" s="356"/>
    </row>
    <row r="194" spans="1:8" s="351" customFormat="1" ht="35.1" customHeight="1">
      <c r="A194" s="356"/>
      <c r="B194" s="403"/>
      <c r="C194" s="403"/>
      <c r="E194" s="435"/>
      <c r="F194" s="436"/>
      <c r="G194" s="436"/>
      <c r="H194" s="356"/>
    </row>
    <row r="195" spans="1:8" s="351" customFormat="1" ht="35.1" customHeight="1">
      <c r="A195" s="356"/>
      <c r="B195" s="403"/>
      <c r="C195" s="403"/>
      <c r="E195" s="435"/>
      <c r="F195" s="436"/>
      <c r="G195" s="436"/>
      <c r="H195" s="356"/>
    </row>
    <row r="196" spans="1:8" s="351" customFormat="1" ht="35.1" customHeight="1">
      <c r="A196" s="356"/>
      <c r="B196" s="403"/>
      <c r="C196" s="403"/>
      <c r="E196" s="435"/>
      <c r="F196" s="436"/>
      <c r="G196" s="436"/>
      <c r="H196" s="356"/>
    </row>
    <row r="197" spans="1:8" s="351" customFormat="1" ht="35.1" customHeight="1">
      <c r="A197" s="356"/>
      <c r="B197" s="403"/>
      <c r="C197" s="403"/>
      <c r="E197" s="435"/>
      <c r="F197" s="436"/>
      <c r="G197" s="436"/>
      <c r="H197" s="356"/>
    </row>
    <row r="198" spans="1:8" s="351" customFormat="1" ht="35.1" customHeight="1">
      <c r="A198" s="356"/>
      <c r="B198" s="403"/>
      <c r="C198" s="403"/>
      <c r="E198" s="435"/>
      <c r="F198" s="436"/>
      <c r="G198" s="436"/>
      <c r="H198" s="356"/>
    </row>
    <row r="199" spans="1:8" s="351" customFormat="1" ht="35.1" customHeight="1">
      <c r="A199" s="356"/>
      <c r="B199" s="403"/>
      <c r="C199" s="403"/>
      <c r="E199" s="435"/>
      <c r="F199" s="436"/>
      <c r="G199" s="436"/>
      <c r="H199" s="356"/>
    </row>
    <row r="200" spans="1:8" s="351" customFormat="1" ht="35.1" customHeight="1">
      <c r="A200" s="356"/>
      <c r="B200" s="403"/>
      <c r="C200" s="403"/>
      <c r="E200" s="435"/>
      <c r="F200" s="436"/>
      <c r="G200" s="436"/>
      <c r="H200" s="356"/>
    </row>
    <row r="201" spans="1:8" s="351" customFormat="1" ht="35.1" customHeight="1">
      <c r="A201" s="356"/>
      <c r="B201" s="403"/>
      <c r="C201" s="403"/>
      <c r="E201" s="435"/>
      <c r="F201" s="436"/>
      <c r="G201" s="436"/>
      <c r="H201" s="356"/>
    </row>
    <row r="202" spans="1:8" s="351" customFormat="1" ht="35.1" customHeight="1">
      <c r="A202" s="356"/>
      <c r="B202" s="403"/>
      <c r="C202" s="403"/>
      <c r="E202" s="435"/>
      <c r="F202" s="436"/>
      <c r="G202" s="436"/>
      <c r="H202" s="356"/>
    </row>
    <row r="203" spans="1:8" s="351" customFormat="1" ht="35.1" customHeight="1">
      <c r="A203" s="356"/>
      <c r="B203" s="403"/>
      <c r="C203" s="403"/>
      <c r="E203" s="435"/>
      <c r="F203" s="436"/>
      <c r="G203" s="436"/>
      <c r="H203" s="356"/>
    </row>
    <row r="204" spans="1:8" s="351" customFormat="1" ht="35.1" customHeight="1">
      <c r="A204" s="356"/>
      <c r="B204" s="403"/>
      <c r="C204" s="403"/>
      <c r="E204" s="435"/>
      <c r="F204" s="436"/>
      <c r="G204" s="436"/>
      <c r="H204" s="356"/>
    </row>
    <row r="205" spans="1:8" s="351" customFormat="1" ht="35.1" customHeight="1">
      <c r="A205" s="356"/>
      <c r="B205" s="403"/>
      <c r="C205" s="403"/>
      <c r="E205" s="435"/>
      <c r="F205" s="436"/>
      <c r="G205" s="436"/>
      <c r="H205" s="356"/>
    </row>
    <row r="206" spans="1:8" s="351" customFormat="1" ht="35.1" customHeight="1">
      <c r="A206" s="356"/>
      <c r="B206" s="403"/>
      <c r="C206" s="403"/>
      <c r="E206" s="435"/>
      <c r="F206" s="436"/>
      <c r="G206" s="436"/>
      <c r="H206" s="356"/>
    </row>
    <row r="207" spans="1:8" s="351" customFormat="1" ht="35.1" customHeight="1">
      <c r="A207" s="356"/>
      <c r="B207" s="403"/>
      <c r="C207" s="403"/>
      <c r="E207" s="435"/>
      <c r="F207" s="436"/>
      <c r="G207" s="436"/>
      <c r="H207" s="356"/>
    </row>
    <row r="208" spans="1:8" s="351" customFormat="1" ht="35.1" customHeight="1">
      <c r="A208" s="356"/>
      <c r="B208" s="403"/>
      <c r="C208" s="403"/>
      <c r="E208" s="435"/>
      <c r="F208" s="436"/>
      <c r="G208" s="436"/>
      <c r="H208" s="356"/>
    </row>
    <row r="209" spans="1:8" s="351" customFormat="1" ht="35.1" customHeight="1">
      <c r="A209" s="356"/>
      <c r="B209" s="403"/>
      <c r="C209" s="403"/>
      <c r="E209" s="435"/>
      <c r="F209" s="436"/>
      <c r="G209" s="436"/>
      <c r="H209" s="356"/>
    </row>
    <row r="210" spans="1:8" s="351" customFormat="1" ht="35.1" customHeight="1">
      <c r="A210" s="356"/>
      <c r="B210" s="403"/>
      <c r="C210" s="403"/>
      <c r="E210" s="435"/>
      <c r="F210" s="436"/>
      <c r="G210" s="436"/>
      <c r="H210" s="356"/>
    </row>
    <row r="211" spans="1:8" s="351" customFormat="1" ht="35.1" customHeight="1">
      <c r="A211" s="356"/>
      <c r="B211" s="403"/>
      <c r="C211" s="403"/>
      <c r="E211" s="435"/>
      <c r="F211" s="436"/>
      <c r="G211" s="436"/>
      <c r="H211" s="356"/>
    </row>
    <row r="212" spans="1:8" s="351" customFormat="1" ht="35.1" customHeight="1">
      <c r="A212" s="356"/>
      <c r="B212" s="403"/>
      <c r="C212" s="403"/>
      <c r="E212" s="435"/>
      <c r="F212" s="436"/>
      <c r="G212" s="436"/>
      <c r="H212" s="356"/>
    </row>
    <row r="213" spans="1:8" s="351" customFormat="1" ht="35.1" customHeight="1">
      <c r="A213" s="356"/>
      <c r="B213" s="403"/>
      <c r="C213" s="403"/>
      <c r="E213" s="435"/>
      <c r="F213" s="436"/>
      <c r="G213" s="436"/>
      <c r="H213" s="356"/>
    </row>
    <row r="214" spans="1:8" s="351" customFormat="1" ht="35.1" customHeight="1">
      <c r="A214" s="356"/>
      <c r="B214" s="403"/>
      <c r="C214" s="403"/>
      <c r="E214" s="435"/>
      <c r="F214" s="436"/>
      <c r="G214" s="436"/>
      <c r="H214" s="356"/>
    </row>
    <row r="215" spans="1:8" s="351" customFormat="1" ht="35.1" customHeight="1">
      <c r="A215" s="356"/>
      <c r="B215" s="403"/>
      <c r="C215" s="403"/>
      <c r="E215" s="435"/>
      <c r="F215" s="436"/>
      <c r="G215" s="436"/>
      <c r="H215" s="356"/>
    </row>
    <row r="216" spans="1:8" s="351" customFormat="1" ht="35.1" customHeight="1">
      <c r="A216" s="356"/>
      <c r="B216" s="403"/>
      <c r="C216" s="403"/>
      <c r="E216" s="435"/>
      <c r="F216" s="436"/>
      <c r="G216" s="436"/>
      <c r="H216" s="356"/>
    </row>
    <row r="217" spans="1:8" s="351" customFormat="1" ht="35.1" customHeight="1">
      <c r="A217" s="356"/>
      <c r="B217" s="403"/>
      <c r="C217" s="403"/>
      <c r="E217" s="435"/>
      <c r="F217" s="436"/>
      <c r="G217" s="436"/>
      <c r="H217" s="356"/>
    </row>
    <row r="218" spans="1:8" s="351" customFormat="1" ht="35.1" customHeight="1">
      <c r="A218" s="356"/>
      <c r="B218" s="403"/>
      <c r="C218" s="403"/>
      <c r="E218" s="435"/>
      <c r="F218" s="436"/>
      <c r="G218" s="436"/>
      <c r="H218" s="356"/>
    </row>
    <row r="219" spans="1:8" s="351" customFormat="1" ht="35.1" customHeight="1">
      <c r="A219" s="356"/>
      <c r="B219" s="403"/>
      <c r="C219" s="403"/>
      <c r="E219" s="435"/>
      <c r="F219" s="436"/>
      <c r="G219" s="436"/>
      <c r="H219" s="356"/>
    </row>
    <row r="220" spans="1:8" s="351" customFormat="1" ht="35.1" customHeight="1">
      <c r="A220" s="356"/>
      <c r="B220" s="403"/>
      <c r="C220" s="403"/>
      <c r="E220" s="435"/>
      <c r="F220" s="436"/>
      <c r="G220" s="436"/>
      <c r="H220" s="356"/>
    </row>
    <row r="221" spans="1:8" s="351" customFormat="1" ht="35.1" customHeight="1">
      <c r="A221" s="356"/>
      <c r="B221" s="403"/>
      <c r="C221" s="403"/>
      <c r="E221" s="435"/>
      <c r="F221" s="436"/>
      <c r="G221" s="436"/>
      <c r="H221" s="356"/>
    </row>
    <row r="222" spans="1:8" s="351" customFormat="1" ht="35.1" customHeight="1">
      <c r="A222" s="356"/>
      <c r="B222" s="403"/>
      <c r="C222" s="403"/>
      <c r="E222" s="435"/>
      <c r="F222" s="436"/>
      <c r="G222" s="436"/>
      <c r="H222" s="356"/>
    </row>
    <row r="223" spans="1:8" s="351" customFormat="1" ht="35.1" customHeight="1">
      <c r="A223" s="356"/>
      <c r="B223" s="403"/>
      <c r="C223" s="403"/>
      <c r="E223" s="435"/>
      <c r="F223" s="436"/>
      <c r="G223" s="436"/>
      <c r="H223" s="356"/>
    </row>
    <row r="224" spans="1:8" s="351" customFormat="1" ht="35.1" customHeight="1">
      <c r="A224" s="356"/>
      <c r="B224" s="403"/>
      <c r="C224" s="403"/>
      <c r="E224" s="435"/>
      <c r="F224" s="436"/>
      <c r="G224" s="436"/>
      <c r="H224" s="356"/>
    </row>
    <row r="225" spans="1:8" s="351" customFormat="1" ht="35.1" customHeight="1">
      <c r="A225" s="356"/>
      <c r="B225" s="403"/>
      <c r="C225" s="403"/>
      <c r="E225" s="435"/>
      <c r="F225" s="436"/>
      <c r="G225" s="436"/>
      <c r="H225" s="356"/>
    </row>
    <row r="226" spans="1:8" s="351" customFormat="1" ht="35.1" customHeight="1">
      <c r="A226" s="356"/>
      <c r="B226" s="403"/>
      <c r="C226" s="403"/>
      <c r="E226" s="435"/>
      <c r="F226" s="436"/>
      <c r="G226" s="436"/>
      <c r="H226" s="356"/>
    </row>
    <row r="227" spans="1:8" s="351" customFormat="1" ht="35.1" customHeight="1">
      <c r="A227" s="356"/>
      <c r="B227" s="403"/>
      <c r="C227" s="403"/>
      <c r="E227" s="435"/>
      <c r="F227" s="436"/>
      <c r="G227" s="436"/>
      <c r="H227" s="356"/>
    </row>
    <row r="228" spans="1:8" s="351" customFormat="1" ht="35.1" customHeight="1">
      <c r="A228" s="356"/>
      <c r="B228" s="403"/>
      <c r="C228" s="403"/>
      <c r="E228" s="435"/>
      <c r="F228" s="436"/>
      <c r="G228" s="436"/>
      <c r="H228" s="356"/>
    </row>
    <row r="229" spans="1:8" s="351" customFormat="1" ht="35.1" customHeight="1">
      <c r="A229" s="356"/>
      <c r="B229" s="403"/>
      <c r="C229" s="403"/>
      <c r="E229" s="435"/>
      <c r="F229" s="436"/>
      <c r="G229" s="436"/>
      <c r="H229" s="356"/>
    </row>
    <row r="230" spans="1:8" s="351" customFormat="1" ht="35.1" customHeight="1">
      <c r="A230" s="356"/>
      <c r="B230" s="403"/>
      <c r="C230" s="403"/>
      <c r="E230" s="435"/>
      <c r="F230" s="436"/>
      <c r="G230" s="436"/>
      <c r="H230" s="356"/>
    </row>
    <row r="231" spans="1:8" s="351" customFormat="1" ht="35.1" customHeight="1">
      <c r="A231" s="356"/>
      <c r="B231" s="403"/>
      <c r="C231" s="403"/>
      <c r="E231" s="435"/>
      <c r="F231" s="436"/>
      <c r="G231" s="436"/>
      <c r="H231" s="356"/>
    </row>
    <row r="232" spans="1:8" s="351" customFormat="1" ht="35.1" customHeight="1">
      <c r="A232" s="356"/>
      <c r="B232" s="403"/>
      <c r="C232" s="403"/>
      <c r="E232" s="435"/>
      <c r="F232" s="436"/>
      <c r="G232" s="436"/>
      <c r="H232" s="356"/>
    </row>
    <row r="233" spans="1:8" s="351" customFormat="1" ht="35.1" customHeight="1">
      <c r="A233" s="356"/>
      <c r="B233" s="403"/>
      <c r="C233" s="403"/>
      <c r="E233" s="435"/>
      <c r="F233" s="436"/>
      <c r="G233" s="436"/>
      <c r="H233" s="356"/>
    </row>
    <row r="234" spans="1:8" s="351" customFormat="1" ht="35.1" customHeight="1">
      <c r="A234" s="356"/>
      <c r="B234" s="403"/>
      <c r="C234" s="403"/>
      <c r="E234" s="435"/>
      <c r="F234" s="436"/>
      <c r="G234" s="436"/>
      <c r="H234" s="356"/>
    </row>
    <row r="235" spans="1:8" s="351" customFormat="1" ht="35.1" customHeight="1">
      <c r="A235" s="356"/>
      <c r="B235" s="403"/>
      <c r="C235" s="403"/>
      <c r="E235" s="435"/>
      <c r="F235" s="436"/>
      <c r="G235" s="436"/>
      <c r="H235" s="356"/>
    </row>
    <row r="236" spans="1:8" s="351" customFormat="1" ht="35.1" customHeight="1">
      <c r="A236" s="356"/>
      <c r="B236" s="403"/>
      <c r="C236" s="403"/>
      <c r="E236" s="435"/>
      <c r="F236" s="436"/>
      <c r="G236" s="436"/>
      <c r="H236" s="356"/>
    </row>
    <row r="237" spans="1:8" s="351" customFormat="1" ht="35.1" customHeight="1">
      <c r="A237" s="356"/>
      <c r="B237" s="403"/>
      <c r="C237" s="403"/>
      <c r="E237" s="435"/>
      <c r="F237" s="436"/>
      <c r="G237" s="436"/>
      <c r="H237" s="356"/>
    </row>
    <row r="238" spans="1:8" s="351" customFormat="1" ht="35.1" customHeight="1">
      <c r="A238" s="356"/>
      <c r="B238" s="403"/>
      <c r="C238" s="403"/>
      <c r="E238" s="435"/>
      <c r="F238" s="436"/>
      <c r="G238" s="436"/>
      <c r="H238" s="356"/>
    </row>
    <row r="239" spans="1:8" s="351" customFormat="1" ht="35.1" customHeight="1">
      <c r="A239" s="356"/>
      <c r="B239" s="403"/>
      <c r="C239" s="403"/>
      <c r="E239" s="435"/>
      <c r="F239" s="436"/>
      <c r="G239" s="436"/>
      <c r="H239" s="356"/>
    </row>
    <row r="240" spans="1:8" s="351" customFormat="1" ht="35.1" customHeight="1">
      <c r="A240" s="356"/>
      <c r="B240" s="403"/>
      <c r="C240" s="403"/>
      <c r="E240" s="435"/>
      <c r="F240" s="436"/>
      <c r="G240" s="436"/>
      <c r="H240" s="356"/>
    </row>
    <row r="241" spans="1:8" s="351" customFormat="1" ht="35.1" customHeight="1">
      <c r="A241" s="356"/>
      <c r="B241" s="403"/>
      <c r="C241" s="403"/>
      <c r="E241" s="435"/>
      <c r="F241" s="436"/>
      <c r="G241" s="436"/>
      <c r="H241" s="356"/>
    </row>
    <row r="242" spans="1:8" s="351" customFormat="1" ht="35.1" customHeight="1">
      <c r="A242" s="356"/>
      <c r="B242" s="403"/>
      <c r="C242" s="403"/>
      <c r="E242" s="435"/>
      <c r="F242" s="436"/>
      <c r="G242" s="436"/>
      <c r="H242" s="356"/>
    </row>
    <row r="243" spans="1:8" s="351" customFormat="1" ht="35.1" customHeight="1">
      <c r="A243" s="356"/>
      <c r="B243" s="403"/>
      <c r="C243" s="403"/>
      <c r="E243" s="435"/>
      <c r="F243" s="436"/>
      <c r="G243" s="436"/>
      <c r="H243" s="356"/>
    </row>
    <row r="244" spans="1:8" s="351" customFormat="1" ht="35.1" customHeight="1">
      <c r="A244" s="356"/>
      <c r="B244" s="403"/>
      <c r="C244" s="403"/>
      <c r="E244" s="435"/>
      <c r="F244" s="436"/>
      <c r="G244" s="436"/>
      <c r="H244" s="356"/>
    </row>
    <row r="245" spans="1:8" s="351" customFormat="1" ht="35.1" customHeight="1">
      <c r="A245" s="356"/>
      <c r="B245" s="403"/>
      <c r="C245" s="403"/>
      <c r="E245" s="435"/>
      <c r="F245" s="436"/>
      <c r="G245" s="436"/>
      <c r="H245" s="356"/>
    </row>
    <row r="246" spans="1:8" s="351" customFormat="1" ht="35.1" customHeight="1">
      <c r="A246" s="356"/>
      <c r="B246" s="403"/>
      <c r="C246" s="403"/>
      <c r="E246" s="435"/>
      <c r="F246" s="436"/>
      <c r="G246" s="436"/>
      <c r="H246" s="356"/>
    </row>
    <row r="247" spans="1:8" s="351" customFormat="1" ht="35.1" customHeight="1">
      <c r="A247" s="356"/>
      <c r="B247" s="403"/>
      <c r="C247" s="403"/>
      <c r="E247" s="435"/>
      <c r="F247" s="436"/>
      <c r="G247" s="436"/>
      <c r="H247" s="356"/>
    </row>
    <row r="248" spans="1:8" s="351" customFormat="1" ht="35.1" customHeight="1">
      <c r="A248" s="356"/>
      <c r="B248" s="403"/>
      <c r="C248" s="403"/>
      <c r="E248" s="435"/>
      <c r="F248" s="436"/>
      <c r="G248" s="436"/>
      <c r="H248" s="356"/>
    </row>
    <row r="249" spans="1:8" s="351" customFormat="1" ht="35.1" customHeight="1">
      <c r="A249" s="356"/>
      <c r="B249" s="403"/>
      <c r="C249" s="403"/>
      <c r="E249" s="435"/>
      <c r="F249" s="436"/>
      <c r="G249" s="436"/>
      <c r="H249" s="356"/>
    </row>
    <row r="250" spans="1:8" s="351" customFormat="1" ht="35.1" customHeight="1">
      <c r="A250" s="356"/>
      <c r="B250" s="403"/>
      <c r="C250" s="403"/>
      <c r="E250" s="435"/>
      <c r="F250" s="436"/>
      <c r="G250" s="436"/>
      <c r="H250" s="356"/>
    </row>
    <row r="251" spans="1:8" s="351" customFormat="1" ht="35.1" customHeight="1">
      <c r="A251" s="356"/>
      <c r="B251" s="403"/>
      <c r="C251" s="403"/>
      <c r="E251" s="435"/>
      <c r="F251" s="436"/>
      <c r="G251" s="436"/>
      <c r="H251" s="356"/>
    </row>
    <row r="252" spans="1:8" s="351" customFormat="1" ht="35.1" customHeight="1">
      <c r="A252" s="356"/>
      <c r="B252" s="403"/>
      <c r="C252" s="403"/>
      <c r="E252" s="435"/>
      <c r="F252" s="436"/>
      <c r="G252" s="436"/>
      <c r="H252" s="356"/>
    </row>
    <row r="253" spans="1:8" s="351" customFormat="1" ht="35.1" customHeight="1">
      <c r="A253" s="356"/>
      <c r="B253" s="403"/>
      <c r="C253" s="403"/>
      <c r="E253" s="435"/>
      <c r="F253" s="436"/>
      <c r="G253" s="436"/>
      <c r="H253" s="356"/>
    </row>
    <row r="254" spans="1:8" s="351" customFormat="1" ht="35.1" customHeight="1">
      <c r="A254" s="356"/>
      <c r="B254" s="403"/>
      <c r="C254" s="403"/>
      <c r="E254" s="435"/>
      <c r="F254" s="436"/>
      <c r="G254" s="436"/>
      <c r="H254" s="356"/>
    </row>
    <row r="255" spans="1:8" s="351" customFormat="1" ht="35.1" customHeight="1">
      <c r="A255" s="356"/>
      <c r="B255" s="403"/>
      <c r="C255" s="403"/>
      <c r="E255" s="435"/>
      <c r="F255" s="436"/>
      <c r="G255" s="436"/>
      <c r="H255" s="356"/>
    </row>
    <row r="256" spans="1:8" s="351" customFormat="1" ht="35.1" customHeight="1">
      <c r="A256" s="356"/>
      <c r="B256" s="403"/>
      <c r="C256" s="403"/>
      <c r="E256" s="435"/>
      <c r="F256" s="436"/>
      <c r="G256" s="436"/>
      <c r="H256" s="356"/>
    </row>
    <row r="257" spans="1:8" s="351" customFormat="1" ht="35.1" customHeight="1">
      <c r="A257" s="356"/>
      <c r="B257" s="403"/>
      <c r="C257" s="403"/>
      <c r="E257" s="435"/>
      <c r="F257" s="436"/>
      <c r="G257" s="436"/>
      <c r="H257" s="356"/>
    </row>
    <row r="258" spans="1:8" s="351" customFormat="1" ht="35.1" customHeight="1">
      <c r="A258" s="356"/>
      <c r="B258" s="403"/>
      <c r="C258" s="403"/>
      <c r="E258" s="435"/>
      <c r="F258" s="436"/>
      <c r="G258" s="436"/>
      <c r="H258" s="356"/>
    </row>
    <row r="259" spans="1:8" s="351" customFormat="1" ht="35.1" customHeight="1">
      <c r="A259" s="356"/>
      <c r="B259" s="403"/>
      <c r="C259" s="403"/>
      <c r="E259" s="435"/>
      <c r="F259" s="436"/>
      <c r="G259" s="436"/>
      <c r="H259" s="356"/>
    </row>
    <row r="260" spans="1:8" s="351" customFormat="1" ht="35.1" customHeight="1">
      <c r="A260" s="356"/>
      <c r="B260" s="403"/>
      <c r="C260" s="403"/>
      <c r="E260" s="435"/>
      <c r="F260" s="436"/>
      <c r="G260" s="436"/>
      <c r="H260" s="356"/>
    </row>
    <row r="261" spans="1:8" s="351" customFormat="1" ht="35.1" customHeight="1">
      <c r="A261" s="356"/>
      <c r="B261" s="403"/>
      <c r="C261" s="403"/>
      <c r="E261" s="435"/>
      <c r="F261" s="436"/>
      <c r="G261" s="436"/>
      <c r="H261" s="356"/>
    </row>
    <row r="262" spans="1:8" s="351" customFormat="1" ht="35.1" customHeight="1">
      <c r="A262" s="356"/>
      <c r="B262" s="403"/>
      <c r="C262" s="403"/>
      <c r="E262" s="435"/>
      <c r="F262" s="436"/>
      <c r="G262" s="436"/>
      <c r="H262" s="356"/>
    </row>
    <row r="263" spans="1:8" s="351" customFormat="1" ht="35.1" customHeight="1">
      <c r="A263" s="356"/>
      <c r="B263" s="403"/>
      <c r="C263" s="403"/>
      <c r="E263" s="435"/>
      <c r="F263" s="436"/>
      <c r="G263" s="436"/>
      <c r="H263" s="356"/>
    </row>
    <row r="264" spans="1:8" s="351" customFormat="1" ht="35.1" customHeight="1">
      <c r="A264" s="356"/>
      <c r="B264" s="403"/>
      <c r="C264" s="403"/>
      <c r="E264" s="435"/>
      <c r="F264" s="436"/>
      <c r="G264" s="436"/>
      <c r="H264" s="356"/>
    </row>
    <row r="265" spans="1:8" s="351" customFormat="1" ht="35.1" customHeight="1">
      <c r="A265" s="356"/>
      <c r="B265" s="403"/>
      <c r="C265" s="403"/>
      <c r="E265" s="435"/>
      <c r="F265" s="436"/>
      <c r="G265" s="436"/>
      <c r="H265" s="356"/>
    </row>
    <row r="266" spans="1:8" s="351" customFormat="1" ht="35.1" customHeight="1">
      <c r="A266" s="356"/>
      <c r="B266" s="403"/>
      <c r="C266" s="403"/>
      <c r="E266" s="435"/>
      <c r="F266" s="436"/>
      <c r="G266" s="436"/>
      <c r="H266" s="356"/>
    </row>
    <row r="267" spans="1:8" s="351" customFormat="1" ht="35.1" customHeight="1">
      <c r="A267" s="356"/>
      <c r="B267" s="403"/>
      <c r="C267" s="403"/>
      <c r="E267" s="435"/>
      <c r="F267" s="436"/>
      <c r="G267" s="436"/>
      <c r="H267" s="356"/>
    </row>
    <row r="268" spans="1:8" s="351" customFormat="1" ht="35.1" customHeight="1">
      <c r="A268" s="356"/>
      <c r="B268" s="403"/>
      <c r="C268" s="403"/>
      <c r="E268" s="435"/>
      <c r="F268" s="436"/>
      <c r="G268" s="436"/>
      <c r="H268" s="356"/>
    </row>
    <row r="269" spans="1:8" s="351" customFormat="1" ht="35.1" customHeight="1">
      <c r="A269" s="356"/>
      <c r="B269" s="403"/>
      <c r="C269" s="403"/>
      <c r="E269" s="435"/>
      <c r="F269" s="436"/>
      <c r="G269" s="436"/>
      <c r="H269" s="356"/>
    </row>
    <row r="270" spans="1:8" s="351" customFormat="1" ht="35.1" customHeight="1">
      <c r="A270" s="356"/>
      <c r="B270" s="403"/>
      <c r="C270" s="403"/>
      <c r="E270" s="435"/>
      <c r="F270" s="436"/>
      <c r="G270" s="436"/>
      <c r="H270" s="356"/>
    </row>
    <row r="271" spans="1:8" s="351" customFormat="1" ht="35.1" customHeight="1">
      <c r="A271" s="356"/>
      <c r="B271" s="403"/>
      <c r="C271" s="403"/>
      <c r="E271" s="435"/>
      <c r="F271" s="436"/>
      <c r="G271" s="436"/>
      <c r="H271" s="356"/>
    </row>
    <row r="272" spans="1:8" s="351" customFormat="1" ht="35.1" customHeight="1">
      <c r="A272" s="356"/>
      <c r="B272" s="403"/>
      <c r="C272" s="403"/>
      <c r="E272" s="435"/>
      <c r="F272" s="436"/>
      <c r="G272" s="436"/>
      <c r="H272" s="356"/>
    </row>
    <row r="273" spans="1:8" s="351" customFormat="1" ht="35.1" customHeight="1">
      <c r="A273" s="356"/>
      <c r="B273" s="403"/>
      <c r="C273" s="403"/>
      <c r="E273" s="435"/>
      <c r="F273" s="436"/>
      <c r="G273" s="436"/>
      <c r="H273" s="356"/>
    </row>
    <row r="274" spans="1:8" s="351" customFormat="1" ht="35.1" customHeight="1">
      <c r="A274" s="356"/>
      <c r="B274" s="403"/>
      <c r="C274" s="403"/>
      <c r="E274" s="435"/>
      <c r="F274" s="436"/>
      <c r="G274" s="436"/>
      <c r="H274" s="356"/>
    </row>
    <row r="275" spans="1:8" s="351" customFormat="1" ht="35.1" customHeight="1">
      <c r="A275" s="356"/>
      <c r="B275" s="403"/>
      <c r="C275" s="403"/>
      <c r="E275" s="435"/>
      <c r="F275" s="436"/>
      <c r="G275" s="436"/>
      <c r="H275" s="356"/>
    </row>
    <row r="276" spans="1:8" s="351" customFormat="1" ht="35.1" customHeight="1">
      <c r="A276" s="356"/>
      <c r="B276" s="403"/>
      <c r="C276" s="403"/>
      <c r="E276" s="435"/>
      <c r="F276" s="436"/>
      <c r="G276" s="436"/>
      <c r="H276" s="356"/>
    </row>
    <row r="277" spans="1:8" s="351" customFormat="1" ht="35.1" customHeight="1">
      <c r="A277" s="356"/>
      <c r="B277" s="403"/>
      <c r="C277" s="403"/>
      <c r="E277" s="435"/>
      <c r="F277" s="436"/>
      <c r="G277" s="436"/>
      <c r="H277" s="356"/>
    </row>
    <row r="278" spans="1:8" s="351" customFormat="1" ht="35.1" customHeight="1">
      <c r="A278" s="356"/>
      <c r="B278" s="403"/>
      <c r="C278" s="403"/>
      <c r="E278" s="435"/>
      <c r="F278" s="436"/>
      <c r="G278" s="436"/>
      <c r="H278" s="356"/>
    </row>
    <row r="279" spans="1:8" s="351" customFormat="1" ht="35.1" customHeight="1">
      <c r="A279" s="356"/>
      <c r="B279" s="403"/>
      <c r="C279" s="403"/>
      <c r="E279" s="435"/>
      <c r="F279" s="436"/>
      <c r="G279" s="436"/>
      <c r="H279" s="356"/>
    </row>
    <row r="280" spans="1:8" s="351" customFormat="1" ht="35.1" customHeight="1">
      <c r="A280" s="356"/>
      <c r="B280" s="403"/>
      <c r="C280" s="403"/>
      <c r="E280" s="435"/>
      <c r="F280" s="436"/>
      <c r="G280" s="436"/>
      <c r="H280" s="356"/>
    </row>
    <row r="281" spans="1:8" s="351" customFormat="1" ht="35.1" customHeight="1">
      <c r="A281" s="356"/>
      <c r="B281" s="403"/>
      <c r="C281" s="403"/>
      <c r="E281" s="435"/>
      <c r="F281" s="436"/>
      <c r="G281" s="436"/>
      <c r="H281" s="356"/>
    </row>
    <row r="282" spans="1:8" s="351" customFormat="1" ht="35.1" customHeight="1">
      <c r="A282" s="356"/>
      <c r="B282" s="403"/>
      <c r="C282" s="403"/>
      <c r="E282" s="435"/>
      <c r="F282" s="436"/>
      <c r="G282" s="436"/>
      <c r="H282" s="356"/>
    </row>
    <row r="283" spans="1:8" s="351" customFormat="1" ht="35.1" customHeight="1">
      <c r="A283" s="356"/>
      <c r="B283" s="403"/>
      <c r="C283" s="403"/>
      <c r="E283" s="435"/>
      <c r="F283" s="436"/>
      <c r="G283" s="436"/>
      <c r="H283" s="356"/>
    </row>
    <row r="284" spans="1:8" s="351" customFormat="1" ht="35.1" customHeight="1">
      <c r="A284" s="356"/>
      <c r="B284" s="403"/>
      <c r="C284" s="403"/>
      <c r="E284" s="435"/>
      <c r="F284" s="436"/>
      <c r="G284" s="436"/>
      <c r="H284" s="356"/>
    </row>
    <row r="285" spans="1:8" s="351" customFormat="1" ht="35.1" customHeight="1">
      <c r="A285" s="356"/>
      <c r="B285" s="403"/>
      <c r="C285" s="403"/>
      <c r="E285" s="435"/>
      <c r="F285" s="436"/>
      <c r="G285" s="436"/>
      <c r="H285" s="356"/>
    </row>
    <row r="286" spans="1:8" s="351" customFormat="1" ht="35.1" customHeight="1">
      <c r="A286" s="356"/>
      <c r="B286" s="403"/>
      <c r="C286" s="403"/>
      <c r="E286" s="435"/>
      <c r="F286" s="436"/>
      <c r="G286" s="436"/>
      <c r="H286" s="356"/>
    </row>
    <row r="287" spans="1:8" s="351" customFormat="1" ht="35.1" customHeight="1">
      <c r="A287" s="356"/>
      <c r="B287" s="403"/>
      <c r="C287" s="403"/>
      <c r="E287" s="435"/>
      <c r="F287" s="436"/>
      <c r="G287" s="436"/>
      <c r="H287" s="356"/>
    </row>
    <row r="288" spans="1:8" s="351" customFormat="1" ht="35.1" customHeight="1">
      <c r="A288" s="356"/>
      <c r="B288" s="403"/>
      <c r="C288" s="403"/>
      <c r="E288" s="435"/>
      <c r="F288" s="436"/>
      <c r="G288" s="436"/>
      <c r="H288" s="356"/>
    </row>
    <row r="289" spans="1:8" s="351" customFormat="1" ht="35.1" customHeight="1">
      <c r="A289" s="356"/>
      <c r="B289" s="403"/>
      <c r="C289" s="403"/>
      <c r="E289" s="435"/>
      <c r="F289" s="436"/>
      <c r="G289" s="436"/>
      <c r="H289" s="356"/>
    </row>
    <row r="290" spans="1:8" s="351" customFormat="1" ht="35.1" customHeight="1">
      <c r="A290" s="356"/>
      <c r="B290" s="403"/>
      <c r="C290" s="403"/>
      <c r="E290" s="435"/>
      <c r="F290" s="436"/>
      <c r="G290" s="436"/>
      <c r="H290" s="356"/>
    </row>
    <row r="291" spans="1:8" s="351" customFormat="1" ht="35.1" customHeight="1">
      <c r="A291" s="356"/>
      <c r="B291" s="403"/>
      <c r="C291" s="403"/>
      <c r="E291" s="435"/>
      <c r="F291" s="436"/>
      <c r="G291" s="436"/>
      <c r="H291" s="356"/>
    </row>
    <row r="292" spans="1:8" s="351" customFormat="1" ht="35.1" customHeight="1">
      <c r="A292" s="356"/>
      <c r="B292" s="403"/>
      <c r="C292" s="403"/>
      <c r="E292" s="435"/>
      <c r="F292" s="436"/>
      <c r="G292" s="436"/>
      <c r="H292" s="356"/>
    </row>
    <row r="293" spans="1:8" s="351" customFormat="1" ht="35.1" customHeight="1">
      <c r="A293" s="356"/>
      <c r="B293" s="403"/>
      <c r="C293" s="403"/>
      <c r="E293" s="435"/>
      <c r="F293" s="436"/>
      <c r="G293" s="436"/>
      <c r="H293" s="356"/>
    </row>
    <row r="294" spans="1:8" s="351" customFormat="1" ht="35.1" customHeight="1">
      <c r="A294" s="356"/>
      <c r="B294" s="403"/>
      <c r="C294" s="403"/>
      <c r="E294" s="435"/>
      <c r="F294" s="436"/>
      <c r="G294" s="436"/>
      <c r="H294" s="356"/>
    </row>
    <row r="295" spans="1:8" s="351" customFormat="1" ht="35.1" customHeight="1">
      <c r="A295" s="356"/>
      <c r="B295" s="403"/>
      <c r="C295" s="403"/>
      <c r="E295" s="435"/>
      <c r="F295" s="436"/>
      <c r="G295" s="436"/>
      <c r="H295" s="356"/>
    </row>
    <row r="296" spans="1:8" s="351" customFormat="1" ht="35.1" customHeight="1">
      <c r="A296" s="356"/>
      <c r="B296" s="403"/>
      <c r="C296" s="403"/>
      <c r="E296" s="435"/>
      <c r="F296" s="436"/>
      <c r="G296" s="436"/>
      <c r="H296" s="356"/>
    </row>
    <row r="297" spans="1:8" s="351" customFormat="1" ht="35.1" customHeight="1">
      <c r="A297" s="356"/>
      <c r="B297" s="403"/>
      <c r="C297" s="403"/>
      <c r="E297" s="435"/>
      <c r="F297" s="436"/>
      <c r="G297" s="436"/>
      <c r="H297" s="356"/>
    </row>
    <row r="298" spans="1:8" s="351" customFormat="1" ht="35.1" customHeight="1">
      <c r="A298" s="356"/>
      <c r="B298" s="403"/>
      <c r="C298" s="403"/>
      <c r="E298" s="435"/>
      <c r="F298" s="436"/>
      <c r="G298" s="436"/>
      <c r="H298" s="356"/>
    </row>
    <row r="299" spans="1:8" s="351" customFormat="1" ht="35.1" customHeight="1">
      <c r="A299" s="356"/>
      <c r="B299" s="403"/>
      <c r="C299" s="403"/>
      <c r="E299" s="435"/>
      <c r="F299" s="436"/>
      <c r="G299" s="436"/>
      <c r="H299" s="356"/>
    </row>
    <row r="300" spans="1:8" s="351" customFormat="1" ht="35.1" customHeight="1">
      <c r="A300" s="356"/>
      <c r="B300" s="403"/>
      <c r="C300" s="403"/>
      <c r="E300" s="435"/>
      <c r="F300" s="436"/>
      <c r="G300" s="436"/>
      <c r="H300" s="356"/>
    </row>
    <row r="301" spans="1:8" s="351" customFormat="1" ht="35.1" customHeight="1">
      <c r="A301" s="356"/>
      <c r="B301" s="403"/>
      <c r="C301" s="403"/>
      <c r="E301" s="435"/>
      <c r="F301" s="436"/>
      <c r="G301" s="436"/>
      <c r="H301" s="356"/>
    </row>
    <row r="302" spans="1:8" s="351" customFormat="1" ht="35.1" customHeight="1">
      <c r="A302" s="356"/>
      <c r="B302" s="403"/>
      <c r="C302" s="403"/>
      <c r="E302" s="435"/>
      <c r="F302" s="436"/>
      <c r="G302" s="436"/>
      <c r="H302" s="356"/>
    </row>
    <row r="303" spans="1:8" s="351" customFormat="1" ht="35.1" customHeight="1">
      <c r="A303" s="356"/>
      <c r="B303" s="403"/>
      <c r="C303" s="403"/>
      <c r="E303" s="435"/>
      <c r="F303" s="436"/>
      <c r="G303" s="436"/>
      <c r="H303" s="356"/>
    </row>
    <row r="304" spans="1:8" s="351" customFormat="1" ht="35.1" customHeight="1">
      <c r="A304" s="356"/>
      <c r="B304" s="403"/>
      <c r="C304" s="403"/>
      <c r="E304" s="435"/>
      <c r="F304" s="436"/>
      <c r="G304" s="436"/>
      <c r="H304" s="356"/>
    </row>
    <row r="305" spans="1:8" s="351" customFormat="1" ht="35.1" customHeight="1">
      <c r="A305" s="356"/>
      <c r="B305" s="403"/>
      <c r="C305" s="403"/>
      <c r="E305" s="435"/>
      <c r="F305" s="436"/>
      <c r="G305" s="436"/>
      <c r="H305" s="356"/>
    </row>
    <row r="306" spans="1:8" s="351" customFormat="1" ht="35.1" customHeight="1">
      <c r="A306" s="356"/>
      <c r="B306" s="403"/>
      <c r="C306" s="403"/>
      <c r="E306" s="435"/>
      <c r="F306" s="436"/>
      <c r="G306" s="436"/>
      <c r="H306" s="356"/>
    </row>
    <row r="307" spans="1:8" s="351" customFormat="1" ht="35.1" customHeight="1">
      <c r="A307" s="356"/>
      <c r="B307" s="403"/>
      <c r="C307" s="403"/>
      <c r="E307" s="435"/>
      <c r="F307" s="436"/>
      <c r="G307" s="436"/>
      <c r="H307" s="356"/>
    </row>
    <row r="308" spans="1:8" s="351" customFormat="1" ht="35.1" customHeight="1">
      <c r="A308" s="356"/>
      <c r="B308" s="403"/>
      <c r="C308" s="403"/>
      <c r="E308" s="435"/>
      <c r="F308" s="436"/>
      <c r="G308" s="436"/>
      <c r="H308" s="356"/>
    </row>
    <row r="309" spans="1:8" s="351" customFormat="1" ht="35.1" customHeight="1">
      <c r="A309" s="356"/>
      <c r="B309" s="403"/>
      <c r="C309" s="403"/>
      <c r="E309" s="435"/>
      <c r="F309" s="436"/>
      <c r="G309" s="436"/>
      <c r="H309" s="356"/>
    </row>
    <row r="310" spans="1:8" s="351" customFormat="1" ht="35.1" customHeight="1">
      <c r="A310" s="356"/>
      <c r="B310" s="403"/>
      <c r="C310" s="403"/>
      <c r="E310" s="435"/>
      <c r="F310" s="436"/>
      <c r="G310" s="436"/>
      <c r="H310" s="356"/>
    </row>
    <row r="311" spans="1:8" s="351" customFormat="1" ht="35.1" customHeight="1">
      <c r="A311" s="356"/>
      <c r="B311" s="403"/>
      <c r="C311" s="403"/>
      <c r="E311" s="435"/>
      <c r="F311" s="436"/>
      <c r="G311" s="436"/>
      <c r="H311" s="356"/>
    </row>
    <row r="312" spans="1:8" s="351" customFormat="1" ht="35.1" customHeight="1">
      <c r="A312" s="356"/>
      <c r="B312" s="403"/>
      <c r="C312" s="403"/>
      <c r="E312" s="435"/>
      <c r="F312" s="436"/>
      <c r="G312" s="436"/>
      <c r="H312" s="356"/>
    </row>
    <row r="313" spans="1:8" s="351" customFormat="1" ht="35.1" customHeight="1">
      <c r="A313" s="356"/>
      <c r="B313" s="403"/>
      <c r="C313" s="403"/>
      <c r="E313" s="435"/>
      <c r="F313" s="436"/>
      <c r="G313" s="436"/>
      <c r="H313" s="356"/>
    </row>
    <row r="314" spans="1:8" s="351" customFormat="1" ht="35.1" customHeight="1">
      <c r="A314" s="356"/>
      <c r="B314" s="403"/>
      <c r="C314" s="403"/>
      <c r="E314" s="435"/>
      <c r="F314" s="436"/>
      <c r="G314" s="436"/>
      <c r="H314" s="356"/>
    </row>
    <row r="315" spans="1:8" s="351" customFormat="1" ht="35.1" customHeight="1">
      <c r="A315" s="356"/>
      <c r="B315" s="403"/>
      <c r="C315" s="403"/>
      <c r="E315" s="435"/>
      <c r="F315" s="436"/>
      <c r="G315" s="436"/>
      <c r="H315" s="356"/>
    </row>
    <row r="316" spans="1:8" s="351" customFormat="1" ht="35.1" customHeight="1">
      <c r="A316" s="356"/>
      <c r="B316" s="403"/>
      <c r="C316" s="403"/>
      <c r="E316" s="435"/>
      <c r="F316" s="436"/>
      <c r="G316" s="436"/>
      <c r="H316" s="356"/>
    </row>
    <row r="317" spans="1:8" s="351" customFormat="1" ht="35.1" customHeight="1">
      <c r="A317" s="356"/>
      <c r="B317" s="403"/>
      <c r="C317" s="403"/>
      <c r="E317" s="435"/>
      <c r="F317" s="436"/>
      <c r="G317" s="436"/>
      <c r="H317" s="356"/>
    </row>
    <row r="318" spans="1:8" s="351" customFormat="1" ht="35.1" customHeight="1">
      <c r="A318" s="356"/>
      <c r="B318" s="403"/>
      <c r="C318" s="403"/>
      <c r="E318" s="435"/>
      <c r="F318" s="436"/>
      <c r="G318" s="436"/>
      <c r="H318" s="356"/>
    </row>
    <row r="319" spans="1:8" s="351" customFormat="1" ht="35.1" customHeight="1">
      <c r="A319" s="356"/>
      <c r="B319" s="403"/>
      <c r="C319" s="403"/>
      <c r="E319" s="435"/>
      <c r="F319" s="436"/>
      <c r="G319" s="436"/>
      <c r="H319" s="356"/>
    </row>
    <row r="320" spans="1:8" s="351" customFormat="1" ht="35.1" customHeight="1">
      <c r="A320" s="356"/>
      <c r="B320" s="403"/>
      <c r="C320" s="403"/>
      <c r="E320" s="435"/>
      <c r="F320" s="436"/>
      <c r="G320" s="436"/>
      <c r="H320" s="356"/>
    </row>
    <row r="321" spans="1:8" s="351" customFormat="1" ht="35.1" customHeight="1">
      <c r="A321" s="356"/>
      <c r="B321" s="403"/>
      <c r="C321" s="403"/>
      <c r="E321" s="435"/>
      <c r="F321" s="436"/>
      <c r="G321" s="436"/>
      <c r="H321" s="356"/>
    </row>
    <row r="322" spans="1:8" s="351" customFormat="1" ht="35.1" customHeight="1">
      <c r="A322" s="356"/>
      <c r="B322" s="403"/>
      <c r="C322" s="403"/>
      <c r="E322" s="435"/>
      <c r="F322" s="436"/>
      <c r="G322" s="436"/>
      <c r="H322" s="356"/>
    </row>
    <row r="323" spans="1:8" s="351" customFormat="1" ht="35.1" customHeight="1">
      <c r="A323" s="356"/>
      <c r="B323" s="403"/>
      <c r="C323" s="403"/>
      <c r="E323" s="435"/>
      <c r="F323" s="436"/>
      <c r="G323" s="436"/>
      <c r="H323" s="356"/>
    </row>
    <row r="324" spans="1:8" s="351" customFormat="1" ht="35.1" customHeight="1">
      <c r="A324" s="356"/>
      <c r="B324" s="403"/>
      <c r="C324" s="403"/>
      <c r="E324" s="435"/>
      <c r="F324" s="436"/>
      <c r="G324" s="436"/>
      <c r="H324" s="356"/>
    </row>
    <row r="325" spans="1:8" s="351" customFormat="1" ht="35.1" customHeight="1">
      <c r="A325" s="356"/>
      <c r="B325" s="403"/>
      <c r="C325" s="403"/>
      <c r="E325" s="435"/>
      <c r="F325" s="436"/>
      <c r="G325" s="436"/>
      <c r="H325" s="356"/>
    </row>
    <row r="326" spans="1:8" s="351" customFormat="1" ht="35.1" customHeight="1">
      <c r="A326" s="356"/>
      <c r="B326" s="403"/>
      <c r="C326" s="403"/>
      <c r="E326" s="435"/>
      <c r="F326" s="436"/>
      <c r="G326" s="436"/>
      <c r="H326" s="356"/>
    </row>
    <row r="327" spans="1:8" s="351" customFormat="1" ht="35.1" customHeight="1">
      <c r="A327" s="356"/>
      <c r="B327" s="403"/>
      <c r="C327" s="403"/>
      <c r="E327" s="435"/>
      <c r="F327" s="436"/>
      <c r="G327" s="436"/>
      <c r="H327" s="356"/>
    </row>
    <row r="328" spans="1:8" s="351" customFormat="1" ht="35.1" customHeight="1">
      <c r="A328" s="356"/>
      <c r="B328" s="403"/>
      <c r="C328" s="403"/>
      <c r="E328" s="435"/>
      <c r="F328" s="436"/>
      <c r="G328" s="436"/>
      <c r="H328" s="356"/>
    </row>
    <row r="329" spans="1:8" s="351" customFormat="1" ht="35.1" customHeight="1">
      <c r="A329" s="356"/>
      <c r="B329" s="403"/>
      <c r="C329" s="403"/>
      <c r="E329" s="435"/>
      <c r="F329" s="436"/>
      <c r="G329" s="436"/>
      <c r="H329" s="356"/>
    </row>
    <row r="330" spans="1:8" s="351" customFormat="1" ht="35.1" customHeight="1">
      <c r="A330" s="356"/>
      <c r="B330" s="403"/>
      <c r="C330" s="403"/>
      <c r="E330" s="435"/>
      <c r="F330" s="436"/>
      <c r="G330" s="436"/>
      <c r="H330" s="356"/>
    </row>
    <row r="331" spans="1:8" s="351" customFormat="1" ht="35.1" customHeight="1">
      <c r="A331" s="356"/>
      <c r="B331" s="403"/>
      <c r="C331" s="403"/>
      <c r="E331" s="435"/>
      <c r="F331" s="436"/>
      <c r="G331" s="436"/>
      <c r="H331" s="356"/>
    </row>
    <row r="332" spans="1:8" s="351" customFormat="1" ht="35.1" customHeight="1">
      <c r="A332" s="356"/>
      <c r="B332" s="403"/>
      <c r="C332" s="403"/>
      <c r="E332" s="435"/>
      <c r="F332" s="436"/>
      <c r="G332" s="436"/>
      <c r="H332" s="356"/>
    </row>
    <row r="333" spans="1:8" s="351" customFormat="1" ht="35.1" customHeight="1">
      <c r="A333" s="356"/>
      <c r="B333" s="403"/>
      <c r="C333" s="403"/>
      <c r="E333" s="435"/>
      <c r="F333" s="436"/>
      <c r="G333" s="436"/>
      <c r="H333" s="356"/>
    </row>
    <row r="334" spans="1:8" s="351" customFormat="1" ht="35.1" customHeight="1">
      <c r="A334" s="356"/>
      <c r="B334" s="403"/>
      <c r="C334" s="403"/>
      <c r="E334" s="435"/>
      <c r="F334" s="436"/>
      <c r="G334" s="436"/>
      <c r="H334" s="356"/>
    </row>
    <row r="335" spans="1:8" s="351" customFormat="1" ht="35.1" customHeight="1">
      <c r="A335" s="356"/>
      <c r="B335" s="403"/>
      <c r="C335" s="403"/>
      <c r="E335" s="435"/>
      <c r="F335" s="436"/>
      <c r="G335" s="436"/>
      <c r="H335" s="356"/>
    </row>
    <row r="336" spans="1:8" s="351" customFormat="1" ht="35.1" customHeight="1">
      <c r="A336" s="356"/>
      <c r="B336" s="403"/>
      <c r="C336" s="403"/>
      <c r="E336" s="435"/>
      <c r="F336" s="436"/>
      <c r="G336" s="436"/>
      <c r="H336" s="356"/>
    </row>
    <row r="337" spans="1:8" s="351" customFormat="1" ht="35.1" customHeight="1">
      <c r="A337" s="356"/>
      <c r="B337" s="403"/>
      <c r="C337" s="403"/>
      <c r="E337" s="435"/>
      <c r="F337" s="436"/>
      <c r="G337" s="436"/>
      <c r="H337" s="356"/>
    </row>
    <row r="338" spans="1:8" s="351" customFormat="1" ht="35.1" customHeight="1">
      <c r="A338" s="356"/>
      <c r="B338" s="403"/>
      <c r="C338" s="403"/>
      <c r="E338" s="435"/>
      <c r="F338" s="436"/>
      <c r="G338" s="436"/>
      <c r="H338" s="356"/>
    </row>
    <row r="339" spans="1:8" s="351" customFormat="1" ht="35.1" customHeight="1">
      <c r="A339" s="356"/>
      <c r="B339" s="403"/>
      <c r="C339" s="403"/>
      <c r="E339" s="435"/>
      <c r="F339" s="436"/>
      <c r="G339" s="436"/>
      <c r="H339" s="356"/>
    </row>
    <row r="340" spans="1:8" s="351" customFormat="1" ht="35.1" customHeight="1">
      <c r="A340" s="356"/>
      <c r="B340" s="403"/>
      <c r="C340" s="403"/>
      <c r="E340" s="435"/>
      <c r="F340" s="436"/>
      <c r="G340" s="436"/>
      <c r="H340" s="356"/>
    </row>
    <row r="341" spans="1:8" s="351" customFormat="1" ht="35.1" customHeight="1">
      <c r="A341" s="356"/>
      <c r="B341" s="403"/>
      <c r="C341" s="403"/>
      <c r="E341" s="435"/>
      <c r="F341" s="436"/>
      <c r="G341" s="436"/>
      <c r="H341" s="356"/>
    </row>
    <row r="342" spans="1:8" s="351" customFormat="1" ht="35.1" customHeight="1">
      <c r="A342" s="356"/>
      <c r="B342" s="403"/>
      <c r="C342" s="403"/>
      <c r="E342" s="435"/>
      <c r="F342" s="436"/>
      <c r="G342" s="436"/>
      <c r="H342" s="356"/>
    </row>
    <row r="343" spans="1:8" s="351" customFormat="1" ht="35.1" customHeight="1">
      <c r="A343" s="356"/>
      <c r="B343" s="403"/>
      <c r="C343" s="403"/>
      <c r="E343" s="435"/>
      <c r="F343" s="436"/>
      <c r="G343" s="436"/>
      <c r="H343" s="356"/>
    </row>
    <row r="344" spans="1:8" s="351" customFormat="1" ht="35.1" customHeight="1">
      <c r="A344" s="356"/>
      <c r="B344" s="403"/>
      <c r="C344" s="403"/>
      <c r="E344" s="435"/>
      <c r="F344" s="436"/>
      <c r="G344" s="436"/>
      <c r="H344" s="356"/>
    </row>
    <row r="345" spans="1:8" s="351" customFormat="1" ht="35.1" customHeight="1">
      <c r="A345" s="356"/>
      <c r="B345" s="403"/>
      <c r="C345" s="403"/>
      <c r="E345" s="435"/>
      <c r="F345" s="436"/>
      <c r="G345" s="436"/>
      <c r="H345" s="356"/>
    </row>
    <row r="346" spans="1:8" s="351" customFormat="1" ht="35.1" customHeight="1">
      <c r="A346" s="356"/>
      <c r="B346" s="403"/>
      <c r="C346" s="403"/>
      <c r="E346" s="435"/>
      <c r="F346" s="436"/>
      <c r="G346" s="436"/>
      <c r="H346" s="356"/>
    </row>
    <row r="347" spans="1:8" s="351" customFormat="1" ht="35.1" customHeight="1">
      <c r="A347" s="356"/>
      <c r="B347" s="403"/>
      <c r="C347" s="403"/>
      <c r="E347" s="435"/>
      <c r="F347" s="436"/>
      <c r="G347" s="436"/>
      <c r="H347" s="356"/>
    </row>
    <row r="348" spans="1:8" s="351" customFormat="1" ht="35.1" customHeight="1">
      <c r="A348" s="356"/>
      <c r="B348" s="403"/>
      <c r="C348" s="403"/>
      <c r="E348" s="435"/>
      <c r="F348" s="436"/>
      <c r="G348" s="436"/>
      <c r="H348" s="356"/>
    </row>
    <row r="349" spans="1:8" s="351" customFormat="1" ht="35.1" customHeight="1">
      <c r="A349" s="356"/>
      <c r="B349" s="403"/>
      <c r="C349" s="403"/>
      <c r="E349" s="435"/>
      <c r="F349" s="436"/>
      <c r="G349" s="436"/>
      <c r="H349" s="356"/>
    </row>
    <row r="350" spans="1:8" s="351" customFormat="1" ht="35.1" customHeight="1">
      <c r="A350" s="356"/>
      <c r="B350" s="403"/>
      <c r="C350" s="403"/>
      <c r="E350" s="435"/>
      <c r="F350" s="436"/>
      <c r="G350" s="436"/>
      <c r="H350" s="356"/>
    </row>
    <row r="351" spans="1:8" s="351" customFormat="1" ht="35.1" customHeight="1">
      <c r="A351" s="356"/>
      <c r="B351" s="403"/>
      <c r="C351" s="403"/>
      <c r="E351" s="435"/>
      <c r="F351" s="436"/>
      <c r="G351" s="436"/>
      <c r="H351" s="356"/>
    </row>
    <row r="352" spans="1:8" s="351" customFormat="1" ht="35.1" customHeight="1">
      <c r="A352" s="356"/>
      <c r="B352" s="403"/>
      <c r="C352" s="403"/>
      <c r="E352" s="435"/>
      <c r="F352" s="436"/>
      <c r="G352" s="436"/>
      <c r="H352" s="356"/>
    </row>
    <row r="353" spans="1:8" s="351" customFormat="1" ht="35.1" customHeight="1">
      <c r="A353" s="356"/>
      <c r="B353" s="403"/>
      <c r="C353" s="403"/>
      <c r="E353" s="435"/>
      <c r="F353" s="436"/>
      <c r="G353" s="436"/>
      <c r="H353" s="356"/>
    </row>
    <row r="354" spans="1:8" s="351" customFormat="1" ht="35.1" customHeight="1">
      <c r="A354" s="356"/>
      <c r="B354" s="403"/>
      <c r="C354" s="403"/>
      <c r="E354" s="435"/>
      <c r="F354" s="436"/>
      <c r="G354" s="436"/>
      <c r="H354" s="356"/>
    </row>
    <row r="355" spans="1:8" s="351" customFormat="1" ht="35.1" customHeight="1">
      <c r="A355" s="356"/>
      <c r="B355" s="403"/>
      <c r="C355" s="403"/>
      <c r="E355" s="435"/>
      <c r="F355" s="436"/>
      <c r="G355" s="436"/>
      <c r="H355" s="356"/>
    </row>
    <row r="356" spans="1:8" s="351" customFormat="1" ht="35.1" customHeight="1">
      <c r="A356" s="356"/>
      <c r="B356" s="403"/>
      <c r="C356" s="403"/>
      <c r="E356" s="435"/>
      <c r="F356" s="436"/>
      <c r="G356" s="436"/>
      <c r="H356" s="356"/>
    </row>
    <row r="357" spans="1:8" s="351" customFormat="1" ht="35.1" customHeight="1">
      <c r="A357" s="356"/>
      <c r="B357" s="403"/>
      <c r="C357" s="403"/>
      <c r="E357" s="435"/>
      <c r="F357" s="436"/>
      <c r="G357" s="436"/>
      <c r="H357" s="356"/>
    </row>
    <row r="358" spans="1:8" s="351" customFormat="1" ht="35.1" customHeight="1">
      <c r="A358" s="356"/>
      <c r="B358" s="403"/>
      <c r="C358" s="403"/>
      <c r="E358" s="435"/>
      <c r="F358" s="436"/>
      <c r="G358" s="436"/>
      <c r="H358" s="356"/>
    </row>
    <row r="359" spans="1:8" s="351" customFormat="1" ht="35.1" customHeight="1">
      <c r="A359" s="356"/>
      <c r="B359" s="403"/>
      <c r="C359" s="403"/>
      <c r="E359" s="435"/>
      <c r="F359" s="436"/>
      <c r="G359" s="436"/>
      <c r="H359" s="356"/>
    </row>
    <row r="360" spans="1:8" s="351" customFormat="1" ht="35.1" customHeight="1">
      <c r="A360" s="356"/>
      <c r="B360" s="403"/>
      <c r="C360" s="403"/>
      <c r="E360" s="435"/>
      <c r="F360" s="436"/>
      <c r="G360" s="436"/>
      <c r="H360" s="356"/>
    </row>
    <row r="361" spans="1:8" s="351" customFormat="1" ht="35.1" customHeight="1">
      <c r="A361" s="356"/>
      <c r="B361" s="403"/>
      <c r="C361" s="403"/>
      <c r="E361" s="435"/>
      <c r="F361" s="436"/>
      <c r="G361" s="436"/>
      <c r="H361" s="356"/>
    </row>
    <row r="362" spans="1:8" s="351" customFormat="1" ht="35.1" customHeight="1">
      <c r="A362" s="356"/>
      <c r="B362" s="403"/>
      <c r="C362" s="403"/>
      <c r="E362" s="435"/>
      <c r="F362" s="436"/>
      <c r="G362" s="436"/>
      <c r="H362" s="356"/>
    </row>
    <row r="363" spans="1:8" s="351" customFormat="1" ht="35.1" customHeight="1">
      <c r="A363" s="356"/>
      <c r="B363" s="403"/>
      <c r="C363" s="403"/>
      <c r="E363" s="435"/>
      <c r="F363" s="436"/>
      <c r="G363" s="436"/>
      <c r="H363" s="356"/>
    </row>
    <row r="364" spans="1:8" s="351" customFormat="1" ht="35.1" customHeight="1">
      <c r="A364" s="356"/>
      <c r="B364" s="403"/>
      <c r="C364" s="403"/>
      <c r="E364" s="435"/>
      <c r="F364" s="436"/>
      <c r="G364" s="436"/>
      <c r="H364" s="356"/>
    </row>
    <row r="365" spans="1:8" s="351" customFormat="1" ht="35.1" customHeight="1">
      <c r="A365" s="356"/>
      <c r="B365" s="403"/>
      <c r="C365" s="403"/>
      <c r="E365" s="435"/>
      <c r="F365" s="436"/>
      <c r="G365" s="436"/>
      <c r="H365" s="356"/>
    </row>
    <row r="366" spans="1:8" s="351" customFormat="1" ht="35.1" customHeight="1">
      <c r="A366" s="356"/>
      <c r="B366" s="403"/>
      <c r="C366" s="403"/>
      <c r="E366" s="435"/>
      <c r="F366" s="436"/>
      <c r="G366" s="436"/>
      <c r="H366" s="356"/>
    </row>
    <row r="367" spans="1:8" s="351" customFormat="1" ht="35.1" customHeight="1">
      <c r="A367" s="356"/>
      <c r="B367" s="403"/>
      <c r="C367" s="403"/>
      <c r="E367" s="435"/>
      <c r="F367" s="436"/>
      <c r="G367" s="436"/>
      <c r="H367" s="356"/>
    </row>
    <row r="368" spans="1:8" s="351" customFormat="1" ht="35.1" customHeight="1">
      <c r="A368" s="356"/>
      <c r="B368" s="403"/>
      <c r="C368" s="403"/>
      <c r="E368" s="435"/>
      <c r="F368" s="436"/>
      <c r="G368" s="436"/>
      <c r="H368" s="356"/>
    </row>
    <row r="369" spans="1:8" s="351" customFormat="1" ht="35.1" customHeight="1">
      <c r="A369" s="356"/>
      <c r="B369" s="403"/>
      <c r="C369" s="403"/>
      <c r="E369" s="435"/>
      <c r="F369" s="436"/>
      <c r="G369" s="436"/>
      <c r="H369" s="356"/>
    </row>
    <row r="370" spans="1:8" s="351" customFormat="1" ht="35.1" customHeight="1">
      <c r="A370" s="356"/>
      <c r="B370" s="403"/>
      <c r="C370" s="403"/>
      <c r="E370" s="435"/>
      <c r="F370" s="436"/>
      <c r="G370" s="436"/>
      <c r="H370" s="356"/>
    </row>
    <row r="371" spans="1:8" s="351" customFormat="1" ht="35.1" customHeight="1">
      <c r="A371" s="356"/>
      <c r="B371" s="403"/>
      <c r="C371" s="403"/>
      <c r="E371" s="435"/>
      <c r="F371" s="436"/>
      <c r="G371" s="436"/>
      <c r="H371" s="356"/>
    </row>
    <row r="372" spans="1:8" s="351" customFormat="1" ht="35.1" customHeight="1">
      <c r="A372" s="356"/>
      <c r="B372" s="403"/>
      <c r="C372" s="403"/>
      <c r="E372" s="435"/>
      <c r="F372" s="436"/>
      <c r="G372" s="436"/>
      <c r="H372" s="356"/>
    </row>
    <row r="373" spans="1:8" s="351" customFormat="1" ht="35.1" customHeight="1">
      <c r="A373" s="356"/>
      <c r="B373" s="403"/>
      <c r="C373" s="403"/>
      <c r="E373" s="435"/>
      <c r="F373" s="436"/>
      <c r="G373" s="436"/>
      <c r="H373" s="356"/>
    </row>
    <row r="374" spans="1:8" s="351" customFormat="1" ht="35.1" customHeight="1">
      <c r="A374" s="356"/>
      <c r="B374" s="403"/>
      <c r="C374" s="403"/>
      <c r="E374" s="435"/>
      <c r="F374" s="436"/>
      <c r="G374" s="436"/>
      <c r="H374" s="356"/>
    </row>
    <row r="375" spans="1:8" s="351" customFormat="1" ht="35.1" customHeight="1">
      <c r="A375" s="356"/>
      <c r="B375" s="403"/>
      <c r="C375" s="403"/>
      <c r="E375" s="435"/>
      <c r="F375" s="436"/>
      <c r="G375" s="436"/>
      <c r="H375" s="356"/>
    </row>
    <row r="376" spans="1:8" s="351" customFormat="1" ht="35.1" customHeight="1">
      <c r="A376" s="356"/>
      <c r="B376" s="403"/>
      <c r="C376" s="403"/>
      <c r="E376" s="435"/>
      <c r="F376" s="436"/>
      <c r="G376" s="436"/>
      <c r="H376" s="356"/>
    </row>
    <row r="377" spans="1:8" s="351" customFormat="1" ht="35.1" customHeight="1">
      <c r="A377" s="356"/>
      <c r="B377" s="403"/>
      <c r="C377" s="403"/>
      <c r="E377" s="435"/>
      <c r="F377" s="436"/>
      <c r="G377" s="436"/>
      <c r="H377" s="356"/>
    </row>
    <row r="378" spans="1:8" s="351" customFormat="1" ht="35.1" customHeight="1">
      <c r="A378" s="356"/>
      <c r="B378" s="403"/>
      <c r="C378" s="403"/>
      <c r="E378" s="435"/>
      <c r="F378" s="436"/>
      <c r="G378" s="436"/>
      <c r="H378" s="356"/>
    </row>
    <row r="379" spans="1:8" s="351" customFormat="1" ht="35.1" customHeight="1">
      <c r="A379" s="356"/>
      <c r="B379" s="403"/>
      <c r="C379" s="403"/>
      <c r="E379" s="435"/>
      <c r="F379" s="436"/>
      <c r="G379" s="436"/>
      <c r="H379" s="356"/>
    </row>
    <row r="380" spans="1:8" s="351" customFormat="1" ht="35.1" customHeight="1">
      <c r="A380" s="356"/>
      <c r="B380" s="403"/>
      <c r="C380" s="403"/>
      <c r="E380" s="435"/>
      <c r="F380" s="436"/>
      <c r="G380" s="436"/>
      <c r="H380" s="356"/>
    </row>
    <row r="381" spans="1:8" s="351" customFormat="1" ht="35.1" customHeight="1">
      <c r="A381" s="356"/>
      <c r="B381" s="403"/>
      <c r="C381" s="403"/>
      <c r="E381" s="435"/>
      <c r="F381" s="436"/>
      <c r="G381" s="436"/>
      <c r="H381" s="356"/>
    </row>
    <row r="382" spans="1:8" s="351" customFormat="1" ht="35.1" customHeight="1">
      <c r="A382" s="356"/>
      <c r="B382" s="403"/>
      <c r="C382" s="403"/>
      <c r="E382" s="435"/>
      <c r="F382" s="436"/>
      <c r="G382" s="436"/>
      <c r="H382" s="356"/>
    </row>
    <row r="383" spans="1:8" s="351" customFormat="1" ht="35.1" customHeight="1">
      <c r="A383" s="356"/>
      <c r="B383" s="403"/>
      <c r="C383" s="403"/>
      <c r="E383" s="435"/>
      <c r="F383" s="436"/>
      <c r="G383" s="436"/>
      <c r="H383" s="356"/>
    </row>
    <row r="384" spans="1:8" s="351" customFormat="1" ht="35.1" customHeight="1">
      <c r="A384" s="356"/>
      <c r="B384" s="403"/>
      <c r="C384" s="403"/>
      <c r="E384" s="435"/>
      <c r="F384" s="436"/>
      <c r="G384" s="436"/>
      <c r="H384" s="356"/>
    </row>
    <row r="385" spans="1:8" s="351" customFormat="1" ht="35.1" customHeight="1">
      <c r="A385" s="356"/>
      <c r="B385" s="403"/>
      <c r="C385" s="403"/>
      <c r="E385" s="435"/>
      <c r="F385" s="436"/>
      <c r="G385" s="436"/>
      <c r="H385" s="356"/>
    </row>
    <row r="386" spans="1:8" s="351" customFormat="1" ht="35.1" customHeight="1">
      <c r="A386" s="356"/>
      <c r="B386" s="403"/>
      <c r="C386" s="403"/>
      <c r="E386" s="435"/>
      <c r="F386" s="436"/>
      <c r="G386" s="436"/>
      <c r="H386" s="356"/>
    </row>
    <row r="387" spans="1:8" s="351" customFormat="1" ht="35.1" customHeight="1">
      <c r="A387" s="356"/>
      <c r="B387" s="403"/>
      <c r="C387" s="403"/>
      <c r="E387" s="435"/>
      <c r="F387" s="436"/>
      <c r="G387" s="436"/>
      <c r="H387" s="356"/>
    </row>
    <row r="388" spans="1:8" s="351" customFormat="1" ht="35.1" customHeight="1">
      <c r="A388" s="356"/>
      <c r="B388" s="403"/>
      <c r="C388" s="403"/>
      <c r="E388" s="435"/>
      <c r="F388" s="436"/>
      <c r="G388" s="436"/>
      <c r="H388" s="356"/>
    </row>
    <row r="389" spans="1:8" s="351" customFormat="1" ht="35.1" customHeight="1">
      <c r="A389" s="356"/>
      <c r="B389" s="403"/>
      <c r="C389" s="403"/>
      <c r="E389" s="435"/>
      <c r="F389" s="436"/>
      <c r="G389" s="436"/>
      <c r="H389" s="356"/>
    </row>
    <row r="390" spans="1:8" s="351" customFormat="1" ht="35.1" customHeight="1">
      <c r="A390" s="356"/>
      <c r="B390" s="403"/>
      <c r="C390" s="403"/>
      <c r="E390" s="435"/>
      <c r="F390" s="436"/>
      <c r="G390" s="436"/>
      <c r="H390" s="356"/>
    </row>
    <row r="391" spans="1:8" s="351" customFormat="1" ht="35.1" customHeight="1">
      <c r="A391" s="356"/>
      <c r="B391" s="403"/>
      <c r="C391" s="403"/>
      <c r="E391" s="435"/>
      <c r="F391" s="436"/>
      <c r="G391" s="436"/>
      <c r="H391" s="356"/>
    </row>
    <row r="392" spans="1:8" s="351" customFormat="1" ht="35.1" customHeight="1">
      <c r="A392" s="356"/>
      <c r="B392" s="403"/>
      <c r="C392" s="403"/>
      <c r="E392" s="435"/>
      <c r="F392" s="436"/>
      <c r="G392" s="436"/>
      <c r="H392" s="356"/>
    </row>
    <row r="393" spans="1:8" s="351" customFormat="1" ht="35.1" customHeight="1">
      <c r="A393" s="356"/>
      <c r="B393" s="403"/>
      <c r="C393" s="403"/>
      <c r="E393" s="435"/>
      <c r="F393" s="436"/>
      <c r="G393" s="436"/>
      <c r="H393" s="356"/>
    </row>
    <row r="394" spans="1:8" s="351" customFormat="1" ht="35.1" customHeight="1">
      <c r="A394" s="356"/>
      <c r="B394" s="403"/>
      <c r="C394" s="403"/>
      <c r="E394" s="435"/>
      <c r="F394" s="436"/>
      <c r="G394" s="436"/>
      <c r="H394" s="356"/>
    </row>
    <row r="395" spans="1:8" s="351" customFormat="1" ht="35.1" customHeight="1">
      <c r="A395" s="356"/>
      <c r="B395" s="403"/>
      <c r="C395" s="403"/>
      <c r="E395" s="435"/>
      <c r="F395" s="436"/>
      <c r="G395" s="436"/>
      <c r="H395" s="356"/>
    </row>
    <row r="396" spans="1:8" s="351" customFormat="1" ht="35.1" customHeight="1">
      <c r="A396" s="356"/>
      <c r="B396" s="403"/>
      <c r="C396" s="403"/>
      <c r="E396" s="435"/>
      <c r="F396" s="436"/>
      <c r="G396" s="436"/>
      <c r="H396" s="356"/>
    </row>
    <row r="397" spans="1:8" s="351" customFormat="1" ht="35.1" customHeight="1">
      <c r="A397" s="356"/>
      <c r="B397" s="403"/>
      <c r="C397" s="403"/>
      <c r="E397" s="435"/>
      <c r="F397" s="436"/>
      <c r="G397" s="436"/>
      <c r="H397" s="356"/>
    </row>
    <row r="398" spans="1:8" s="351" customFormat="1" ht="35.1" customHeight="1">
      <c r="A398" s="356"/>
      <c r="B398" s="403"/>
      <c r="C398" s="403"/>
      <c r="E398" s="435"/>
      <c r="F398" s="436"/>
      <c r="G398" s="436"/>
      <c r="H398" s="356"/>
    </row>
    <row r="399" spans="1:8" s="351" customFormat="1" ht="35.1" customHeight="1">
      <c r="A399" s="356"/>
      <c r="B399" s="403"/>
      <c r="C399" s="403"/>
      <c r="E399" s="435"/>
      <c r="F399" s="436"/>
      <c r="G399" s="436"/>
      <c r="H399" s="356"/>
    </row>
    <row r="400" spans="1:8" s="351" customFormat="1" ht="35.1" customHeight="1">
      <c r="A400" s="356"/>
      <c r="B400" s="403"/>
      <c r="C400" s="403"/>
      <c r="E400" s="435"/>
      <c r="F400" s="436"/>
      <c r="G400" s="436"/>
      <c r="H400" s="356"/>
    </row>
    <row r="401" spans="1:8" s="351" customFormat="1" ht="35.1" customHeight="1">
      <c r="A401" s="356"/>
      <c r="B401" s="403"/>
      <c r="C401" s="403"/>
      <c r="E401" s="435"/>
      <c r="F401" s="436"/>
      <c r="G401" s="436"/>
      <c r="H401" s="356"/>
    </row>
    <row r="402" spans="1:8" s="351" customFormat="1" ht="35.1" customHeight="1">
      <c r="A402" s="356"/>
      <c r="B402" s="403"/>
      <c r="C402" s="403"/>
      <c r="E402" s="435"/>
      <c r="F402" s="436"/>
      <c r="G402" s="436"/>
      <c r="H402" s="356"/>
    </row>
    <row r="403" spans="1:8" s="351" customFormat="1" ht="35.1" customHeight="1">
      <c r="A403" s="356"/>
      <c r="B403" s="403"/>
      <c r="C403" s="403"/>
      <c r="E403" s="435"/>
      <c r="F403" s="436"/>
      <c r="G403" s="436"/>
      <c r="H403" s="356"/>
    </row>
    <row r="404" spans="1:8" s="351" customFormat="1" ht="35.1" customHeight="1">
      <c r="A404" s="356"/>
      <c r="B404" s="403"/>
      <c r="C404" s="403"/>
      <c r="E404" s="435"/>
      <c r="F404" s="436"/>
      <c r="G404" s="436"/>
      <c r="H404" s="356"/>
    </row>
    <row r="405" spans="1:8" s="351" customFormat="1" ht="35.1" customHeight="1">
      <c r="A405" s="356"/>
      <c r="B405" s="403"/>
      <c r="C405" s="403"/>
      <c r="E405" s="435"/>
      <c r="F405" s="436"/>
      <c r="G405" s="436"/>
      <c r="H405" s="356"/>
    </row>
    <row r="406" spans="1:8" s="351" customFormat="1" ht="35.1" customHeight="1">
      <c r="A406" s="356"/>
      <c r="B406" s="403"/>
      <c r="C406" s="403"/>
      <c r="E406" s="435"/>
      <c r="F406" s="436"/>
      <c r="G406" s="436"/>
      <c r="H406" s="356"/>
    </row>
    <row r="407" spans="1:8" s="351" customFormat="1" ht="35.1" customHeight="1">
      <c r="A407" s="356"/>
      <c r="B407" s="403"/>
      <c r="C407" s="403"/>
      <c r="E407" s="435"/>
      <c r="F407" s="436"/>
      <c r="G407" s="436"/>
      <c r="H407" s="356"/>
    </row>
    <row r="408" spans="1:8" s="351" customFormat="1" ht="35.1" customHeight="1">
      <c r="A408" s="356"/>
      <c r="B408" s="403"/>
      <c r="C408" s="403"/>
      <c r="E408" s="435"/>
      <c r="F408" s="436"/>
      <c r="G408" s="436"/>
      <c r="H408" s="356"/>
    </row>
    <row r="409" spans="1:8" s="351" customFormat="1" ht="35.1" customHeight="1">
      <c r="A409" s="356"/>
      <c r="B409" s="403"/>
      <c r="C409" s="403"/>
      <c r="E409" s="435"/>
      <c r="F409" s="436"/>
      <c r="G409" s="436"/>
      <c r="H409" s="356"/>
    </row>
    <row r="410" spans="1:8" s="351" customFormat="1" ht="35.1" customHeight="1">
      <c r="A410" s="356"/>
      <c r="B410" s="403"/>
      <c r="C410" s="403"/>
      <c r="E410" s="435"/>
      <c r="F410" s="436"/>
      <c r="G410" s="436"/>
      <c r="H410" s="356"/>
    </row>
    <row r="411" spans="1:8" s="351" customFormat="1" ht="35.1" customHeight="1">
      <c r="A411" s="356"/>
      <c r="B411" s="403"/>
      <c r="C411" s="403"/>
      <c r="E411" s="435"/>
      <c r="F411" s="436"/>
      <c r="G411" s="436"/>
      <c r="H411" s="356"/>
    </row>
    <row r="412" spans="1:8" s="351" customFormat="1" ht="35.1" customHeight="1">
      <c r="A412" s="356"/>
      <c r="B412" s="403"/>
      <c r="C412" s="403"/>
      <c r="E412" s="435"/>
      <c r="F412" s="436"/>
      <c r="G412" s="436"/>
      <c r="H412" s="356"/>
    </row>
    <row r="413" spans="1:8" s="351" customFormat="1" ht="35.1" customHeight="1">
      <c r="A413" s="356"/>
      <c r="B413" s="403"/>
      <c r="C413" s="403"/>
      <c r="E413" s="435"/>
      <c r="F413" s="436"/>
      <c r="G413" s="436"/>
      <c r="H413" s="356"/>
    </row>
    <row r="414" spans="1:8" s="351" customFormat="1" ht="35.1" customHeight="1">
      <c r="A414" s="356"/>
      <c r="B414" s="403"/>
      <c r="C414" s="403"/>
      <c r="E414" s="435"/>
      <c r="F414" s="436"/>
      <c r="G414" s="436"/>
      <c r="H414" s="356"/>
    </row>
    <row r="415" spans="1:8" s="351" customFormat="1" ht="35.1" customHeight="1">
      <c r="A415" s="356"/>
      <c r="B415" s="403"/>
      <c r="C415" s="403"/>
      <c r="E415" s="435"/>
      <c r="F415" s="436"/>
      <c r="G415" s="436"/>
      <c r="H415" s="356"/>
    </row>
    <row r="416" spans="1:8" s="351" customFormat="1" ht="35.1" customHeight="1">
      <c r="A416" s="356"/>
      <c r="B416" s="403"/>
      <c r="C416" s="403"/>
      <c r="E416" s="435"/>
      <c r="F416" s="436"/>
      <c r="G416" s="436"/>
      <c r="H416" s="356"/>
    </row>
    <row r="417" spans="1:8" s="351" customFormat="1" ht="35.1" customHeight="1">
      <c r="A417" s="356"/>
      <c r="B417" s="403"/>
      <c r="C417" s="403"/>
      <c r="E417" s="435"/>
      <c r="F417" s="436"/>
      <c r="G417" s="436"/>
      <c r="H417" s="356"/>
    </row>
    <row r="418" spans="1:8" s="351" customFormat="1" ht="35.1" customHeight="1">
      <c r="A418" s="356"/>
      <c r="B418" s="403"/>
      <c r="C418" s="403"/>
      <c r="E418" s="435"/>
      <c r="F418" s="436"/>
      <c r="G418" s="436"/>
      <c r="H418" s="356"/>
    </row>
    <row r="419" spans="1:8" s="351" customFormat="1" ht="35.1" customHeight="1">
      <c r="A419" s="356"/>
      <c r="B419" s="403"/>
      <c r="C419" s="403"/>
      <c r="E419" s="435"/>
      <c r="F419" s="436"/>
      <c r="G419" s="436"/>
      <c r="H419" s="356"/>
    </row>
    <row r="420" spans="1:8" s="351" customFormat="1" ht="35.1" customHeight="1">
      <c r="A420" s="356"/>
      <c r="B420" s="403"/>
      <c r="C420" s="403"/>
      <c r="E420" s="435"/>
      <c r="F420" s="436"/>
      <c r="G420" s="436"/>
      <c r="H420" s="356"/>
    </row>
    <row r="421" spans="1:8" s="351" customFormat="1" ht="35.1" customHeight="1">
      <c r="A421" s="356"/>
      <c r="B421" s="403"/>
      <c r="C421" s="403"/>
      <c r="E421" s="435"/>
      <c r="F421" s="436"/>
      <c r="G421" s="436"/>
      <c r="H421" s="356"/>
    </row>
    <row r="422" spans="1:8" s="351" customFormat="1" ht="35.1" customHeight="1">
      <c r="A422" s="356"/>
      <c r="B422" s="403"/>
      <c r="C422" s="403"/>
      <c r="E422" s="435"/>
      <c r="F422" s="436"/>
      <c r="G422" s="436"/>
      <c r="H422" s="356"/>
    </row>
    <row r="423" spans="1:8" s="351" customFormat="1" ht="35.1" customHeight="1">
      <c r="A423" s="356"/>
      <c r="B423" s="403"/>
      <c r="C423" s="403"/>
      <c r="E423" s="435"/>
      <c r="F423" s="436"/>
      <c r="G423" s="436"/>
      <c r="H423" s="356"/>
    </row>
    <row r="424" spans="1:8" s="351" customFormat="1" ht="35.1" customHeight="1">
      <c r="A424" s="356"/>
      <c r="B424" s="403"/>
      <c r="C424" s="403"/>
      <c r="E424" s="435"/>
      <c r="F424" s="436"/>
      <c r="G424" s="436"/>
      <c r="H424" s="356"/>
    </row>
    <row r="425" spans="1:8" s="351" customFormat="1" ht="35.1" customHeight="1">
      <c r="A425" s="356"/>
      <c r="B425" s="403"/>
      <c r="C425" s="403"/>
      <c r="E425" s="435"/>
      <c r="F425" s="436"/>
      <c r="G425" s="436"/>
      <c r="H425" s="356"/>
    </row>
    <row r="426" spans="1:8" s="351" customFormat="1" ht="35.1" customHeight="1">
      <c r="A426" s="356"/>
      <c r="B426" s="403"/>
      <c r="C426" s="403"/>
      <c r="E426" s="435"/>
      <c r="F426" s="436"/>
      <c r="G426" s="436"/>
      <c r="H426" s="356"/>
    </row>
    <row r="427" spans="1:8" s="351" customFormat="1" ht="35.1" customHeight="1">
      <c r="A427" s="356"/>
      <c r="B427" s="403"/>
      <c r="C427" s="403"/>
      <c r="E427" s="435"/>
      <c r="F427" s="436"/>
      <c r="G427" s="436"/>
      <c r="H427" s="356"/>
    </row>
    <row r="428" spans="1:8" s="351" customFormat="1" ht="35.1" customHeight="1">
      <c r="A428" s="356"/>
      <c r="B428" s="403"/>
      <c r="C428" s="403"/>
      <c r="E428" s="435"/>
      <c r="F428" s="436"/>
      <c r="G428" s="436"/>
      <c r="H428" s="356"/>
    </row>
    <row r="429" spans="1:8" s="351" customFormat="1" ht="35.1" customHeight="1">
      <c r="A429" s="356"/>
      <c r="B429" s="403"/>
      <c r="C429" s="403"/>
      <c r="E429" s="435"/>
      <c r="F429" s="436"/>
      <c r="G429" s="436"/>
      <c r="H429" s="356"/>
    </row>
    <row r="430" spans="1:8" s="351" customFormat="1" ht="35.1" customHeight="1">
      <c r="A430" s="356"/>
      <c r="B430" s="403"/>
      <c r="C430" s="403"/>
      <c r="E430" s="435"/>
      <c r="F430" s="436"/>
      <c r="G430" s="436"/>
      <c r="H430" s="356"/>
    </row>
    <row r="431" spans="1:8" s="351" customFormat="1" ht="35.1" customHeight="1">
      <c r="A431" s="356"/>
      <c r="B431" s="403"/>
      <c r="C431" s="403"/>
      <c r="E431" s="435"/>
      <c r="F431" s="436"/>
      <c r="G431" s="436"/>
      <c r="H431" s="356"/>
    </row>
    <row r="432" spans="1:8" s="351" customFormat="1" ht="35.1" customHeight="1">
      <c r="A432" s="356"/>
      <c r="B432" s="403"/>
      <c r="C432" s="403"/>
      <c r="E432" s="435"/>
      <c r="F432" s="436"/>
      <c r="G432" s="436"/>
      <c r="H432" s="356"/>
    </row>
    <row r="433" spans="1:8" s="351" customFormat="1" ht="35.1" customHeight="1">
      <c r="A433" s="356"/>
      <c r="B433" s="403"/>
      <c r="C433" s="403"/>
      <c r="E433" s="435"/>
      <c r="F433" s="436"/>
      <c r="G433" s="436"/>
      <c r="H433" s="356"/>
    </row>
    <row r="434" spans="1:8" s="351" customFormat="1" ht="35.1" customHeight="1">
      <c r="A434" s="356"/>
      <c r="B434" s="403"/>
      <c r="C434" s="403"/>
      <c r="E434" s="435"/>
      <c r="F434" s="436"/>
      <c r="G434" s="436"/>
      <c r="H434" s="356"/>
    </row>
    <row r="435" spans="1:8" s="351" customFormat="1" ht="35.1" customHeight="1">
      <c r="A435" s="356"/>
      <c r="B435" s="403"/>
      <c r="C435" s="403"/>
      <c r="E435" s="435"/>
      <c r="F435" s="436"/>
      <c r="G435" s="436"/>
      <c r="H435" s="356"/>
    </row>
    <row r="436" spans="1:8" s="351" customFormat="1" ht="35.1" customHeight="1">
      <c r="A436" s="356"/>
      <c r="B436" s="403"/>
      <c r="C436" s="403"/>
      <c r="E436" s="435"/>
      <c r="F436" s="436"/>
      <c r="G436" s="436"/>
      <c r="H436" s="356"/>
    </row>
    <row r="437" spans="1:8" s="351" customFormat="1" ht="35.1" customHeight="1">
      <c r="A437" s="356"/>
      <c r="B437" s="403"/>
      <c r="C437" s="403"/>
      <c r="E437" s="435"/>
      <c r="F437" s="436"/>
      <c r="G437" s="436"/>
      <c r="H437" s="356"/>
    </row>
    <row r="438" spans="1:8" s="351" customFormat="1" ht="35.1" customHeight="1">
      <c r="A438" s="356"/>
      <c r="B438" s="403"/>
      <c r="C438" s="403"/>
      <c r="E438" s="435"/>
      <c r="F438" s="436"/>
      <c r="G438" s="436"/>
      <c r="H438" s="356"/>
    </row>
    <row r="439" spans="1:8" s="351" customFormat="1" ht="35.1" customHeight="1">
      <c r="A439" s="356"/>
      <c r="B439" s="403"/>
      <c r="C439" s="403"/>
      <c r="E439" s="435"/>
      <c r="F439" s="436"/>
      <c r="G439" s="436"/>
      <c r="H439" s="356"/>
    </row>
    <row r="440" spans="1:8" s="351" customFormat="1" ht="35.1" customHeight="1">
      <c r="A440" s="356"/>
      <c r="B440" s="403"/>
      <c r="C440" s="403"/>
      <c r="E440" s="435"/>
      <c r="F440" s="436"/>
      <c r="G440" s="436"/>
      <c r="H440" s="356"/>
    </row>
    <row r="441" spans="1:8" s="351" customFormat="1" ht="35.1" customHeight="1">
      <c r="A441" s="356"/>
      <c r="B441" s="403"/>
      <c r="C441" s="403"/>
      <c r="E441" s="435"/>
      <c r="F441" s="436"/>
      <c r="G441" s="436"/>
      <c r="H441" s="356"/>
    </row>
    <row r="442" spans="1:8" s="351" customFormat="1" ht="35.1" customHeight="1">
      <c r="A442" s="356"/>
      <c r="B442" s="403"/>
      <c r="C442" s="403"/>
      <c r="E442" s="435"/>
      <c r="F442" s="436"/>
      <c r="G442" s="436"/>
      <c r="H442" s="356"/>
    </row>
    <row r="443" spans="1:8" s="351" customFormat="1" ht="35.1" customHeight="1">
      <c r="A443" s="356"/>
      <c r="B443" s="403"/>
      <c r="C443" s="403"/>
      <c r="E443" s="435"/>
      <c r="F443" s="436"/>
      <c r="G443" s="436"/>
      <c r="H443" s="356"/>
    </row>
    <row r="444" spans="1:8" s="351" customFormat="1" ht="35.1" customHeight="1">
      <c r="A444" s="356"/>
      <c r="B444" s="403"/>
      <c r="C444" s="403"/>
      <c r="E444" s="435"/>
      <c r="F444" s="436"/>
      <c r="G444" s="436"/>
      <c r="H444" s="356"/>
    </row>
    <row r="445" spans="1:8" s="351" customFormat="1" ht="35.1" customHeight="1">
      <c r="A445" s="356"/>
      <c r="B445" s="403"/>
      <c r="C445" s="403"/>
      <c r="E445" s="435"/>
      <c r="F445" s="436"/>
      <c r="G445" s="436"/>
      <c r="H445" s="356"/>
    </row>
    <row r="446" spans="1:8" s="351" customFormat="1" ht="35.1" customHeight="1">
      <c r="A446" s="356"/>
      <c r="B446" s="403"/>
      <c r="C446" s="403"/>
      <c r="E446" s="435"/>
      <c r="F446" s="436"/>
      <c r="G446" s="436"/>
      <c r="H446" s="356"/>
    </row>
    <row r="447" spans="1:8" s="351" customFormat="1" ht="35.1" customHeight="1">
      <c r="A447" s="356"/>
      <c r="B447" s="403"/>
      <c r="C447" s="403"/>
      <c r="E447" s="435"/>
      <c r="F447" s="436"/>
      <c r="G447" s="436"/>
      <c r="H447" s="356"/>
    </row>
    <row r="448" spans="1:8" s="351" customFormat="1" ht="35.1" customHeight="1">
      <c r="A448" s="356"/>
      <c r="B448" s="403"/>
      <c r="C448" s="403"/>
      <c r="E448" s="435"/>
      <c r="F448" s="436"/>
      <c r="G448" s="436"/>
      <c r="H448" s="356"/>
    </row>
    <row r="449" spans="1:8" s="351" customFormat="1" ht="35.1" customHeight="1">
      <c r="A449" s="356"/>
      <c r="B449" s="403"/>
      <c r="C449" s="403"/>
      <c r="E449" s="435"/>
      <c r="F449" s="436"/>
      <c r="G449" s="436"/>
      <c r="H449" s="356"/>
    </row>
    <row r="450" spans="1:8" s="351" customFormat="1" ht="35.1" customHeight="1">
      <c r="A450" s="356"/>
      <c r="B450" s="403"/>
      <c r="C450" s="403"/>
      <c r="E450" s="435"/>
      <c r="F450" s="436"/>
      <c r="G450" s="436"/>
      <c r="H450" s="356"/>
    </row>
    <row r="451" spans="1:8" s="351" customFormat="1" ht="35.1" customHeight="1">
      <c r="A451" s="356"/>
      <c r="B451" s="403"/>
      <c r="C451" s="403"/>
      <c r="E451" s="435"/>
      <c r="F451" s="436"/>
      <c r="G451" s="436"/>
      <c r="H451" s="356"/>
    </row>
    <row r="452" spans="1:8" s="351" customFormat="1" ht="35.1" customHeight="1">
      <c r="A452" s="356"/>
      <c r="B452" s="403"/>
      <c r="C452" s="403"/>
      <c r="E452" s="435"/>
      <c r="F452" s="436"/>
      <c r="G452" s="436"/>
      <c r="H452" s="356"/>
    </row>
    <row r="453" spans="1:8" s="351" customFormat="1" ht="35.1" customHeight="1">
      <c r="A453" s="356"/>
      <c r="B453" s="403"/>
      <c r="C453" s="403"/>
      <c r="E453" s="435"/>
      <c r="F453" s="436"/>
      <c r="G453" s="436"/>
      <c r="H453" s="356"/>
    </row>
    <row r="454" spans="1:8" s="351" customFormat="1" ht="35.1" customHeight="1">
      <c r="A454" s="356"/>
      <c r="B454" s="403"/>
      <c r="C454" s="403"/>
      <c r="E454" s="435"/>
      <c r="F454" s="436"/>
      <c r="G454" s="436"/>
      <c r="H454" s="356"/>
    </row>
    <row r="455" spans="1:8" s="351" customFormat="1" ht="35.1" customHeight="1">
      <c r="A455" s="356"/>
      <c r="B455" s="403"/>
      <c r="C455" s="403"/>
      <c r="E455" s="435"/>
      <c r="F455" s="436"/>
      <c r="G455" s="436"/>
      <c r="H455" s="356"/>
    </row>
    <row r="456" spans="1:8" s="351" customFormat="1" ht="35.1" customHeight="1">
      <c r="A456" s="356"/>
      <c r="B456" s="403"/>
      <c r="C456" s="403"/>
      <c r="E456" s="435"/>
      <c r="F456" s="436"/>
      <c r="G456" s="436"/>
      <c r="H456" s="356"/>
    </row>
    <row r="457" spans="1:8" s="351" customFormat="1" ht="35.1" customHeight="1">
      <c r="A457" s="356"/>
      <c r="B457" s="403"/>
      <c r="C457" s="403"/>
      <c r="E457" s="435"/>
      <c r="F457" s="436"/>
      <c r="G457" s="436"/>
      <c r="H457" s="356"/>
    </row>
    <row r="458" spans="1:8" s="351" customFormat="1" ht="35.1" customHeight="1">
      <c r="A458" s="356"/>
      <c r="B458" s="403"/>
      <c r="C458" s="403"/>
      <c r="E458" s="435"/>
      <c r="F458" s="436"/>
      <c r="G458" s="436"/>
      <c r="H458" s="356"/>
    </row>
    <row r="459" spans="1:8" s="351" customFormat="1" ht="35.1" customHeight="1">
      <c r="A459" s="356"/>
      <c r="B459" s="403"/>
      <c r="C459" s="403"/>
      <c r="E459" s="435"/>
      <c r="F459" s="436"/>
      <c r="G459" s="436"/>
      <c r="H459" s="356"/>
    </row>
    <row r="460" spans="1:8" s="351" customFormat="1" ht="35.1" customHeight="1">
      <c r="A460" s="356"/>
      <c r="B460" s="403"/>
      <c r="C460" s="403"/>
      <c r="E460" s="435"/>
      <c r="F460" s="436"/>
      <c r="G460" s="436"/>
      <c r="H460" s="356"/>
    </row>
    <row r="461" spans="1:8" s="351" customFormat="1" ht="35.1" customHeight="1">
      <c r="A461" s="356"/>
      <c r="B461" s="403"/>
      <c r="C461" s="403"/>
      <c r="E461" s="435"/>
      <c r="F461" s="436"/>
      <c r="G461" s="436"/>
      <c r="H461" s="356"/>
    </row>
    <row r="462" spans="1:8" s="351" customFormat="1" ht="35.1" customHeight="1">
      <c r="A462" s="356"/>
      <c r="B462" s="403"/>
      <c r="C462" s="403"/>
      <c r="E462" s="435"/>
      <c r="F462" s="436"/>
      <c r="G462" s="436"/>
      <c r="H462" s="356"/>
    </row>
    <row r="463" spans="1:8" s="351" customFormat="1" ht="35.1" customHeight="1">
      <c r="A463" s="356"/>
      <c r="B463" s="403"/>
      <c r="C463" s="403"/>
      <c r="E463" s="435"/>
      <c r="F463" s="436"/>
      <c r="G463" s="436"/>
      <c r="H463" s="356"/>
    </row>
    <row r="464" spans="1:8" s="351" customFormat="1" ht="35.1" customHeight="1">
      <c r="A464" s="356"/>
      <c r="B464" s="403"/>
      <c r="C464" s="403"/>
      <c r="E464" s="435"/>
      <c r="F464" s="436"/>
      <c r="G464" s="436"/>
      <c r="H464" s="356"/>
    </row>
    <row r="465" spans="1:8" s="351" customFormat="1" ht="35.1" customHeight="1">
      <c r="A465" s="356"/>
      <c r="B465" s="403"/>
      <c r="C465" s="403"/>
      <c r="E465" s="435"/>
      <c r="F465" s="436"/>
      <c r="G465" s="436"/>
      <c r="H465" s="356"/>
    </row>
    <row r="466" spans="1:8" s="351" customFormat="1" ht="35.1" customHeight="1">
      <c r="A466" s="356"/>
      <c r="B466" s="403"/>
      <c r="C466" s="403"/>
      <c r="E466" s="435"/>
      <c r="F466" s="436"/>
      <c r="G466" s="436"/>
      <c r="H466" s="356"/>
    </row>
    <row r="467" spans="1:8" s="351" customFormat="1" ht="35.1" customHeight="1">
      <c r="A467" s="356"/>
      <c r="B467" s="403"/>
      <c r="C467" s="403"/>
      <c r="E467" s="435"/>
      <c r="F467" s="436"/>
      <c r="G467" s="436"/>
      <c r="H467" s="356"/>
    </row>
    <row r="468" spans="1:8" s="351" customFormat="1" ht="35.1" customHeight="1">
      <c r="A468" s="356"/>
      <c r="B468" s="403"/>
      <c r="C468" s="403"/>
      <c r="E468" s="435"/>
      <c r="F468" s="436"/>
      <c r="G468" s="436"/>
      <c r="H468" s="356"/>
    </row>
    <row r="469" spans="1:8" s="351" customFormat="1" ht="35.1" customHeight="1">
      <c r="A469" s="356"/>
      <c r="B469" s="403"/>
      <c r="C469" s="403"/>
      <c r="E469" s="435"/>
      <c r="F469" s="436"/>
      <c r="G469" s="436"/>
      <c r="H469" s="356"/>
    </row>
    <row r="470" spans="1:8" s="351" customFormat="1" ht="35.1" customHeight="1">
      <c r="A470" s="356"/>
      <c r="B470" s="403"/>
      <c r="C470" s="403"/>
      <c r="E470" s="435"/>
      <c r="F470" s="436"/>
      <c r="G470" s="436"/>
      <c r="H470" s="356"/>
    </row>
    <row r="471" spans="1:8" s="351" customFormat="1" ht="35.1" customHeight="1">
      <c r="A471" s="356"/>
      <c r="B471" s="403"/>
      <c r="C471" s="403"/>
      <c r="E471" s="435"/>
      <c r="F471" s="436"/>
      <c r="G471" s="436"/>
      <c r="H471" s="356"/>
    </row>
    <row r="472" spans="1:8" s="351" customFormat="1" ht="35.1" customHeight="1">
      <c r="A472" s="356"/>
      <c r="B472" s="403"/>
      <c r="C472" s="403"/>
      <c r="E472" s="435"/>
      <c r="F472" s="436"/>
      <c r="G472" s="436"/>
      <c r="H472" s="356"/>
    </row>
    <row r="473" spans="1:8" s="351" customFormat="1" ht="35.1" customHeight="1">
      <c r="A473" s="356"/>
      <c r="B473" s="403"/>
      <c r="C473" s="403"/>
      <c r="E473" s="435"/>
      <c r="F473" s="436"/>
      <c r="G473" s="436"/>
      <c r="H473" s="356"/>
    </row>
    <row r="474" spans="1:8" s="351" customFormat="1" ht="35.1" customHeight="1">
      <c r="A474" s="356"/>
      <c r="B474" s="403"/>
      <c r="C474" s="403"/>
      <c r="E474" s="435"/>
      <c r="F474" s="436"/>
      <c r="G474" s="436"/>
      <c r="H474" s="356"/>
    </row>
    <row r="475" spans="1:8" s="351" customFormat="1" ht="35.1" customHeight="1">
      <c r="A475" s="356"/>
      <c r="B475" s="403"/>
      <c r="C475" s="403"/>
      <c r="E475" s="435"/>
      <c r="F475" s="436"/>
      <c r="G475" s="436"/>
      <c r="H475" s="356"/>
    </row>
    <row r="476" spans="1:8" s="351" customFormat="1" ht="35.1" customHeight="1">
      <c r="A476" s="356"/>
      <c r="B476" s="403"/>
      <c r="C476" s="403"/>
      <c r="E476" s="435"/>
      <c r="F476" s="436"/>
      <c r="G476" s="436"/>
      <c r="H476" s="356"/>
    </row>
    <row r="477" spans="1:8" s="351" customFormat="1" ht="35.1" customHeight="1">
      <c r="A477" s="356"/>
      <c r="B477" s="403"/>
      <c r="C477" s="403"/>
      <c r="E477" s="435"/>
      <c r="F477" s="436"/>
      <c r="G477" s="436"/>
      <c r="H477" s="356"/>
    </row>
    <row r="478" spans="1:8" s="351" customFormat="1" ht="35.1" customHeight="1">
      <c r="A478" s="356"/>
      <c r="B478" s="403"/>
      <c r="C478" s="403"/>
      <c r="E478" s="435"/>
      <c r="F478" s="436"/>
      <c r="G478" s="436"/>
      <c r="H478" s="356"/>
    </row>
    <row r="479" spans="1:8" s="351" customFormat="1" ht="35.1" customHeight="1">
      <c r="A479" s="356"/>
      <c r="B479" s="403"/>
      <c r="C479" s="403"/>
      <c r="E479" s="435"/>
      <c r="F479" s="436"/>
      <c r="G479" s="436"/>
      <c r="H479" s="356"/>
    </row>
    <row r="480" spans="1:8" s="351" customFormat="1" ht="35.1" customHeight="1">
      <c r="A480" s="356"/>
      <c r="B480" s="403"/>
      <c r="C480" s="403"/>
      <c r="E480" s="435"/>
      <c r="F480" s="436"/>
      <c r="G480" s="436"/>
      <c r="H480" s="356"/>
    </row>
    <row r="481" spans="1:8" s="351" customFormat="1" ht="35.1" customHeight="1">
      <c r="A481" s="356"/>
      <c r="B481" s="403"/>
      <c r="C481" s="403"/>
      <c r="E481" s="435"/>
      <c r="F481" s="436"/>
      <c r="G481" s="436"/>
      <c r="H481" s="356"/>
    </row>
    <row r="482" spans="1:8" s="351" customFormat="1" ht="35.1" customHeight="1">
      <c r="A482" s="356"/>
      <c r="B482" s="403"/>
      <c r="C482" s="403"/>
      <c r="E482" s="435"/>
      <c r="F482" s="436"/>
      <c r="G482" s="436"/>
      <c r="H482" s="356"/>
    </row>
    <row r="483" spans="1:8" s="351" customFormat="1" ht="35.1" customHeight="1">
      <c r="A483" s="356"/>
      <c r="B483" s="403"/>
      <c r="C483" s="403"/>
      <c r="E483" s="435"/>
      <c r="F483" s="436"/>
      <c r="G483" s="436"/>
      <c r="H483" s="356"/>
    </row>
    <row r="484" spans="1:8" s="351" customFormat="1" ht="35.1" customHeight="1">
      <c r="A484" s="356"/>
      <c r="B484" s="403"/>
      <c r="C484" s="403"/>
      <c r="E484" s="435"/>
      <c r="F484" s="436"/>
      <c r="G484" s="436"/>
      <c r="H484" s="356"/>
    </row>
    <row r="485" spans="1:8" s="351" customFormat="1" ht="35.1" customHeight="1">
      <c r="A485" s="356"/>
      <c r="B485" s="403"/>
      <c r="C485" s="403"/>
      <c r="E485" s="435"/>
      <c r="F485" s="436"/>
      <c r="G485" s="436"/>
      <c r="H485" s="356"/>
    </row>
    <row r="486" spans="1:8" s="351" customFormat="1" ht="35.1" customHeight="1">
      <c r="A486" s="356"/>
      <c r="B486" s="403"/>
      <c r="C486" s="403"/>
      <c r="E486" s="435"/>
      <c r="F486" s="436"/>
      <c r="G486" s="436"/>
      <c r="H486" s="356"/>
    </row>
    <row r="487" spans="1:8" s="351" customFormat="1" ht="35.1" customHeight="1">
      <c r="A487" s="356"/>
      <c r="B487" s="403"/>
      <c r="C487" s="403"/>
      <c r="E487" s="435"/>
      <c r="F487" s="436"/>
      <c r="G487" s="436"/>
      <c r="H487" s="356"/>
    </row>
    <row r="488" spans="1:8" s="351" customFormat="1" ht="35.1" customHeight="1">
      <c r="A488" s="356"/>
      <c r="B488" s="403"/>
      <c r="C488" s="403"/>
      <c r="E488" s="435"/>
      <c r="F488" s="436"/>
      <c r="G488" s="436"/>
      <c r="H488" s="356"/>
    </row>
    <row r="489" spans="1:8" s="351" customFormat="1" ht="35.1" customHeight="1">
      <c r="A489" s="356"/>
      <c r="B489" s="403"/>
      <c r="C489" s="403"/>
      <c r="E489" s="435"/>
      <c r="F489" s="436"/>
      <c r="G489" s="436"/>
      <c r="H489" s="356"/>
    </row>
    <row r="490" spans="1:8" s="351" customFormat="1" ht="35.1" customHeight="1">
      <c r="A490" s="356"/>
      <c r="B490" s="403"/>
      <c r="C490" s="403"/>
      <c r="E490" s="435"/>
      <c r="F490" s="436"/>
      <c r="G490" s="436"/>
      <c r="H490" s="356"/>
    </row>
    <row r="491" spans="1:8" s="351" customFormat="1" ht="35.1" customHeight="1">
      <c r="A491" s="356"/>
      <c r="B491" s="403"/>
      <c r="C491" s="403"/>
      <c r="E491" s="435"/>
      <c r="F491" s="436"/>
      <c r="G491" s="436"/>
      <c r="H491" s="356"/>
    </row>
    <row r="492" spans="1:8" s="351" customFormat="1" ht="35.1" customHeight="1">
      <c r="A492" s="356"/>
      <c r="B492" s="403"/>
      <c r="C492" s="403"/>
      <c r="E492" s="435"/>
      <c r="F492" s="436"/>
      <c r="G492" s="436"/>
      <c r="H492" s="356"/>
    </row>
    <row r="493" spans="1:8" s="351" customFormat="1" ht="35.1" customHeight="1">
      <c r="A493" s="356"/>
      <c r="B493" s="403"/>
      <c r="C493" s="403"/>
      <c r="E493" s="435"/>
      <c r="F493" s="436"/>
      <c r="G493" s="436"/>
      <c r="H493" s="356"/>
    </row>
    <row r="494" spans="1:8" s="351" customFormat="1" ht="35.1" customHeight="1">
      <c r="A494" s="356"/>
      <c r="B494" s="403"/>
      <c r="C494" s="403"/>
      <c r="E494" s="435"/>
      <c r="F494" s="436"/>
      <c r="G494" s="436"/>
      <c r="H494" s="356"/>
    </row>
    <row r="495" spans="1:8" s="351" customFormat="1" ht="35.1" customHeight="1">
      <c r="A495" s="356"/>
      <c r="B495" s="403"/>
      <c r="C495" s="403"/>
      <c r="E495" s="435"/>
      <c r="F495" s="436"/>
      <c r="G495" s="436"/>
      <c r="H495" s="356"/>
    </row>
    <row r="496" spans="1:8" s="351" customFormat="1" ht="35.1" customHeight="1">
      <c r="A496" s="356"/>
      <c r="B496" s="403"/>
      <c r="C496" s="403"/>
      <c r="E496" s="435"/>
      <c r="F496" s="436"/>
      <c r="G496" s="436"/>
      <c r="H496" s="356"/>
    </row>
    <row r="497" spans="1:8" s="351" customFormat="1" ht="35.1" customHeight="1">
      <c r="A497" s="356"/>
      <c r="B497" s="403"/>
      <c r="C497" s="403"/>
      <c r="E497" s="435"/>
      <c r="F497" s="436"/>
      <c r="G497" s="436"/>
      <c r="H497" s="356"/>
    </row>
    <row r="498" spans="1:8" s="351" customFormat="1" ht="35.1" customHeight="1">
      <c r="A498" s="356"/>
      <c r="B498" s="403"/>
      <c r="C498" s="403"/>
      <c r="E498" s="435"/>
      <c r="F498" s="436"/>
      <c r="G498" s="436"/>
      <c r="H498" s="356"/>
    </row>
    <row r="499" spans="1:8" s="351" customFormat="1" ht="35.1" customHeight="1">
      <c r="A499" s="356"/>
      <c r="B499" s="403"/>
      <c r="C499" s="403"/>
      <c r="E499" s="435"/>
      <c r="F499" s="436"/>
      <c r="G499" s="436"/>
      <c r="H499" s="356"/>
    </row>
    <row r="500" spans="1:8" s="351" customFormat="1" ht="35.1" customHeight="1">
      <c r="A500" s="356"/>
      <c r="B500" s="403"/>
      <c r="C500" s="403"/>
      <c r="E500" s="435"/>
      <c r="F500" s="436"/>
      <c r="G500" s="436"/>
      <c r="H500" s="356"/>
    </row>
    <row r="501" spans="1:8" s="351" customFormat="1" ht="35.1" customHeight="1">
      <c r="A501" s="356"/>
      <c r="B501" s="403"/>
      <c r="C501" s="403"/>
      <c r="E501" s="435"/>
      <c r="F501" s="436"/>
      <c r="G501" s="436"/>
      <c r="H501" s="356"/>
    </row>
    <row r="502" spans="1:8" s="351" customFormat="1" ht="35.1" customHeight="1">
      <c r="A502" s="356"/>
      <c r="B502" s="403"/>
      <c r="C502" s="403"/>
      <c r="E502" s="435"/>
      <c r="F502" s="436"/>
      <c r="G502" s="436"/>
      <c r="H502" s="356"/>
    </row>
    <row r="503" spans="1:8" s="351" customFormat="1" ht="35.1" customHeight="1">
      <c r="A503" s="356"/>
      <c r="B503" s="403"/>
      <c r="C503" s="403"/>
      <c r="E503" s="435"/>
      <c r="F503" s="436"/>
      <c r="G503" s="436"/>
      <c r="H503" s="356"/>
    </row>
    <row r="504" spans="1:8" s="351" customFormat="1" ht="35.1" customHeight="1">
      <c r="A504" s="356"/>
      <c r="B504" s="403"/>
      <c r="C504" s="403"/>
      <c r="E504" s="435"/>
      <c r="F504" s="436"/>
      <c r="G504" s="436"/>
      <c r="H504" s="356"/>
    </row>
    <row r="505" spans="1:8" s="351" customFormat="1" ht="35.1" customHeight="1">
      <c r="A505" s="356"/>
      <c r="B505" s="403"/>
      <c r="C505" s="403"/>
      <c r="E505" s="435"/>
      <c r="F505" s="436"/>
      <c r="G505" s="436"/>
      <c r="H505" s="356"/>
    </row>
    <row r="506" spans="1:8" s="351" customFormat="1" ht="35.1" customHeight="1">
      <c r="A506" s="356"/>
      <c r="B506" s="403"/>
      <c r="C506" s="403"/>
      <c r="E506" s="435"/>
      <c r="F506" s="436"/>
      <c r="G506" s="436"/>
      <c r="H506" s="356"/>
    </row>
    <row r="507" spans="1:8" s="351" customFormat="1" ht="35.1" customHeight="1">
      <c r="A507" s="356"/>
      <c r="B507" s="403"/>
      <c r="C507" s="403"/>
      <c r="E507" s="435"/>
      <c r="F507" s="436"/>
      <c r="G507" s="436"/>
      <c r="H507" s="356"/>
    </row>
    <row r="508" spans="1:8" s="351" customFormat="1" ht="35.1" customHeight="1">
      <c r="A508" s="356"/>
      <c r="B508" s="403"/>
      <c r="C508" s="403"/>
      <c r="E508" s="435"/>
      <c r="F508" s="436"/>
      <c r="G508" s="436"/>
      <c r="H508" s="356"/>
    </row>
    <row r="509" spans="1:8" s="351" customFormat="1" ht="35.1" customHeight="1">
      <c r="A509" s="356"/>
      <c r="B509" s="403"/>
      <c r="C509" s="403"/>
      <c r="E509" s="435"/>
      <c r="F509" s="436"/>
      <c r="G509" s="436"/>
      <c r="H509" s="356"/>
    </row>
    <row r="510" spans="1:8" s="351" customFormat="1" ht="35.1" customHeight="1">
      <c r="A510" s="356"/>
      <c r="B510" s="403"/>
      <c r="C510" s="403"/>
      <c r="E510" s="435"/>
      <c r="F510" s="436"/>
      <c r="G510" s="436"/>
      <c r="H510" s="356"/>
    </row>
    <row r="511" spans="1:8" s="351" customFormat="1" ht="35.1" customHeight="1">
      <c r="A511" s="356"/>
      <c r="B511" s="403"/>
      <c r="C511" s="403"/>
      <c r="E511" s="435"/>
      <c r="F511" s="436"/>
      <c r="G511" s="436"/>
      <c r="H511" s="356"/>
    </row>
    <row r="512" spans="1:8" s="351" customFormat="1" ht="35.1" customHeight="1">
      <c r="A512" s="356"/>
      <c r="B512" s="403"/>
      <c r="C512" s="403"/>
      <c r="E512" s="435"/>
      <c r="F512" s="436"/>
      <c r="G512" s="436"/>
      <c r="H512" s="356"/>
    </row>
    <row r="513" spans="1:8" s="351" customFormat="1" ht="35.1" customHeight="1">
      <c r="A513" s="356"/>
      <c r="B513" s="403"/>
      <c r="C513" s="403"/>
      <c r="E513" s="435"/>
      <c r="F513" s="436"/>
      <c r="G513" s="436"/>
      <c r="H513" s="356"/>
    </row>
    <row r="514" spans="1:8" s="351" customFormat="1" ht="35.1" customHeight="1">
      <c r="A514" s="356"/>
      <c r="B514" s="403"/>
      <c r="C514" s="403"/>
      <c r="E514" s="435"/>
      <c r="F514" s="436"/>
      <c r="G514" s="436"/>
      <c r="H514" s="356"/>
    </row>
    <row r="515" spans="1:8" s="351" customFormat="1" ht="35.1" customHeight="1">
      <c r="A515" s="356"/>
      <c r="B515" s="403"/>
      <c r="C515" s="403"/>
      <c r="E515" s="435"/>
      <c r="F515" s="436"/>
      <c r="G515" s="436"/>
      <c r="H515" s="356"/>
    </row>
    <row r="516" spans="1:8" s="351" customFormat="1" ht="35.1" customHeight="1">
      <c r="A516" s="356"/>
      <c r="B516" s="403"/>
      <c r="C516" s="403"/>
      <c r="E516" s="435"/>
      <c r="F516" s="436"/>
      <c r="G516" s="436"/>
      <c r="H516" s="356"/>
    </row>
    <row r="517" spans="1:8" s="351" customFormat="1" ht="35.1" customHeight="1">
      <c r="A517" s="356"/>
      <c r="B517" s="403"/>
      <c r="C517" s="403"/>
      <c r="E517" s="435"/>
      <c r="F517" s="436"/>
      <c r="G517" s="436"/>
      <c r="H517" s="356"/>
    </row>
    <row r="518" spans="1:8" s="351" customFormat="1" ht="35.1" customHeight="1">
      <c r="A518" s="356"/>
      <c r="B518" s="403"/>
      <c r="C518" s="403"/>
      <c r="E518" s="435"/>
      <c r="F518" s="436"/>
      <c r="G518" s="436"/>
      <c r="H518" s="356"/>
    </row>
    <row r="519" spans="1:8" s="351" customFormat="1" ht="35.1" customHeight="1">
      <c r="A519" s="356"/>
      <c r="B519" s="403"/>
      <c r="C519" s="403"/>
      <c r="E519" s="435"/>
      <c r="F519" s="436"/>
      <c r="G519" s="436"/>
      <c r="H519" s="356"/>
    </row>
    <row r="520" spans="1:8" s="351" customFormat="1" ht="35.1" customHeight="1">
      <c r="A520" s="356"/>
      <c r="B520" s="403"/>
      <c r="C520" s="403"/>
      <c r="E520" s="435"/>
      <c r="F520" s="436"/>
      <c r="G520" s="436"/>
      <c r="H520" s="356"/>
    </row>
    <row r="521" spans="1:8" s="351" customFormat="1" ht="35.1" customHeight="1">
      <c r="A521" s="356"/>
      <c r="B521" s="403"/>
      <c r="C521" s="403"/>
      <c r="E521" s="435"/>
      <c r="F521" s="436"/>
      <c r="G521" s="436"/>
      <c r="H521" s="356"/>
    </row>
    <row r="522" spans="1:8" s="351" customFormat="1" ht="35.1" customHeight="1">
      <c r="A522" s="356"/>
      <c r="B522" s="403"/>
      <c r="C522" s="403"/>
      <c r="E522" s="435"/>
      <c r="F522" s="436"/>
      <c r="G522" s="436"/>
      <c r="H522" s="356"/>
    </row>
    <row r="523" spans="1:8" s="351" customFormat="1" ht="35.1" customHeight="1">
      <c r="A523" s="356"/>
      <c r="B523" s="403"/>
      <c r="C523" s="403"/>
      <c r="E523" s="435"/>
      <c r="F523" s="436"/>
      <c r="G523" s="436"/>
      <c r="H523" s="356"/>
    </row>
    <row r="524" spans="1:8" s="351" customFormat="1" ht="35.1" customHeight="1">
      <c r="A524" s="356"/>
      <c r="B524" s="403"/>
      <c r="C524" s="403"/>
      <c r="E524" s="435"/>
      <c r="F524" s="436"/>
      <c r="G524" s="436"/>
      <c r="H524" s="356"/>
    </row>
    <row r="525" spans="1:8" s="351" customFormat="1" ht="35.1" customHeight="1">
      <c r="A525" s="356"/>
      <c r="B525" s="403"/>
      <c r="C525" s="403"/>
      <c r="E525" s="435"/>
      <c r="F525" s="436"/>
      <c r="G525" s="436"/>
      <c r="H525" s="356"/>
    </row>
    <row r="526" spans="1:8" s="351" customFormat="1" ht="35.1" customHeight="1">
      <c r="A526" s="356"/>
      <c r="B526" s="403"/>
      <c r="C526" s="403"/>
      <c r="E526" s="435"/>
      <c r="F526" s="436"/>
      <c r="G526" s="436"/>
      <c r="H526" s="356"/>
    </row>
    <row r="527" spans="1:8" s="351" customFormat="1" ht="35.1" customHeight="1">
      <c r="A527" s="356"/>
      <c r="B527" s="403"/>
      <c r="C527" s="403"/>
      <c r="E527" s="435"/>
      <c r="F527" s="436"/>
      <c r="G527" s="436"/>
      <c r="H527" s="356"/>
    </row>
    <row r="528" spans="1:8" s="351" customFormat="1" ht="35.1" customHeight="1">
      <c r="A528" s="356"/>
      <c r="B528" s="403"/>
      <c r="C528" s="403"/>
      <c r="E528" s="435"/>
      <c r="F528" s="436"/>
      <c r="G528" s="436"/>
      <c r="H528" s="356"/>
    </row>
    <row r="529" spans="1:8" s="351" customFormat="1" ht="35.1" customHeight="1">
      <c r="A529" s="356"/>
      <c r="B529" s="403"/>
      <c r="C529" s="403"/>
      <c r="E529" s="435"/>
      <c r="F529" s="436"/>
      <c r="G529" s="436"/>
      <c r="H529" s="356"/>
    </row>
    <row r="530" spans="1:8" s="351" customFormat="1" ht="35.1" customHeight="1">
      <c r="A530" s="356"/>
      <c r="B530" s="403"/>
      <c r="C530" s="403"/>
      <c r="E530" s="435"/>
      <c r="F530" s="436"/>
      <c r="G530" s="436"/>
      <c r="H530" s="356"/>
    </row>
    <row r="531" spans="1:8" s="351" customFormat="1" ht="35.1" customHeight="1">
      <c r="A531" s="356"/>
      <c r="B531" s="403"/>
      <c r="C531" s="403"/>
      <c r="E531" s="435"/>
      <c r="F531" s="436"/>
      <c r="G531" s="436"/>
      <c r="H531" s="356"/>
    </row>
    <row r="532" spans="1:8" s="351" customFormat="1" ht="35.1" customHeight="1">
      <c r="A532" s="356"/>
      <c r="B532" s="403"/>
      <c r="C532" s="403"/>
      <c r="E532" s="435"/>
      <c r="F532" s="436"/>
      <c r="G532" s="436"/>
      <c r="H532" s="356"/>
    </row>
    <row r="533" spans="1:8" s="351" customFormat="1" ht="35.1" customHeight="1">
      <c r="A533" s="356"/>
      <c r="B533" s="403"/>
      <c r="C533" s="403"/>
      <c r="E533" s="435"/>
      <c r="F533" s="436"/>
      <c r="G533" s="436"/>
      <c r="H533" s="356"/>
    </row>
    <row r="534" spans="1:8" s="351" customFormat="1" ht="35.1" customHeight="1">
      <c r="A534" s="356"/>
      <c r="B534" s="403"/>
      <c r="C534" s="403"/>
      <c r="E534" s="435"/>
      <c r="F534" s="436"/>
      <c r="G534" s="436"/>
      <c r="H534" s="356"/>
    </row>
    <row r="535" spans="1:8" s="351" customFormat="1" ht="35.1" customHeight="1">
      <c r="A535" s="356"/>
      <c r="B535" s="403"/>
      <c r="C535" s="403"/>
      <c r="E535" s="435"/>
      <c r="F535" s="436"/>
      <c r="G535" s="436"/>
      <c r="H535" s="356"/>
    </row>
    <row r="536" spans="1:8" s="351" customFormat="1" ht="35.1" customHeight="1">
      <c r="A536" s="356"/>
      <c r="B536" s="403"/>
      <c r="C536" s="403"/>
      <c r="E536" s="435"/>
      <c r="F536" s="436"/>
      <c r="G536" s="436"/>
      <c r="H536" s="356"/>
    </row>
    <row r="537" spans="1:8" s="351" customFormat="1" ht="35.1" customHeight="1">
      <c r="A537" s="356"/>
      <c r="B537" s="403"/>
      <c r="C537" s="403"/>
      <c r="E537" s="435"/>
      <c r="F537" s="436"/>
      <c r="G537" s="436"/>
      <c r="H537" s="356"/>
    </row>
    <row r="538" spans="1:8" s="351" customFormat="1" ht="35.1" customHeight="1">
      <c r="A538" s="356"/>
      <c r="B538" s="403"/>
      <c r="C538" s="403"/>
      <c r="E538" s="435"/>
      <c r="F538" s="436"/>
      <c r="G538" s="436"/>
      <c r="H538" s="356"/>
    </row>
    <row r="539" spans="1:8" s="351" customFormat="1" ht="35.1" customHeight="1">
      <c r="A539" s="356"/>
      <c r="B539" s="403"/>
      <c r="C539" s="403"/>
      <c r="E539" s="435"/>
      <c r="F539" s="436"/>
      <c r="G539" s="436"/>
      <c r="H539" s="356"/>
    </row>
    <row r="540" spans="1:8" s="351" customFormat="1" ht="35.1" customHeight="1">
      <c r="A540" s="356"/>
      <c r="B540" s="403"/>
      <c r="C540" s="403"/>
      <c r="E540" s="435"/>
      <c r="F540" s="436"/>
      <c r="G540" s="436"/>
      <c r="H540" s="356"/>
    </row>
    <row r="541" spans="1:8" s="351" customFormat="1" ht="35.1" customHeight="1">
      <c r="A541" s="356"/>
      <c r="B541" s="403"/>
      <c r="C541" s="403"/>
      <c r="E541" s="435"/>
      <c r="F541" s="436"/>
      <c r="G541" s="436"/>
      <c r="H541" s="356"/>
    </row>
    <row r="542" spans="1:8" s="351" customFormat="1" ht="35.1" customHeight="1">
      <c r="A542" s="356"/>
      <c r="B542" s="403"/>
      <c r="C542" s="403"/>
      <c r="E542" s="435"/>
      <c r="F542" s="436"/>
      <c r="G542" s="436"/>
      <c r="H542" s="356"/>
    </row>
    <row r="543" spans="1:8" s="351" customFormat="1" ht="35.1" customHeight="1">
      <c r="A543" s="356"/>
      <c r="B543" s="403"/>
      <c r="C543" s="403"/>
      <c r="E543" s="435"/>
      <c r="F543" s="436"/>
      <c r="G543" s="436"/>
      <c r="H543" s="356"/>
    </row>
    <row r="544" spans="1:8" s="351" customFormat="1" ht="35.1" customHeight="1">
      <c r="A544" s="356"/>
      <c r="B544" s="403"/>
      <c r="C544" s="403"/>
      <c r="E544" s="435"/>
      <c r="F544" s="436"/>
      <c r="G544" s="436"/>
      <c r="H544" s="356"/>
    </row>
    <row r="545" spans="1:8" s="351" customFormat="1" ht="35.1" customHeight="1">
      <c r="A545" s="356"/>
      <c r="B545" s="403"/>
      <c r="C545" s="403"/>
      <c r="E545" s="435"/>
      <c r="F545" s="436"/>
      <c r="G545" s="436"/>
      <c r="H545" s="356"/>
    </row>
    <row r="546" spans="1:8" s="351" customFormat="1" ht="35.1" customHeight="1">
      <c r="A546" s="356"/>
      <c r="B546" s="403"/>
      <c r="C546" s="403"/>
      <c r="E546" s="435"/>
      <c r="F546" s="436"/>
      <c r="G546" s="436"/>
      <c r="H546" s="356"/>
    </row>
    <row r="547" spans="1:8" s="351" customFormat="1" ht="35.1" customHeight="1">
      <c r="A547" s="356"/>
      <c r="B547" s="403"/>
      <c r="C547" s="403"/>
      <c r="E547" s="435"/>
      <c r="F547" s="436"/>
      <c r="G547" s="436"/>
      <c r="H547" s="356"/>
    </row>
    <row r="548" spans="1:8" s="351" customFormat="1" ht="35.1" customHeight="1">
      <c r="A548" s="356"/>
      <c r="B548" s="403"/>
      <c r="C548" s="403"/>
      <c r="E548" s="435"/>
      <c r="F548" s="436"/>
      <c r="G548" s="436"/>
      <c r="H548" s="356"/>
    </row>
    <row r="549" spans="1:8" s="351" customFormat="1" ht="35.1" customHeight="1">
      <c r="A549" s="356"/>
      <c r="B549" s="403"/>
      <c r="C549" s="403"/>
      <c r="E549" s="435"/>
      <c r="F549" s="436"/>
      <c r="G549" s="436"/>
      <c r="H549" s="356"/>
    </row>
    <row r="550" spans="1:8" s="351" customFormat="1" ht="35.1" customHeight="1">
      <c r="A550" s="356"/>
      <c r="B550" s="403"/>
      <c r="C550" s="403"/>
      <c r="E550" s="435"/>
      <c r="F550" s="436"/>
      <c r="G550" s="436"/>
      <c r="H550" s="356"/>
    </row>
    <row r="551" spans="1:8" s="351" customFormat="1" ht="35.1" customHeight="1">
      <c r="A551" s="356"/>
      <c r="B551" s="403"/>
      <c r="C551" s="403"/>
      <c r="E551" s="435"/>
      <c r="F551" s="436"/>
      <c r="G551" s="436"/>
      <c r="H551" s="356"/>
    </row>
    <row r="552" spans="1:8" s="351" customFormat="1" ht="35.1" customHeight="1">
      <c r="A552" s="356"/>
      <c r="B552" s="403"/>
      <c r="C552" s="403"/>
      <c r="E552" s="435"/>
      <c r="F552" s="436"/>
      <c r="G552" s="436"/>
      <c r="H552" s="356"/>
    </row>
    <row r="553" spans="1:8" s="351" customFormat="1" ht="35.1" customHeight="1">
      <c r="A553" s="356"/>
      <c r="B553" s="403"/>
      <c r="C553" s="403"/>
      <c r="E553" s="435"/>
      <c r="F553" s="436"/>
      <c r="G553" s="436"/>
      <c r="H553" s="356"/>
    </row>
    <row r="554" spans="1:8" s="351" customFormat="1" ht="35.1" customHeight="1">
      <c r="A554" s="356"/>
      <c r="B554" s="403"/>
      <c r="C554" s="403"/>
      <c r="E554" s="435"/>
      <c r="F554" s="436"/>
      <c r="G554" s="436"/>
      <c r="H554" s="356"/>
    </row>
    <row r="555" spans="1:8" s="351" customFormat="1" ht="35.1" customHeight="1">
      <c r="A555" s="356"/>
      <c r="B555" s="403"/>
      <c r="C555" s="403"/>
      <c r="E555" s="435"/>
      <c r="F555" s="436"/>
      <c r="G555" s="436"/>
      <c r="H555" s="356"/>
    </row>
    <row r="556" spans="1:8" s="351" customFormat="1" ht="35.1" customHeight="1">
      <c r="A556" s="356"/>
      <c r="B556" s="403"/>
      <c r="C556" s="403"/>
      <c r="E556" s="435"/>
      <c r="F556" s="436"/>
      <c r="G556" s="436"/>
      <c r="H556" s="356"/>
    </row>
    <row r="557" spans="1:8" s="351" customFormat="1" ht="35.1" customHeight="1">
      <c r="A557" s="356"/>
      <c r="B557" s="403"/>
      <c r="C557" s="403"/>
      <c r="E557" s="435"/>
      <c r="F557" s="436"/>
      <c r="G557" s="436"/>
      <c r="H557" s="356"/>
    </row>
    <row r="558" spans="1:8" s="351" customFormat="1" ht="35.1" customHeight="1">
      <c r="A558" s="356"/>
      <c r="B558" s="403"/>
      <c r="C558" s="403"/>
      <c r="E558" s="435"/>
      <c r="F558" s="436"/>
      <c r="G558" s="436"/>
      <c r="H558" s="356"/>
    </row>
    <row r="559" spans="1:8" s="351" customFormat="1" ht="35.1" customHeight="1">
      <c r="A559" s="356"/>
      <c r="B559" s="403"/>
      <c r="C559" s="403"/>
      <c r="E559" s="435"/>
      <c r="F559" s="436"/>
      <c r="G559" s="436"/>
      <c r="H559" s="356"/>
    </row>
    <row r="560" spans="1:8" s="351" customFormat="1" ht="35.1" customHeight="1">
      <c r="A560" s="356"/>
      <c r="B560" s="403"/>
      <c r="C560" s="403"/>
      <c r="E560" s="435"/>
      <c r="F560" s="436"/>
      <c r="G560" s="436"/>
      <c r="H560" s="356"/>
    </row>
    <row r="561" spans="1:8" s="351" customFormat="1" ht="35.1" customHeight="1">
      <c r="A561" s="356"/>
      <c r="B561" s="403"/>
      <c r="C561" s="403"/>
      <c r="E561" s="435"/>
      <c r="F561" s="436"/>
      <c r="G561" s="436"/>
      <c r="H561" s="356"/>
    </row>
    <row r="562" spans="1:8" s="351" customFormat="1" ht="35.1" customHeight="1">
      <c r="A562" s="356"/>
      <c r="B562" s="403"/>
      <c r="C562" s="403"/>
      <c r="E562" s="435"/>
      <c r="F562" s="436"/>
      <c r="G562" s="436"/>
      <c r="H562" s="356"/>
    </row>
    <row r="563" spans="1:8" s="351" customFormat="1" ht="35.1" customHeight="1">
      <c r="A563" s="356"/>
      <c r="B563" s="403"/>
      <c r="C563" s="403"/>
      <c r="E563" s="435"/>
      <c r="F563" s="436"/>
      <c r="G563" s="436"/>
      <c r="H563" s="356"/>
    </row>
    <row r="564" spans="1:8" s="351" customFormat="1" ht="35.1" customHeight="1">
      <c r="A564" s="356"/>
      <c r="B564" s="403"/>
      <c r="C564" s="403"/>
      <c r="E564" s="435"/>
      <c r="F564" s="436"/>
      <c r="G564" s="436"/>
      <c r="H564" s="356"/>
    </row>
    <row r="565" spans="1:8" s="351" customFormat="1" ht="35.1" customHeight="1">
      <c r="A565" s="356"/>
      <c r="B565" s="403"/>
      <c r="C565" s="403"/>
      <c r="E565" s="435"/>
      <c r="F565" s="436"/>
      <c r="G565" s="436"/>
      <c r="H565" s="356"/>
    </row>
    <row r="566" spans="1:8" s="351" customFormat="1" ht="35.1" customHeight="1">
      <c r="A566" s="356"/>
      <c r="B566" s="403"/>
      <c r="C566" s="403"/>
      <c r="E566" s="435"/>
      <c r="F566" s="436"/>
      <c r="G566" s="436"/>
      <c r="H566" s="356"/>
    </row>
    <row r="567" spans="1:8" s="351" customFormat="1" ht="35.1" customHeight="1">
      <c r="A567" s="356"/>
      <c r="B567" s="403"/>
      <c r="C567" s="403"/>
      <c r="E567" s="435"/>
      <c r="F567" s="436"/>
      <c r="G567" s="436"/>
      <c r="H567" s="356"/>
    </row>
    <row r="568" spans="1:8" s="351" customFormat="1" ht="35.1" customHeight="1">
      <c r="A568" s="356"/>
      <c r="B568" s="403"/>
      <c r="C568" s="403"/>
      <c r="E568" s="435"/>
      <c r="F568" s="436"/>
      <c r="G568" s="436"/>
      <c r="H568" s="356"/>
    </row>
    <row r="569" spans="1:8" s="351" customFormat="1" ht="35.1" customHeight="1">
      <c r="A569" s="356"/>
      <c r="B569" s="403"/>
      <c r="C569" s="403"/>
      <c r="E569" s="435"/>
      <c r="F569" s="436"/>
      <c r="G569" s="436"/>
      <c r="H569" s="356"/>
    </row>
    <row r="570" spans="1:8" s="351" customFormat="1" ht="35.1" customHeight="1">
      <c r="A570" s="356"/>
      <c r="B570" s="403"/>
      <c r="C570" s="403"/>
      <c r="E570" s="435"/>
      <c r="F570" s="436"/>
      <c r="G570" s="436"/>
      <c r="H570" s="356"/>
    </row>
    <row r="571" spans="1:8" s="351" customFormat="1" ht="35.1" customHeight="1">
      <c r="A571" s="356"/>
      <c r="B571" s="403"/>
      <c r="C571" s="403"/>
      <c r="E571" s="435"/>
      <c r="F571" s="436"/>
      <c r="G571" s="436"/>
      <c r="H571" s="356"/>
    </row>
    <row r="572" spans="1:8" s="351" customFormat="1" ht="35.1" customHeight="1">
      <c r="A572" s="356"/>
      <c r="B572" s="403"/>
      <c r="C572" s="403"/>
      <c r="E572" s="435"/>
      <c r="F572" s="436"/>
      <c r="G572" s="436"/>
      <c r="H572" s="356"/>
    </row>
    <row r="573" spans="1:8" s="351" customFormat="1" ht="35.1" customHeight="1">
      <c r="A573" s="356"/>
      <c r="B573" s="403"/>
      <c r="C573" s="403"/>
      <c r="E573" s="435"/>
      <c r="F573" s="436"/>
      <c r="G573" s="436"/>
      <c r="H573" s="356"/>
    </row>
    <row r="574" spans="1:8" s="351" customFormat="1" ht="35.1" customHeight="1">
      <c r="A574" s="356"/>
      <c r="B574" s="403"/>
      <c r="C574" s="403"/>
      <c r="E574" s="435"/>
      <c r="F574" s="436"/>
      <c r="G574" s="436"/>
      <c r="H574" s="356"/>
    </row>
    <row r="575" spans="1:8" s="351" customFormat="1" ht="35.1" customHeight="1">
      <c r="A575" s="356"/>
      <c r="B575" s="403"/>
      <c r="C575" s="403"/>
      <c r="E575" s="435"/>
      <c r="F575" s="436"/>
      <c r="G575" s="436"/>
      <c r="H575" s="356"/>
    </row>
    <row r="576" spans="1:8" s="351" customFormat="1" ht="35.1" customHeight="1">
      <c r="A576" s="356"/>
      <c r="B576" s="403"/>
      <c r="C576" s="403"/>
      <c r="E576" s="435"/>
      <c r="F576" s="436"/>
      <c r="G576" s="436"/>
      <c r="H576" s="356"/>
    </row>
    <row r="577" spans="1:8" s="351" customFormat="1" ht="35.1" customHeight="1">
      <c r="A577" s="356"/>
      <c r="B577" s="403"/>
      <c r="C577" s="403"/>
      <c r="E577" s="435"/>
      <c r="F577" s="436"/>
      <c r="G577" s="436"/>
      <c r="H577" s="356"/>
    </row>
    <row r="578" spans="1:8" s="351" customFormat="1" ht="35.1" customHeight="1">
      <c r="A578" s="356"/>
      <c r="B578" s="403"/>
      <c r="C578" s="403"/>
      <c r="E578" s="435"/>
      <c r="F578" s="436"/>
      <c r="G578" s="436"/>
      <c r="H578" s="356"/>
    </row>
    <row r="579" spans="1:8" s="351" customFormat="1" ht="35.1" customHeight="1">
      <c r="A579" s="356"/>
      <c r="B579" s="403"/>
      <c r="C579" s="403"/>
      <c r="E579" s="435"/>
      <c r="F579" s="436"/>
      <c r="G579" s="436"/>
      <c r="H579" s="356"/>
    </row>
    <row r="580" spans="1:8" s="351" customFormat="1" ht="35.1" customHeight="1">
      <c r="A580" s="356"/>
      <c r="B580" s="403"/>
      <c r="C580" s="403"/>
      <c r="E580" s="435"/>
      <c r="F580" s="436"/>
      <c r="G580" s="436"/>
      <c r="H580" s="356"/>
    </row>
    <row r="581" spans="1:8" s="351" customFormat="1" ht="35.1" customHeight="1">
      <c r="A581" s="356"/>
      <c r="B581" s="403"/>
      <c r="C581" s="403"/>
      <c r="E581" s="435"/>
      <c r="F581" s="436"/>
      <c r="G581" s="436"/>
      <c r="H581" s="356"/>
    </row>
    <row r="582" spans="1:8" s="351" customFormat="1" ht="35.1" customHeight="1">
      <c r="A582" s="356"/>
      <c r="B582" s="403"/>
      <c r="C582" s="403"/>
      <c r="E582" s="435"/>
      <c r="F582" s="436"/>
      <c r="G582" s="436"/>
      <c r="H582" s="356"/>
    </row>
    <row r="583" spans="1:8" s="351" customFormat="1" ht="35.1" customHeight="1">
      <c r="A583" s="356"/>
      <c r="B583" s="403"/>
      <c r="C583" s="403"/>
      <c r="E583" s="435"/>
      <c r="F583" s="436"/>
      <c r="G583" s="436"/>
      <c r="H583" s="356"/>
    </row>
    <row r="584" spans="1:8" s="351" customFormat="1" ht="35.1" customHeight="1">
      <c r="A584" s="356"/>
      <c r="B584" s="403"/>
      <c r="C584" s="403"/>
      <c r="E584" s="435"/>
      <c r="F584" s="436"/>
      <c r="G584" s="436"/>
      <c r="H584" s="356"/>
    </row>
    <row r="585" spans="1:8" s="351" customFormat="1" ht="35.1" customHeight="1">
      <c r="A585" s="356"/>
      <c r="B585" s="403"/>
      <c r="C585" s="403"/>
      <c r="E585" s="435"/>
      <c r="F585" s="436"/>
      <c r="G585" s="436"/>
      <c r="H585" s="356"/>
    </row>
    <row r="586" spans="1:8" s="351" customFormat="1" ht="35.1" customHeight="1">
      <c r="A586" s="356"/>
      <c r="B586" s="403"/>
      <c r="C586" s="403"/>
      <c r="E586" s="435"/>
      <c r="F586" s="436"/>
      <c r="G586" s="436"/>
      <c r="H586" s="356"/>
    </row>
    <row r="587" spans="1:8" s="351" customFormat="1" ht="35.1" customHeight="1">
      <c r="A587" s="356"/>
      <c r="B587" s="403"/>
      <c r="C587" s="403"/>
      <c r="E587" s="435"/>
      <c r="F587" s="436"/>
      <c r="G587" s="436"/>
      <c r="H587" s="356"/>
    </row>
    <row r="588" spans="1:8" s="351" customFormat="1" ht="35.1" customHeight="1">
      <c r="A588" s="356"/>
      <c r="B588" s="403"/>
      <c r="C588" s="403"/>
      <c r="E588" s="435"/>
      <c r="F588" s="436"/>
      <c r="G588" s="436"/>
      <c r="H588" s="356"/>
    </row>
    <row r="589" spans="1:8" s="351" customFormat="1" ht="35.1" customHeight="1">
      <c r="A589" s="356"/>
      <c r="B589" s="403"/>
      <c r="C589" s="403"/>
      <c r="E589" s="435"/>
      <c r="F589" s="436"/>
      <c r="G589" s="436"/>
      <c r="H589" s="356"/>
    </row>
    <row r="590" spans="1:8" s="351" customFormat="1" ht="35.1" customHeight="1">
      <c r="A590" s="356"/>
      <c r="B590" s="403"/>
      <c r="C590" s="403"/>
      <c r="E590" s="435"/>
      <c r="F590" s="436"/>
      <c r="G590" s="436"/>
      <c r="H590" s="356"/>
    </row>
    <row r="591" spans="1:8" s="351" customFormat="1" ht="35.1" customHeight="1">
      <c r="A591" s="356"/>
      <c r="B591" s="403"/>
      <c r="C591" s="403"/>
      <c r="E591" s="435"/>
      <c r="F591" s="436"/>
      <c r="G591" s="436"/>
      <c r="H591" s="356"/>
    </row>
    <row r="592" spans="1:8" s="351" customFormat="1" ht="35.1" customHeight="1">
      <c r="A592" s="356"/>
      <c r="B592" s="403"/>
      <c r="C592" s="403"/>
      <c r="E592" s="435"/>
      <c r="F592" s="436"/>
      <c r="G592" s="436"/>
      <c r="H592" s="356"/>
    </row>
    <row r="593" spans="1:8" s="351" customFormat="1" ht="35.1" customHeight="1">
      <c r="A593" s="356"/>
      <c r="B593" s="403"/>
      <c r="C593" s="403"/>
      <c r="E593" s="435"/>
      <c r="F593" s="436"/>
      <c r="G593" s="436"/>
      <c r="H593" s="356"/>
    </row>
    <row r="594" spans="1:8" s="351" customFormat="1" ht="35.1" customHeight="1">
      <c r="A594" s="356"/>
      <c r="B594" s="403"/>
      <c r="C594" s="403"/>
      <c r="E594" s="435"/>
      <c r="F594" s="436"/>
      <c r="G594" s="436"/>
      <c r="H594" s="356"/>
    </row>
    <row r="595" spans="1:8" s="351" customFormat="1" ht="35.1" customHeight="1">
      <c r="A595" s="356"/>
      <c r="B595" s="403"/>
      <c r="C595" s="403"/>
      <c r="E595" s="435"/>
      <c r="F595" s="436"/>
      <c r="G595" s="436"/>
      <c r="H595" s="356"/>
    </row>
    <row r="596" spans="1:8" s="351" customFormat="1" ht="35.1" customHeight="1">
      <c r="A596" s="356"/>
      <c r="B596" s="403"/>
      <c r="C596" s="403"/>
      <c r="E596" s="435"/>
      <c r="F596" s="436"/>
      <c r="G596" s="436"/>
      <c r="H596" s="356"/>
    </row>
    <row r="597" spans="1:8" s="351" customFormat="1" ht="35.1" customHeight="1">
      <c r="A597" s="356"/>
      <c r="B597" s="403"/>
      <c r="C597" s="403"/>
      <c r="E597" s="435"/>
      <c r="F597" s="436"/>
      <c r="G597" s="436"/>
      <c r="H597" s="356"/>
    </row>
    <row r="598" spans="1:8" s="351" customFormat="1" ht="35.1" customHeight="1">
      <c r="A598" s="356"/>
      <c r="B598" s="403"/>
      <c r="C598" s="403"/>
      <c r="E598" s="435"/>
      <c r="F598" s="436"/>
      <c r="G598" s="436"/>
      <c r="H598" s="356"/>
    </row>
    <row r="599" spans="1:8" s="351" customFormat="1" ht="35.1" customHeight="1">
      <c r="A599" s="356"/>
      <c r="B599" s="403"/>
      <c r="C599" s="403"/>
      <c r="E599" s="435"/>
      <c r="F599" s="436"/>
      <c r="G599" s="436"/>
      <c r="H599" s="356"/>
    </row>
    <row r="600" spans="1:8" s="351" customFormat="1" ht="35.1" customHeight="1">
      <c r="A600" s="356"/>
      <c r="B600" s="403"/>
      <c r="C600" s="403"/>
      <c r="E600" s="435"/>
      <c r="F600" s="436"/>
      <c r="G600" s="436"/>
      <c r="H600" s="356"/>
    </row>
    <row r="601" spans="1:8" s="351" customFormat="1" ht="35.1" customHeight="1">
      <c r="A601" s="356"/>
      <c r="B601" s="403"/>
      <c r="C601" s="403"/>
      <c r="E601" s="435"/>
      <c r="F601" s="436"/>
      <c r="G601" s="436"/>
      <c r="H601" s="356"/>
    </row>
    <row r="602" spans="1:8" s="351" customFormat="1" ht="35.1" customHeight="1">
      <c r="A602" s="356"/>
      <c r="B602" s="403"/>
      <c r="C602" s="403"/>
      <c r="E602" s="435"/>
      <c r="F602" s="436"/>
      <c r="G602" s="436"/>
      <c r="H602" s="356"/>
    </row>
    <row r="603" spans="1:8" s="351" customFormat="1" ht="35.1" customHeight="1">
      <c r="A603" s="356"/>
      <c r="B603" s="403"/>
      <c r="C603" s="403"/>
      <c r="E603" s="435"/>
      <c r="F603" s="436"/>
      <c r="G603" s="436"/>
      <c r="H603" s="356"/>
    </row>
    <row r="604" spans="1:8" s="351" customFormat="1" ht="35.1" customHeight="1">
      <c r="A604" s="356"/>
      <c r="B604" s="403"/>
      <c r="C604" s="403"/>
      <c r="E604" s="435"/>
      <c r="F604" s="436"/>
      <c r="G604" s="436"/>
      <c r="H604" s="356"/>
    </row>
    <row r="605" spans="1:8" s="351" customFormat="1" ht="35.1" customHeight="1">
      <c r="A605" s="356"/>
      <c r="B605" s="403"/>
      <c r="C605" s="403"/>
      <c r="E605" s="435"/>
      <c r="F605" s="436"/>
      <c r="G605" s="436"/>
      <c r="H605" s="356"/>
    </row>
    <row r="606" spans="1:8" s="351" customFormat="1" ht="35.1" customHeight="1">
      <c r="A606" s="356"/>
      <c r="B606" s="403"/>
      <c r="C606" s="403"/>
      <c r="E606" s="435"/>
      <c r="F606" s="436"/>
      <c r="G606" s="436"/>
      <c r="H606" s="356"/>
    </row>
    <row r="607" spans="1:8" s="351" customFormat="1" ht="35.1" customHeight="1">
      <c r="A607" s="356"/>
      <c r="B607" s="403"/>
      <c r="C607" s="403"/>
      <c r="E607" s="435"/>
      <c r="F607" s="436"/>
      <c r="G607" s="436"/>
      <c r="H607" s="356"/>
    </row>
    <row r="608" spans="1:8" s="351" customFormat="1" ht="35.1" customHeight="1">
      <c r="A608" s="356"/>
      <c r="B608" s="403"/>
      <c r="C608" s="403"/>
      <c r="E608" s="435"/>
      <c r="F608" s="436"/>
      <c r="G608" s="436"/>
      <c r="H608" s="356"/>
    </row>
    <row r="609" spans="1:8" s="351" customFormat="1" ht="35.1" customHeight="1">
      <c r="A609" s="356"/>
      <c r="B609" s="403"/>
      <c r="C609" s="403"/>
      <c r="E609" s="435"/>
      <c r="F609" s="436"/>
      <c r="G609" s="436"/>
      <c r="H609" s="356"/>
    </row>
    <row r="610" spans="1:8" s="351" customFormat="1" ht="35.1" customHeight="1">
      <c r="A610" s="356"/>
      <c r="B610" s="403"/>
      <c r="C610" s="403"/>
      <c r="E610" s="435"/>
      <c r="F610" s="436"/>
      <c r="G610" s="436"/>
      <c r="H610" s="356"/>
    </row>
    <row r="611" spans="1:8" s="351" customFormat="1" ht="35.1" customHeight="1">
      <c r="A611" s="356"/>
      <c r="B611" s="403"/>
      <c r="C611" s="403"/>
      <c r="E611" s="435"/>
      <c r="F611" s="436"/>
      <c r="G611" s="436"/>
      <c r="H611" s="356"/>
    </row>
    <row r="612" spans="1:8" s="351" customFormat="1" ht="35.1" customHeight="1">
      <c r="A612" s="356"/>
      <c r="B612" s="403"/>
      <c r="C612" s="403"/>
      <c r="E612" s="435"/>
      <c r="F612" s="436"/>
      <c r="G612" s="436"/>
      <c r="H612" s="356"/>
    </row>
    <row r="613" spans="1:8" s="351" customFormat="1" ht="35.1" customHeight="1">
      <c r="A613" s="356"/>
      <c r="B613" s="403"/>
      <c r="C613" s="403"/>
      <c r="E613" s="435"/>
      <c r="F613" s="436"/>
      <c r="G613" s="436"/>
      <c r="H613" s="356"/>
    </row>
    <row r="614" spans="1:8" s="351" customFormat="1" ht="35.1" customHeight="1">
      <c r="A614" s="356"/>
      <c r="B614" s="403"/>
      <c r="C614" s="403"/>
      <c r="E614" s="435"/>
      <c r="F614" s="436"/>
      <c r="G614" s="436"/>
      <c r="H614" s="356"/>
    </row>
    <row r="615" spans="1:8" s="351" customFormat="1" ht="35.1" customHeight="1">
      <c r="A615" s="356"/>
      <c r="B615" s="403"/>
      <c r="C615" s="403"/>
      <c r="E615" s="435"/>
      <c r="F615" s="436"/>
      <c r="G615" s="436"/>
      <c r="H615" s="356"/>
    </row>
    <row r="616" spans="1:8" s="351" customFormat="1" ht="35.1" customHeight="1">
      <c r="A616" s="356"/>
      <c r="B616" s="403"/>
      <c r="C616" s="403"/>
      <c r="E616" s="435"/>
      <c r="F616" s="436"/>
      <c r="G616" s="436"/>
      <c r="H616" s="356"/>
    </row>
    <row r="617" spans="1:8" s="351" customFormat="1" ht="35.1" customHeight="1">
      <c r="A617" s="356"/>
      <c r="B617" s="403"/>
      <c r="C617" s="403"/>
      <c r="E617" s="435"/>
      <c r="F617" s="436"/>
      <c r="G617" s="436"/>
      <c r="H617" s="356"/>
    </row>
    <row r="618" spans="1:8" s="351" customFormat="1" ht="35.1" customHeight="1">
      <c r="A618" s="356"/>
      <c r="B618" s="403"/>
      <c r="C618" s="403"/>
      <c r="E618" s="435"/>
      <c r="F618" s="436"/>
      <c r="G618" s="436"/>
      <c r="H618" s="356"/>
    </row>
    <row r="619" spans="1:8" s="351" customFormat="1" ht="35.1" customHeight="1">
      <c r="A619" s="356"/>
      <c r="B619" s="403"/>
      <c r="C619" s="403"/>
      <c r="E619" s="435"/>
      <c r="F619" s="436"/>
      <c r="G619" s="436"/>
      <c r="H619" s="356"/>
    </row>
    <row r="620" spans="1:8" s="351" customFormat="1" ht="35.1" customHeight="1">
      <c r="A620" s="356"/>
      <c r="B620" s="403"/>
      <c r="C620" s="403"/>
      <c r="E620" s="435"/>
      <c r="F620" s="436"/>
      <c r="G620" s="436"/>
      <c r="H620" s="356"/>
    </row>
    <row r="621" spans="1:8" s="351" customFormat="1" ht="35.1" customHeight="1">
      <c r="A621" s="356"/>
      <c r="B621" s="403"/>
      <c r="C621" s="403"/>
      <c r="E621" s="435"/>
      <c r="F621" s="436"/>
      <c r="G621" s="436"/>
      <c r="H621" s="356"/>
    </row>
    <row r="622" spans="1:8" s="351" customFormat="1" ht="35.1" customHeight="1">
      <c r="A622" s="356"/>
      <c r="B622" s="403"/>
      <c r="C622" s="403"/>
      <c r="E622" s="435"/>
      <c r="F622" s="436"/>
      <c r="G622" s="436"/>
      <c r="H622" s="356"/>
    </row>
    <row r="623" spans="1:8" s="351" customFormat="1" ht="35.1" customHeight="1">
      <c r="A623" s="356"/>
      <c r="B623" s="403"/>
      <c r="C623" s="403"/>
      <c r="E623" s="435"/>
      <c r="F623" s="436"/>
      <c r="G623" s="436"/>
      <c r="H623" s="356"/>
    </row>
    <row r="624" spans="1:8" s="351" customFormat="1" ht="35.1" customHeight="1">
      <c r="A624" s="356"/>
      <c r="B624" s="403"/>
      <c r="C624" s="403"/>
      <c r="E624" s="435"/>
      <c r="F624" s="436"/>
      <c r="G624" s="436"/>
      <c r="H624" s="356"/>
    </row>
    <row r="625" spans="1:8" s="351" customFormat="1" ht="35.1" customHeight="1">
      <c r="A625" s="356"/>
      <c r="B625" s="403"/>
      <c r="C625" s="403"/>
      <c r="E625" s="435"/>
      <c r="F625" s="436"/>
      <c r="G625" s="436"/>
      <c r="H625" s="356"/>
    </row>
    <row r="626" spans="1:8" s="351" customFormat="1" ht="35.1" customHeight="1">
      <c r="A626" s="356"/>
      <c r="B626" s="403"/>
      <c r="C626" s="403"/>
      <c r="E626" s="435"/>
      <c r="F626" s="436"/>
      <c r="G626" s="436"/>
      <c r="H626" s="356"/>
    </row>
    <row r="627" spans="1:8" s="351" customFormat="1" ht="35.1" customHeight="1">
      <c r="A627" s="356"/>
      <c r="B627" s="403"/>
      <c r="C627" s="403"/>
      <c r="E627" s="435"/>
      <c r="F627" s="436"/>
      <c r="G627" s="436"/>
      <c r="H627" s="356"/>
    </row>
    <row r="628" spans="1:8" s="351" customFormat="1" ht="35.1" customHeight="1">
      <c r="A628" s="356"/>
      <c r="B628" s="403"/>
      <c r="C628" s="403"/>
      <c r="E628" s="435"/>
      <c r="F628" s="436"/>
      <c r="G628" s="436"/>
      <c r="H628" s="356"/>
    </row>
    <row r="629" spans="1:8" s="351" customFormat="1" ht="35.1" customHeight="1">
      <c r="A629" s="356"/>
      <c r="B629" s="403"/>
      <c r="C629" s="403"/>
      <c r="E629" s="435"/>
      <c r="F629" s="436"/>
      <c r="G629" s="436"/>
      <c r="H629" s="356"/>
    </row>
    <row r="630" spans="1:8" s="351" customFormat="1" ht="35.1" customHeight="1">
      <c r="A630" s="356"/>
      <c r="B630" s="403"/>
      <c r="C630" s="403"/>
      <c r="E630" s="435"/>
      <c r="F630" s="436"/>
      <c r="G630" s="436"/>
      <c r="H630" s="356"/>
    </row>
    <row r="631" spans="1:8" s="351" customFormat="1" ht="35.1" customHeight="1">
      <c r="A631" s="356"/>
      <c r="B631" s="403"/>
      <c r="C631" s="403"/>
      <c r="E631" s="435"/>
      <c r="F631" s="436"/>
      <c r="G631" s="436"/>
      <c r="H631" s="356"/>
    </row>
    <row r="632" spans="1:8" s="351" customFormat="1" ht="35.1" customHeight="1">
      <c r="A632" s="356"/>
      <c r="B632" s="403"/>
      <c r="C632" s="403"/>
      <c r="E632" s="435"/>
      <c r="F632" s="436"/>
      <c r="G632" s="436"/>
      <c r="H632" s="356"/>
    </row>
    <row r="633" spans="1:8" s="351" customFormat="1" ht="35.1" customHeight="1">
      <c r="A633" s="356"/>
      <c r="B633" s="403"/>
      <c r="C633" s="403"/>
      <c r="E633" s="435"/>
      <c r="F633" s="436"/>
      <c r="G633" s="436"/>
      <c r="H633" s="356"/>
    </row>
    <row r="634" spans="1:8" s="351" customFormat="1" ht="35.1" customHeight="1">
      <c r="A634" s="356"/>
      <c r="B634" s="403"/>
      <c r="C634" s="403"/>
      <c r="E634" s="435"/>
      <c r="F634" s="436"/>
      <c r="G634" s="436"/>
      <c r="H634" s="356"/>
    </row>
    <row r="635" spans="1:8" s="351" customFormat="1" ht="35.1" customHeight="1">
      <c r="A635" s="356"/>
      <c r="B635" s="403"/>
      <c r="C635" s="403"/>
      <c r="E635" s="435"/>
      <c r="F635" s="436"/>
      <c r="G635" s="436"/>
      <c r="H635" s="356"/>
    </row>
    <row r="636" spans="1:8" s="351" customFormat="1" ht="35.1" customHeight="1">
      <c r="A636" s="356"/>
      <c r="B636" s="403"/>
      <c r="C636" s="403"/>
      <c r="E636" s="435"/>
      <c r="F636" s="436"/>
      <c r="G636" s="436"/>
      <c r="H636" s="356"/>
    </row>
    <row r="637" spans="1:8" s="351" customFormat="1" ht="35.1" customHeight="1">
      <c r="A637" s="356"/>
      <c r="B637" s="403"/>
      <c r="C637" s="403"/>
      <c r="E637" s="435"/>
      <c r="F637" s="436"/>
      <c r="G637" s="436"/>
      <c r="H637" s="356"/>
    </row>
    <row r="638" spans="1:8" s="351" customFormat="1" ht="35.1" customHeight="1">
      <c r="A638" s="356"/>
      <c r="B638" s="403"/>
      <c r="C638" s="403"/>
      <c r="E638" s="435"/>
      <c r="F638" s="436"/>
      <c r="G638" s="436"/>
      <c r="H638" s="356"/>
    </row>
    <row r="639" spans="1:8" s="351" customFormat="1" ht="35.1" customHeight="1">
      <c r="A639" s="356"/>
      <c r="B639" s="403"/>
      <c r="C639" s="403"/>
      <c r="E639" s="435"/>
      <c r="F639" s="436"/>
      <c r="G639" s="436"/>
      <c r="H639" s="356"/>
    </row>
    <row r="640" spans="1:8" s="351" customFormat="1" ht="35.1" customHeight="1">
      <c r="A640" s="356"/>
      <c r="B640" s="403"/>
      <c r="C640" s="403"/>
      <c r="E640" s="435"/>
      <c r="F640" s="436"/>
      <c r="G640" s="436"/>
      <c r="H640" s="356"/>
    </row>
    <row r="641" spans="1:8" s="351" customFormat="1" ht="35.1" customHeight="1">
      <c r="A641" s="356"/>
      <c r="B641" s="403"/>
      <c r="C641" s="403"/>
      <c r="E641" s="435"/>
      <c r="F641" s="436"/>
      <c r="G641" s="436"/>
      <c r="H641" s="356"/>
    </row>
    <row r="642" spans="1:8" s="351" customFormat="1" ht="35.1" customHeight="1">
      <c r="A642" s="356"/>
      <c r="B642" s="403"/>
      <c r="C642" s="403"/>
      <c r="E642" s="435"/>
      <c r="F642" s="436"/>
      <c r="G642" s="436"/>
      <c r="H642" s="356"/>
    </row>
    <row r="643" spans="1:8" s="351" customFormat="1" ht="35.1" customHeight="1">
      <c r="A643" s="356"/>
      <c r="B643" s="403"/>
      <c r="C643" s="403"/>
      <c r="E643" s="435"/>
      <c r="F643" s="436"/>
      <c r="G643" s="436"/>
      <c r="H643" s="356"/>
    </row>
    <row r="644" spans="1:8" s="351" customFormat="1" ht="35.1" customHeight="1">
      <c r="A644" s="356"/>
      <c r="B644" s="403"/>
      <c r="C644" s="403"/>
      <c r="E644" s="435"/>
      <c r="F644" s="436"/>
      <c r="G644" s="436"/>
      <c r="H644" s="356"/>
    </row>
    <row r="645" spans="1:8" s="351" customFormat="1" ht="35.1" customHeight="1">
      <c r="A645" s="356"/>
      <c r="B645" s="403"/>
      <c r="C645" s="403"/>
      <c r="E645" s="435"/>
      <c r="F645" s="436"/>
      <c r="G645" s="436"/>
      <c r="H645" s="356"/>
    </row>
    <row r="646" spans="1:8" s="351" customFormat="1" ht="35.1" customHeight="1">
      <c r="A646" s="356"/>
      <c r="B646" s="403"/>
      <c r="C646" s="403"/>
      <c r="E646" s="435"/>
      <c r="F646" s="436"/>
      <c r="G646" s="436"/>
      <c r="H646" s="356"/>
    </row>
    <row r="647" spans="1:8" s="351" customFormat="1" ht="35.1" customHeight="1">
      <c r="A647" s="356"/>
      <c r="B647" s="403"/>
      <c r="C647" s="403"/>
      <c r="E647" s="435"/>
      <c r="F647" s="436"/>
      <c r="G647" s="436"/>
      <c r="H647" s="356"/>
    </row>
    <row r="648" spans="1:8" s="351" customFormat="1" ht="35.1" customHeight="1">
      <c r="A648" s="356"/>
      <c r="B648" s="403"/>
      <c r="C648" s="403"/>
      <c r="E648" s="435"/>
      <c r="F648" s="436"/>
      <c r="G648" s="436"/>
      <c r="H648" s="356"/>
    </row>
    <row r="649" spans="1:8" s="351" customFormat="1" ht="35.1" customHeight="1">
      <c r="A649" s="356"/>
      <c r="B649" s="403"/>
      <c r="C649" s="403"/>
      <c r="E649" s="435"/>
      <c r="F649" s="436"/>
      <c r="G649" s="436"/>
      <c r="H649" s="356"/>
    </row>
    <row r="650" spans="1:8" s="351" customFormat="1" ht="35.1" customHeight="1">
      <c r="A650" s="356"/>
      <c r="B650" s="403"/>
      <c r="C650" s="403"/>
      <c r="E650" s="435"/>
      <c r="F650" s="436"/>
      <c r="G650" s="436"/>
      <c r="H650" s="356"/>
    </row>
    <row r="651" spans="1:8" s="351" customFormat="1" ht="35.1" customHeight="1">
      <c r="A651" s="356"/>
      <c r="B651" s="403"/>
      <c r="C651" s="403"/>
      <c r="E651" s="435"/>
      <c r="F651" s="436"/>
      <c r="G651" s="436"/>
      <c r="H651" s="356"/>
    </row>
    <row r="652" spans="1:8" s="351" customFormat="1" ht="35.1" customHeight="1">
      <c r="A652" s="356"/>
      <c r="B652" s="403"/>
      <c r="C652" s="403"/>
      <c r="E652" s="435"/>
      <c r="F652" s="436"/>
      <c r="G652" s="436"/>
      <c r="H652" s="356"/>
    </row>
    <row r="653" spans="1:8" s="351" customFormat="1" ht="35.1" customHeight="1">
      <c r="A653" s="356"/>
      <c r="B653" s="403"/>
      <c r="C653" s="403"/>
      <c r="E653" s="435"/>
      <c r="F653" s="436"/>
      <c r="G653" s="436"/>
      <c r="H653" s="356"/>
    </row>
    <row r="654" spans="1:8" s="351" customFormat="1" ht="35.1" customHeight="1">
      <c r="A654" s="356"/>
      <c r="B654" s="403"/>
      <c r="C654" s="403"/>
      <c r="E654" s="435"/>
      <c r="F654" s="436"/>
      <c r="G654" s="436"/>
      <c r="H654" s="356"/>
    </row>
    <row r="655" spans="1:8" s="351" customFormat="1" ht="35.1" customHeight="1">
      <c r="A655" s="356"/>
      <c r="B655" s="403"/>
      <c r="C655" s="403"/>
      <c r="E655" s="435"/>
      <c r="F655" s="436"/>
      <c r="G655" s="436"/>
      <c r="H655" s="356"/>
    </row>
    <row r="656" spans="1:8" s="351" customFormat="1" ht="35.1" customHeight="1">
      <c r="A656" s="356"/>
      <c r="B656" s="403"/>
      <c r="C656" s="403"/>
      <c r="E656" s="435"/>
      <c r="F656" s="436"/>
      <c r="G656" s="436"/>
      <c r="H656" s="356"/>
    </row>
    <row r="657" spans="1:8" s="351" customFormat="1" ht="35.1" customHeight="1">
      <c r="A657" s="356"/>
      <c r="B657" s="403"/>
      <c r="C657" s="403"/>
      <c r="E657" s="435"/>
      <c r="F657" s="436"/>
      <c r="G657" s="436"/>
      <c r="H657" s="356"/>
    </row>
    <row r="658" spans="1:8" s="351" customFormat="1" ht="35.1" customHeight="1">
      <c r="A658" s="356"/>
      <c r="B658" s="403"/>
      <c r="C658" s="403"/>
      <c r="E658" s="435"/>
      <c r="F658" s="436"/>
      <c r="G658" s="436"/>
      <c r="H658" s="356"/>
    </row>
    <row r="659" spans="1:8" s="351" customFormat="1" ht="35.1" customHeight="1">
      <c r="A659" s="356"/>
      <c r="B659" s="403"/>
      <c r="C659" s="403"/>
      <c r="E659" s="435"/>
      <c r="F659" s="436"/>
      <c r="G659" s="436"/>
      <c r="H659" s="356"/>
    </row>
    <row r="660" spans="1:8" s="351" customFormat="1" ht="35.1" customHeight="1">
      <c r="A660" s="356"/>
      <c r="B660" s="403"/>
      <c r="C660" s="403"/>
      <c r="E660" s="435"/>
      <c r="F660" s="436"/>
      <c r="G660" s="436"/>
      <c r="H660" s="356"/>
    </row>
    <row r="661" spans="1:8" s="351" customFormat="1" ht="35.1" customHeight="1">
      <c r="A661" s="356"/>
      <c r="B661" s="403"/>
      <c r="C661" s="403"/>
      <c r="E661" s="435"/>
      <c r="F661" s="436"/>
      <c r="G661" s="436"/>
      <c r="H661" s="356"/>
    </row>
    <row r="662" spans="1:8" s="351" customFormat="1" ht="35.1" customHeight="1">
      <c r="A662" s="356"/>
      <c r="B662" s="403"/>
      <c r="C662" s="403"/>
      <c r="E662" s="435"/>
      <c r="F662" s="436"/>
      <c r="G662" s="436"/>
      <c r="H662" s="356"/>
    </row>
    <row r="663" spans="1:8" s="351" customFormat="1" ht="35.1" customHeight="1">
      <c r="A663" s="356"/>
      <c r="B663" s="403"/>
      <c r="C663" s="403"/>
      <c r="E663" s="435"/>
      <c r="F663" s="436"/>
      <c r="G663" s="436"/>
      <c r="H663" s="356"/>
    </row>
    <row r="664" spans="1:8" s="351" customFormat="1" ht="35.1" customHeight="1">
      <c r="A664" s="356"/>
      <c r="B664" s="403"/>
      <c r="C664" s="403"/>
      <c r="E664" s="435"/>
      <c r="F664" s="436"/>
      <c r="G664" s="436"/>
      <c r="H664" s="356"/>
    </row>
    <row r="665" spans="1:8" s="351" customFormat="1" ht="35.1" customHeight="1">
      <c r="A665" s="356"/>
      <c r="B665" s="403"/>
      <c r="C665" s="403"/>
      <c r="E665" s="435"/>
      <c r="F665" s="436"/>
      <c r="G665" s="436"/>
      <c r="H665" s="356"/>
    </row>
    <row r="666" spans="1:8" s="351" customFormat="1" ht="35.1" customHeight="1">
      <c r="A666" s="356"/>
      <c r="B666" s="403"/>
      <c r="C666" s="403"/>
      <c r="E666" s="435"/>
      <c r="F666" s="436"/>
      <c r="G666" s="436"/>
      <c r="H666" s="356"/>
    </row>
    <row r="667" spans="1:8" s="351" customFormat="1" ht="35.1" customHeight="1">
      <c r="A667" s="356"/>
      <c r="B667" s="403"/>
      <c r="C667" s="403"/>
      <c r="E667" s="435"/>
      <c r="F667" s="436"/>
      <c r="G667" s="436"/>
      <c r="H667" s="356"/>
    </row>
    <row r="668" spans="1:8" s="351" customFormat="1" ht="35.1" customHeight="1">
      <c r="A668" s="356"/>
      <c r="B668" s="403"/>
      <c r="C668" s="403"/>
      <c r="E668" s="435"/>
      <c r="F668" s="436"/>
      <c r="G668" s="436"/>
      <c r="H668" s="356"/>
    </row>
    <row r="669" spans="1:8" s="351" customFormat="1" ht="35.1" customHeight="1">
      <c r="A669" s="356"/>
      <c r="B669" s="403"/>
      <c r="C669" s="403"/>
      <c r="E669" s="435"/>
      <c r="F669" s="436"/>
      <c r="G669" s="436"/>
      <c r="H669" s="356"/>
    </row>
    <row r="670" spans="1:8" s="351" customFormat="1" ht="35.1" customHeight="1">
      <c r="A670" s="356"/>
      <c r="B670" s="403"/>
      <c r="C670" s="403"/>
      <c r="E670" s="435"/>
      <c r="F670" s="436"/>
      <c r="G670" s="436"/>
      <c r="H670" s="356"/>
    </row>
    <row r="671" spans="1:8" s="351" customFormat="1" ht="35.1" customHeight="1">
      <c r="A671" s="356"/>
      <c r="B671" s="403"/>
      <c r="C671" s="403"/>
      <c r="E671" s="435"/>
      <c r="F671" s="436"/>
      <c r="G671" s="436"/>
      <c r="H671" s="356"/>
    </row>
    <row r="672" spans="1:8" s="351" customFormat="1" ht="35.1" customHeight="1">
      <c r="A672" s="356"/>
      <c r="B672" s="403"/>
      <c r="C672" s="403"/>
      <c r="E672" s="435"/>
      <c r="F672" s="436"/>
      <c r="G672" s="436"/>
      <c r="H672" s="356"/>
    </row>
    <row r="673" spans="1:8" s="351" customFormat="1" ht="35.1" customHeight="1">
      <c r="A673" s="356"/>
      <c r="B673" s="403"/>
      <c r="C673" s="403"/>
      <c r="E673" s="435"/>
      <c r="F673" s="436"/>
      <c r="G673" s="436"/>
      <c r="H673" s="356"/>
    </row>
    <row r="674" spans="1:8" s="351" customFormat="1" ht="35.1" customHeight="1">
      <c r="A674" s="356"/>
      <c r="B674" s="403"/>
      <c r="C674" s="403"/>
      <c r="E674" s="435"/>
      <c r="F674" s="436"/>
      <c r="G674" s="436"/>
      <c r="H674" s="356"/>
    </row>
    <row r="675" spans="1:8" s="351" customFormat="1" ht="35.1" customHeight="1">
      <c r="A675" s="356"/>
      <c r="B675" s="403"/>
      <c r="C675" s="403"/>
      <c r="E675" s="435"/>
      <c r="F675" s="436"/>
      <c r="G675" s="436"/>
      <c r="H675" s="356"/>
    </row>
    <row r="676" spans="1:8" s="351" customFormat="1" ht="35.1" customHeight="1">
      <c r="A676" s="356"/>
      <c r="B676" s="403"/>
      <c r="C676" s="403"/>
      <c r="E676" s="435"/>
      <c r="F676" s="436"/>
      <c r="G676" s="436"/>
      <c r="H676" s="356"/>
    </row>
    <row r="677" spans="1:8" s="351" customFormat="1" ht="35.1" customHeight="1">
      <c r="A677" s="356"/>
      <c r="B677" s="403"/>
      <c r="C677" s="403"/>
      <c r="E677" s="435"/>
      <c r="F677" s="436"/>
      <c r="G677" s="436"/>
      <c r="H677" s="356"/>
    </row>
    <row r="678" spans="1:8" s="351" customFormat="1" ht="35.1" customHeight="1">
      <c r="A678" s="356"/>
      <c r="B678" s="403"/>
      <c r="C678" s="403"/>
      <c r="E678" s="435"/>
      <c r="F678" s="436"/>
      <c r="G678" s="436"/>
      <c r="H678" s="356"/>
    </row>
    <row r="679" spans="1:8" s="351" customFormat="1" ht="35.1" customHeight="1">
      <c r="A679" s="356"/>
      <c r="B679" s="403"/>
      <c r="C679" s="403"/>
      <c r="E679" s="435"/>
      <c r="F679" s="436"/>
      <c r="G679" s="436"/>
      <c r="H679" s="356"/>
    </row>
    <row r="680" spans="1:8" s="351" customFormat="1" ht="35.1" customHeight="1">
      <c r="A680" s="356"/>
      <c r="B680" s="403"/>
      <c r="C680" s="403"/>
      <c r="E680" s="435"/>
      <c r="F680" s="436"/>
      <c r="G680" s="436"/>
      <c r="H680" s="356"/>
    </row>
    <row r="681" spans="1:8" s="351" customFormat="1" ht="35.1" customHeight="1">
      <c r="A681" s="356"/>
      <c r="B681" s="403"/>
      <c r="C681" s="403"/>
      <c r="E681" s="435"/>
      <c r="F681" s="436"/>
      <c r="G681" s="436"/>
      <c r="H681" s="356"/>
    </row>
    <row r="682" spans="1:8" s="351" customFormat="1" ht="35.1" customHeight="1">
      <c r="A682" s="356"/>
      <c r="B682" s="403"/>
      <c r="C682" s="403"/>
      <c r="E682" s="435"/>
      <c r="F682" s="436"/>
      <c r="G682" s="436"/>
      <c r="H682" s="356"/>
    </row>
    <row r="683" spans="1:8" s="351" customFormat="1" ht="35.1" customHeight="1">
      <c r="A683" s="356"/>
      <c r="B683" s="403"/>
      <c r="C683" s="403"/>
      <c r="E683" s="435"/>
      <c r="F683" s="436"/>
      <c r="G683" s="436"/>
      <c r="H683" s="356"/>
    </row>
    <row r="684" spans="1:8" s="351" customFormat="1" ht="35.1" customHeight="1">
      <c r="A684" s="356"/>
      <c r="B684" s="403"/>
      <c r="C684" s="403"/>
      <c r="E684" s="435"/>
      <c r="F684" s="436"/>
      <c r="G684" s="436"/>
      <c r="H684" s="356"/>
    </row>
    <row r="685" spans="1:8" s="351" customFormat="1" ht="35.1" customHeight="1">
      <c r="A685" s="356"/>
      <c r="B685" s="403"/>
      <c r="C685" s="403"/>
      <c r="E685" s="435"/>
      <c r="F685" s="436"/>
      <c r="G685" s="436"/>
      <c r="H685" s="356"/>
    </row>
    <row r="686" spans="1:8" s="351" customFormat="1" ht="35.1" customHeight="1">
      <c r="A686" s="356"/>
      <c r="B686" s="403"/>
      <c r="C686" s="403"/>
      <c r="E686" s="435"/>
      <c r="F686" s="436"/>
      <c r="G686" s="436"/>
      <c r="H686" s="356"/>
    </row>
    <row r="687" spans="1:8" s="351" customFormat="1" ht="35.1" customHeight="1">
      <c r="A687" s="356"/>
      <c r="B687" s="403"/>
      <c r="C687" s="403"/>
      <c r="E687" s="435"/>
      <c r="F687" s="436"/>
      <c r="G687" s="436"/>
      <c r="H687" s="356"/>
    </row>
    <row r="688" spans="1:8" s="351" customFormat="1" ht="35.1" customHeight="1">
      <c r="A688" s="356"/>
      <c r="B688" s="403"/>
      <c r="C688" s="403"/>
      <c r="E688" s="435"/>
      <c r="F688" s="436"/>
      <c r="G688" s="436"/>
      <c r="H688" s="356"/>
    </row>
    <row r="689" spans="1:8" s="351" customFormat="1" ht="35.1" customHeight="1">
      <c r="A689" s="356"/>
      <c r="B689" s="403"/>
      <c r="C689" s="403"/>
      <c r="E689" s="435"/>
      <c r="F689" s="436"/>
      <c r="G689" s="436"/>
      <c r="H689" s="356"/>
    </row>
    <row r="690" spans="1:8" s="351" customFormat="1" ht="35.1" customHeight="1">
      <c r="A690" s="356"/>
      <c r="B690" s="403"/>
      <c r="C690" s="403"/>
      <c r="E690" s="435"/>
      <c r="F690" s="436"/>
      <c r="G690" s="436"/>
      <c r="H690" s="356"/>
    </row>
    <row r="691" spans="1:8" s="351" customFormat="1" ht="35.1" customHeight="1">
      <c r="A691" s="356"/>
      <c r="B691" s="403"/>
      <c r="C691" s="403"/>
      <c r="E691" s="435"/>
      <c r="F691" s="436"/>
      <c r="G691" s="436"/>
      <c r="H691" s="356"/>
    </row>
    <row r="692" spans="1:8" s="351" customFormat="1" ht="35.1" customHeight="1">
      <c r="A692" s="356"/>
      <c r="B692" s="403"/>
      <c r="C692" s="403"/>
      <c r="E692" s="435"/>
      <c r="F692" s="436"/>
      <c r="G692" s="436"/>
      <c r="H692" s="356"/>
    </row>
    <row r="693" spans="1:8" s="351" customFormat="1" ht="35.1" customHeight="1">
      <c r="A693" s="356"/>
      <c r="B693" s="403"/>
      <c r="C693" s="403"/>
      <c r="E693" s="435"/>
      <c r="F693" s="436"/>
      <c r="G693" s="436"/>
      <c r="H693" s="356"/>
    </row>
    <row r="694" spans="1:8" s="351" customFormat="1" ht="35.1" customHeight="1">
      <c r="A694" s="356"/>
      <c r="B694" s="403"/>
      <c r="C694" s="403"/>
      <c r="E694" s="435"/>
      <c r="F694" s="436"/>
      <c r="G694" s="436"/>
      <c r="H694" s="356"/>
    </row>
    <row r="695" spans="1:8" s="351" customFormat="1" ht="35.1" customHeight="1">
      <c r="A695" s="356"/>
      <c r="B695" s="403"/>
      <c r="C695" s="403"/>
      <c r="E695" s="435"/>
      <c r="F695" s="436"/>
      <c r="G695" s="436"/>
      <c r="H695" s="356"/>
    </row>
    <row r="696" spans="1:8" s="351" customFormat="1" ht="35.1" customHeight="1">
      <c r="A696" s="356"/>
      <c r="B696" s="403"/>
      <c r="C696" s="403"/>
      <c r="E696" s="435"/>
      <c r="F696" s="436"/>
      <c r="G696" s="436"/>
      <c r="H696" s="356"/>
    </row>
    <row r="697" spans="1:8" s="351" customFormat="1" ht="35.1" customHeight="1">
      <c r="A697" s="356"/>
      <c r="B697" s="403"/>
      <c r="C697" s="403"/>
      <c r="E697" s="435"/>
      <c r="F697" s="436"/>
      <c r="G697" s="436"/>
      <c r="H697" s="356"/>
    </row>
    <row r="698" spans="1:8" s="351" customFormat="1" ht="35.1" customHeight="1">
      <c r="A698" s="356"/>
      <c r="B698" s="403"/>
      <c r="C698" s="403"/>
      <c r="E698" s="435"/>
      <c r="F698" s="436"/>
      <c r="G698" s="436"/>
      <c r="H698" s="356"/>
    </row>
    <row r="699" spans="1:8" s="351" customFormat="1" ht="35.1" customHeight="1">
      <c r="A699" s="356"/>
      <c r="B699" s="403"/>
      <c r="C699" s="403"/>
      <c r="E699" s="435"/>
      <c r="F699" s="436"/>
      <c r="G699" s="436"/>
      <c r="H699" s="356"/>
    </row>
    <row r="700" spans="1:8" s="351" customFormat="1" ht="35.1" customHeight="1">
      <c r="A700" s="356"/>
      <c r="B700" s="403"/>
      <c r="C700" s="403"/>
      <c r="E700" s="435"/>
      <c r="F700" s="436"/>
      <c r="G700" s="436"/>
      <c r="H700" s="356"/>
    </row>
    <row r="701" spans="1:8" s="351" customFormat="1" ht="35.1" customHeight="1">
      <c r="A701" s="356"/>
      <c r="B701" s="403"/>
      <c r="C701" s="403"/>
      <c r="E701" s="435"/>
      <c r="F701" s="436"/>
      <c r="G701" s="436"/>
      <c r="H701" s="356"/>
    </row>
    <row r="702" spans="1:8" s="351" customFormat="1" ht="35.1" customHeight="1">
      <c r="A702" s="356"/>
      <c r="B702" s="403"/>
      <c r="C702" s="403"/>
      <c r="E702" s="435"/>
      <c r="F702" s="436"/>
      <c r="G702" s="436"/>
      <c r="H702" s="356"/>
    </row>
    <row r="703" spans="1:8" s="351" customFormat="1" ht="35.1" customHeight="1">
      <c r="A703" s="356"/>
      <c r="B703" s="403"/>
      <c r="C703" s="403"/>
      <c r="E703" s="435"/>
      <c r="F703" s="436"/>
      <c r="G703" s="436"/>
      <c r="H703" s="356"/>
    </row>
    <row r="704" spans="1:8" s="351" customFormat="1" ht="35.1" customHeight="1">
      <c r="A704" s="356"/>
      <c r="B704" s="403"/>
      <c r="C704" s="403"/>
      <c r="E704" s="435"/>
      <c r="F704" s="436"/>
      <c r="G704" s="436"/>
      <c r="H704" s="356"/>
    </row>
    <row r="705" spans="1:8" s="351" customFormat="1" ht="35.1" customHeight="1">
      <c r="A705" s="356"/>
      <c r="B705" s="403"/>
      <c r="C705" s="403"/>
      <c r="E705" s="435"/>
      <c r="F705" s="436"/>
      <c r="G705" s="436"/>
      <c r="H705" s="356"/>
    </row>
    <row r="706" spans="1:8" s="351" customFormat="1" ht="35.1" customHeight="1">
      <c r="A706" s="356"/>
      <c r="B706" s="403"/>
      <c r="C706" s="403"/>
      <c r="E706" s="435"/>
      <c r="F706" s="436"/>
      <c r="G706" s="436"/>
      <c r="H706" s="356"/>
    </row>
    <row r="707" spans="1:8" s="351" customFormat="1" ht="35.1" customHeight="1">
      <c r="A707" s="356"/>
      <c r="B707" s="403"/>
      <c r="C707" s="403"/>
      <c r="E707" s="435"/>
      <c r="F707" s="436"/>
      <c r="G707" s="436"/>
      <c r="H707" s="356"/>
    </row>
    <row r="708" spans="1:8" s="351" customFormat="1" ht="35.1" customHeight="1">
      <c r="A708" s="356"/>
      <c r="B708" s="403"/>
      <c r="C708" s="403"/>
      <c r="E708" s="435"/>
      <c r="F708" s="436"/>
      <c r="G708" s="436"/>
      <c r="H708" s="356"/>
    </row>
    <row r="709" spans="1:8" s="351" customFormat="1" ht="35.1" customHeight="1">
      <c r="A709" s="356"/>
      <c r="B709" s="403"/>
      <c r="C709" s="403"/>
      <c r="E709" s="435"/>
      <c r="F709" s="436"/>
      <c r="G709" s="436"/>
      <c r="H709" s="356"/>
    </row>
    <row r="710" spans="1:8" s="351" customFormat="1" ht="35.1" customHeight="1">
      <c r="A710" s="356"/>
      <c r="B710" s="403"/>
      <c r="C710" s="403"/>
      <c r="E710" s="435"/>
      <c r="F710" s="436"/>
      <c r="G710" s="436"/>
      <c r="H710" s="356"/>
    </row>
    <row r="711" spans="1:8" s="351" customFormat="1" ht="35.1" customHeight="1">
      <c r="A711" s="356"/>
      <c r="B711" s="403"/>
      <c r="C711" s="403"/>
      <c r="E711" s="435"/>
      <c r="F711" s="436"/>
      <c r="G711" s="436"/>
      <c r="H711" s="356"/>
    </row>
    <row r="712" spans="1:8" s="351" customFormat="1" ht="35.1" customHeight="1">
      <c r="A712" s="356"/>
      <c r="B712" s="403"/>
      <c r="C712" s="403"/>
      <c r="E712" s="435"/>
      <c r="F712" s="436"/>
      <c r="G712" s="436"/>
      <c r="H712" s="356"/>
    </row>
    <row r="713" spans="1:8" s="351" customFormat="1" ht="35.1" customHeight="1">
      <c r="A713" s="356"/>
      <c r="B713" s="403"/>
      <c r="C713" s="403"/>
      <c r="E713" s="435"/>
      <c r="F713" s="436"/>
      <c r="G713" s="436"/>
      <c r="H713" s="356"/>
    </row>
    <row r="714" spans="1:8" s="351" customFormat="1" ht="35.1" customHeight="1">
      <c r="A714" s="356"/>
      <c r="B714" s="403"/>
      <c r="C714" s="403"/>
      <c r="E714" s="435"/>
      <c r="F714" s="436"/>
      <c r="G714" s="436"/>
      <c r="H714" s="356"/>
    </row>
    <row r="715" spans="1:8" s="351" customFormat="1" ht="35.1" customHeight="1">
      <c r="A715" s="356"/>
      <c r="B715" s="403"/>
      <c r="C715" s="403"/>
      <c r="E715" s="435"/>
      <c r="F715" s="436"/>
      <c r="G715" s="436"/>
      <c r="H715" s="356"/>
    </row>
    <row r="716" spans="1:8" s="351" customFormat="1" ht="35.1" customHeight="1">
      <c r="A716" s="356"/>
      <c r="B716" s="403"/>
      <c r="C716" s="403"/>
      <c r="E716" s="435"/>
      <c r="F716" s="436"/>
      <c r="G716" s="436"/>
      <c r="H716" s="356"/>
    </row>
    <row r="717" spans="1:8" s="351" customFormat="1" ht="35.1" customHeight="1">
      <c r="A717" s="356"/>
      <c r="B717" s="403"/>
      <c r="C717" s="403"/>
      <c r="E717" s="435"/>
      <c r="F717" s="436"/>
      <c r="G717" s="436"/>
      <c r="H717" s="356"/>
    </row>
    <row r="718" spans="1:8" s="351" customFormat="1" ht="35.1" customHeight="1">
      <c r="A718" s="356"/>
      <c r="B718" s="403"/>
      <c r="C718" s="403"/>
      <c r="E718" s="435"/>
      <c r="F718" s="436"/>
      <c r="G718" s="436"/>
      <c r="H718" s="356"/>
    </row>
    <row r="719" spans="1:8" s="351" customFormat="1" ht="35.1" customHeight="1">
      <c r="A719" s="356"/>
      <c r="B719" s="403"/>
      <c r="C719" s="403"/>
      <c r="E719" s="435"/>
      <c r="F719" s="436"/>
      <c r="G719" s="436"/>
      <c r="H719" s="356"/>
    </row>
    <row r="720" spans="1:8" s="351" customFormat="1" ht="35.1" customHeight="1">
      <c r="A720" s="356"/>
      <c r="B720" s="403"/>
      <c r="C720" s="403"/>
      <c r="E720" s="435"/>
      <c r="F720" s="436"/>
      <c r="G720" s="436"/>
      <c r="H720" s="356"/>
    </row>
    <row r="721" spans="1:8" s="351" customFormat="1" ht="35.1" customHeight="1">
      <c r="A721" s="356"/>
      <c r="B721" s="403"/>
      <c r="C721" s="403"/>
      <c r="E721" s="435"/>
      <c r="F721" s="436"/>
      <c r="G721" s="436"/>
      <c r="H721" s="356"/>
    </row>
    <row r="722" spans="1:8" s="351" customFormat="1" ht="35.1" customHeight="1">
      <c r="A722" s="356"/>
      <c r="B722" s="403"/>
      <c r="C722" s="403"/>
      <c r="E722" s="435"/>
      <c r="F722" s="436"/>
      <c r="G722" s="436"/>
      <c r="H722" s="356"/>
    </row>
    <row r="723" spans="1:8" s="351" customFormat="1" ht="35.1" customHeight="1">
      <c r="A723" s="356"/>
      <c r="B723" s="403"/>
      <c r="C723" s="403"/>
      <c r="E723" s="435"/>
      <c r="F723" s="436"/>
      <c r="G723" s="436"/>
      <c r="H723" s="356"/>
    </row>
    <row r="724" spans="1:8" s="351" customFormat="1" ht="35.1" customHeight="1">
      <c r="A724" s="356"/>
      <c r="B724" s="403"/>
      <c r="C724" s="403"/>
      <c r="E724" s="435"/>
      <c r="F724" s="436"/>
      <c r="G724" s="436"/>
      <c r="H724" s="356"/>
    </row>
    <row r="725" spans="1:8" s="351" customFormat="1" ht="35.1" customHeight="1">
      <c r="A725" s="356"/>
      <c r="B725" s="403"/>
      <c r="C725" s="403"/>
      <c r="E725" s="435"/>
      <c r="F725" s="436"/>
      <c r="G725" s="436"/>
      <c r="H725" s="356"/>
    </row>
    <row r="726" spans="1:8" s="351" customFormat="1" ht="35.1" customHeight="1">
      <c r="A726" s="356"/>
      <c r="B726" s="403"/>
      <c r="C726" s="403"/>
      <c r="E726" s="435"/>
      <c r="F726" s="436"/>
      <c r="G726" s="436"/>
      <c r="H726" s="356"/>
    </row>
    <row r="727" spans="1:8" s="351" customFormat="1" ht="35.1" customHeight="1">
      <c r="A727" s="356"/>
      <c r="B727" s="403"/>
      <c r="C727" s="403"/>
      <c r="E727" s="435"/>
      <c r="F727" s="436"/>
      <c r="G727" s="436"/>
      <c r="H727" s="356"/>
    </row>
    <row r="728" spans="1:8" s="351" customFormat="1" ht="35.1" customHeight="1">
      <c r="A728" s="356"/>
      <c r="B728" s="403"/>
      <c r="C728" s="403"/>
      <c r="E728" s="435"/>
      <c r="F728" s="436"/>
      <c r="G728" s="436"/>
      <c r="H728" s="356"/>
    </row>
    <row r="729" spans="1:8" s="351" customFormat="1" ht="35.1" customHeight="1">
      <c r="A729" s="356"/>
      <c r="B729" s="403"/>
      <c r="C729" s="403"/>
      <c r="E729" s="435"/>
      <c r="F729" s="436"/>
      <c r="G729" s="436"/>
      <c r="H729" s="356"/>
    </row>
    <row r="730" spans="1:8" s="351" customFormat="1" ht="35.1" customHeight="1">
      <c r="A730" s="356"/>
      <c r="B730" s="403"/>
      <c r="C730" s="403"/>
      <c r="E730" s="435"/>
      <c r="F730" s="436"/>
      <c r="G730" s="436"/>
      <c r="H730" s="356"/>
    </row>
    <row r="731" spans="1:8" s="351" customFormat="1" ht="35.1" customHeight="1">
      <c r="A731" s="356"/>
      <c r="B731" s="403"/>
      <c r="C731" s="403"/>
      <c r="E731" s="435"/>
      <c r="F731" s="436"/>
      <c r="G731" s="436"/>
      <c r="H731" s="356"/>
    </row>
    <row r="732" spans="1:8" s="351" customFormat="1" ht="35.1" customHeight="1">
      <c r="A732" s="356"/>
      <c r="B732" s="403"/>
      <c r="C732" s="403"/>
      <c r="E732" s="435"/>
      <c r="F732" s="436"/>
      <c r="G732" s="436"/>
      <c r="H732" s="356"/>
    </row>
    <row r="733" spans="1:8" s="351" customFormat="1" ht="35.1" customHeight="1">
      <c r="A733" s="356"/>
      <c r="B733" s="403"/>
      <c r="C733" s="403"/>
      <c r="E733" s="435"/>
      <c r="F733" s="436"/>
      <c r="G733" s="436"/>
      <c r="H733" s="356"/>
    </row>
    <row r="734" spans="1:8" s="351" customFormat="1" ht="35.1" customHeight="1">
      <c r="A734" s="356"/>
      <c r="B734" s="403"/>
      <c r="C734" s="403"/>
      <c r="E734" s="435"/>
      <c r="F734" s="436"/>
      <c r="G734" s="436"/>
      <c r="H734" s="356"/>
    </row>
    <row r="735" spans="1:8" s="351" customFormat="1" ht="35.1" customHeight="1">
      <c r="A735" s="356"/>
      <c r="B735" s="403"/>
      <c r="C735" s="403"/>
      <c r="E735" s="435"/>
      <c r="F735" s="436"/>
      <c r="G735" s="436"/>
      <c r="H735" s="356"/>
    </row>
    <row r="736" spans="1:8" s="351" customFormat="1" ht="35.1" customHeight="1">
      <c r="A736" s="356"/>
      <c r="B736" s="403"/>
      <c r="C736" s="403"/>
      <c r="E736" s="435"/>
      <c r="F736" s="436"/>
      <c r="G736" s="436"/>
      <c r="H736" s="356"/>
    </row>
    <row r="737" spans="1:8" s="351" customFormat="1" ht="35.1" customHeight="1">
      <c r="A737" s="356"/>
      <c r="B737" s="403"/>
      <c r="C737" s="403"/>
      <c r="E737" s="435"/>
      <c r="F737" s="436"/>
      <c r="G737" s="436"/>
      <c r="H737" s="356"/>
    </row>
    <row r="738" spans="1:8" s="351" customFormat="1" ht="35.1" customHeight="1">
      <c r="A738" s="356"/>
      <c r="B738" s="403"/>
      <c r="C738" s="403"/>
      <c r="E738" s="435"/>
      <c r="F738" s="436"/>
      <c r="G738" s="436"/>
      <c r="H738" s="356"/>
    </row>
    <row r="739" spans="1:8" s="351" customFormat="1" ht="35.1" customHeight="1">
      <c r="A739" s="356"/>
      <c r="B739" s="403"/>
      <c r="C739" s="403"/>
      <c r="E739" s="435"/>
      <c r="F739" s="436"/>
      <c r="G739" s="436"/>
      <c r="H739" s="356"/>
    </row>
    <row r="740" spans="1:8" s="351" customFormat="1" ht="35.1" customHeight="1">
      <c r="A740" s="356"/>
      <c r="B740" s="403"/>
      <c r="C740" s="403"/>
      <c r="E740" s="435"/>
      <c r="F740" s="436"/>
      <c r="G740" s="436"/>
      <c r="H740" s="356"/>
    </row>
    <row r="741" spans="1:8" s="351" customFormat="1" ht="35.1" customHeight="1">
      <c r="A741" s="356"/>
      <c r="B741" s="403"/>
      <c r="C741" s="403"/>
      <c r="E741" s="435"/>
      <c r="F741" s="436"/>
      <c r="G741" s="436"/>
      <c r="H741" s="356"/>
    </row>
    <row r="742" spans="1:8" s="351" customFormat="1" ht="35.1" customHeight="1">
      <c r="A742" s="356"/>
      <c r="B742" s="403"/>
      <c r="C742" s="403"/>
      <c r="E742" s="435"/>
      <c r="F742" s="436"/>
      <c r="G742" s="436"/>
      <c r="H742" s="356"/>
    </row>
    <row r="743" spans="1:8" s="351" customFormat="1" ht="35.1" customHeight="1">
      <c r="A743" s="356"/>
      <c r="B743" s="403"/>
      <c r="C743" s="403"/>
      <c r="E743" s="435"/>
      <c r="F743" s="436"/>
      <c r="G743" s="436"/>
      <c r="H743" s="356"/>
    </row>
    <row r="744" spans="1:8" s="351" customFormat="1" ht="35.1" customHeight="1">
      <c r="A744" s="356"/>
      <c r="B744" s="403"/>
      <c r="C744" s="403"/>
      <c r="E744" s="435"/>
      <c r="F744" s="436"/>
      <c r="G744" s="436"/>
      <c r="H744" s="356"/>
    </row>
    <row r="745" spans="1:8" s="351" customFormat="1" ht="35.1" customHeight="1">
      <c r="A745" s="356"/>
      <c r="B745" s="403"/>
      <c r="C745" s="403"/>
      <c r="E745" s="435"/>
      <c r="F745" s="436"/>
      <c r="G745" s="436"/>
      <c r="H745" s="356"/>
    </row>
    <row r="746" spans="1:8" s="351" customFormat="1" ht="35.1" customHeight="1">
      <c r="A746" s="356"/>
      <c r="B746" s="403"/>
      <c r="C746" s="403"/>
      <c r="E746" s="435"/>
      <c r="F746" s="436"/>
      <c r="G746" s="436"/>
      <c r="H746" s="356"/>
    </row>
    <row r="747" spans="1:8" s="351" customFormat="1" ht="35.1" customHeight="1">
      <c r="A747" s="356"/>
      <c r="B747" s="403"/>
      <c r="C747" s="403"/>
      <c r="E747" s="435"/>
      <c r="F747" s="436"/>
      <c r="G747" s="436"/>
      <c r="H747" s="356"/>
    </row>
    <row r="748" spans="1:8" s="351" customFormat="1" ht="35.1" customHeight="1">
      <c r="A748" s="356"/>
      <c r="B748" s="403"/>
      <c r="C748" s="403"/>
      <c r="E748" s="435"/>
      <c r="F748" s="436"/>
      <c r="G748" s="436"/>
      <c r="H748" s="356"/>
    </row>
    <row r="749" spans="1:8" s="351" customFormat="1" ht="35.1" customHeight="1">
      <c r="A749" s="356"/>
      <c r="B749" s="403"/>
      <c r="C749" s="403"/>
      <c r="E749" s="435"/>
      <c r="F749" s="436"/>
      <c r="G749" s="436"/>
      <c r="H749" s="356"/>
    </row>
    <row r="750" spans="1:8" s="351" customFormat="1" ht="35.1" customHeight="1">
      <c r="A750" s="356"/>
      <c r="B750" s="403"/>
      <c r="C750" s="403"/>
      <c r="E750" s="435"/>
      <c r="F750" s="436"/>
      <c r="G750" s="436"/>
      <c r="H750" s="356"/>
    </row>
    <row r="751" spans="1:8" s="351" customFormat="1" ht="35.1" customHeight="1">
      <c r="A751" s="356"/>
      <c r="B751" s="403"/>
      <c r="C751" s="403"/>
      <c r="E751" s="435"/>
      <c r="F751" s="436"/>
      <c r="G751" s="436"/>
      <c r="H751" s="356"/>
    </row>
    <row r="752" spans="1:8" s="351" customFormat="1" ht="35.1" customHeight="1">
      <c r="A752" s="356"/>
      <c r="B752" s="403"/>
      <c r="C752" s="403"/>
      <c r="E752" s="435"/>
      <c r="F752" s="436"/>
      <c r="G752" s="436"/>
      <c r="H752" s="356"/>
    </row>
    <row r="753" spans="1:8" s="351" customFormat="1" ht="35.1" customHeight="1">
      <c r="A753" s="356"/>
      <c r="B753" s="403"/>
      <c r="C753" s="403"/>
      <c r="E753" s="435"/>
      <c r="F753" s="436"/>
      <c r="G753" s="436"/>
      <c r="H753" s="356"/>
    </row>
    <row r="754" spans="1:8" s="351" customFormat="1" ht="35.1" customHeight="1">
      <c r="A754" s="356"/>
      <c r="B754" s="403"/>
      <c r="C754" s="403"/>
      <c r="E754" s="435"/>
      <c r="F754" s="436"/>
      <c r="G754" s="436"/>
      <c r="H754" s="356"/>
    </row>
    <row r="755" spans="1:8" s="351" customFormat="1" ht="35.1" customHeight="1">
      <c r="A755" s="356"/>
      <c r="B755" s="403"/>
      <c r="C755" s="403"/>
      <c r="E755" s="435"/>
      <c r="F755" s="436"/>
      <c r="G755" s="436"/>
      <c r="H755" s="356"/>
    </row>
    <row r="756" spans="1:8" s="351" customFormat="1" ht="35.1" customHeight="1">
      <c r="A756" s="356"/>
      <c r="B756" s="403"/>
      <c r="C756" s="403"/>
      <c r="E756" s="435"/>
      <c r="F756" s="436"/>
      <c r="G756" s="436"/>
      <c r="H756" s="356"/>
    </row>
    <row r="757" spans="1:8" s="351" customFormat="1" ht="35.1" customHeight="1">
      <c r="A757" s="356"/>
      <c r="B757" s="403"/>
      <c r="C757" s="403"/>
      <c r="E757" s="435"/>
      <c r="F757" s="436"/>
      <c r="G757" s="436"/>
      <c r="H757" s="356"/>
    </row>
    <row r="758" spans="1:8" s="351" customFormat="1" ht="35.1" customHeight="1">
      <c r="A758" s="356"/>
      <c r="B758" s="403"/>
      <c r="C758" s="403"/>
      <c r="E758" s="435"/>
      <c r="F758" s="436"/>
      <c r="G758" s="436"/>
      <c r="H758" s="356"/>
    </row>
    <row r="759" spans="1:8" s="351" customFormat="1" ht="35.1" customHeight="1">
      <c r="A759" s="356"/>
      <c r="B759" s="403"/>
      <c r="C759" s="403"/>
      <c r="E759" s="435"/>
      <c r="F759" s="436"/>
      <c r="G759" s="436"/>
      <c r="H759" s="356"/>
    </row>
    <row r="760" spans="1:8" s="351" customFormat="1" ht="35.1" customHeight="1">
      <c r="A760" s="356"/>
      <c r="B760" s="403"/>
      <c r="C760" s="403"/>
      <c r="E760" s="435"/>
      <c r="F760" s="436"/>
      <c r="G760" s="436"/>
      <c r="H760" s="356"/>
    </row>
    <row r="761" spans="1:8" s="351" customFormat="1" ht="35.1" customHeight="1">
      <c r="A761" s="356"/>
      <c r="B761" s="403"/>
      <c r="C761" s="403"/>
      <c r="E761" s="435"/>
      <c r="F761" s="436"/>
      <c r="G761" s="436"/>
      <c r="H761" s="356"/>
    </row>
    <row r="762" spans="1:8" s="351" customFormat="1" ht="35.1" customHeight="1">
      <c r="A762" s="356"/>
      <c r="B762" s="403"/>
      <c r="C762" s="403"/>
      <c r="E762" s="435"/>
      <c r="F762" s="436"/>
      <c r="G762" s="436"/>
      <c r="H762" s="356"/>
    </row>
    <row r="763" spans="1:8" s="351" customFormat="1" ht="35.1" customHeight="1">
      <c r="A763" s="356"/>
      <c r="B763" s="403"/>
      <c r="C763" s="403"/>
      <c r="E763" s="435"/>
      <c r="F763" s="436"/>
      <c r="G763" s="436"/>
      <c r="H763" s="356"/>
    </row>
    <row r="764" spans="1:8" s="351" customFormat="1" ht="35.1" customHeight="1">
      <c r="A764" s="356"/>
      <c r="B764" s="403"/>
      <c r="C764" s="403"/>
      <c r="E764" s="435"/>
      <c r="F764" s="436"/>
      <c r="G764" s="436"/>
      <c r="H764" s="356"/>
    </row>
    <row r="765" spans="1:8" s="351" customFormat="1" ht="35.1" customHeight="1">
      <c r="A765" s="356"/>
      <c r="B765" s="403"/>
      <c r="C765" s="403"/>
      <c r="E765" s="435"/>
      <c r="F765" s="436"/>
      <c r="G765" s="436"/>
      <c r="H765" s="356"/>
    </row>
    <row r="766" spans="1:8" s="351" customFormat="1" ht="35.1" customHeight="1">
      <c r="A766" s="356"/>
      <c r="B766" s="403"/>
      <c r="C766" s="403"/>
      <c r="E766" s="435"/>
      <c r="F766" s="436"/>
      <c r="G766" s="436"/>
      <c r="H766" s="356"/>
    </row>
    <row r="767" spans="1:8" s="351" customFormat="1" ht="35.1" customHeight="1">
      <c r="A767" s="356"/>
      <c r="B767" s="403"/>
      <c r="C767" s="403"/>
      <c r="E767" s="435"/>
      <c r="F767" s="436"/>
      <c r="G767" s="436"/>
      <c r="H767" s="356"/>
    </row>
    <row r="768" spans="1:8" s="351" customFormat="1" ht="35.1" customHeight="1">
      <c r="A768" s="356"/>
      <c r="B768" s="403"/>
      <c r="C768" s="403"/>
      <c r="E768" s="435"/>
      <c r="F768" s="436"/>
      <c r="G768" s="436"/>
      <c r="H768" s="356"/>
    </row>
    <row r="769" spans="1:8" s="351" customFormat="1" ht="35.1" customHeight="1">
      <c r="A769" s="356"/>
      <c r="B769" s="403"/>
      <c r="C769" s="403"/>
      <c r="E769" s="435"/>
      <c r="F769" s="436"/>
      <c r="G769" s="436"/>
      <c r="H769" s="356"/>
    </row>
    <row r="770" spans="1:8" s="351" customFormat="1" ht="35.1" customHeight="1">
      <c r="A770" s="356"/>
      <c r="B770" s="403"/>
      <c r="C770" s="403"/>
      <c r="E770" s="435"/>
      <c r="F770" s="436"/>
      <c r="G770" s="436"/>
      <c r="H770" s="356"/>
    </row>
    <row r="771" spans="1:8" s="351" customFormat="1" ht="35.1" customHeight="1">
      <c r="A771" s="356"/>
      <c r="B771" s="403"/>
      <c r="C771" s="403"/>
      <c r="E771" s="435"/>
      <c r="F771" s="436"/>
      <c r="G771" s="436"/>
      <c r="H771" s="356"/>
    </row>
    <row r="772" spans="1:8" s="351" customFormat="1" ht="35.1" customHeight="1">
      <c r="A772" s="356"/>
      <c r="B772" s="403"/>
      <c r="C772" s="403"/>
      <c r="E772" s="435"/>
      <c r="F772" s="436"/>
      <c r="G772" s="436"/>
      <c r="H772" s="356"/>
    </row>
    <row r="773" spans="1:8" s="351" customFormat="1" ht="35.1" customHeight="1">
      <c r="A773" s="356"/>
      <c r="B773" s="403"/>
      <c r="C773" s="403"/>
      <c r="E773" s="435"/>
      <c r="F773" s="436"/>
      <c r="G773" s="436"/>
      <c r="H773" s="356"/>
    </row>
    <row r="774" spans="1:8" s="351" customFormat="1" ht="35.1" customHeight="1">
      <c r="A774" s="356"/>
      <c r="B774" s="403"/>
      <c r="C774" s="403"/>
      <c r="E774" s="435"/>
      <c r="F774" s="436"/>
      <c r="G774" s="436"/>
      <c r="H774" s="356"/>
    </row>
    <row r="775" spans="1:8" s="351" customFormat="1" ht="35.1" customHeight="1">
      <c r="A775" s="356"/>
      <c r="B775" s="403"/>
      <c r="C775" s="403"/>
      <c r="E775" s="435"/>
      <c r="F775" s="436"/>
      <c r="G775" s="436"/>
      <c r="H775" s="356"/>
    </row>
    <row r="776" spans="1:8" s="351" customFormat="1" ht="35.1" customHeight="1">
      <c r="A776" s="356"/>
      <c r="B776" s="403"/>
      <c r="C776" s="403"/>
      <c r="E776" s="435"/>
      <c r="F776" s="436"/>
      <c r="G776" s="436"/>
      <c r="H776" s="356"/>
    </row>
    <row r="777" spans="1:8" s="351" customFormat="1" ht="35.1" customHeight="1">
      <c r="A777" s="356"/>
      <c r="B777" s="403"/>
      <c r="C777" s="403"/>
      <c r="E777" s="435"/>
      <c r="F777" s="436"/>
      <c r="G777" s="436"/>
      <c r="H777" s="356"/>
    </row>
    <row r="778" spans="1:8" s="351" customFormat="1" ht="35.1" customHeight="1">
      <c r="A778" s="356"/>
      <c r="B778" s="403"/>
      <c r="C778" s="403"/>
      <c r="E778" s="435"/>
      <c r="F778" s="436"/>
      <c r="G778" s="436"/>
      <c r="H778" s="356"/>
    </row>
    <row r="779" spans="1:8" s="351" customFormat="1" ht="35.1" customHeight="1">
      <c r="A779" s="356"/>
      <c r="B779" s="403"/>
      <c r="C779" s="403"/>
      <c r="E779" s="435"/>
      <c r="F779" s="436"/>
      <c r="G779" s="436"/>
      <c r="H779" s="356"/>
    </row>
    <row r="780" spans="1:8" s="351" customFormat="1" ht="35.1" customHeight="1">
      <c r="A780" s="356"/>
      <c r="B780" s="403"/>
      <c r="C780" s="403"/>
      <c r="E780" s="435"/>
      <c r="F780" s="436"/>
      <c r="G780" s="436"/>
      <c r="H780" s="356"/>
    </row>
    <row r="781" spans="1:8" s="351" customFormat="1" ht="35.1" customHeight="1">
      <c r="A781" s="356"/>
      <c r="B781" s="403"/>
      <c r="C781" s="403"/>
      <c r="E781" s="435"/>
      <c r="F781" s="436"/>
      <c r="G781" s="436"/>
      <c r="H781" s="356"/>
    </row>
    <row r="782" spans="1:8" s="351" customFormat="1" ht="35.1" customHeight="1">
      <c r="A782" s="356"/>
      <c r="B782" s="403"/>
      <c r="C782" s="403"/>
      <c r="E782" s="435"/>
      <c r="F782" s="436"/>
      <c r="G782" s="436"/>
      <c r="H782" s="356"/>
    </row>
    <row r="783" spans="1:8" s="351" customFormat="1" ht="35.1" customHeight="1">
      <c r="A783" s="356"/>
      <c r="B783" s="403"/>
      <c r="C783" s="403"/>
      <c r="E783" s="435"/>
      <c r="F783" s="436"/>
      <c r="G783" s="436"/>
      <c r="H783" s="356"/>
    </row>
    <row r="784" spans="1:8" s="351" customFormat="1" ht="35.1" customHeight="1">
      <c r="A784" s="356"/>
      <c r="B784" s="403"/>
      <c r="C784" s="403"/>
      <c r="E784" s="435"/>
      <c r="F784" s="436"/>
      <c r="G784" s="436"/>
      <c r="H784" s="356"/>
    </row>
    <row r="785" spans="1:8" s="351" customFormat="1" ht="35.1" customHeight="1">
      <c r="A785" s="356"/>
      <c r="B785" s="403"/>
      <c r="C785" s="403"/>
      <c r="E785" s="435"/>
      <c r="F785" s="436"/>
      <c r="G785" s="436"/>
      <c r="H785" s="356"/>
    </row>
    <row r="786" spans="1:8" s="351" customFormat="1" ht="35.1" customHeight="1">
      <c r="A786" s="356"/>
      <c r="B786" s="403"/>
      <c r="C786" s="403"/>
      <c r="E786" s="435"/>
      <c r="F786" s="436"/>
      <c r="G786" s="436"/>
      <c r="H786" s="356"/>
    </row>
    <row r="787" spans="1:8" s="351" customFormat="1" ht="35.1" customHeight="1">
      <c r="A787" s="356"/>
      <c r="B787" s="403"/>
      <c r="C787" s="403"/>
      <c r="E787" s="435"/>
      <c r="F787" s="436"/>
      <c r="G787" s="436"/>
      <c r="H787" s="356"/>
    </row>
    <row r="788" spans="1:8" s="351" customFormat="1" ht="35.1" customHeight="1">
      <c r="A788" s="356"/>
      <c r="B788" s="403"/>
      <c r="C788" s="403"/>
      <c r="E788" s="435"/>
      <c r="F788" s="436"/>
      <c r="G788" s="436"/>
      <c r="H788" s="356"/>
    </row>
    <row r="789" spans="1:8" s="351" customFormat="1" ht="35.1" customHeight="1">
      <c r="A789" s="356"/>
      <c r="B789" s="403"/>
      <c r="C789" s="403"/>
      <c r="E789" s="435"/>
      <c r="F789" s="436"/>
      <c r="G789" s="436"/>
      <c r="H789" s="356"/>
    </row>
    <row r="790" spans="1:8" s="351" customFormat="1" ht="35.1" customHeight="1">
      <c r="A790" s="356"/>
      <c r="B790" s="403"/>
      <c r="C790" s="403"/>
      <c r="E790" s="435"/>
      <c r="F790" s="436"/>
      <c r="G790" s="436"/>
      <c r="H790" s="356"/>
    </row>
    <row r="791" spans="1:8" s="351" customFormat="1" ht="35.1" customHeight="1">
      <c r="A791" s="356"/>
      <c r="B791" s="403"/>
      <c r="C791" s="403"/>
      <c r="E791" s="435"/>
      <c r="F791" s="436"/>
      <c r="G791" s="436"/>
      <c r="H791" s="356"/>
    </row>
    <row r="792" spans="1:8" s="351" customFormat="1" ht="35.1" customHeight="1">
      <c r="A792" s="356"/>
      <c r="B792" s="403"/>
      <c r="C792" s="403"/>
      <c r="E792" s="435"/>
      <c r="F792" s="436"/>
      <c r="G792" s="436"/>
      <c r="H792" s="356"/>
    </row>
    <row r="793" spans="1:8" s="351" customFormat="1" ht="35.1" customHeight="1">
      <c r="A793" s="356"/>
      <c r="B793" s="403"/>
      <c r="C793" s="403"/>
      <c r="E793" s="435"/>
      <c r="F793" s="436"/>
      <c r="G793" s="436"/>
      <c r="H793" s="356"/>
    </row>
    <row r="794" spans="1:8" s="351" customFormat="1" ht="35.1" customHeight="1">
      <c r="A794" s="356"/>
      <c r="B794" s="403"/>
      <c r="C794" s="403"/>
      <c r="E794" s="435"/>
      <c r="F794" s="436"/>
      <c r="G794" s="436"/>
      <c r="H794" s="356"/>
    </row>
    <row r="795" spans="1:8" s="351" customFormat="1" ht="35.1" customHeight="1">
      <c r="A795" s="356"/>
      <c r="B795" s="403"/>
      <c r="C795" s="403"/>
      <c r="E795" s="435"/>
      <c r="F795" s="436"/>
      <c r="G795" s="436"/>
      <c r="H795" s="356"/>
    </row>
    <row r="796" spans="1:8" s="351" customFormat="1" ht="35.1" customHeight="1">
      <c r="A796" s="356"/>
      <c r="B796" s="403"/>
      <c r="C796" s="403"/>
      <c r="E796" s="435"/>
      <c r="F796" s="436"/>
      <c r="G796" s="436"/>
      <c r="H796" s="356"/>
    </row>
    <row r="797" spans="1:8" s="351" customFormat="1" ht="35.1" customHeight="1">
      <c r="A797" s="356"/>
      <c r="B797" s="403"/>
      <c r="C797" s="403"/>
      <c r="E797" s="435"/>
      <c r="F797" s="436"/>
      <c r="G797" s="436"/>
      <c r="H797" s="356"/>
    </row>
    <row r="798" spans="1:8" s="351" customFormat="1" ht="35.1" customHeight="1">
      <c r="A798" s="356"/>
      <c r="B798" s="403"/>
      <c r="C798" s="403"/>
      <c r="E798" s="435"/>
      <c r="F798" s="436"/>
      <c r="G798" s="436"/>
      <c r="H798" s="356"/>
    </row>
    <row r="799" spans="1:8" s="351" customFormat="1" ht="35.1" customHeight="1">
      <c r="A799" s="356"/>
      <c r="B799" s="403"/>
      <c r="C799" s="403"/>
      <c r="E799" s="435"/>
      <c r="F799" s="436"/>
      <c r="G799" s="436"/>
      <c r="H799" s="356"/>
    </row>
    <row r="800" spans="1:8" s="351" customFormat="1" ht="35.1" customHeight="1">
      <c r="A800" s="356"/>
      <c r="B800" s="403"/>
      <c r="C800" s="403"/>
      <c r="E800" s="435"/>
      <c r="F800" s="436"/>
      <c r="G800" s="436"/>
      <c r="H800" s="356"/>
    </row>
    <row r="801" spans="1:8" s="351" customFormat="1" ht="35.1" customHeight="1">
      <c r="A801" s="356"/>
      <c r="B801" s="403"/>
      <c r="C801" s="403"/>
      <c r="E801" s="435"/>
      <c r="F801" s="436"/>
      <c r="G801" s="436"/>
      <c r="H801" s="356"/>
    </row>
    <row r="802" spans="1:8" s="351" customFormat="1" ht="35.1" customHeight="1">
      <c r="A802" s="356"/>
      <c r="B802" s="403"/>
      <c r="C802" s="403"/>
      <c r="E802" s="435"/>
      <c r="F802" s="436"/>
      <c r="G802" s="436"/>
      <c r="H802" s="356"/>
    </row>
    <row r="803" spans="1:8" s="351" customFormat="1" ht="35.1" customHeight="1">
      <c r="A803" s="356"/>
      <c r="B803" s="403"/>
      <c r="C803" s="403"/>
      <c r="E803" s="435"/>
      <c r="F803" s="436"/>
      <c r="G803" s="436"/>
      <c r="H803" s="356"/>
    </row>
    <row r="804" spans="1:8" s="351" customFormat="1" ht="35.1" customHeight="1">
      <c r="A804" s="356"/>
      <c r="B804" s="403"/>
      <c r="C804" s="403"/>
      <c r="E804" s="435"/>
      <c r="F804" s="436"/>
      <c r="G804" s="436"/>
      <c r="H804" s="356"/>
    </row>
    <row r="805" spans="1:8" s="351" customFormat="1" ht="35.1" customHeight="1">
      <c r="A805" s="356"/>
      <c r="B805" s="403"/>
      <c r="C805" s="403"/>
      <c r="E805" s="435"/>
      <c r="F805" s="436"/>
      <c r="G805" s="436"/>
      <c r="H805" s="356"/>
    </row>
    <row r="806" spans="1:8" s="351" customFormat="1" ht="35.1" customHeight="1">
      <c r="A806" s="356"/>
      <c r="B806" s="403"/>
      <c r="C806" s="403"/>
      <c r="E806" s="435"/>
      <c r="F806" s="436"/>
      <c r="G806" s="436"/>
      <c r="H806" s="356"/>
    </row>
    <row r="807" spans="1:8" s="351" customFormat="1" ht="35.1" customHeight="1">
      <c r="A807" s="356"/>
      <c r="B807" s="403"/>
      <c r="C807" s="403"/>
      <c r="E807" s="435"/>
      <c r="F807" s="436"/>
      <c r="G807" s="436"/>
      <c r="H807" s="356"/>
    </row>
    <row r="808" spans="1:8" s="351" customFormat="1" ht="35.1" customHeight="1">
      <c r="A808" s="356"/>
      <c r="B808" s="403"/>
      <c r="C808" s="403"/>
      <c r="E808" s="435"/>
      <c r="F808" s="436"/>
      <c r="G808" s="436"/>
      <c r="H808" s="356"/>
    </row>
    <row r="809" spans="1:8" s="351" customFormat="1" ht="35.1" customHeight="1">
      <c r="A809" s="356"/>
      <c r="B809" s="403"/>
      <c r="C809" s="403"/>
      <c r="E809" s="435"/>
      <c r="F809" s="436"/>
      <c r="G809" s="436"/>
      <c r="H809" s="356"/>
    </row>
    <row r="810" spans="1:8" s="351" customFormat="1" ht="35.1" customHeight="1">
      <c r="A810" s="356"/>
      <c r="B810" s="403"/>
      <c r="C810" s="403"/>
      <c r="E810" s="435"/>
      <c r="F810" s="436"/>
      <c r="G810" s="436"/>
      <c r="H810" s="356"/>
    </row>
    <row r="811" spans="1:8" s="351" customFormat="1" ht="35.1" customHeight="1">
      <c r="A811" s="356"/>
      <c r="B811" s="403"/>
      <c r="C811" s="403"/>
      <c r="E811" s="435"/>
      <c r="F811" s="436"/>
      <c r="G811" s="436"/>
      <c r="H811" s="356"/>
    </row>
    <row r="812" spans="1:8" s="351" customFormat="1" ht="35.1" customHeight="1">
      <c r="A812" s="356"/>
      <c r="B812" s="403"/>
      <c r="C812" s="403"/>
      <c r="E812" s="435"/>
      <c r="F812" s="436"/>
      <c r="G812" s="436"/>
      <c r="H812" s="356"/>
    </row>
    <row r="813" spans="1:8" s="351" customFormat="1" ht="35.1" customHeight="1">
      <c r="A813" s="356"/>
      <c r="B813" s="403"/>
      <c r="C813" s="403"/>
      <c r="E813" s="435"/>
      <c r="F813" s="436"/>
      <c r="G813" s="436"/>
      <c r="H813" s="356"/>
    </row>
    <row r="814" spans="1:8" s="351" customFormat="1" ht="35.1" customHeight="1">
      <c r="A814" s="356"/>
      <c r="B814" s="403"/>
      <c r="C814" s="403"/>
      <c r="E814" s="435"/>
      <c r="F814" s="436"/>
      <c r="G814" s="436"/>
      <c r="H814" s="356"/>
    </row>
    <row r="815" spans="1:8" s="351" customFormat="1" ht="35.1" customHeight="1">
      <c r="A815" s="356"/>
      <c r="B815" s="403"/>
      <c r="C815" s="403"/>
      <c r="E815" s="435"/>
      <c r="F815" s="436"/>
      <c r="G815" s="436"/>
      <c r="H815" s="356"/>
    </row>
    <row r="816" spans="1:8" s="351" customFormat="1" ht="35.1" customHeight="1">
      <c r="A816" s="356"/>
      <c r="B816" s="403"/>
      <c r="C816" s="403"/>
      <c r="E816" s="435"/>
      <c r="F816" s="436"/>
      <c r="G816" s="436"/>
      <c r="H816" s="356"/>
    </row>
    <row r="817" spans="1:8" s="351" customFormat="1" ht="35.1" customHeight="1">
      <c r="A817" s="356"/>
      <c r="B817" s="403"/>
      <c r="C817" s="403"/>
      <c r="E817" s="435"/>
      <c r="F817" s="436"/>
      <c r="G817" s="436"/>
      <c r="H817" s="356"/>
    </row>
    <row r="818" spans="1:8" s="351" customFormat="1" ht="35.1" customHeight="1">
      <c r="A818" s="356"/>
      <c r="B818" s="403"/>
      <c r="C818" s="403"/>
      <c r="E818" s="435"/>
      <c r="F818" s="436"/>
      <c r="G818" s="436"/>
      <c r="H818" s="356"/>
    </row>
    <row r="819" spans="1:8" s="351" customFormat="1" ht="35.1" customHeight="1">
      <c r="A819" s="356"/>
      <c r="B819" s="403"/>
      <c r="C819" s="403"/>
      <c r="E819" s="435"/>
      <c r="F819" s="436"/>
      <c r="G819" s="436"/>
      <c r="H819" s="356"/>
    </row>
    <row r="820" spans="1:8" s="351" customFormat="1" ht="35.1" customHeight="1">
      <c r="A820" s="356"/>
      <c r="B820" s="403"/>
      <c r="C820" s="403"/>
      <c r="E820" s="435"/>
      <c r="F820" s="436"/>
      <c r="G820" s="436"/>
      <c r="H820" s="356"/>
    </row>
    <row r="821" spans="1:8" s="351" customFormat="1" ht="35.1" customHeight="1">
      <c r="A821" s="356"/>
      <c r="B821" s="403"/>
      <c r="C821" s="403"/>
      <c r="E821" s="435"/>
      <c r="F821" s="436"/>
      <c r="G821" s="436"/>
      <c r="H821" s="356"/>
    </row>
    <row r="822" spans="1:8" s="351" customFormat="1" ht="35.1" customHeight="1">
      <c r="A822" s="356"/>
      <c r="B822" s="403"/>
      <c r="C822" s="403"/>
      <c r="E822" s="435"/>
      <c r="F822" s="436"/>
      <c r="G822" s="436"/>
      <c r="H822" s="356"/>
    </row>
    <row r="823" spans="1:8" s="351" customFormat="1" ht="35.1" customHeight="1">
      <c r="A823" s="356"/>
      <c r="B823" s="403"/>
      <c r="C823" s="403"/>
      <c r="E823" s="435"/>
      <c r="F823" s="436"/>
      <c r="G823" s="436"/>
      <c r="H823" s="356"/>
    </row>
    <row r="824" spans="1:8" s="351" customFormat="1" ht="35.1" customHeight="1">
      <c r="A824" s="356"/>
      <c r="B824" s="403"/>
      <c r="C824" s="403"/>
      <c r="E824" s="435"/>
      <c r="F824" s="436"/>
      <c r="G824" s="436"/>
      <c r="H824" s="356"/>
    </row>
    <row r="825" spans="1:8" s="351" customFormat="1" ht="35.1" customHeight="1">
      <c r="A825" s="356"/>
      <c r="B825" s="403"/>
      <c r="C825" s="403"/>
      <c r="E825" s="435"/>
      <c r="F825" s="436"/>
      <c r="G825" s="436"/>
      <c r="H825" s="356"/>
    </row>
    <row r="826" spans="1:8" s="351" customFormat="1" ht="35.1" customHeight="1">
      <c r="A826" s="356"/>
      <c r="B826" s="403"/>
      <c r="C826" s="403"/>
      <c r="E826" s="435"/>
      <c r="F826" s="436"/>
      <c r="G826" s="436"/>
      <c r="H826" s="356"/>
    </row>
    <row r="827" spans="1:8" s="351" customFormat="1" ht="35.1" customHeight="1">
      <c r="A827" s="356"/>
      <c r="B827" s="403"/>
      <c r="C827" s="403"/>
      <c r="E827" s="435"/>
      <c r="F827" s="436"/>
      <c r="G827" s="436"/>
      <c r="H827" s="356"/>
    </row>
    <row r="828" spans="1:8" s="351" customFormat="1" ht="35.1" customHeight="1">
      <c r="A828" s="356"/>
      <c r="B828" s="403"/>
      <c r="C828" s="403"/>
      <c r="E828" s="435"/>
      <c r="F828" s="436"/>
      <c r="G828" s="436"/>
      <c r="H828" s="356"/>
    </row>
    <row r="829" spans="1:8" s="351" customFormat="1" ht="35.1" customHeight="1">
      <c r="A829" s="356"/>
      <c r="B829" s="403"/>
      <c r="C829" s="403"/>
      <c r="E829" s="435"/>
      <c r="F829" s="436"/>
      <c r="G829" s="436"/>
      <c r="H829" s="356"/>
    </row>
    <row r="830" spans="1:8" s="351" customFormat="1" ht="35.1" customHeight="1">
      <c r="A830" s="356"/>
      <c r="B830" s="403"/>
      <c r="C830" s="403"/>
      <c r="E830" s="435"/>
      <c r="F830" s="436"/>
      <c r="G830" s="436"/>
      <c r="H830" s="356"/>
    </row>
    <row r="831" spans="1:8" s="351" customFormat="1" ht="35.1" customHeight="1">
      <c r="A831" s="356"/>
      <c r="B831" s="403"/>
      <c r="C831" s="403"/>
      <c r="E831" s="435"/>
      <c r="F831" s="436"/>
      <c r="G831" s="436"/>
      <c r="H831" s="356"/>
    </row>
    <row r="832" spans="1:8" s="351" customFormat="1" ht="35.1" customHeight="1">
      <c r="A832" s="356"/>
      <c r="B832" s="403"/>
      <c r="C832" s="403"/>
      <c r="E832" s="435"/>
      <c r="F832" s="436"/>
      <c r="G832" s="436"/>
      <c r="H832" s="356"/>
    </row>
    <row r="833" spans="1:8" s="351" customFormat="1" ht="35.1" customHeight="1">
      <c r="A833" s="356"/>
      <c r="B833" s="403"/>
      <c r="C833" s="403"/>
      <c r="E833" s="435"/>
      <c r="F833" s="436"/>
      <c r="G833" s="436"/>
      <c r="H833" s="356"/>
    </row>
    <row r="834" spans="1:8" s="351" customFormat="1" ht="35.1" customHeight="1">
      <c r="A834" s="356"/>
      <c r="B834" s="403"/>
      <c r="C834" s="403"/>
      <c r="E834" s="435"/>
      <c r="F834" s="436"/>
      <c r="G834" s="436"/>
      <c r="H834" s="356"/>
    </row>
    <row r="835" spans="1:8" s="351" customFormat="1" ht="35.1" customHeight="1">
      <c r="A835" s="356"/>
      <c r="B835" s="403"/>
      <c r="C835" s="403"/>
      <c r="E835" s="435"/>
      <c r="F835" s="436"/>
      <c r="G835" s="436"/>
      <c r="H835" s="356"/>
    </row>
    <row r="836" spans="1:8" s="351" customFormat="1" ht="35.1" customHeight="1">
      <c r="A836" s="356"/>
      <c r="B836" s="403"/>
      <c r="C836" s="403"/>
      <c r="E836" s="435"/>
      <c r="F836" s="436"/>
      <c r="G836" s="436"/>
      <c r="H836" s="356"/>
    </row>
    <row r="837" spans="1:8" s="351" customFormat="1" ht="35.1" customHeight="1">
      <c r="A837" s="356"/>
      <c r="B837" s="403"/>
      <c r="C837" s="403"/>
      <c r="E837" s="435"/>
      <c r="F837" s="436"/>
      <c r="G837" s="436"/>
      <c r="H837" s="356"/>
    </row>
    <row r="838" spans="1:8" s="351" customFormat="1" ht="35.1" customHeight="1">
      <c r="A838" s="356"/>
      <c r="B838" s="403"/>
      <c r="C838" s="403"/>
      <c r="E838" s="435"/>
      <c r="F838" s="436"/>
      <c r="G838" s="436"/>
      <c r="H838" s="356"/>
    </row>
    <row r="839" spans="1:8" s="351" customFormat="1" ht="35.1" customHeight="1">
      <c r="A839" s="356"/>
      <c r="B839" s="403"/>
      <c r="C839" s="403"/>
      <c r="E839" s="435"/>
      <c r="F839" s="436"/>
      <c r="G839" s="436"/>
      <c r="H839" s="356"/>
    </row>
    <row r="840" spans="1:8" s="351" customFormat="1" ht="35.1" customHeight="1">
      <c r="A840" s="356"/>
      <c r="B840" s="403"/>
      <c r="C840" s="403"/>
      <c r="E840" s="435"/>
      <c r="F840" s="436"/>
      <c r="G840" s="436"/>
      <c r="H840" s="356"/>
    </row>
    <row r="841" spans="1:8" s="351" customFormat="1" ht="35.1" customHeight="1">
      <c r="A841" s="356"/>
      <c r="B841" s="403"/>
      <c r="C841" s="403"/>
      <c r="E841" s="435"/>
      <c r="F841" s="436"/>
      <c r="G841" s="436"/>
      <c r="H841" s="356"/>
    </row>
    <row r="842" spans="1:8" s="351" customFormat="1" ht="35.1" customHeight="1">
      <c r="A842" s="356"/>
      <c r="B842" s="403"/>
      <c r="C842" s="403"/>
      <c r="E842" s="435"/>
      <c r="F842" s="436"/>
      <c r="G842" s="436"/>
      <c r="H842" s="356"/>
    </row>
    <row r="843" spans="1:8" s="351" customFormat="1" ht="35.1" customHeight="1">
      <c r="A843" s="356"/>
      <c r="B843" s="403"/>
      <c r="C843" s="403"/>
      <c r="E843" s="435"/>
      <c r="F843" s="436"/>
      <c r="G843" s="436"/>
      <c r="H843" s="356"/>
    </row>
    <row r="844" spans="1:8" s="351" customFormat="1" ht="35.1" customHeight="1">
      <c r="A844" s="356"/>
      <c r="B844" s="403"/>
      <c r="C844" s="403"/>
      <c r="E844" s="435"/>
      <c r="F844" s="436"/>
      <c r="G844" s="436"/>
      <c r="H844" s="356"/>
    </row>
    <row r="845" spans="1:8" s="351" customFormat="1" ht="35.1" customHeight="1">
      <c r="A845" s="356"/>
      <c r="B845" s="403"/>
      <c r="C845" s="403"/>
      <c r="E845" s="435"/>
      <c r="F845" s="436"/>
      <c r="G845" s="436"/>
      <c r="H845" s="356"/>
    </row>
    <row r="846" spans="1:8" s="351" customFormat="1" ht="35.1" customHeight="1">
      <c r="A846" s="356"/>
      <c r="B846" s="403"/>
      <c r="C846" s="403"/>
      <c r="E846" s="435"/>
      <c r="F846" s="436"/>
      <c r="G846" s="436"/>
      <c r="H846" s="356"/>
    </row>
    <row r="847" spans="1:8" s="351" customFormat="1" ht="35.1" customHeight="1">
      <c r="A847" s="356"/>
      <c r="B847" s="403"/>
      <c r="C847" s="403"/>
      <c r="E847" s="435"/>
      <c r="F847" s="436"/>
      <c r="G847" s="436"/>
      <c r="H847" s="356"/>
    </row>
    <row r="848" spans="1:8" s="351" customFormat="1" ht="35.1" customHeight="1">
      <c r="A848" s="356"/>
      <c r="B848" s="403"/>
      <c r="C848" s="403"/>
      <c r="E848" s="435"/>
      <c r="F848" s="436"/>
      <c r="G848" s="436"/>
      <c r="H848" s="356"/>
    </row>
    <row r="849" spans="1:8" s="351" customFormat="1" ht="35.1" customHeight="1">
      <c r="A849" s="356"/>
      <c r="B849" s="403"/>
      <c r="C849" s="403"/>
      <c r="E849" s="435"/>
      <c r="F849" s="436"/>
      <c r="G849" s="436"/>
      <c r="H849" s="356"/>
    </row>
    <row r="850" spans="1:8" s="351" customFormat="1" ht="35.1" customHeight="1">
      <c r="A850" s="356"/>
      <c r="B850" s="403"/>
      <c r="C850" s="403"/>
      <c r="E850" s="435"/>
      <c r="F850" s="436"/>
      <c r="G850" s="436"/>
      <c r="H850" s="356"/>
    </row>
    <row r="851" spans="1:8" s="351" customFormat="1" ht="35.1" customHeight="1">
      <c r="A851" s="356"/>
      <c r="B851" s="403"/>
      <c r="C851" s="403"/>
      <c r="E851" s="435"/>
      <c r="F851" s="436"/>
      <c r="G851" s="436"/>
      <c r="H851" s="356"/>
    </row>
    <row r="852" spans="1:8" s="351" customFormat="1" ht="35.1" customHeight="1">
      <c r="A852" s="356"/>
      <c r="B852" s="403"/>
      <c r="C852" s="403"/>
      <c r="E852" s="435"/>
      <c r="F852" s="436"/>
      <c r="G852" s="436"/>
      <c r="H852" s="356"/>
    </row>
    <row r="853" spans="1:8" s="351" customFormat="1" ht="35.1" customHeight="1">
      <c r="A853" s="356"/>
      <c r="B853" s="403"/>
      <c r="C853" s="403"/>
      <c r="E853" s="435"/>
      <c r="F853" s="436"/>
      <c r="G853" s="436"/>
      <c r="H853" s="356"/>
    </row>
    <row r="854" spans="1:8" s="351" customFormat="1" ht="35.1" customHeight="1">
      <c r="A854" s="356"/>
      <c r="B854" s="403"/>
      <c r="C854" s="403"/>
      <c r="E854" s="435"/>
      <c r="F854" s="436"/>
      <c r="G854" s="436"/>
      <c r="H854" s="356"/>
    </row>
    <row r="855" spans="1:8" s="351" customFormat="1" ht="35.1" customHeight="1">
      <c r="A855" s="356"/>
      <c r="B855" s="403"/>
      <c r="C855" s="403"/>
      <c r="E855" s="435"/>
      <c r="F855" s="436"/>
      <c r="G855" s="436"/>
      <c r="H855" s="356"/>
    </row>
    <row r="856" spans="1:8" s="351" customFormat="1" ht="35.1" customHeight="1">
      <c r="A856" s="356"/>
      <c r="B856" s="403"/>
      <c r="C856" s="403"/>
      <c r="E856" s="435"/>
      <c r="F856" s="436"/>
      <c r="G856" s="436"/>
      <c r="H856" s="356"/>
    </row>
    <row r="857" spans="1:8" s="351" customFormat="1" ht="35.1" customHeight="1">
      <c r="A857" s="356"/>
      <c r="B857" s="403"/>
      <c r="C857" s="403"/>
      <c r="E857" s="435"/>
      <c r="F857" s="436"/>
      <c r="G857" s="436"/>
      <c r="H857" s="356"/>
    </row>
    <row r="858" spans="1:8" s="351" customFormat="1" ht="35.1" customHeight="1">
      <c r="A858" s="356"/>
      <c r="B858" s="403"/>
      <c r="C858" s="403"/>
      <c r="E858" s="435"/>
      <c r="F858" s="436"/>
      <c r="G858" s="436"/>
      <c r="H858" s="356"/>
    </row>
    <row r="859" spans="1:8" s="351" customFormat="1" ht="35.1" customHeight="1">
      <c r="A859" s="356"/>
      <c r="B859" s="403"/>
      <c r="C859" s="403"/>
      <c r="E859" s="435"/>
      <c r="F859" s="436"/>
      <c r="G859" s="436"/>
      <c r="H859" s="356"/>
    </row>
    <row r="860" spans="1:8" s="351" customFormat="1" ht="35.1" customHeight="1">
      <c r="A860" s="356"/>
      <c r="B860" s="403"/>
      <c r="C860" s="403"/>
      <c r="E860" s="435"/>
      <c r="F860" s="436"/>
      <c r="G860" s="436"/>
      <c r="H860" s="356"/>
    </row>
    <row r="861" spans="1:8" s="351" customFormat="1" ht="35.1" customHeight="1">
      <c r="A861" s="356"/>
      <c r="B861" s="403"/>
      <c r="C861" s="403"/>
      <c r="E861" s="435"/>
      <c r="F861" s="436"/>
      <c r="G861" s="436"/>
      <c r="H861" s="356"/>
    </row>
    <row r="862" spans="1:8" s="351" customFormat="1" ht="35.1" customHeight="1">
      <c r="A862" s="356"/>
      <c r="B862" s="403"/>
      <c r="C862" s="403"/>
      <c r="E862" s="435"/>
      <c r="F862" s="436"/>
      <c r="G862" s="436"/>
      <c r="H862" s="356"/>
    </row>
    <row r="863" spans="1:8" s="351" customFormat="1" ht="35.1" customHeight="1">
      <c r="A863" s="356"/>
      <c r="B863" s="403"/>
      <c r="C863" s="403"/>
      <c r="E863" s="435"/>
      <c r="F863" s="436"/>
      <c r="G863" s="436"/>
      <c r="H863" s="356"/>
    </row>
    <row r="864" spans="1:8" s="351" customFormat="1" ht="35.1" customHeight="1">
      <c r="A864" s="356"/>
      <c r="B864" s="403"/>
      <c r="C864" s="403"/>
      <c r="E864" s="435"/>
      <c r="F864" s="436"/>
      <c r="G864" s="436"/>
      <c r="H864" s="356"/>
    </row>
    <row r="865" spans="1:8" s="351" customFormat="1" ht="35.1" customHeight="1">
      <c r="A865" s="356"/>
      <c r="B865" s="403"/>
      <c r="C865" s="403"/>
      <c r="E865" s="435"/>
      <c r="F865" s="436"/>
      <c r="G865" s="436"/>
      <c r="H865" s="356"/>
    </row>
    <row r="866" spans="1:8" s="351" customFormat="1" ht="35.1" customHeight="1">
      <c r="A866" s="356"/>
      <c r="B866" s="403"/>
      <c r="C866" s="403"/>
      <c r="E866" s="435"/>
      <c r="F866" s="436"/>
      <c r="G866" s="436"/>
      <c r="H866" s="356"/>
    </row>
    <row r="867" spans="1:8" s="351" customFormat="1" ht="35.1" customHeight="1">
      <c r="A867" s="356"/>
      <c r="B867" s="403"/>
      <c r="C867" s="403"/>
      <c r="E867" s="435"/>
      <c r="F867" s="436"/>
      <c r="G867" s="436"/>
      <c r="H867" s="356"/>
    </row>
    <row r="868" spans="1:8" s="351" customFormat="1" ht="35.1" customHeight="1">
      <c r="A868" s="356"/>
      <c r="B868" s="403"/>
      <c r="C868" s="403"/>
      <c r="E868" s="435"/>
      <c r="F868" s="436"/>
      <c r="G868" s="436"/>
      <c r="H868" s="356"/>
    </row>
    <row r="869" spans="1:8" s="351" customFormat="1" ht="35.1" customHeight="1">
      <c r="A869" s="356"/>
      <c r="B869" s="403"/>
      <c r="C869" s="403"/>
      <c r="E869" s="435"/>
      <c r="F869" s="436"/>
      <c r="G869" s="436"/>
      <c r="H869" s="356"/>
    </row>
    <row r="870" spans="1:8" s="351" customFormat="1" ht="35.1" customHeight="1">
      <c r="A870" s="356"/>
      <c r="B870" s="403"/>
      <c r="C870" s="403"/>
      <c r="E870" s="435"/>
      <c r="F870" s="436"/>
      <c r="G870" s="436"/>
      <c r="H870" s="356"/>
    </row>
    <row r="871" spans="1:8" s="351" customFormat="1" ht="35.1" customHeight="1">
      <c r="A871" s="356"/>
      <c r="B871" s="403"/>
      <c r="C871" s="403"/>
      <c r="E871" s="435"/>
      <c r="F871" s="436"/>
      <c r="G871" s="436"/>
      <c r="H871" s="356"/>
    </row>
    <row r="872" spans="1:8" s="351" customFormat="1" ht="35.1" customHeight="1">
      <c r="A872" s="356"/>
      <c r="B872" s="403"/>
      <c r="C872" s="403"/>
      <c r="E872" s="435"/>
      <c r="F872" s="436"/>
      <c r="G872" s="436"/>
      <c r="H872" s="356"/>
    </row>
    <row r="873" spans="1:8" s="351" customFormat="1" ht="35.1" customHeight="1">
      <c r="A873" s="356"/>
      <c r="B873" s="403"/>
      <c r="C873" s="403"/>
      <c r="E873" s="435"/>
      <c r="F873" s="436"/>
      <c r="G873" s="436"/>
      <c r="H873" s="356"/>
    </row>
    <row r="874" spans="1:8" s="351" customFormat="1" ht="35.1" customHeight="1">
      <c r="A874" s="356"/>
      <c r="B874" s="403"/>
      <c r="C874" s="403"/>
      <c r="E874" s="435"/>
      <c r="F874" s="436"/>
      <c r="G874" s="436"/>
      <c r="H874" s="356"/>
    </row>
    <row r="875" spans="1:8" s="351" customFormat="1" ht="35.1" customHeight="1">
      <c r="A875" s="356"/>
      <c r="B875" s="403"/>
      <c r="C875" s="403"/>
      <c r="E875" s="435"/>
      <c r="F875" s="436"/>
      <c r="G875" s="436"/>
      <c r="H875" s="356"/>
    </row>
    <row r="876" spans="1:8" s="351" customFormat="1" ht="35.1" customHeight="1">
      <c r="A876" s="356"/>
      <c r="B876" s="403"/>
      <c r="C876" s="403"/>
      <c r="E876" s="435"/>
      <c r="F876" s="436"/>
      <c r="G876" s="436"/>
      <c r="H876" s="356"/>
    </row>
    <row r="877" spans="1:8" s="351" customFormat="1" ht="35.1" customHeight="1">
      <c r="A877" s="356"/>
      <c r="B877" s="403"/>
      <c r="C877" s="403"/>
      <c r="E877" s="435"/>
      <c r="F877" s="436"/>
      <c r="G877" s="436"/>
      <c r="H877" s="356"/>
    </row>
    <row r="878" spans="1:8" s="351" customFormat="1" ht="35.1" customHeight="1">
      <c r="A878" s="356"/>
      <c r="B878" s="403"/>
      <c r="C878" s="403"/>
      <c r="E878" s="435"/>
      <c r="F878" s="436"/>
      <c r="G878" s="436"/>
      <c r="H878" s="356"/>
    </row>
    <row r="879" spans="1:8" s="351" customFormat="1" ht="35.1" customHeight="1">
      <c r="A879" s="356"/>
      <c r="B879" s="403"/>
      <c r="C879" s="403"/>
      <c r="E879" s="435"/>
      <c r="F879" s="436"/>
      <c r="G879" s="436"/>
      <c r="H879" s="356"/>
    </row>
    <row r="880" spans="1:8" s="351" customFormat="1" ht="35.1" customHeight="1">
      <c r="A880" s="356"/>
      <c r="B880" s="403"/>
      <c r="C880" s="403"/>
      <c r="E880" s="435"/>
      <c r="F880" s="436"/>
      <c r="G880" s="436"/>
      <c r="H880" s="356"/>
    </row>
    <row r="881" spans="1:8" s="351" customFormat="1" ht="35.1" customHeight="1">
      <c r="A881" s="356"/>
      <c r="B881" s="403"/>
      <c r="C881" s="403"/>
      <c r="E881" s="435"/>
      <c r="F881" s="436"/>
      <c r="G881" s="436"/>
      <c r="H881" s="356"/>
    </row>
    <row r="882" spans="1:8" s="351" customFormat="1" ht="35.1" customHeight="1">
      <c r="A882" s="356"/>
      <c r="B882" s="403"/>
      <c r="C882" s="403"/>
      <c r="E882" s="435"/>
      <c r="F882" s="436"/>
      <c r="G882" s="436"/>
      <c r="H882" s="356"/>
    </row>
    <row r="883" spans="1:8" s="351" customFormat="1" ht="35.1" customHeight="1">
      <c r="A883" s="356"/>
      <c r="B883" s="403"/>
      <c r="C883" s="403"/>
      <c r="E883" s="435"/>
      <c r="F883" s="436"/>
      <c r="G883" s="436"/>
      <c r="H883" s="356"/>
    </row>
    <row r="884" spans="1:8" s="351" customFormat="1" ht="35.1" customHeight="1">
      <c r="A884" s="356"/>
      <c r="B884" s="403"/>
      <c r="C884" s="403"/>
      <c r="E884" s="435"/>
      <c r="F884" s="436"/>
      <c r="G884" s="436"/>
      <c r="H884" s="356"/>
    </row>
    <row r="885" spans="1:8" s="351" customFormat="1" ht="35.1" customHeight="1">
      <c r="A885" s="356"/>
      <c r="B885" s="403"/>
      <c r="C885" s="403"/>
      <c r="E885" s="435"/>
      <c r="F885" s="436"/>
      <c r="G885" s="436"/>
      <c r="H885" s="356"/>
    </row>
    <row r="886" spans="1:8" s="351" customFormat="1" ht="35.1" customHeight="1">
      <c r="A886" s="356"/>
      <c r="B886" s="403"/>
      <c r="C886" s="403"/>
      <c r="E886" s="435"/>
      <c r="F886" s="436"/>
      <c r="G886" s="436"/>
      <c r="H886" s="356"/>
    </row>
    <row r="887" spans="1:8" s="351" customFormat="1" ht="35.1" customHeight="1">
      <c r="A887" s="356"/>
      <c r="B887" s="403"/>
      <c r="C887" s="403"/>
      <c r="E887" s="435"/>
      <c r="F887" s="436"/>
      <c r="G887" s="436"/>
      <c r="H887" s="356"/>
    </row>
    <row r="888" spans="1:8" s="351" customFormat="1" ht="35.1" customHeight="1">
      <c r="A888" s="356"/>
      <c r="B888" s="403"/>
      <c r="C888" s="403"/>
      <c r="E888" s="435"/>
      <c r="F888" s="436"/>
      <c r="G888" s="436"/>
      <c r="H888" s="356"/>
    </row>
    <row r="889" spans="1:8" s="351" customFormat="1" ht="35.1" customHeight="1">
      <c r="A889" s="356"/>
      <c r="B889" s="403"/>
      <c r="C889" s="403"/>
      <c r="E889" s="435"/>
      <c r="F889" s="436"/>
      <c r="G889" s="436"/>
      <c r="H889" s="356"/>
    </row>
    <row r="890" spans="1:8" s="351" customFormat="1" ht="35.1" customHeight="1">
      <c r="A890" s="356"/>
      <c r="B890" s="403"/>
      <c r="C890" s="403"/>
      <c r="E890" s="435"/>
      <c r="F890" s="436"/>
      <c r="G890" s="436"/>
      <c r="H890" s="356"/>
    </row>
    <row r="891" spans="1:8" s="351" customFormat="1" ht="35.1" customHeight="1">
      <c r="A891" s="356"/>
      <c r="B891" s="403"/>
      <c r="C891" s="403"/>
      <c r="E891" s="435"/>
      <c r="F891" s="436"/>
      <c r="G891" s="436"/>
      <c r="H891" s="356"/>
    </row>
    <row r="892" spans="1:8" s="351" customFormat="1" ht="35.1" customHeight="1">
      <c r="A892" s="356"/>
      <c r="B892" s="403"/>
      <c r="C892" s="403"/>
      <c r="E892" s="435"/>
      <c r="F892" s="436"/>
      <c r="G892" s="436"/>
      <c r="H892" s="356"/>
    </row>
    <row r="893" spans="1:8" s="351" customFormat="1" ht="35.1" customHeight="1">
      <c r="A893" s="356"/>
      <c r="B893" s="403"/>
      <c r="C893" s="403"/>
      <c r="E893" s="435"/>
      <c r="F893" s="436"/>
      <c r="G893" s="436"/>
      <c r="H893" s="356"/>
    </row>
    <row r="894" spans="1:8" s="351" customFormat="1" ht="35.1" customHeight="1">
      <c r="A894" s="356"/>
      <c r="B894" s="403"/>
      <c r="C894" s="403"/>
      <c r="E894" s="435"/>
      <c r="F894" s="436"/>
      <c r="G894" s="436"/>
      <c r="H894" s="356"/>
    </row>
    <row r="895" spans="1:8" s="351" customFormat="1" ht="35.1" customHeight="1">
      <c r="A895" s="356"/>
      <c r="B895" s="403"/>
      <c r="C895" s="403"/>
      <c r="E895" s="435"/>
      <c r="F895" s="436"/>
      <c r="G895" s="436"/>
      <c r="H895" s="356"/>
    </row>
    <row r="896" spans="1:8" s="351" customFormat="1" ht="35.1" customHeight="1">
      <c r="A896" s="356"/>
      <c r="B896" s="403"/>
      <c r="C896" s="403"/>
      <c r="E896" s="435"/>
      <c r="F896" s="436"/>
      <c r="G896" s="436"/>
      <c r="H896" s="356"/>
    </row>
    <row r="897" spans="1:8" s="351" customFormat="1" ht="35.1" customHeight="1">
      <c r="A897" s="356"/>
      <c r="B897" s="403"/>
      <c r="C897" s="403"/>
      <c r="E897" s="435"/>
      <c r="F897" s="436"/>
      <c r="G897" s="436"/>
      <c r="H897" s="356"/>
    </row>
    <row r="898" spans="1:8" s="351" customFormat="1" ht="35.1" customHeight="1">
      <c r="A898" s="356"/>
      <c r="B898" s="403"/>
      <c r="C898" s="403"/>
      <c r="E898" s="435"/>
      <c r="F898" s="436"/>
      <c r="G898" s="436"/>
      <c r="H898" s="356"/>
    </row>
    <row r="899" spans="1:8" s="351" customFormat="1" ht="35.1" customHeight="1">
      <c r="A899" s="356"/>
      <c r="B899" s="403"/>
      <c r="C899" s="403"/>
      <c r="E899" s="435"/>
      <c r="F899" s="436"/>
      <c r="G899" s="436"/>
      <c r="H899" s="356"/>
    </row>
    <row r="900" spans="1:8" s="351" customFormat="1" ht="35.1" customHeight="1">
      <c r="A900" s="356"/>
      <c r="B900" s="403"/>
      <c r="C900" s="403"/>
      <c r="E900" s="435"/>
      <c r="F900" s="436"/>
      <c r="G900" s="436"/>
      <c r="H900" s="356"/>
    </row>
    <row r="901" spans="1:8" s="351" customFormat="1" ht="35.1" customHeight="1">
      <c r="A901" s="356"/>
      <c r="B901" s="403"/>
      <c r="C901" s="403"/>
      <c r="E901" s="435"/>
      <c r="F901" s="436"/>
      <c r="G901" s="436"/>
      <c r="H901" s="356"/>
    </row>
    <row r="902" spans="1:8" s="351" customFormat="1" ht="35.1" customHeight="1">
      <c r="A902" s="356"/>
      <c r="B902" s="403"/>
      <c r="C902" s="403"/>
      <c r="E902" s="435"/>
      <c r="F902" s="436"/>
      <c r="G902" s="436"/>
      <c r="H902" s="356"/>
    </row>
    <row r="903" spans="1:8" s="351" customFormat="1" ht="35.1" customHeight="1">
      <c r="A903" s="356"/>
      <c r="B903" s="403"/>
      <c r="C903" s="403"/>
      <c r="E903" s="435"/>
      <c r="F903" s="436"/>
      <c r="G903" s="436"/>
      <c r="H903" s="356"/>
    </row>
    <row r="904" spans="1:8" s="351" customFormat="1" ht="35.1" customHeight="1">
      <c r="A904" s="356"/>
      <c r="B904" s="403"/>
      <c r="C904" s="403"/>
      <c r="E904" s="435"/>
      <c r="F904" s="436"/>
      <c r="G904" s="436"/>
      <c r="H904" s="356"/>
    </row>
    <row r="905" spans="1:8" s="351" customFormat="1" ht="35.1" customHeight="1">
      <c r="A905" s="356"/>
      <c r="B905" s="403"/>
      <c r="C905" s="403"/>
      <c r="E905" s="435"/>
      <c r="F905" s="436"/>
      <c r="G905" s="436"/>
      <c r="H905" s="356"/>
    </row>
    <row r="906" spans="1:8" s="351" customFormat="1" ht="35.1" customHeight="1">
      <c r="A906" s="356"/>
      <c r="B906" s="403"/>
      <c r="C906" s="403"/>
      <c r="E906" s="435"/>
      <c r="F906" s="436"/>
      <c r="G906" s="436"/>
      <c r="H906" s="356"/>
    </row>
    <row r="907" spans="1:8" s="351" customFormat="1" ht="35.1" customHeight="1">
      <c r="A907" s="356"/>
      <c r="B907" s="403"/>
      <c r="C907" s="403"/>
      <c r="E907" s="435"/>
      <c r="F907" s="436"/>
      <c r="G907" s="436"/>
      <c r="H907" s="356"/>
    </row>
    <row r="908" spans="1:8" s="351" customFormat="1" ht="35.1" customHeight="1">
      <c r="A908" s="356"/>
      <c r="B908" s="403"/>
      <c r="C908" s="403"/>
      <c r="E908" s="435"/>
      <c r="F908" s="436"/>
      <c r="G908" s="436"/>
      <c r="H908" s="356"/>
    </row>
    <row r="909" spans="1:8" s="351" customFormat="1" ht="35.1" customHeight="1">
      <c r="A909" s="356"/>
      <c r="B909" s="403"/>
      <c r="C909" s="403"/>
      <c r="E909" s="435"/>
      <c r="F909" s="436"/>
      <c r="G909" s="436"/>
      <c r="H909" s="356"/>
    </row>
    <row r="910" spans="1:8" s="351" customFormat="1" ht="35.1" customHeight="1">
      <c r="A910" s="356"/>
      <c r="B910" s="403"/>
      <c r="C910" s="403"/>
      <c r="E910" s="435"/>
      <c r="F910" s="436"/>
      <c r="G910" s="436"/>
      <c r="H910" s="356"/>
    </row>
    <row r="911" spans="1:8" s="351" customFormat="1" ht="35.1" customHeight="1">
      <c r="A911" s="356"/>
      <c r="B911" s="403"/>
      <c r="C911" s="403"/>
      <c r="E911" s="435"/>
      <c r="F911" s="436"/>
      <c r="G911" s="436"/>
      <c r="H911" s="356"/>
    </row>
    <row r="912" spans="1:8" s="351" customFormat="1" ht="35.1" customHeight="1">
      <c r="A912" s="356"/>
      <c r="B912" s="403"/>
      <c r="C912" s="403"/>
      <c r="E912" s="435"/>
      <c r="F912" s="436"/>
      <c r="G912" s="436"/>
      <c r="H912" s="356"/>
    </row>
    <row r="913" spans="1:8" s="351" customFormat="1" ht="35.1" customHeight="1">
      <c r="A913" s="356"/>
      <c r="B913" s="403"/>
      <c r="C913" s="403"/>
      <c r="E913" s="435"/>
      <c r="F913" s="436"/>
      <c r="G913" s="436"/>
      <c r="H913" s="356"/>
    </row>
    <row r="914" spans="1:8" s="351" customFormat="1" ht="35.1" customHeight="1">
      <c r="A914" s="356"/>
      <c r="B914" s="403"/>
      <c r="C914" s="403"/>
      <c r="E914" s="435"/>
      <c r="F914" s="436"/>
      <c r="G914" s="436"/>
      <c r="H914" s="356"/>
    </row>
    <row r="915" spans="1:8" s="351" customFormat="1" ht="35.1" customHeight="1">
      <c r="A915" s="356"/>
      <c r="B915" s="403"/>
      <c r="C915" s="403"/>
      <c r="E915" s="435"/>
      <c r="F915" s="436"/>
      <c r="G915" s="436"/>
      <c r="H915" s="356"/>
    </row>
    <row r="916" spans="1:8" s="351" customFormat="1" ht="35.1" customHeight="1">
      <c r="A916" s="356"/>
      <c r="B916" s="403"/>
      <c r="C916" s="403"/>
      <c r="E916" s="435"/>
      <c r="F916" s="436"/>
      <c r="G916" s="436"/>
      <c r="H916" s="356"/>
    </row>
    <row r="917" spans="1:8" s="351" customFormat="1" ht="35.1" customHeight="1">
      <c r="A917" s="356"/>
      <c r="B917" s="403"/>
      <c r="C917" s="403"/>
      <c r="E917" s="435"/>
      <c r="F917" s="436"/>
      <c r="G917" s="436"/>
      <c r="H917" s="356"/>
    </row>
    <row r="918" spans="1:8" s="351" customFormat="1" ht="35.1" customHeight="1">
      <c r="A918" s="356"/>
      <c r="B918" s="403"/>
      <c r="C918" s="403"/>
      <c r="E918" s="435"/>
      <c r="F918" s="436"/>
      <c r="G918" s="436"/>
      <c r="H918" s="356"/>
    </row>
    <row r="919" spans="1:8" s="351" customFormat="1" ht="35.1" customHeight="1">
      <c r="A919" s="356"/>
      <c r="B919" s="403"/>
      <c r="C919" s="403"/>
      <c r="E919" s="435"/>
      <c r="F919" s="436"/>
      <c r="G919" s="436"/>
      <c r="H919" s="356"/>
    </row>
    <row r="920" spans="1:8" s="351" customFormat="1" ht="35.1" customHeight="1">
      <c r="A920" s="356"/>
      <c r="B920" s="403"/>
      <c r="C920" s="403"/>
      <c r="E920" s="435"/>
      <c r="F920" s="436"/>
      <c r="G920" s="436"/>
      <c r="H920" s="356"/>
    </row>
    <row r="921" spans="1:8" s="351" customFormat="1" ht="35.1" customHeight="1">
      <c r="A921" s="356"/>
      <c r="B921" s="403"/>
      <c r="C921" s="403"/>
      <c r="E921" s="435"/>
      <c r="F921" s="436"/>
      <c r="G921" s="436"/>
      <c r="H921" s="356"/>
    </row>
    <row r="922" spans="1:8" s="351" customFormat="1" ht="35.1" customHeight="1">
      <c r="A922" s="356"/>
      <c r="B922" s="403"/>
      <c r="C922" s="403"/>
      <c r="E922" s="435"/>
      <c r="F922" s="436"/>
      <c r="G922" s="436"/>
      <c r="H922" s="356"/>
    </row>
    <row r="923" spans="1:8" s="351" customFormat="1" ht="35.1" customHeight="1">
      <c r="A923" s="356"/>
      <c r="B923" s="403"/>
      <c r="C923" s="403"/>
      <c r="E923" s="435"/>
      <c r="F923" s="436"/>
      <c r="G923" s="436"/>
      <c r="H923" s="356"/>
    </row>
    <row r="924" spans="1:8" s="351" customFormat="1" ht="35.1" customHeight="1">
      <c r="A924" s="356"/>
      <c r="B924" s="403"/>
      <c r="C924" s="403"/>
      <c r="E924" s="435"/>
      <c r="F924" s="436"/>
      <c r="G924" s="436"/>
      <c r="H924" s="356"/>
    </row>
    <row r="925" spans="1:8" s="351" customFormat="1" ht="35.1" customHeight="1">
      <c r="A925" s="356"/>
      <c r="B925" s="403"/>
      <c r="C925" s="403"/>
      <c r="E925" s="435"/>
      <c r="F925" s="436"/>
      <c r="G925" s="436"/>
      <c r="H925" s="356"/>
    </row>
    <row r="926" spans="1:8" s="351" customFormat="1" ht="35.1" customHeight="1">
      <c r="A926" s="356"/>
      <c r="B926" s="403"/>
      <c r="C926" s="403"/>
      <c r="E926" s="435"/>
      <c r="F926" s="436"/>
      <c r="G926" s="436"/>
      <c r="H926" s="356"/>
    </row>
    <row r="927" spans="1:8" s="351" customFormat="1" ht="35.1" customHeight="1">
      <c r="A927" s="356"/>
      <c r="B927" s="403"/>
      <c r="C927" s="403"/>
      <c r="E927" s="435"/>
      <c r="F927" s="436"/>
      <c r="G927" s="436"/>
      <c r="H927" s="356"/>
    </row>
    <row r="928" spans="1:8" s="351" customFormat="1" ht="35.1" customHeight="1">
      <c r="A928" s="356"/>
      <c r="B928" s="403"/>
      <c r="C928" s="403"/>
      <c r="E928" s="435"/>
      <c r="F928" s="436"/>
      <c r="G928" s="436"/>
      <c r="H928" s="356"/>
    </row>
    <row r="929" spans="1:8" s="351" customFormat="1" ht="35.1" customHeight="1">
      <c r="A929" s="356"/>
      <c r="B929" s="403"/>
      <c r="C929" s="403"/>
      <c r="E929" s="435"/>
      <c r="F929" s="436"/>
      <c r="G929" s="436"/>
      <c r="H929" s="356"/>
    </row>
    <row r="930" spans="1:8" s="351" customFormat="1" ht="35.1" customHeight="1">
      <c r="A930" s="356"/>
      <c r="B930" s="403"/>
      <c r="C930" s="403"/>
      <c r="E930" s="435"/>
      <c r="F930" s="436"/>
      <c r="G930" s="436"/>
      <c r="H930" s="356"/>
    </row>
    <row r="931" spans="1:8" s="351" customFormat="1" ht="35.1" customHeight="1">
      <c r="A931" s="356"/>
      <c r="B931" s="403"/>
      <c r="C931" s="403"/>
      <c r="E931" s="435"/>
      <c r="F931" s="436"/>
      <c r="G931" s="436"/>
      <c r="H931" s="356"/>
    </row>
    <row r="932" spans="1:8" s="351" customFormat="1" ht="35.1" customHeight="1">
      <c r="A932" s="356"/>
      <c r="B932" s="403"/>
      <c r="C932" s="403"/>
      <c r="E932" s="435"/>
      <c r="F932" s="436"/>
      <c r="G932" s="436"/>
      <c r="H932" s="356"/>
    </row>
    <row r="933" spans="1:8" s="351" customFormat="1" ht="35.1" customHeight="1">
      <c r="A933" s="356"/>
      <c r="B933" s="403"/>
      <c r="C933" s="403"/>
      <c r="E933" s="435"/>
      <c r="F933" s="436"/>
      <c r="G933" s="436"/>
      <c r="H933" s="356"/>
    </row>
    <row r="934" spans="1:8" s="351" customFormat="1" ht="35.1" customHeight="1">
      <c r="A934" s="356"/>
      <c r="B934" s="403"/>
      <c r="C934" s="403"/>
      <c r="E934" s="435"/>
      <c r="F934" s="436"/>
      <c r="G934" s="436"/>
      <c r="H934" s="356"/>
    </row>
    <row r="935" spans="1:8" s="351" customFormat="1" ht="35.1" customHeight="1">
      <c r="A935" s="356"/>
      <c r="B935" s="403"/>
      <c r="C935" s="403"/>
      <c r="E935" s="435"/>
      <c r="F935" s="436"/>
      <c r="G935" s="436"/>
      <c r="H935" s="356"/>
    </row>
    <row r="936" spans="1:8" s="351" customFormat="1" ht="35.1" customHeight="1">
      <c r="A936" s="356"/>
      <c r="B936" s="403"/>
      <c r="C936" s="403"/>
      <c r="E936" s="435"/>
      <c r="F936" s="436"/>
      <c r="G936" s="436"/>
      <c r="H936" s="356"/>
    </row>
    <row r="937" spans="1:8" s="351" customFormat="1" ht="35.1" customHeight="1">
      <c r="A937" s="356"/>
      <c r="B937" s="403"/>
      <c r="C937" s="403"/>
      <c r="E937" s="435"/>
      <c r="F937" s="436"/>
      <c r="G937" s="436"/>
      <c r="H937" s="356"/>
    </row>
    <row r="938" spans="1:8" s="351" customFormat="1" ht="35.1" customHeight="1">
      <c r="A938" s="356"/>
      <c r="B938" s="403"/>
      <c r="C938" s="403"/>
      <c r="E938" s="435"/>
      <c r="F938" s="436"/>
      <c r="G938" s="436"/>
      <c r="H938" s="356"/>
    </row>
    <row r="939" spans="1:8" s="351" customFormat="1" ht="35.1" customHeight="1">
      <c r="A939" s="356"/>
      <c r="B939" s="403"/>
      <c r="C939" s="403"/>
      <c r="E939" s="435"/>
      <c r="F939" s="436"/>
      <c r="G939" s="436"/>
      <c r="H939" s="356"/>
    </row>
    <row r="940" spans="1:8" s="351" customFormat="1" ht="35.1" customHeight="1">
      <c r="A940" s="356"/>
      <c r="B940" s="403"/>
      <c r="C940" s="403"/>
      <c r="E940" s="435"/>
      <c r="F940" s="436"/>
      <c r="G940" s="436"/>
      <c r="H940" s="356"/>
    </row>
    <row r="941" spans="1:8" s="351" customFormat="1" ht="35.1" customHeight="1">
      <c r="A941" s="356"/>
      <c r="B941" s="403"/>
      <c r="C941" s="403"/>
      <c r="E941" s="435"/>
      <c r="F941" s="436"/>
      <c r="G941" s="436"/>
      <c r="H941" s="356"/>
    </row>
    <row r="942" spans="1:8" s="351" customFormat="1" ht="35.1" customHeight="1">
      <c r="A942" s="356"/>
      <c r="B942" s="403"/>
      <c r="C942" s="403"/>
      <c r="E942" s="435"/>
      <c r="F942" s="436"/>
      <c r="G942" s="436"/>
      <c r="H942" s="356"/>
    </row>
    <row r="943" spans="1:8" s="351" customFormat="1" ht="35.1" customHeight="1">
      <c r="A943" s="356"/>
      <c r="B943" s="403"/>
      <c r="C943" s="403"/>
      <c r="E943" s="435"/>
      <c r="F943" s="436"/>
      <c r="G943" s="436"/>
      <c r="H943" s="356"/>
    </row>
    <row r="944" spans="1:8" s="351" customFormat="1" ht="35.1" customHeight="1">
      <c r="A944" s="356"/>
      <c r="B944" s="403"/>
      <c r="C944" s="403"/>
      <c r="E944" s="435"/>
      <c r="F944" s="436"/>
      <c r="G944" s="436"/>
      <c r="H944" s="356"/>
    </row>
    <row r="945" spans="1:8" s="351" customFormat="1" ht="35.1" customHeight="1">
      <c r="A945" s="356"/>
      <c r="B945" s="403"/>
      <c r="C945" s="403"/>
      <c r="E945" s="435"/>
      <c r="F945" s="436"/>
      <c r="G945" s="436"/>
      <c r="H945" s="356"/>
    </row>
    <row r="946" spans="1:8" s="351" customFormat="1" ht="35.1" customHeight="1">
      <c r="A946" s="356"/>
      <c r="B946" s="403"/>
      <c r="C946" s="403"/>
      <c r="E946" s="435"/>
      <c r="F946" s="436"/>
      <c r="G946" s="436"/>
      <c r="H946" s="356"/>
    </row>
    <row r="947" spans="1:8" s="351" customFormat="1" ht="35.1" customHeight="1">
      <c r="A947" s="356"/>
      <c r="B947" s="403"/>
      <c r="C947" s="403"/>
      <c r="E947" s="435"/>
      <c r="F947" s="436"/>
      <c r="G947" s="436"/>
      <c r="H947" s="356"/>
    </row>
    <row r="948" spans="1:8" s="351" customFormat="1" ht="35.1" customHeight="1">
      <c r="A948" s="356"/>
      <c r="B948" s="403"/>
      <c r="C948" s="403"/>
      <c r="E948" s="435"/>
      <c r="F948" s="436"/>
      <c r="G948" s="436"/>
      <c r="H948" s="356"/>
    </row>
    <row r="949" spans="1:8" s="351" customFormat="1" ht="35.1" customHeight="1">
      <c r="A949" s="356"/>
      <c r="B949" s="403"/>
      <c r="C949" s="403"/>
      <c r="E949" s="435"/>
      <c r="F949" s="436"/>
      <c r="G949" s="436"/>
      <c r="H949" s="356"/>
    </row>
    <row r="950" spans="1:8" s="351" customFormat="1" ht="35.1" customHeight="1">
      <c r="A950" s="356"/>
      <c r="B950" s="403"/>
      <c r="C950" s="403"/>
      <c r="E950" s="435"/>
      <c r="F950" s="436"/>
      <c r="G950" s="436"/>
      <c r="H950" s="356"/>
    </row>
    <row r="951" spans="1:8" s="351" customFormat="1" ht="35.1" customHeight="1">
      <c r="A951" s="356"/>
      <c r="B951" s="403"/>
      <c r="C951" s="403"/>
      <c r="E951" s="435"/>
      <c r="F951" s="436"/>
      <c r="G951" s="436"/>
      <c r="H951" s="356"/>
    </row>
    <row r="952" spans="1:8" s="351" customFormat="1" ht="35.1" customHeight="1">
      <c r="A952" s="356"/>
      <c r="B952" s="403"/>
      <c r="C952" s="403"/>
      <c r="E952" s="435"/>
      <c r="F952" s="436"/>
      <c r="G952" s="436"/>
      <c r="H952" s="356"/>
    </row>
    <row r="953" spans="1:8" s="351" customFormat="1" ht="35.1" customHeight="1">
      <c r="A953" s="356"/>
      <c r="B953" s="403"/>
      <c r="C953" s="403"/>
      <c r="E953" s="435"/>
      <c r="F953" s="436"/>
      <c r="G953" s="436"/>
      <c r="H953" s="356"/>
    </row>
    <row r="954" spans="1:8" s="351" customFormat="1" ht="35.1" customHeight="1">
      <c r="A954" s="356"/>
      <c r="B954" s="403"/>
      <c r="C954" s="403"/>
      <c r="E954" s="435"/>
      <c r="F954" s="436"/>
      <c r="G954" s="436"/>
      <c r="H954" s="356"/>
    </row>
    <row r="955" spans="1:8" s="351" customFormat="1" ht="35.1" customHeight="1">
      <c r="A955" s="356"/>
      <c r="B955" s="403"/>
      <c r="C955" s="403"/>
      <c r="E955" s="435"/>
      <c r="F955" s="436"/>
      <c r="G955" s="436"/>
      <c r="H955" s="356"/>
    </row>
    <row r="956" spans="1:8" s="351" customFormat="1" ht="35.1" customHeight="1">
      <c r="A956" s="356"/>
      <c r="B956" s="403"/>
      <c r="C956" s="403"/>
      <c r="E956" s="435"/>
      <c r="F956" s="436"/>
      <c r="G956" s="436"/>
      <c r="H956" s="356"/>
    </row>
    <row r="957" spans="1:8" s="351" customFormat="1" ht="35.1" customHeight="1">
      <c r="A957" s="356"/>
      <c r="B957" s="403"/>
      <c r="C957" s="403"/>
      <c r="E957" s="435"/>
      <c r="F957" s="436"/>
      <c r="G957" s="436"/>
      <c r="H957" s="356"/>
    </row>
    <row r="958" spans="1:8" s="351" customFormat="1" ht="35.1" customHeight="1">
      <c r="A958" s="356"/>
      <c r="B958" s="403"/>
      <c r="C958" s="403"/>
      <c r="E958" s="435"/>
      <c r="F958" s="436"/>
      <c r="G958" s="436"/>
      <c r="H958" s="356"/>
    </row>
    <row r="959" spans="1:8" s="351" customFormat="1" ht="35.1" customHeight="1">
      <c r="A959" s="356"/>
      <c r="B959" s="403"/>
      <c r="C959" s="403"/>
      <c r="E959" s="435"/>
      <c r="F959" s="436"/>
      <c r="G959" s="436"/>
      <c r="H959" s="356"/>
    </row>
    <row r="960" spans="1:8" s="351" customFormat="1" ht="35.1" customHeight="1">
      <c r="A960" s="356"/>
      <c r="B960" s="403"/>
      <c r="C960" s="403"/>
      <c r="E960" s="435"/>
      <c r="F960" s="436"/>
      <c r="G960" s="436"/>
      <c r="H960" s="356"/>
    </row>
    <row r="961" spans="1:8" s="351" customFormat="1" ht="35.1" customHeight="1">
      <c r="A961" s="356"/>
      <c r="B961" s="403"/>
      <c r="C961" s="403"/>
      <c r="E961" s="435"/>
      <c r="F961" s="436"/>
      <c r="G961" s="436"/>
      <c r="H961" s="356"/>
    </row>
    <row r="962" spans="1:8" s="351" customFormat="1" ht="35.1" customHeight="1">
      <c r="A962" s="356"/>
      <c r="B962" s="403"/>
      <c r="C962" s="403"/>
      <c r="E962" s="435"/>
      <c r="F962" s="436"/>
      <c r="G962" s="436"/>
      <c r="H962" s="356"/>
    </row>
    <row r="963" spans="1:8" s="351" customFormat="1" ht="35.1" customHeight="1">
      <c r="A963" s="356"/>
      <c r="B963" s="403"/>
      <c r="C963" s="403"/>
      <c r="E963" s="435"/>
      <c r="F963" s="436"/>
      <c r="G963" s="436"/>
      <c r="H963" s="356"/>
    </row>
    <row r="964" spans="1:8" s="351" customFormat="1" ht="35.1" customHeight="1">
      <c r="A964" s="356"/>
      <c r="B964" s="403"/>
      <c r="C964" s="403"/>
      <c r="E964" s="435"/>
      <c r="F964" s="436"/>
      <c r="G964" s="436"/>
      <c r="H964" s="356"/>
    </row>
    <row r="965" spans="1:8" s="351" customFormat="1" ht="35.1" customHeight="1">
      <c r="A965" s="356"/>
      <c r="B965" s="403"/>
      <c r="C965" s="403"/>
      <c r="E965" s="435"/>
      <c r="F965" s="436"/>
      <c r="G965" s="436"/>
      <c r="H965" s="356"/>
    </row>
    <row r="966" spans="1:8" s="351" customFormat="1" ht="35.1" customHeight="1">
      <c r="A966" s="356"/>
      <c r="B966" s="403"/>
      <c r="C966" s="403"/>
      <c r="E966" s="435"/>
      <c r="F966" s="436"/>
      <c r="G966" s="436"/>
      <c r="H966" s="356"/>
    </row>
    <row r="967" spans="1:8" s="351" customFormat="1" ht="35.1" customHeight="1">
      <c r="A967" s="356"/>
      <c r="B967" s="403"/>
      <c r="C967" s="403"/>
      <c r="E967" s="435"/>
      <c r="F967" s="436"/>
      <c r="G967" s="436"/>
      <c r="H967" s="356"/>
    </row>
    <row r="968" spans="1:8" s="351" customFormat="1" ht="35.1" customHeight="1">
      <c r="A968" s="356"/>
      <c r="B968" s="403"/>
      <c r="C968" s="403"/>
      <c r="E968" s="435"/>
      <c r="F968" s="436"/>
      <c r="G968" s="436"/>
      <c r="H968" s="356"/>
    </row>
    <row r="969" spans="1:8" s="351" customFormat="1" ht="35.1" customHeight="1">
      <c r="A969" s="356"/>
      <c r="B969" s="403"/>
      <c r="C969" s="403"/>
      <c r="E969" s="435"/>
      <c r="F969" s="436"/>
      <c r="G969" s="436"/>
      <c r="H969" s="356"/>
    </row>
    <row r="970" spans="1:8" s="351" customFormat="1" ht="35.1" customHeight="1">
      <c r="A970" s="356"/>
      <c r="B970" s="403"/>
      <c r="C970" s="403"/>
      <c r="E970" s="435"/>
      <c r="F970" s="436"/>
      <c r="G970" s="436"/>
      <c r="H970" s="356"/>
    </row>
    <row r="971" spans="1:8" s="351" customFormat="1" ht="35.1" customHeight="1">
      <c r="A971" s="356"/>
      <c r="B971" s="403"/>
      <c r="C971" s="403"/>
      <c r="E971" s="435"/>
      <c r="F971" s="436"/>
      <c r="G971" s="436"/>
      <c r="H971" s="356"/>
    </row>
    <row r="972" spans="1:8" s="351" customFormat="1" ht="35.1" customHeight="1">
      <c r="A972" s="356"/>
      <c r="B972" s="403"/>
      <c r="C972" s="403"/>
      <c r="E972" s="435"/>
      <c r="F972" s="436"/>
      <c r="G972" s="436"/>
      <c r="H972" s="356"/>
    </row>
    <row r="973" spans="1:8" s="351" customFormat="1" ht="35.1" customHeight="1">
      <c r="A973" s="356"/>
      <c r="B973" s="403"/>
      <c r="C973" s="403"/>
      <c r="E973" s="435"/>
      <c r="F973" s="436"/>
      <c r="G973" s="436"/>
      <c r="H973" s="356"/>
    </row>
    <row r="974" spans="1:8" s="351" customFormat="1" ht="35.1" customHeight="1">
      <c r="A974" s="356"/>
      <c r="B974" s="403"/>
      <c r="C974" s="403"/>
      <c r="E974" s="435"/>
      <c r="F974" s="436"/>
      <c r="G974" s="436"/>
      <c r="H974" s="356"/>
    </row>
    <row r="975" spans="1:8" s="351" customFormat="1" ht="35.1" customHeight="1">
      <c r="A975" s="356"/>
      <c r="B975" s="403"/>
      <c r="C975" s="403"/>
      <c r="E975" s="435"/>
      <c r="F975" s="436"/>
      <c r="G975" s="436"/>
      <c r="H975" s="356"/>
    </row>
    <row r="976" spans="1:8" s="351" customFormat="1" ht="35.1" customHeight="1">
      <c r="A976" s="356"/>
      <c r="B976" s="403"/>
      <c r="C976" s="403"/>
      <c r="E976" s="435"/>
      <c r="F976" s="436"/>
      <c r="G976" s="436"/>
      <c r="H976" s="356"/>
    </row>
    <row r="977" spans="1:8" s="351" customFormat="1" ht="35.1" customHeight="1">
      <c r="A977" s="356"/>
      <c r="B977" s="403"/>
      <c r="C977" s="403"/>
      <c r="E977" s="435"/>
      <c r="F977" s="436"/>
      <c r="G977" s="436"/>
      <c r="H977" s="356"/>
    </row>
    <row r="978" spans="1:8" s="351" customFormat="1" ht="35.1" customHeight="1">
      <c r="A978" s="356"/>
      <c r="B978" s="403"/>
      <c r="C978" s="403"/>
      <c r="E978" s="435"/>
      <c r="F978" s="436"/>
      <c r="G978" s="436"/>
      <c r="H978" s="356"/>
    </row>
    <row r="979" spans="1:8" s="351" customFormat="1" ht="35.1" customHeight="1">
      <c r="A979" s="356"/>
      <c r="B979" s="403"/>
      <c r="C979" s="403"/>
      <c r="E979" s="435"/>
      <c r="F979" s="436"/>
      <c r="G979" s="436"/>
      <c r="H979" s="356"/>
    </row>
    <row r="980" spans="1:8" s="351" customFormat="1" ht="35.1" customHeight="1">
      <c r="A980" s="356"/>
      <c r="B980" s="403"/>
      <c r="C980" s="403"/>
      <c r="E980" s="435"/>
      <c r="F980" s="436"/>
      <c r="G980" s="436"/>
      <c r="H980" s="356"/>
    </row>
    <row r="981" spans="1:8" s="351" customFormat="1" ht="35.1" customHeight="1">
      <c r="A981" s="356"/>
      <c r="B981" s="403"/>
      <c r="C981" s="403"/>
      <c r="E981" s="435"/>
      <c r="F981" s="436"/>
      <c r="G981" s="436"/>
      <c r="H981" s="356"/>
    </row>
    <row r="982" spans="1:8" s="351" customFormat="1" ht="35.1" customHeight="1">
      <c r="A982" s="356"/>
      <c r="B982" s="403"/>
      <c r="C982" s="403"/>
      <c r="E982" s="435"/>
      <c r="F982" s="436"/>
      <c r="G982" s="436"/>
      <c r="H982" s="356"/>
    </row>
    <row r="983" spans="1:8" s="351" customFormat="1" ht="35.1" customHeight="1">
      <c r="A983" s="356"/>
      <c r="B983" s="403"/>
      <c r="C983" s="403"/>
      <c r="E983" s="435"/>
      <c r="F983" s="436"/>
      <c r="G983" s="436"/>
      <c r="H983" s="356"/>
    </row>
    <row r="984" spans="1:8" s="351" customFormat="1" ht="35.1" customHeight="1">
      <c r="A984" s="356"/>
      <c r="B984" s="403"/>
      <c r="C984" s="403"/>
      <c r="E984" s="435"/>
      <c r="F984" s="436"/>
      <c r="G984" s="436"/>
      <c r="H984" s="356"/>
    </row>
    <row r="985" spans="1:8" s="351" customFormat="1" ht="35.1" customHeight="1">
      <c r="A985" s="356"/>
      <c r="B985" s="403"/>
      <c r="C985" s="403"/>
      <c r="E985" s="435"/>
      <c r="F985" s="436"/>
      <c r="G985" s="436"/>
      <c r="H985" s="356"/>
    </row>
    <row r="986" spans="1:8" s="351" customFormat="1" ht="35.1" customHeight="1">
      <c r="A986" s="356"/>
      <c r="B986" s="403"/>
      <c r="C986" s="403"/>
      <c r="E986" s="435"/>
      <c r="F986" s="436"/>
      <c r="G986" s="436"/>
      <c r="H986" s="356"/>
    </row>
    <row r="987" spans="1:8" s="351" customFormat="1" ht="35.1" customHeight="1">
      <c r="A987" s="356"/>
      <c r="B987" s="403"/>
      <c r="C987" s="403"/>
      <c r="E987" s="435"/>
      <c r="F987" s="436"/>
      <c r="G987" s="436"/>
      <c r="H987" s="356"/>
    </row>
    <row r="988" spans="1:8" s="351" customFormat="1" ht="35.1" customHeight="1">
      <c r="A988" s="356"/>
      <c r="B988" s="403"/>
      <c r="C988" s="403"/>
      <c r="E988" s="435"/>
      <c r="F988" s="436"/>
      <c r="G988" s="436"/>
      <c r="H988" s="356"/>
    </row>
    <row r="989" spans="1:8" s="351" customFormat="1" ht="35.1" customHeight="1">
      <c r="A989" s="356"/>
      <c r="B989" s="403"/>
      <c r="C989" s="403"/>
      <c r="E989" s="435"/>
      <c r="F989" s="436"/>
      <c r="G989" s="436"/>
      <c r="H989" s="356"/>
    </row>
    <row r="990" spans="1:8" s="351" customFormat="1" ht="35.1" customHeight="1">
      <c r="A990" s="356"/>
      <c r="B990" s="403"/>
      <c r="C990" s="403"/>
      <c r="E990" s="435"/>
      <c r="F990" s="436"/>
      <c r="G990" s="436"/>
      <c r="H990" s="356"/>
    </row>
    <row r="991" spans="1:8" s="351" customFormat="1" ht="35.1" customHeight="1">
      <c r="A991" s="356"/>
      <c r="B991" s="403"/>
      <c r="C991" s="403"/>
      <c r="E991" s="435"/>
      <c r="F991" s="436"/>
      <c r="G991" s="436"/>
      <c r="H991" s="356"/>
    </row>
    <row r="992" spans="1:8" s="351" customFormat="1" ht="35.1" customHeight="1">
      <c r="A992" s="356"/>
      <c r="B992" s="403"/>
      <c r="C992" s="403"/>
      <c r="E992" s="435"/>
      <c r="F992" s="436"/>
      <c r="G992" s="436"/>
      <c r="H992" s="356"/>
    </row>
    <row r="993" spans="1:8" s="351" customFormat="1" ht="35.1" customHeight="1">
      <c r="A993" s="356"/>
      <c r="B993" s="403"/>
      <c r="C993" s="403"/>
      <c r="E993" s="435"/>
      <c r="F993" s="436"/>
      <c r="G993" s="436"/>
      <c r="H993" s="356"/>
    </row>
    <row r="994" spans="1:8" s="351" customFormat="1" ht="35.1" customHeight="1">
      <c r="A994" s="356"/>
      <c r="B994" s="403"/>
      <c r="C994" s="403"/>
      <c r="E994" s="435"/>
      <c r="F994" s="436"/>
      <c r="G994" s="436"/>
      <c r="H994" s="356"/>
    </row>
    <row r="995" spans="1:8" s="351" customFormat="1" ht="35.1" customHeight="1">
      <c r="A995" s="356"/>
      <c r="B995" s="403"/>
      <c r="C995" s="403"/>
      <c r="E995" s="435"/>
      <c r="F995" s="436"/>
      <c r="G995" s="436"/>
      <c r="H995" s="356"/>
    </row>
    <row r="996" spans="1:8" s="351" customFormat="1" ht="35.1" customHeight="1">
      <c r="A996" s="356"/>
      <c r="B996" s="403"/>
      <c r="C996" s="403"/>
      <c r="E996" s="435"/>
      <c r="F996" s="436"/>
      <c r="G996" s="436"/>
      <c r="H996" s="356"/>
    </row>
    <row r="997" spans="1:8" s="351" customFormat="1" ht="35.1" customHeight="1">
      <c r="A997" s="356"/>
      <c r="B997" s="403"/>
      <c r="C997" s="403"/>
      <c r="E997" s="435"/>
      <c r="F997" s="436"/>
      <c r="G997" s="436"/>
      <c r="H997" s="356"/>
    </row>
    <row r="998" spans="1:8" s="351" customFormat="1" ht="35.1" customHeight="1">
      <c r="A998" s="356"/>
      <c r="B998" s="403"/>
      <c r="C998" s="403"/>
      <c r="E998" s="435"/>
      <c r="F998" s="436"/>
      <c r="G998" s="436"/>
      <c r="H998" s="356"/>
    </row>
    <row r="999" spans="1:8" s="351" customFormat="1" ht="35.1" customHeight="1">
      <c r="A999" s="356"/>
      <c r="B999" s="403"/>
      <c r="C999" s="403"/>
      <c r="E999" s="435"/>
      <c r="F999" s="436"/>
      <c r="G999" s="436"/>
      <c r="H999" s="356"/>
    </row>
    <row r="1000" spans="1:8" s="351" customFormat="1" ht="35.1" customHeight="1">
      <c r="A1000" s="356"/>
      <c r="B1000" s="403"/>
      <c r="C1000" s="403"/>
      <c r="E1000" s="435"/>
      <c r="F1000" s="436"/>
      <c r="G1000" s="436"/>
      <c r="H1000" s="356"/>
    </row>
    <row r="1001" spans="1:8" s="351" customFormat="1" ht="35.1" customHeight="1">
      <c r="A1001" s="356"/>
      <c r="B1001" s="403"/>
      <c r="C1001" s="403"/>
      <c r="E1001" s="435"/>
      <c r="F1001" s="436"/>
      <c r="G1001" s="436"/>
      <c r="H1001" s="356"/>
    </row>
    <row r="1002" spans="1:8" s="351" customFormat="1" ht="35.1" customHeight="1">
      <c r="A1002" s="356"/>
      <c r="B1002" s="403"/>
      <c r="C1002" s="403"/>
      <c r="E1002" s="435"/>
      <c r="F1002" s="436"/>
      <c r="G1002" s="436"/>
      <c r="H1002" s="356"/>
    </row>
    <row r="1003" spans="1:8" s="351" customFormat="1" ht="35.1" customHeight="1">
      <c r="A1003" s="356"/>
      <c r="B1003" s="403"/>
      <c r="C1003" s="403"/>
      <c r="E1003" s="435"/>
      <c r="F1003" s="436"/>
      <c r="G1003" s="436"/>
      <c r="H1003" s="356"/>
    </row>
    <row r="1004" spans="1:8" s="351" customFormat="1" ht="35.1" customHeight="1">
      <c r="A1004" s="356"/>
      <c r="B1004" s="403"/>
      <c r="C1004" s="403"/>
      <c r="E1004" s="435"/>
      <c r="F1004" s="436"/>
      <c r="G1004" s="436"/>
      <c r="H1004" s="356"/>
    </row>
    <row r="1005" spans="1:8" s="351" customFormat="1" ht="35.1" customHeight="1">
      <c r="A1005" s="356"/>
      <c r="B1005" s="403"/>
      <c r="C1005" s="403"/>
      <c r="E1005" s="435"/>
      <c r="F1005" s="436"/>
      <c r="G1005" s="436"/>
      <c r="H1005" s="356"/>
    </row>
    <row r="1006" spans="1:8" s="351" customFormat="1" ht="35.1" customHeight="1">
      <c r="A1006" s="356"/>
      <c r="B1006" s="403"/>
      <c r="C1006" s="403"/>
      <c r="E1006" s="435"/>
      <c r="F1006" s="436"/>
      <c r="G1006" s="436"/>
      <c r="H1006" s="356"/>
    </row>
    <row r="1007" spans="1:8" s="351" customFormat="1" ht="35.1" customHeight="1">
      <c r="A1007" s="356"/>
      <c r="B1007" s="403"/>
      <c r="C1007" s="403"/>
      <c r="E1007" s="435"/>
      <c r="F1007" s="436"/>
      <c r="G1007" s="436"/>
      <c r="H1007" s="356"/>
    </row>
    <row r="1008" spans="1:8" s="351" customFormat="1" ht="35.1" customHeight="1">
      <c r="A1008" s="356"/>
      <c r="B1008" s="403"/>
      <c r="C1008" s="403"/>
      <c r="E1008" s="435"/>
      <c r="F1008" s="436"/>
      <c r="G1008" s="436"/>
      <c r="H1008" s="356"/>
    </row>
    <row r="1009" spans="1:8" s="351" customFormat="1" ht="35.1" customHeight="1">
      <c r="A1009" s="356"/>
      <c r="B1009" s="403"/>
      <c r="C1009" s="403"/>
      <c r="E1009" s="435"/>
      <c r="F1009" s="436"/>
      <c r="G1009" s="436"/>
      <c r="H1009" s="356"/>
    </row>
    <row r="1010" spans="1:8" s="351" customFormat="1" ht="35.1" customHeight="1">
      <c r="A1010" s="356"/>
      <c r="B1010" s="403"/>
      <c r="C1010" s="403"/>
      <c r="E1010" s="435"/>
      <c r="F1010" s="436"/>
      <c r="G1010" s="436"/>
      <c r="H1010" s="356"/>
    </row>
    <row r="1011" spans="1:8" s="351" customFormat="1" ht="35.1" customHeight="1">
      <c r="A1011" s="356"/>
      <c r="B1011" s="403"/>
      <c r="C1011" s="403"/>
      <c r="E1011" s="435"/>
      <c r="F1011" s="436"/>
      <c r="G1011" s="436"/>
      <c r="H1011" s="356"/>
    </row>
    <row r="1012" spans="1:8" s="351" customFormat="1" ht="35.1" customHeight="1">
      <c r="A1012" s="356"/>
      <c r="B1012" s="403"/>
      <c r="C1012" s="403"/>
      <c r="E1012" s="435"/>
      <c r="F1012" s="436"/>
      <c r="G1012" s="436"/>
      <c r="H1012" s="356"/>
    </row>
    <row r="1013" spans="1:8" s="351" customFormat="1" ht="35.1" customHeight="1">
      <c r="A1013" s="356"/>
      <c r="B1013" s="403"/>
      <c r="C1013" s="403"/>
      <c r="E1013" s="435"/>
      <c r="F1013" s="436"/>
      <c r="G1013" s="436"/>
      <c r="H1013" s="356"/>
    </row>
    <row r="1014" spans="1:8" s="351" customFormat="1" ht="35.1" customHeight="1">
      <c r="A1014" s="356"/>
      <c r="B1014" s="403"/>
      <c r="C1014" s="403"/>
      <c r="E1014" s="435"/>
      <c r="F1014" s="436"/>
      <c r="G1014" s="436"/>
      <c r="H1014" s="356"/>
    </row>
    <row r="1015" spans="1:8" s="351" customFormat="1" ht="35.1" customHeight="1">
      <c r="A1015" s="356"/>
      <c r="B1015" s="403"/>
      <c r="C1015" s="403"/>
      <c r="E1015" s="435"/>
      <c r="F1015" s="436"/>
      <c r="G1015" s="436"/>
      <c r="H1015" s="356"/>
    </row>
    <row r="1016" spans="1:8" s="351" customFormat="1" ht="35.1" customHeight="1">
      <c r="A1016" s="356"/>
      <c r="B1016" s="403"/>
      <c r="C1016" s="403"/>
      <c r="E1016" s="435"/>
      <c r="F1016" s="436"/>
      <c r="G1016" s="436"/>
      <c r="H1016" s="356"/>
    </row>
    <row r="1017" spans="1:8" s="351" customFormat="1" ht="35.1" customHeight="1">
      <c r="A1017" s="356"/>
      <c r="B1017" s="403"/>
      <c r="C1017" s="403"/>
      <c r="E1017" s="435"/>
      <c r="F1017" s="436"/>
      <c r="G1017" s="436"/>
      <c r="H1017" s="356"/>
    </row>
    <row r="1018" spans="1:8" s="351" customFormat="1" ht="35.1" customHeight="1">
      <c r="A1018" s="356"/>
      <c r="B1018" s="403"/>
      <c r="C1018" s="403"/>
      <c r="E1018" s="435"/>
      <c r="F1018" s="436"/>
      <c r="G1018" s="436"/>
      <c r="H1018" s="356"/>
    </row>
    <row r="1019" spans="1:8" s="351" customFormat="1" ht="35.1" customHeight="1">
      <c r="A1019" s="356"/>
      <c r="B1019" s="403"/>
      <c r="C1019" s="403"/>
      <c r="E1019" s="435"/>
      <c r="F1019" s="436"/>
      <c r="G1019" s="436"/>
      <c r="H1019" s="356"/>
    </row>
    <row r="1020" spans="1:8" s="351" customFormat="1" ht="35.1" customHeight="1">
      <c r="A1020" s="356"/>
      <c r="B1020" s="403"/>
      <c r="C1020" s="403"/>
      <c r="E1020" s="435"/>
      <c r="F1020" s="436"/>
      <c r="G1020" s="436"/>
      <c r="H1020" s="356"/>
    </row>
    <row r="1021" spans="1:8" s="351" customFormat="1" ht="35.1" customHeight="1">
      <c r="A1021" s="356"/>
      <c r="B1021" s="403"/>
      <c r="C1021" s="403"/>
      <c r="E1021" s="435"/>
      <c r="F1021" s="436"/>
      <c r="G1021" s="436"/>
      <c r="H1021" s="356"/>
    </row>
    <row r="1022" spans="1:8" s="351" customFormat="1" ht="35.1" customHeight="1">
      <c r="A1022" s="356"/>
      <c r="B1022" s="403"/>
      <c r="C1022" s="403"/>
      <c r="E1022" s="435"/>
      <c r="F1022" s="436"/>
      <c r="G1022" s="436"/>
      <c r="H1022" s="356"/>
    </row>
    <row r="1023" spans="1:8" s="351" customFormat="1" ht="35.1" customHeight="1">
      <c r="A1023" s="356"/>
      <c r="B1023" s="403"/>
      <c r="C1023" s="403"/>
      <c r="E1023" s="435"/>
      <c r="F1023" s="436"/>
      <c r="G1023" s="436"/>
      <c r="H1023" s="356"/>
    </row>
    <row r="1024" spans="1:8" s="351" customFormat="1" ht="35.1" customHeight="1">
      <c r="A1024" s="356"/>
      <c r="B1024" s="403"/>
      <c r="C1024" s="403"/>
      <c r="E1024" s="435"/>
      <c r="F1024" s="436"/>
      <c r="G1024" s="436"/>
      <c r="H1024" s="356"/>
    </row>
    <row r="1025" spans="1:8" s="351" customFormat="1" ht="35.1" customHeight="1">
      <c r="A1025" s="356"/>
      <c r="B1025" s="403"/>
      <c r="C1025" s="403"/>
      <c r="E1025" s="435"/>
      <c r="F1025" s="436"/>
      <c r="G1025" s="436"/>
      <c r="H1025" s="356"/>
    </row>
    <row r="1026" spans="1:8" s="351" customFormat="1" ht="35.1" customHeight="1">
      <c r="A1026" s="356"/>
      <c r="B1026" s="403"/>
      <c r="C1026" s="403"/>
      <c r="E1026" s="435"/>
      <c r="F1026" s="436"/>
      <c r="G1026" s="436"/>
      <c r="H1026" s="356"/>
    </row>
    <row r="1027" spans="1:8" s="351" customFormat="1" ht="35.1" customHeight="1">
      <c r="A1027" s="356"/>
      <c r="B1027" s="403"/>
      <c r="C1027" s="403"/>
      <c r="E1027" s="435"/>
      <c r="F1027" s="436"/>
      <c r="G1027" s="436"/>
      <c r="H1027" s="356"/>
    </row>
    <row r="1028" spans="1:8" s="351" customFormat="1" ht="35.1" customHeight="1">
      <c r="A1028" s="356"/>
      <c r="B1028" s="403"/>
      <c r="C1028" s="403"/>
      <c r="E1028" s="435"/>
      <c r="F1028" s="436"/>
      <c r="G1028" s="436"/>
      <c r="H1028" s="356"/>
    </row>
    <row r="1029" spans="1:8" s="351" customFormat="1" ht="35.1" customHeight="1">
      <c r="A1029" s="356"/>
      <c r="B1029" s="403"/>
      <c r="C1029" s="403"/>
      <c r="E1029" s="435"/>
      <c r="F1029" s="436"/>
      <c r="G1029" s="436"/>
      <c r="H1029" s="356"/>
    </row>
    <row r="1030" spans="1:8" s="351" customFormat="1" ht="35.1" customHeight="1">
      <c r="A1030" s="356"/>
      <c r="B1030" s="403"/>
      <c r="C1030" s="403"/>
      <c r="E1030" s="435"/>
      <c r="F1030" s="436"/>
      <c r="G1030" s="436"/>
      <c r="H1030" s="356"/>
    </row>
    <row r="1031" spans="1:8" s="351" customFormat="1" ht="35.1" customHeight="1">
      <c r="A1031" s="356"/>
      <c r="B1031" s="403"/>
      <c r="C1031" s="403"/>
      <c r="E1031" s="435"/>
      <c r="F1031" s="436"/>
      <c r="G1031" s="436"/>
      <c r="H1031" s="356"/>
    </row>
    <row r="1032" spans="1:8" s="351" customFormat="1" ht="35.1" customHeight="1">
      <c r="A1032" s="356"/>
      <c r="B1032" s="403"/>
      <c r="C1032" s="403"/>
      <c r="E1032" s="435"/>
      <c r="F1032" s="436"/>
      <c r="G1032" s="436"/>
      <c r="H1032" s="356"/>
    </row>
    <row r="1033" spans="1:8" s="351" customFormat="1" ht="35.1" customHeight="1">
      <c r="A1033" s="356"/>
      <c r="B1033" s="403"/>
      <c r="C1033" s="403"/>
      <c r="E1033" s="435"/>
      <c r="F1033" s="436"/>
      <c r="G1033" s="436"/>
      <c r="H1033" s="356"/>
    </row>
    <row r="1034" spans="1:8" s="351" customFormat="1" ht="35.1" customHeight="1">
      <c r="A1034" s="356"/>
      <c r="B1034" s="403"/>
      <c r="C1034" s="403"/>
      <c r="E1034" s="435"/>
      <c r="F1034" s="436"/>
      <c r="G1034" s="436"/>
      <c r="H1034" s="356"/>
    </row>
    <row r="1035" spans="1:8" s="351" customFormat="1" ht="35.1" customHeight="1">
      <c r="A1035" s="356"/>
      <c r="B1035" s="403"/>
      <c r="C1035" s="403"/>
      <c r="E1035" s="435"/>
      <c r="F1035" s="436"/>
      <c r="G1035" s="436"/>
      <c r="H1035" s="356"/>
    </row>
    <row r="1036" spans="1:8" s="351" customFormat="1" ht="35.1" customHeight="1">
      <c r="A1036" s="356"/>
      <c r="B1036" s="403"/>
      <c r="C1036" s="403"/>
      <c r="E1036" s="435"/>
      <c r="F1036" s="436"/>
      <c r="G1036" s="436"/>
      <c r="H1036" s="356"/>
    </row>
    <row r="1037" spans="1:8" s="351" customFormat="1" ht="35.1" customHeight="1">
      <c r="A1037" s="356"/>
      <c r="B1037" s="403"/>
      <c r="C1037" s="403"/>
      <c r="E1037" s="435"/>
      <c r="F1037" s="436"/>
      <c r="G1037" s="436"/>
      <c r="H1037" s="356"/>
    </row>
    <row r="1038" spans="1:8" s="351" customFormat="1" ht="35.1" customHeight="1">
      <c r="A1038" s="356"/>
      <c r="B1038" s="403"/>
      <c r="C1038" s="403"/>
      <c r="E1038" s="435"/>
      <c r="F1038" s="436"/>
      <c r="G1038" s="436"/>
      <c r="H1038" s="356"/>
    </row>
    <row r="1039" spans="1:8" s="351" customFormat="1" ht="35.1" customHeight="1">
      <c r="A1039" s="356"/>
      <c r="B1039" s="403"/>
      <c r="C1039" s="403"/>
      <c r="E1039" s="435"/>
      <c r="F1039" s="436"/>
      <c r="G1039" s="436"/>
      <c r="H1039" s="356"/>
    </row>
    <row r="1040" spans="1:8" s="351" customFormat="1" ht="35.1" customHeight="1">
      <c r="A1040" s="356"/>
      <c r="B1040" s="403"/>
      <c r="C1040" s="403"/>
      <c r="E1040" s="435"/>
      <c r="F1040" s="436"/>
      <c r="G1040" s="436"/>
      <c r="H1040" s="356"/>
    </row>
    <row r="1041" spans="1:8" s="351" customFormat="1" ht="35.1" customHeight="1">
      <c r="A1041" s="356"/>
      <c r="B1041" s="403"/>
      <c r="C1041" s="403"/>
      <c r="E1041" s="435"/>
      <c r="F1041" s="436"/>
      <c r="G1041" s="436"/>
      <c r="H1041" s="356"/>
    </row>
    <row r="1042" spans="1:8" s="351" customFormat="1" ht="35.1" customHeight="1">
      <c r="A1042" s="356"/>
      <c r="B1042" s="403"/>
      <c r="C1042" s="403"/>
      <c r="E1042" s="435"/>
      <c r="F1042" s="436"/>
      <c r="G1042" s="436"/>
      <c r="H1042" s="356"/>
    </row>
    <row r="1043" spans="1:8" s="351" customFormat="1" ht="35.1" customHeight="1">
      <c r="A1043" s="356"/>
      <c r="B1043" s="403"/>
      <c r="C1043" s="403"/>
      <c r="E1043" s="435"/>
      <c r="F1043" s="436"/>
      <c r="G1043" s="436"/>
      <c r="H1043" s="356"/>
    </row>
    <row r="1044" spans="1:8" s="351" customFormat="1" ht="35.1" customHeight="1">
      <c r="A1044" s="356"/>
      <c r="B1044" s="403"/>
      <c r="C1044" s="403"/>
      <c r="E1044" s="435"/>
      <c r="F1044" s="436"/>
      <c r="G1044" s="436"/>
      <c r="H1044" s="356"/>
    </row>
    <row r="1045" spans="1:8" s="351" customFormat="1" ht="35.1" customHeight="1">
      <c r="A1045" s="356"/>
      <c r="B1045" s="403"/>
      <c r="C1045" s="403"/>
      <c r="E1045" s="435"/>
      <c r="F1045" s="436"/>
      <c r="G1045" s="436"/>
      <c r="H1045" s="356"/>
    </row>
    <row r="1046" spans="1:8" s="351" customFormat="1" ht="35.1" customHeight="1">
      <c r="A1046" s="356"/>
      <c r="B1046" s="403"/>
      <c r="C1046" s="403"/>
      <c r="E1046" s="435"/>
      <c r="F1046" s="436"/>
      <c r="G1046" s="436"/>
      <c r="H1046" s="356"/>
    </row>
    <row r="1047" spans="1:8" s="351" customFormat="1" ht="35.1" customHeight="1">
      <c r="A1047" s="356"/>
      <c r="B1047" s="403"/>
      <c r="C1047" s="403"/>
      <c r="E1047" s="435"/>
      <c r="F1047" s="436"/>
      <c r="G1047" s="436"/>
      <c r="H1047" s="356"/>
    </row>
    <row r="1048" spans="1:8" s="351" customFormat="1" ht="35.1" customHeight="1">
      <c r="A1048" s="356"/>
      <c r="B1048" s="403"/>
      <c r="C1048" s="403"/>
      <c r="E1048" s="435"/>
      <c r="F1048" s="436"/>
      <c r="G1048" s="436"/>
      <c r="H1048" s="356"/>
    </row>
    <row r="1049" spans="1:8" s="351" customFormat="1" ht="35.1" customHeight="1">
      <c r="A1049" s="356"/>
      <c r="B1049" s="403"/>
      <c r="C1049" s="403"/>
      <c r="E1049" s="435"/>
      <c r="F1049" s="436"/>
      <c r="G1049" s="436"/>
      <c r="H1049" s="356"/>
    </row>
    <row r="1050" spans="1:8" s="351" customFormat="1" ht="35.1" customHeight="1">
      <c r="A1050" s="356"/>
      <c r="B1050" s="403"/>
      <c r="C1050" s="403"/>
      <c r="E1050" s="435"/>
      <c r="F1050" s="436"/>
      <c r="G1050" s="436"/>
      <c r="H1050" s="356"/>
    </row>
    <row r="1051" spans="1:8" s="351" customFormat="1" ht="35.1" customHeight="1">
      <c r="A1051" s="356"/>
      <c r="B1051" s="403"/>
      <c r="C1051" s="403"/>
      <c r="E1051" s="435"/>
      <c r="F1051" s="436"/>
      <c r="G1051" s="436"/>
      <c r="H1051" s="356"/>
    </row>
    <row r="1052" spans="1:8" s="351" customFormat="1" ht="35.1" customHeight="1">
      <c r="A1052" s="356"/>
      <c r="B1052" s="403"/>
      <c r="C1052" s="403"/>
      <c r="E1052" s="435"/>
      <c r="F1052" s="436"/>
      <c r="G1052" s="436"/>
      <c r="H1052" s="356"/>
    </row>
    <row r="1053" spans="1:8" s="351" customFormat="1" ht="35.1" customHeight="1">
      <c r="A1053" s="356"/>
      <c r="B1053" s="403"/>
      <c r="C1053" s="403"/>
      <c r="E1053" s="435"/>
      <c r="F1053" s="436"/>
      <c r="G1053" s="436"/>
      <c r="H1053" s="356"/>
    </row>
    <row r="1054" spans="1:8" s="351" customFormat="1" ht="35.1" customHeight="1">
      <c r="A1054" s="356"/>
      <c r="B1054" s="403"/>
      <c r="C1054" s="403"/>
      <c r="E1054" s="435"/>
      <c r="F1054" s="436"/>
      <c r="G1054" s="436"/>
      <c r="H1054" s="356"/>
    </row>
    <row r="1055" spans="1:8" s="351" customFormat="1" ht="35.1" customHeight="1">
      <c r="A1055" s="356"/>
      <c r="B1055" s="403"/>
      <c r="C1055" s="403"/>
      <c r="E1055" s="435"/>
      <c r="F1055" s="436"/>
      <c r="G1055" s="436"/>
      <c r="H1055" s="356"/>
    </row>
    <row r="1056" spans="1:8" s="351" customFormat="1" ht="35.1" customHeight="1">
      <c r="A1056" s="356"/>
      <c r="B1056" s="403"/>
      <c r="C1056" s="403"/>
      <c r="E1056" s="435"/>
      <c r="F1056" s="436"/>
      <c r="G1056" s="436"/>
      <c r="H1056" s="356"/>
    </row>
    <row r="1057" spans="1:8" s="351" customFormat="1" ht="35.1" customHeight="1">
      <c r="A1057" s="356"/>
      <c r="B1057" s="403"/>
      <c r="C1057" s="403"/>
      <c r="E1057" s="435"/>
      <c r="F1057" s="436"/>
      <c r="G1057" s="436"/>
      <c r="H1057" s="356"/>
    </row>
    <row r="1058" spans="1:8" s="351" customFormat="1" ht="35.1" customHeight="1">
      <c r="A1058" s="356"/>
      <c r="B1058" s="403"/>
      <c r="C1058" s="403"/>
      <c r="E1058" s="435"/>
      <c r="F1058" s="436"/>
      <c r="G1058" s="436"/>
      <c r="H1058" s="356"/>
    </row>
    <row r="1059" spans="1:8" s="351" customFormat="1" ht="35.1" customHeight="1">
      <c r="A1059" s="356"/>
      <c r="B1059" s="403"/>
      <c r="C1059" s="403"/>
      <c r="E1059" s="435"/>
      <c r="F1059" s="436"/>
      <c r="G1059" s="436"/>
      <c r="H1059" s="356"/>
    </row>
    <row r="1060" spans="1:8" s="351" customFormat="1" ht="35.1" customHeight="1">
      <c r="A1060" s="356"/>
      <c r="B1060" s="403"/>
      <c r="C1060" s="403"/>
      <c r="E1060" s="435"/>
      <c r="F1060" s="436"/>
      <c r="G1060" s="436"/>
      <c r="H1060" s="356"/>
    </row>
    <row r="1061" spans="1:8" s="351" customFormat="1" ht="35.1" customHeight="1">
      <c r="A1061" s="356"/>
      <c r="B1061" s="403"/>
      <c r="C1061" s="403"/>
      <c r="E1061" s="435"/>
      <c r="F1061" s="436"/>
      <c r="G1061" s="436"/>
      <c r="H1061" s="356"/>
    </row>
    <row r="1062" spans="1:8" s="351" customFormat="1" ht="35.1" customHeight="1">
      <c r="A1062" s="356"/>
      <c r="B1062" s="403"/>
      <c r="C1062" s="403"/>
      <c r="E1062" s="435"/>
      <c r="F1062" s="436"/>
      <c r="G1062" s="436"/>
      <c r="H1062" s="356"/>
    </row>
    <row r="1063" spans="1:8" s="351" customFormat="1" ht="35.1" customHeight="1">
      <c r="A1063" s="356"/>
      <c r="B1063" s="403"/>
      <c r="C1063" s="403"/>
      <c r="E1063" s="435"/>
      <c r="F1063" s="436"/>
      <c r="G1063" s="436"/>
      <c r="H1063" s="356"/>
    </row>
    <row r="1064" spans="1:8" s="351" customFormat="1" ht="35.1" customHeight="1">
      <c r="A1064" s="356"/>
      <c r="B1064" s="403"/>
      <c r="C1064" s="403"/>
      <c r="E1064" s="435"/>
      <c r="F1064" s="436"/>
      <c r="G1064" s="436"/>
      <c r="H1064" s="356"/>
    </row>
    <row r="1065" spans="1:8" s="351" customFormat="1" ht="35.1" customHeight="1">
      <c r="A1065" s="356"/>
      <c r="B1065" s="403"/>
      <c r="C1065" s="403"/>
      <c r="E1065" s="435"/>
      <c r="F1065" s="436"/>
      <c r="G1065" s="436"/>
      <c r="H1065" s="356"/>
    </row>
    <row r="1066" spans="1:8" s="351" customFormat="1" ht="35.1" customHeight="1">
      <c r="A1066" s="356"/>
      <c r="B1066" s="403"/>
      <c r="C1066" s="403"/>
      <c r="E1066" s="435"/>
      <c r="F1066" s="436"/>
      <c r="G1066" s="436"/>
      <c r="H1066" s="356"/>
    </row>
    <row r="1067" spans="1:8" s="351" customFormat="1" ht="35.1" customHeight="1">
      <c r="A1067" s="356"/>
      <c r="B1067" s="403"/>
      <c r="C1067" s="403"/>
      <c r="E1067" s="435"/>
      <c r="F1067" s="436"/>
      <c r="G1067" s="436"/>
      <c r="H1067" s="356"/>
    </row>
    <row r="1068" spans="1:8" s="351" customFormat="1" ht="35.1" customHeight="1">
      <c r="A1068" s="356"/>
      <c r="B1068" s="403"/>
      <c r="C1068" s="403"/>
      <c r="E1068" s="435"/>
      <c r="F1068" s="436"/>
      <c r="G1068" s="436"/>
      <c r="H1068" s="356"/>
    </row>
    <row r="1069" spans="1:8" s="351" customFormat="1" ht="35.1" customHeight="1">
      <c r="A1069" s="356"/>
      <c r="B1069" s="403"/>
      <c r="C1069" s="403"/>
      <c r="E1069" s="435"/>
      <c r="F1069" s="436"/>
      <c r="G1069" s="436"/>
      <c r="H1069" s="356"/>
    </row>
    <row r="1070" spans="1:8" s="351" customFormat="1" ht="35.1" customHeight="1">
      <c r="A1070" s="356"/>
      <c r="B1070" s="403"/>
      <c r="C1070" s="403"/>
      <c r="E1070" s="435"/>
      <c r="F1070" s="436"/>
      <c r="G1070" s="436"/>
      <c r="H1070" s="356"/>
    </row>
    <row r="1071" spans="1:8" s="351" customFormat="1" ht="35.1" customHeight="1">
      <c r="A1071" s="356"/>
      <c r="B1071" s="403"/>
      <c r="C1071" s="403"/>
      <c r="E1071" s="435"/>
      <c r="F1071" s="436"/>
      <c r="G1071" s="436"/>
      <c r="H1071" s="356"/>
    </row>
    <row r="1072" spans="1:8" s="351" customFormat="1" ht="35.1" customHeight="1">
      <c r="A1072" s="356"/>
      <c r="B1072" s="403"/>
      <c r="C1072" s="403"/>
      <c r="E1072" s="435"/>
      <c r="F1072" s="436"/>
      <c r="G1072" s="436"/>
      <c r="H1072" s="356"/>
    </row>
    <row r="1073" spans="1:8" s="351" customFormat="1" ht="35.1" customHeight="1">
      <c r="A1073" s="356"/>
      <c r="B1073" s="403"/>
      <c r="C1073" s="403"/>
      <c r="E1073" s="435"/>
      <c r="F1073" s="436"/>
      <c r="G1073" s="436"/>
      <c r="H1073" s="356"/>
    </row>
    <row r="1074" spans="1:8" s="351" customFormat="1" ht="35.1" customHeight="1">
      <c r="A1074" s="356"/>
      <c r="B1074" s="403"/>
      <c r="C1074" s="403"/>
      <c r="E1074" s="435"/>
      <c r="F1074" s="436"/>
      <c r="G1074" s="436"/>
      <c r="H1074" s="356"/>
    </row>
    <row r="1075" spans="1:8" s="351" customFormat="1" ht="35.1" customHeight="1">
      <c r="A1075" s="356"/>
      <c r="B1075" s="403"/>
      <c r="C1075" s="403"/>
      <c r="E1075" s="435"/>
      <c r="F1075" s="436"/>
      <c r="G1075" s="436"/>
      <c r="H1075" s="356"/>
    </row>
    <row r="1076" spans="1:8" s="351" customFormat="1" ht="35.1" customHeight="1">
      <c r="A1076" s="356"/>
      <c r="B1076" s="403"/>
      <c r="C1076" s="403"/>
      <c r="E1076" s="435"/>
      <c r="F1076" s="436"/>
      <c r="G1076" s="436"/>
      <c r="H1076" s="356"/>
    </row>
    <row r="1077" spans="1:8" s="351" customFormat="1" ht="35.1" customHeight="1">
      <c r="A1077" s="356"/>
      <c r="B1077" s="403"/>
      <c r="C1077" s="403"/>
      <c r="E1077" s="435"/>
      <c r="F1077" s="436"/>
      <c r="G1077" s="436"/>
      <c r="H1077" s="356"/>
    </row>
    <row r="1078" spans="1:8" s="351" customFormat="1" ht="35.1" customHeight="1">
      <c r="A1078" s="356"/>
      <c r="B1078" s="403"/>
      <c r="C1078" s="403"/>
      <c r="E1078" s="435"/>
      <c r="F1078" s="436"/>
      <c r="G1078" s="436"/>
      <c r="H1078" s="356"/>
    </row>
    <row r="1079" spans="1:8" s="351" customFormat="1" ht="35.1" customHeight="1">
      <c r="A1079" s="356"/>
      <c r="B1079" s="403"/>
      <c r="C1079" s="403"/>
      <c r="E1079" s="435"/>
      <c r="F1079" s="436"/>
      <c r="G1079" s="436"/>
      <c r="H1079" s="356"/>
    </row>
    <row r="1080" spans="1:8" s="351" customFormat="1" ht="35.1" customHeight="1">
      <c r="A1080" s="356"/>
      <c r="B1080" s="403"/>
      <c r="C1080" s="403"/>
      <c r="E1080" s="435"/>
      <c r="F1080" s="436"/>
      <c r="G1080" s="436"/>
      <c r="H1080" s="356"/>
    </row>
    <row r="1081" spans="1:8" s="351" customFormat="1" ht="35.1" customHeight="1">
      <c r="A1081" s="356"/>
      <c r="B1081" s="403"/>
      <c r="C1081" s="403"/>
      <c r="E1081" s="435"/>
      <c r="F1081" s="436"/>
      <c r="G1081" s="436"/>
      <c r="H1081" s="356"/>
    </row>
    <row r="1082" spans="1:8" s="351" customFormat="1" ht="35.1" customHeight="1">
      <c r="A1082" s="356"/>
      <c r="B1082" s="403"/>
      <c r="C1082" s="403"/>
      <c r="E1082" s="435"/>
      <c r="F1082" s="436"/>
      <c r="G1082" s="436"/>
      <c r="H1082" s="356"/>
    </row>
    <row r="1083" spans="1:8" s="351" customFormat="1" ht="35.1" customHeight="1">
      <c r="A1083" s="356"/>
      <c r="B1083" s="403"/>
      <c r="C1083" s="403"/>
      <c r="E1083" s="435"/>
      <c r="F1083" s="436"/>
      <c r="G1083" s="436"/>
      <c r="H1083" s="356"/>
    </row>
    <row r="1084" spans="1:8" s="351" customFormat="1" ht="35.1" customHeight="1">
      <c r="A1084" s="356"/>
      <c r="B1084" s="403"/>
      <c r="C1084" s="403"/>
      <c r="E1084" s="435"/>
      <c r="F1084" s="436"/>
      <c r="G1084" s="436"/>
      <c r="H1084" s="356"/>
    </row>
    <row r="1085" spans="1:8" s="351" customFormat="1" ht="35.1" customHeight="1">
      <c r="A1085" s="356"/>
      <c r="B1085" s="403"/>
      <c r="C1085" s="403"/>
      <c r="E1085" s="435"/>
      <c r="F1085" s="436"/>
      <c r="G1085" s="436"/>
      <c r="H1085" s="356"/>
    </row>
    <row r="1086" spans="1:8" s="351" customFormat="1" ht="35.1" customHeight="1">
      <c r="A1086" s="356"/>
      <c r="B1086" s="403"/>
      <c r="C1086" s="403"/>
      <c r="E1086" s="435"/>
      <c r="F1086" s="436"/>
      <c r="G1086" s="436"/>
      <c r="H1086" s="356"/>
    </row>
    <row r="1087" spans="1:8" s="351" customFormat="1" ht="35.1" customHeight="1">
      <c r="A1087" s="356"/>
      <c r="B1087" s="403"/>
      <c r="C1087" s="403"/>
      <c r="E1087" s="435"/>
      <c r="F1087" s="436"/>
      <c r="G1087" s="436"/>
      <c r="H1087" s="356"/>
    </row>
    <row r="1088" spans="1:8" s="351" customFormat="1" ht="35.1" customHeight="1">
      <c r="A1088" s="356"/>
      <c r="B1088" s="403"/>
      <c r="C1088" s="403"/>
      <c r="E1088" s="435"/>
      <c r="F1088" s="436"/>
      <c r="G1088" s="436"/>
      <c r="H1088" s="356"/>
    </row>
    <row r="1089" spans="1:8" s="351" customFormat="1" ht="35.1" customHeight="1">
      <c r="A1089" s="356"/>
      <c r="B1089" s="403"/>
      <c r="C1089" s="403"/>
      <c r="E1089" s="435"/>
      <c r="F1089" s="436"/>
      <c r="G1089" s="436"/>
      <c r="H1089" s="356"/>
    </row>
    <row r="1090" spans="1:8" s="351" customFormat="1" ht="35.1" customHeight="1">
      <c r="A1090" s="356"/>
      <c r="B1090" s="403"/>
      <c r="C1090" s="403"/>
      <c r="E1090" s="435"/>
      <c r="F1090" s="436"/>
      <c r="G1090" s="436"/>
      <c r="H1090" s="356"/>
    </row>
    <row r="1091" spans="1:8" s="351" customFormat="1" ht="35.1" customHeight="1">
      <c r="A1091" s="356"/>
      <c r="B1091" s="403"/>
      <c r="C1091" s="403"/>
      <c r="E1091" s="435"/>
      <c r="F1091" s="436"/>
      <c r="G1091" s="436"/>
      <c r="H1091" s="356"/>
    </row>
    <row r="1092" spans="1:8" s="351" customFormat="1" ht="35.1" customHeight="1">
      <c r="A1092" s="356"/>
      <c r="B1092" s="403"/>
      <c r="C1092" s="403"/>
      <c r="E1092" s="435"/>
      <c r="F1092" s="436"/>
      <c r="G1092" s="436"/>
      <c r="H1092" s="356"/>
    </row>
    <row r="1093" spans="1:8" s="351" customFormat="1" ht="35.1" customHeight="1">
      <c r="A1093" s="356"/>
      <c r="B1093" s="403"/>
      <c r="C1093" s="403"/>
      <c r="E1093" s="435"/>
      <c r="F1093" s="436"/>
      <c r="G1093" s="436"/>
      <c r="H1093" s="356"/>
    </row>
    <row r="1094" spans="1:8" s="351" customFormat="1" ht="35.1" customHeight="1">
      <c r="A1094" s="356"/>
      <c r="B1094" s="403"/>
      <c r="C1094" s="403"/>
      <c r="E1094" s="435"/>
      <c r="F1094" s="436"/>
      <c r="G1094" s="436"/>
      <c r="H1094" s="356"/>
    </row>
    <row r="1095" spans="1:8" s="351" customFormat="1" ht="35.1" customHeight="1">
      <c r="A1095" s="356"/>
      <c r="B1095" s="403"/>
      <c r="C1095" s="403"/>
      <c r="E1095" s="435"/>
      <c r="F1095" s="436"/>
      <c r="G1095" s="436"/>
      <c r="H1095" s="356"/>
    </row>
    <row r="1096" spans="1:8" s="351" customFormat="1" ht="35.1" customHeight="1">
      <c r="A1096" s="356"/>
      <c r="B1096" s="403"/>
      <c r="C1096" s="403"/>
      <c r="E1096" s="435"/>
      <c r="F1096" s="436"/>
      <c r="G1096" s="436"/>
      <c r="H1096" s="356"/>
    </row>
    <row r="1097" spans="1:8" s="351" customFormat="1" ht="35.1" customHeight="1">
      <c r="A1097" s="356"/>
      <c r="B1097" s="403"/>
      <c r="C1097" s="403"/>
      <c r="E1097" s="435"/>
      <c r="F1097" s="436"/>
      <c r="G1097" s="436"/>
      <c r="H1097" s="356"/>
    </row>
    <row r="1098" spans="1:8" s="351" customFormat="1" ht="35.1" customHeight="1">
      <c r="A1098" s="356"/>
      <c r="B1098" s="403"/>
      <c r="C1098" s="403"/>
      <c r="E1098" s="435"/>
      <c r="F1098" s="436"/>
      <c r="G1098" s="436"/>
      <c r="H1098" s="356"/>
    </row>
    <row r="1099" spans="1:8" s="351" customFormat="1" ht="35.1" customHeight="1">
      <c r="A1099" s="356"/>
      <c r="B1099" s="403"/>
      <c r="C1099" s="403"/>
      <c r="E1099" s="435"/>
      <c r="F1099" s="436"/>
      <c r="G1099" s="436"/>
      <c r="H1099" s="356"/>
    </row>
    <row r="1100" spans="1:8" s="351" customFormat="1" ht="35.1" customHeight="1">
      <c r="A1100" s="356"/>
      <c r="B1100" s="403"/>
      <c r="C1100" s="403"/>
      <c r="E1100" s="435"/>
      <c r="F1100" s="436"/>
      <c r="G1100" s="436"/>
      <c r="H1100" s="356"/>
    </row>
    <row r="1101" spans="1:8" s="351" customFormat="1" ht="35.1" customHeight="1">
      <c r="A1101" s="356"/>
      <c r="B1101" s="403"/>
      <c r="C1101" s="403"/>
      <c r="E1101" s="435"/>
      <c r="F1101" s="436"/>
      <c r="G1101" s="436"/>
      <c r="H1101" s="356"/>
    </row>
    <row r="1102" spans="1:8" s="351" customFormat="1" ht="35.1" customHeight="1">
      <c r="A1102" s="356"/>
      <c r="B1102" s="403"/>
      <c r="C1102" s="403"/>
      <c r="E1102" s="435"/>
      <c r="F1102" s="436"/>
      <c r="G1102" s="436"/>
      <c r="H1102" s="356"/>
    </row>
    <row r="1103" spans="1:8" s="351" customFormat="1" ht="35.1" customHeight="1">
      <c r="A1103" s="356"/>
      <c r="B1103" s="403"/>
      <c r="C1103" s="403"/>
      <c r="E1103" s="435"/>
      <c r="F1103" s="436"/>
      <c r="G1103" s="436"/>
      <c r="H1103" s="356"/>
    </row>
    <row r="1104" spans="1:8" s="351" customFormat="1" ht="35.1" customHeight="1">
      <c r="A1104" s="356"/>
      <c r="B1104" s="403"/>
      <c r="C1104" s="403"/>
      <c r="E1104" s="435"/>
      <c r="F1104" s="436"/>
      <c r="G1104" s="436"/>
      <c r="H1104" s="356"/>
    </row>
    <row r="1105" spans="1:8" s="351" customFormat="1" ht="35.1" customHeight="1">
      <c r="A1105" s="356"/>
      <c r="B1105" s="403"/>
      <c r="C1105" s="403"/>
      <c r="E1105" s="435"/>
      <c r="F1105" s="436"/>
      <c r="G1105" s="436"/>
      <c r="H1105" s="356"/>
    </row>
    <row r="1106" spans="1:8" s="351" customFormat="1" ht="35.1" customHeight="1">
      <c r="A1106" s="356"/>
      <c r="B1106" s="403"/>
      <c r="C1106" s="403"/>
      <c r="E1106" s="435"/>
      <c r="F1106" s="436"/>
      <c r="G1106" s="436"/>
      <c r="H1106" s="356"/>
    </row>
    <row r="1107" spans="1:8" s="351" customFormat="1" ht="35.1" customHeight="1">
      <c r="A1107" s="356"/>
      <c r="B1107" s="403"/>
      <c r="C1107" s="403"/>
      <c r="E1107" s="435"/>
      <c r="F1107" s="436"/>
      <c r="G1107" s="436"/>
      <c r="H1107" s="356"/>
    </row>
    <row r="1108" spans="1:8" s="351" customFormat="1" ht="35.1" customHeight="1">
      <c r="A1108" s="356"/>
      <c r="B1108" s="403"/>
      <c r="C1108" s="403"/>
      <c r="E1108" s="435"/>
      <c r="F1108" s="436"/>
      <c r="G1108" s="436"/>
      <c r="H1108" s="356"/>
    </row>
    <row r="1109" spans="1:8" s="351" customFormat="1" ht="35.1" customHeight="1">
      <c r="A1109" s="356"/>
      <c r="B1109" s="403"/>
      <c r="C1109" s="403"/>
      <c r="E1109" s="435"/>
      <c r="F1109" s="436"/>
      <c r="G1109" s="436"/>
      <c r="H1109" s="356"/>
    </row>
    <row r="1110" spans="1:8" s="351" customFormat="1" ht="35.1" customHeight="1">
      <c r="A1110" s="356"/>
      <c r="B1110" s="403"/>
      <c r="C1110" s="403"/>
      <c r="E1110" s="435"/>
      <c r="F1110" s="436"/>
      <c r="G1110" s="436"/>
      <c r="H1110" s="356"/>
    </row>
    <row r="1111" spans="1:8" s="351" customFormat="1" ht="35.1" customHeight="1">
      <c r="A1111" s="356"/>
      <c r="B1111" s="403"/>
      <c r="C1111" s="403"/>
      <c r="E1111" s="435"/>
      <c r="F1111" s="436"/>
      <c r="G1111" s="436"/>
      <c r="H1111" s="356"/>
    </row>
    <row r="1112" spans="1:8" s="351" customFormat="1" ht="35.1" customHeight="1">
      <c r="A1112" s="356"/>
      <c r="B1112" s="403"/>
      <c r="C1112" s="403"/>
      <c r="E1112" s="435"/>
      <c r="F1112" s="436"/>
      <c r="G1112" s="436"/>
      <c r="H1112" s="356"/>
    </row>
    <row r="1113" spans="1:8" s="351" customFormat="1" ht="35.1" customHeight="1">
      <c r="A1113" s="356"/>
      <c r="B1113" s="403"/>
      <c r="C1113" s="403"/>
      <c r="E1113" s="435"/>
      <c r="F1113" s="436"/>
      <c r="G1113" s="436"/>
      <c r="H1113" s="356"/>
    </row>
    <row r="1114" spans="1:8" s="351" customFormat="1" ht="35.1" customHeight="1">
      <c r="A1114" s="356"/>
      <c r="B1114" s="403"/>
      <c r="C1114" s="403"/>
      <c r="E1114" s="435"/>
      <c r="F1114" s="436"/>
      <c r="G1114" s="436"/>
      <c r="H1114" s="356"/>
    </row>
    <row r="1115" spans="1:8" s="351" customFormat="1" ht="35.1" customHeight="1">
      <c r="A1115" s="356"/>
      <c r="B1115" s="403"/>
      <c r="C1115" s="403"/>
      <c r="E1115" s="435"/>
      <c r="F1115" s="436"/>
      <c r="G1115" s="436"/>
      <c r="H1115" s="356"/>
    </row>
    <row r="1116" spans="1:8" s="351" customFormat="1" ht="35.1" customHeight="1">
      <c r="A1116" s="356"/>
      <c r="B1116" s="403"/>
      <c r="C1116" s="403"/>
      <c r="E1116" s="435"/>
      <c r="F1116" s="436"/>
      <c r="G1116" s="436"/>
      <c r="H1116" s="356"/>
    </row>
    <row r="1117" spans="1:8" s="351" customFormat="1" ht="35.1" customHeight="1">
      <c r="A1117" s="356"/>
      <c r="B1117" s="403"/>
      <c r="C1117" s="403"/>
      <c r="E1117" s="435"/>
      <c r="F1117" s="436"/>
      <c r="G1117" s="436"/>
      <c r="H1117" s="356"/>
    </row>
    <row r="1118" spans="1:8" s="351" customFormat="1" ht="35.1" customHeight="1">
      <c r="A1118" s="356"/>
      <c r="B1118" s="403"/>
      <c r="C1118" s="403"/>
      <c r="E1118" s="435"/>
      <c r="F1118" s="436"/>
      <c r="G1118" s="436"/>
      <c r="H1118" s="356"/>
    </row>
    <row r="1119" spans="1:8" s="351" customFormat="1" ht="35.1" customHeight="1">
      <c r="A1119" s="356"/>
      <c r="B1119" s="403"/>
      <c r="C1119" s="403"/>
      <c r="E1119" s="435"/>
      <c r="F1119" s="436"/>
      <c r="G1119" s="436"/>
      <c r="H1119" s="356"/>
    </row>
    <row r="1120" spans="1:8" s="351" customFormat="1" ht="35.1" customHeight="1">
      <c r="A1120" s="356"/>
      <c r="B1120" s="403"/>
      <c r="C1120" s="403"/>
      <c r="E1120" s="435"/>
      <c r="F1120" s="436"/>
      <c r="G1120" s="436"/>
      <c r="H1120" s="356"/>
    </row>
    <row r="1121" spans="1:8" s="351" customFormat="1" ht="35.1" customHeight="1">
      <c r="A1121" s="356"/>
      <c r="B1121" s="403"/>
      <c r="C1121" s="403"/>
      <c r="E1121" s="435"/>
      <c r="F1121" s="436"/>
      <c r="G1121" s="436"/>
      <c r="H1121" s="356"/>
    </row>
    <row r="1122" spans="1:8" s="351" customFormat="1" ht="35.1" customHeight="1">
      <c r="A1122" s="356"/>
      <c r="B1122" s="403"/>
      <c r="C1122" s="403"/>
      <c r="E1122" s="435"/>
      <c r="F1122" s="436"/>
      <c r="G1122" s="436"/>
      <c r="H1122" s="356"/>
    </row>
    <row r="1123" spans="1:8" s="351" customFormat="1" ht="35.1" customHeight="1">
      <c r="A1123" s="356"/>
      <c r="B1123" s="403"/>
      <c r="C1123" s="403"/>
      <c r="E1123" s="435"/>
      <c r="F1123" s="436"/>
      <c r="G1123" s="436"/>
      <c r="H1123" s="356"/>
    </row>
    <row r="1124" spans="1:8" s="351" customFormat="1" ht="35.1" customHeight="1">
      <c r="A1124" s="356"/>
      <c r="B1124" s="403"/>
      <c r="C1124" s="403"/>
      <c r="E1124" s="435"/>
      <c r="F1124" s="436"/>
      <c r="G1124" s="436"/>
      <c r="H1124" s="356"/>
    </row>
    <row r="1125" spans="1:8" s="351" customFormat="1" ht="35.1" customHeight="1">
      <c r="A1125" s="356"/>
      <c r="B1125" s="403"/>
      <c r="C1125" s="403"/>
      <c r="E1125" s="435"/>
      <c r="F1125" s="436"/>
      <c r="G1125" s="436"/>
      <c r="H1125" s="356"/>
    </row>
    <row r="1126" spans="1:8" s="351" customFormat="1" ht="35.1" customHeight="1">
      <c r="A1126" s="356"/>
      <c r="B1126" s="403"/>
      <c r="C1126" s="403"/>
      <c r="E1126" s="435"/>
      <c r="F1126" s="436"/>
      <c r="G1126" s="436"/>
      <c r="H1126" s="356"/>
    </row>
    <row r="1127" spans="1:8" s="351" customFormat="1" ht="35.1" customHeight="1">
      <c r="A1127" s="356"/>
      <c r="B1127" s="403"/>
      <c r="C1127" s="403"/>
      <c r="E1127" s="435"/>
      <c r="F1127" s="436"/>
      <c r="G1127" s="436"/>
      <c r="H1127" s="356"/>
    </row>
    <row r="1128" spans="1:8" s="351" customFormat="1" ht="35.1" customHeight="1">
      <c r="A1128" s="356"/>
      <c r="B1128" s="403"/>
      <c r="C1128" s="403"/>
      <c r="E1128" s="435"/>
      <c r="F1128" s="436"/>
      <c r="G1128" s="436"/>
      <c r="H1128" s="356"/>
    </row>
    <row r="1129" spans="1:8" s="351" customFormat="1" ht="35.1" customHeight="1">
      <c r="A1129" s="356"/>
      <c r="B1129" s="403"/>
      <c r="C1129" s="403"/>
      <c r="E1129" s="435"/>
      <c r="F1129" s="436"/>
      <c r="G1129" s="436"/>
      <c r="H1129" s="356"/>
    </row>
    <row r="1130" spans="1:8" s="351" customFormat="1" ht="35.1" customHeight="1">
      <c r="A1130" s="356"/>
      <c r="B1130" s="403"/>
      <c r="C1130" s="403"/>
      <c r="E1130" s="435"/>
      <c r="F1130" s="436"/>
      <c r="G1130" s="436"/>
      <c r="H1130" s="356"/>
    </row>
    <row r="1131" spans="1:8" s="351" customFormat="1" ht="35.1" customHeight="1">
      <c r="A1131" s="356"/>
      <c r="B1131" s="403"/>
      <c r="C1131" s="403"/>
      <c r="E1131" s="435"/>
      <c r="F1131" s="436"/>
      <c r="G1131" s="436"/>
      <c r="H1131" s="356"/>
    </row>
    <row r="1132" spans="1:8" s="351" customFormat="1" ht="35.1" customHeight="1">
      <c r="A1132" s="356"/>
      <c r="B1132" s="403"/>
      <c r="C1132" s="403"/>
      <c r="E1132" s="435"/>
      <c r="F1132" s="436"/>
      <c r="G1132" s="436"/>
      <c r="H1132" s="356"/>
    </row>
    <row r="1133" spans="1:8" s="351" customFormat="1" ht="35.1" customHeight="1">
      <c r="A1133" s="356"/>
      <c r="B1133" s="403"/>
      <c r="C1133" s="403"/>
      <c r="E1133" s="435"/>
      <c r="F1133" s="436"/>
      <c r="G1133" s="436"/>
      <c r="H1133" s="356"/>
    </row>
    <row r="1134" spans="1:8" s="351" customFormat="1" ht="35.1" customHeight="1">
      <c r="A1134" s="356"/>
      <c r="B1134" s="403"/>
      <c r="C1134" s="403"/>
      <c r="E1134" s="435"/>
      <c r="F1134" s="436"/>
      <c r="G1134" s="436"/>
      <c r="H1134" s="356"/>
    </row>
    <row r="1135" spans="1:8" s="351" customFormat="1" ht="35.1" customHeight="1">
      <c r="A1135" s="356"/>
      <c r="B1135" s="403"/>
      <c r="C1135" s="403"/>
      <c r="E1135" s="435"/>
      <c r="F1135" s="436"/>
      <c r="G1135" s="436"/>
      <c r="H1135" s="356"/>
    </row>
    <row r="1136" spans="1:8" s="351" customFormat="1" ht="35.1" customHeight="1">
      <c r="A1136" s="356"/>
      <c r="B1136" s="403"/>
      <c r="C1136" s="403"/>
      <c r="E1136" s="435"/>
      <c r="F1136" s="436"/>
      <c r="G1136" s="436"/>
      <c r="H1136" s="356"/>
    </row>
    <row r="1137" spans="1:8" s="351" customFormat="1" ht="35.1" customHeight="1">
      <c r="A1137" s="356"/>
      <c r="B1137" s="403"/>
      <c r="C1137" s="403"/>
      <c r="E1137" s="435"/>
      <c r="F1137" s="436"/>
      <c r="G1137" s="436"/>
      <c r="H1137" s="356"/>
    </row>
    <row r="1138" spans="1:8" s="351" customFormat="1" ht="35.1" customHeight="1">
      <c r="A1138" s="356"/>
      <c r="B1138" s="403"/>
      <c r="C1138" s="403"/>
      <c r="E1138" s="435"/>
      <c r="F1138" s="436"/>
      <c r="G1138" s="436"/>
      <c r="H1138" s="356"/>
    </row>
    <row r="1139" spans="1:8" s="351" customFormat="1" ht="35.1" customHeight="1">
      <c r="A1139" s="356"/>
      <c r="B1139" s="403"/>
      <c r="C1139" s="403"/>
      <c r="E1139" s="435"/>
      <c r="F1139" s="436"/>
      <c r="G1139" s="436"/>
      <c r="H1139" s="356"/>
    </row>
    <row r="1140" spans="1:8" s="351" customFormat="1" ht="35.1" customHeight="1">
      <c r="A1140" s="356"/>
      <c r="B1140" s="403"/>
      <c r="C1140" s="403"/>
      <c r="E1140" s="435"/>
      <c r="F1140" s="436"/>
      <c r="G1140" s="436"/>
      <c r="H1140" s="356"/>
    </row>
    <row r="1141" spans="1:8" s="351" customFormat="1" ht="35.1" customHeight="1">
      <c r="A1141" s="356"/>
      <c r="B1141" s="403"/>
      <c r="C1141" s="403"/>
      <c r="E1141" s="435"/>
      <c r="F1141" s="436"/>
      <c r="G1141" s="436"/>
      <c r="H1141" s="356"/>
    </row>
    <row r="1142" spans="1:8" s="351" customFormat="1" ht="35.1" customHeight="1">
      <c r="A1142" s="356"/>
      <c r="B1142" s="403"/>
      <c r="C1142" s="403"/>
      <c r="E1142" s="435"/>
      <c r="F1142" s="436"/>
      <c r="G1142" s="436"/>
      <c r="H1142" s="356"/>
    </row>
    <row r="1143" spans="1:8" s="351" customFormat="1" ht="35.1" customHeight="1">
      <c r="A1143" s="356"/>
      <c r="B1143" s="403"/>
      <c r="C1143" s="403"/>
      <c r="E1143" s="435"/>
      <c r="F1143" s="436"/>
      <c r="G1143" s="436"/>
      <c r="H1143" s="356"/>
    </row>
    <row r="1144" spans="1:8" s="351" customFormat="1" ht="35.1" customHeight="1">
      <c r="A1144" s="356"/>
      <c r="B1144" s="403"/>
      <c r="C1144" s="403"/>
      <c r="E1144" s="435"/>
      <c r="F1144" s="436"/>
      <c r="G1144" s="436"/>
      <c r="H1144" s="356"/>
    </row>
    <row r="1145" spans="1:8" s="351" customFormat="1" ht="35.1" customHeight="1">
      <c r="A1145" s="356"/>
      <c r="B1145" s="403"/>
      <c r="C1145" s="403"/>
      <c r="E1145" s="435"/>
      <c r="F1145" s="436"/>
      <c r="G1145" s="436"/>
      <c r="H1145" s="356"/>
    </row>
    <row r="1146" spans="1:8" s="351" customFormat="1" ht="35.1" customHeight="1">
      <c r="A1146" s="356"/>
      <c r="B1146" s="403"/>
      <c r="C1146" s="403"/>
      <c r="E1146" s="435"/>
      <c r="F1146" s="436"/>
      <c r="G1146" s="436"/>
      <c r="H1146" s="356"/>
    </row>
    <row r="1147" spans="1:8" s="351" customFormat="1" ht="35.1" customHeight="1">
      <c r="A1147" s="356"/>
      <c r="B1147" s="403"/>
      <c r="C1147" s="403"/>
      <c r="E1147" s="435"/>
      <c r="F1147" s="436"/>
      <c r="G1147" s="436"/>
      <c r="H1147" s="356"/>
    </row>
    <row r="1148" spans="1:8" s="351" customFormat="1" ht="35.1" customHeight="1">
      <c r="A1148" s="356"/>
      <c r="B1148" s="403"/>
      <c r="C1148" s="403"/>
      <c r="E1148" s="435"/>
      <c r="F1148" s="436"/>
      <c r="G1148" s="436"/>
      <c r="H1148" s="356"/>
    </row>
    <row r="1149" spans="1:8" s="351" customFormat="1" ht="35.1" customHeight="1">
      <c r="A1149" s="356"/>
      <c r="B1149" s="403"/>
      <c r="C1149" s="403"/>
      <c r="E1149" s="435"/>
      <c r="F1149" s="436"/>
      <c r="G1149" s="436"/>
      <c r="H1149" s="356"/>
    </row>
    <row r="1150" spans="1:8" s="351" customFormat="1" ht="35.1" customHeight="1">
      <c r="A1150" s="356"/>
      <c r="B1150" s="403"/>
      <c r="C1150" s="403"/>
      <c r="E1150" s="435"/>
      <c r="F1150" s="436"/>
      <c r="G1150" s="436"/>
      <c r="H1150" s="356"/>
    </row>
    <row r="1151" spans="1:8" s="351" customFormat="1" ht="35.1" customHeight="1">
      <c r="A1151" s="356"/>
      <c r="B1151" s="403"/>
      <c r="C1151" s="403"/>
      <c r="E1151" s="435"/>
      <c r="F1151" s="436"/>
      <c r="G1151" s="436"/>
      <c r="H1151" s="356"/>
    </row>
    <row r="1152" spans="1:8" s="351" customFormat="1" ht="35.1" customHeight="1">
      <c r="A1152" s="356"/>
      <c r="B1152" s="403"/>
      <c r="C1152" s="403"/>
      <c r="E1152" s="435"/>
      <c r="F1152" s="436"/>
      <c r="G1152" s="436"/>
      <c r="H1152" s="356"/>
    </row>
    <row r="1153" spans="1:8" s="351" customFormat="1" ht="35.1" customHeight="1">
      <c r="A1153" s="356"/>
      <c r="B1153" s="403"/>
      <c r="C1153" s="403"/>
      <c r="E1153" s="435"/>
      <c r="F1153" s="436"/>
      <c r="G1153" s="436"/>
      <c r="H1153" s="356"/>
    </row>
    <row r="1154" spans="1:8" s="351" customFormat="1" ht="35.1" customHeight="1">
      <c r="A1154" s="356"/>
      <c r="B1154" s="403"/>
      <c r="C1154" s="403"/>
      <c r="E1154" s="435"/>
      <c r="F1154" s="436"/>
      <c r="G1154" s="436"/>
      <c r="H1154" s="356"/>
    </row>
    <row r="1155" spans="1:8" s="351" customFormat="1" ht="35.1" customHeight="1">
      <c r="A1155" s="356"/>
      <c r="B1155" s="403"/>
      <c r="C1155" s="403"/>
      <c r="E1155" s="435"/>
      <c r="F1155" s="436"/>
      <c r="G1155" s="436"/>
      <c r="H1155" s="356"/>
    </row>
    <row r="1156" spans="1:8" s="351" customFormat="1" ht="35.1" customHeight="1">
      <c r="A1156" s="356"/>
      <c r="B1156" s="403"/>
      <c r="C1156" s="403"/>
      <c r="E1156" s="435"/>
      <c r="F1156" s="436"/>
      <c r="G1156" s="436"/>
      <c r="H1156" s="356"/>
    </row>
    <row r="1157" spans="1:8" s="351" customFormat="1" ht="35.1" customHeight="1">
      <c r="A1157" s="356"/>
      <c r="B1157" s="403"/>
      <c r="C1157" s="403"/>
      <c r="E1157" s="435"/>
      <c r="F1157" s="436"/>
      <c r="G1157" s="436"/>
      <c r="H1157" s="356"/>
    </row>
    <row r="1158" spans="1:8" s="351" customFormat="1" ht="35.1" customHeight="1">
      <c r="A1158" s="356"/>
      <c r="B1158" s="403"/>
      <c r="C1158" s="403"/>
      <c r="E1158" s="435"/>
      <c r="F1158" s="436"/>
      <c r="G1158" s="436"/>
      <c r="H1158" s="356"/>
    </row>
    <row r="1159" spans="1:8" s="351" customFormat="1" ht="35.1" customHeight="1">
      <c r="A1159" s="356"/>
      <c r="B1159" s="403"/>
      <c r="C1159" s="403"/>
      <c r="E1159" s="435"/>
      <c r="F1159" s="436"/>
      <c r="G1159" s="436"/>
      <c r="H1159" s="356"/>
    </row>
    <row r="1160" spans="1:8" s="351" customFormat="1" ht="35.1" customHeight="1">
      <c r="A1160" s="356"/>
      <c r="B1160" s="403"/>
      <c r="C1160" s="403"/>
      <c r="E1160" s="435"/>
      <c r="F1160" s="436"/>
      <c r="G1160" s="436"/>
      <c r="H1160" s="356"/>
    </row>
    <row r="1161" spans="1:8" s="351" customFormat="1" ht="35.1" customHeight="1">
      <c r="A1161" s="356"/>
      <c r="B1161" s="403"/>
      <c r="C1161" s="403"/>
      <c r="E1161" s="435"/>
      <c r="F1161" s="436"/>
      <c r="G1161" s="436"/>
      <c r="H1161" s="356"/>
    </row>
    <row r="1162" spans="1:8" s="351" customFormat="1" ht="35.1" customHeight="1">
      <c r="A1162" s="356"/>
      <c r="B1162" s="403"/>
      <c r="C1162" s="403"/>
      <c r="E1162" s="435"/>
      <c r="F1162" s="436"/>
      <c r="G1162" s="436"/>
      <c r="H1162" s="356"/>
    </row>
    <row r="1163" spans="1:8" s="351" customFormat="1" ht="35.1" customHeight="1">
      <c r="A1163" s="356"/>
      <c r="B1163" s="403"/>
      <c r="C1163" s="403"/>
      <c r="E1163" s="435"/>
      <c r="F1163" s="436"/>
      <c r="G1163" s="436"/>
      <c r="H1163" s="356"/>
    </row>
    <row r="1164" spans="1:8" s="351" customFormat="1" ht="35.1" customHeight="1">
      <c r="A1164" s="356"/>
      <c r="B1164" s="403"/>
      <c r="C1164" s="403"/>
      <c r="E1164" s="435"/>
      <c r="F1164" s="436"/>
      <c r="G1164" s="436"/>
      <c r="H1164" s="356"/>
    </row>
    <row r="1165" spans="1:8" s="351" customFormat="1" ht="35.1" customHeight="1">
      <c r="A1165" s="356"/>
      <c r="B1165" s="403"/>
      <c r="C1165" s="403"/>
      <c r="E1165" s="435"/>
      <c r="F1165" s="436"/>
      <c r="G1165" s="436"/>
      <c r="H1165" s="356"/>
    </row>
    <row r="1166" spans="1:8" s="351" customFormat="1" ht="35.1" customHeight="1">
      <c r="A1166" s="356"/>
      <c r="B1166" s="403"/>
      <c r="C1166" s="403"/>
      <c r="E1166" s="435"/>
      <c r="F1166" s="436"/>
      <c r="G1166" s="436"/>
      <c r="H1166" s="356"/>
    </row>
    <row r="1167" spans="1:8" s="351" customFormat="1" ht="35.1" customHeight="1">
      <c r="A1167" s="356"/>
      <c r="B1167" s="403"/>
      <c r="C1167" s="403"/>
      <c r="E1167" s="435"/>
      <c r="F1167" s="436"/>
      <c r="G1167" s="436"/>
      <c r="H1167" s="356"/>
    </row>
    <row r="1168" spans="1:8" s="351" customFormat="1" ht="35.1" customHeight="1">
      <c r="A1168" s="356"/>
      <c r="B1168" s="403"/>
      <c r="C1168" s="403"/>
      <c r="E1168" s="435"/>
      <c r="F1168" s="436"/>
      <c r="G1168" s="436"/>
      <c r="H1168" s="356"/>
    </row>
    <row r="1169" spans="1:8" s="351" customFormat="1" ht="35.1" customHeight="1">
      <c r="A1169" s="356"/>
      <c r="B1169" s="403"/>
      <c r="C1169" s="403"/>
      <c r="E1169" s="435"/>
      <c r="F1169" s="436"/>
      <c r="G1169" s="436"/>
      <c r="H1169" s="356"/>
    </row>
    <row r="1170" spans="1:8" s="351" customFormat="1" ht="35.1" customHeight="1">
      <c r="A1170" s="356"/>
      <c r="B1170" s="403"/>
      <c r="C1170" s="403"/>
      <c r="E1170" s="435"/>
      <c r="F1170" s="436"/>
      <c r="G1170" s="436"/>
      <c r="H1170" s="356"/>
    </row>
    <row r="1171" spans="1:8" s="351" customFormat="1" ht="35.1" customHeight="1">
      <c r="A1171" s="356"/>
      <c r="B1171" s="403"/>
      <c r="C1171" s="403"/>
      <c r="E1171" s="435"/>
      <c r="F1171" s="436"/>
      <c r="G1171" s="436"/>
      <c r="H1171" s="356"/>
    </row>
    <row r="1172" spans="1:8" s="351" customFormat="1" ht="35.1" customHeight="1">
      <c r="A1172" s="356"/>
      <c r="B1172" s="403"/>
      <c r="C1172" s="403"/>
      <c r="E1172" s="435"/>
      <c r="F1172" s="436"/>
      <c r="G1172" s="436"/>
      <c r="H1172" s="356"/>
    </row>
    <row r="1173" spans="1:8" s="351" customFormat="1" ht="35.1" customHeight="1">
      <c r="A1173" s="356"/>
      <c r="B1173" s="403"/>
      <c r="C1173" s="403"/>
      <c r="E1173" s="435"/>
      <c r="F1173" s="436"/>
      <c r="G1173" s="436"/>
      <c r="H1173" s="356"/>
    </row>
    <row r="1174" spans="1:8" s="351" customFormat="1" ht="35.1" customHeight="1">
      <c r="A1174" s="356"/>
      <c r="B1174" s="403"/>
      <c r="C1174" s="403"/>
      <c r="E1174" s="435"/>
      <c r="F1174" s="436"/>
      <c r="G1174" s="436"/>
      <c r="H1174" s="356"/>
    </row>
    <row r="1175" spans="1:8" s="351" customFormat="1" ht="35.1" customHeight="1">
      <c r="A1175" s="356"/>
      <c r="B1175" s="403"/>
      <c r="C1175" s="403"/>
      <c r="E1175" s="435"/>
      <c r="F1175" s="436"/>
      <c r="G1175" s="436"/>
      <c r="H1175" s="356"/>
    </row>
    <row r="1176" spans="1:8" s="351" customFormat="1" ht="35.1" customHeight="1">
      <c r="A1176" s="356"/>
      <c r="B1176" s="403"/>
      <c r="C1176" s="403"/>
      <c r="E1176" s="435"/>
      <c r="F1176" s="436"/>
      <c r="G1176" s="436"/>
      <c r="H1176" s="356"/>
    </row>
    <row r="1177" spans="1:8" s="351" customFormat="1" ht="35.1" customHeight="1">
      <c r="A1177" s="356"/>
      <c r="B1177" s="403"/>
      <c r="C1177" s="403"/>
      <c r="E1177" s="435"/>
      <c r="F1177" s="436"/>
      <c r="G1177" s="436"/>
      <c r="H1177" s="356"/>
    </row>
    <row r="1178" spans="1:8" s="351" customFormat="1" ht="35.1" customHeight="1">
      <c r="A1178" s="356"/>
      <c r="B1178" s="403"/>
      <c r="C1178" s="403"/>
      <c r="E1178" s="435"/>
      <c r="F1178" s="436"/>
      <c r="G1178" s="436"/>
      <c r="H1178" s="356"/>
    </row>
    <row r="1179" spans="1:8" s="351" customFormat="1" ht="35.1" customHeight="1">
      <c r="A1179" s="356"/>
      <c r="B1179" s="403"/>
      <c r="C1179" s="403"/>
      <c r="E1179" s="435"/>
      <c r="F1179" s="436"/>
      <c r="G1179" s="436"/>
      <c r="H1179" s="356"/>
    </row>
    <row r="1180" spans="1:8" s="351" customFormat="1" ht="35.1" customHeight="1">
      <c r="A1180" s="356"/>
      <c r="B1180" s="403"/>
      <c r="C1180" s="403"/>
      <c r="E1180" s="435"/>
      <c r="F1180" s="436"/>
      <c r="G1180" s="436"/>
      <c r="H1180" s="356"/>
    </row>
    <row r="1181" spans="1:8" s="351" customFormat="1" ht="35.1" customHeight="1">
      <c r="A1181" s="356"/>
      <c r="B1181" s="403"/>
      <c r="C1181" s="403"/>
      <c r="E1181" s="435"/>
      <c r="F1181" s="436"/>
      <c r="G1181" s="436"/>
      <c r="H1181" s="356"/>
    </row>
    <row r="1182" spans="1:8" s="351" customFormat="1" ht="35.1" customHeight="1">
      <c r="A1182" s="356"/>
      <c r="B1182" s="403"/>
      <c r="C1182" s="403"/>
      <c r="E1182" s="435"/>
      <c r="F1182" s="436"/>
      <c r="G1182" s="436"/>
      <c r="H1182" s="356"/>
    </row>
    <row r="1183" spans="1:8" s="351" customFormat="1" ht="35.1" customHeight="1">
      <c r="A1183" s="356"/>
      <c r="B1183" s="403"/>
      <c r="C1183" s="403"/>
      <c r="E1183" s="435"/>
      <c r="F1183" s="436"/>
      <c r="G1183" s="436"/>
      <c r="H1183" s="356"/>
    </row>
    <row r="1184" spans="1:8" s="351" customFormat="1" ht="35.1" customHeight="1">
      <c r="A1184" s="356"/>
      <c r="B1184" s="403"/>
      <c r="C1184" s="403"/>
      <c r="E1184" s="435"/>
      <c r="F1184" s="436"/>
      <c r="G1184" s="436"/>
      <c r="H1184" s="356"/>
    </row>
    <row r="1185" spans="1:8" s="351" customFormat="1" ht="35.1" customHeight="1">
      <c r="A1185" s="356"/>
      <c r="B1185" s="403"/>
      <c r="C1185" s="403"/>
      <c r="E1185" s="435"/>
      <c r="F1185" s="436"/>
      <c r="G1185" s="436"/>
      <c r="H1185" s="356"/>
    </row>
    <row r="1186" spans="1:8" s="351" customFormat="1" ht="35.1" customHeight="1">
      <c r="A1186" s="356"/>
      <c r="B1186" s="403"/>
      <c r="C1186" s="403"/>
      <c r="E1186" s="435"/>
      <c r="F1186" s="436"/>
      <c r="G1186" s="436"/>
      <c r="H1186" s="356"/>
    </row>
    <row r="1187" spans="1:8" s="351" customFormat="1" ht="35.1" customHeight="1">
      <c r="A1187" s="356"/>
      <c r="B1187" s="403"/>
      <c r="C1187" s="403"/>
      <c r="E1187" s="435"/>
      <c r="F1187" s="436"/>
      <c r="G1187" s="436"/>
      <c r="H1187" s="356"/>
    </row>
    <row r="1188" spans="1:8" s="351" customFormat="1" ht="35.1" customHeight="1">
      <c r="A1188" s="356"/>
      <c r="B1188" s="403"/>
      <c r="C1188" s="403"/>
      <c r="E1188" s="435"/>
      <c r="F1188" s="436"/>
      <c r="G1188" s="436"/>
      <c r="H1188" s="356"/>
    </row>
    <row r="1189" spans="1:8" s="351" customFormat="1" ht="35.1" customHeight="1">
      <c r="A1189" s="356"/>
      <c r="B1189" s="403"/>
      <c r="C1189" s="403"/>
      <c r="E1189" s="435"/>
      <c r="F1189" s="436"/>
      <c r="G1189" s="436"/>
      <c r="H1189" s="356"/>
    </row>
    <row r="1190" spans="1:8" s="351" customFormat="1" ht="35.1" customHeight="1">
      <c r="A1190" s="356"/>
      <c r="B1190" s="403"/>
      <c r="C1190" s="403"/>
      <c r="E1190" s="435"/>
      <c r="F1190" s="436"/>
      <c r="G1190" s="436"/>
      <c r="H1190" s="356"/>
    </row>
    <row r="1191" spans="1:8" s="351" customFormat="1" ht="35.1" customHeight="1">
      <c r="A1191" s="356"/>
      <c r="B1191" s="403"/>
      <c r="C1191" s="403"/>
      <c r="E1191" s="435"/>
      <c r="F1191" s="436"/>
      <c r="G1191" s="436"/>
      <c r="H1191" s="356"/>
    </row>
    <row r="1192" spans="1:8" s="351" customFormat="1" ht="35.1" customHeight="1">
      <c r="A1192" s="356"/>
      <c r="B1192" s="403"/>
      <c r="C1192" s="403"/>
      <c r="E1192" s="435"/>
      <c r="F1192" s="436"/>
      <c r="G1192" s="436"/>
      <c r="H1192" s="356"/>
    </row>
    <row r="1193" spans="1:8" s="351" customFormat="1" ht="35.1" customHeight="1">
      <c r="A1193" s="356"/>
      <c r="B1193" s="403"/>
      <c r="C1193" s="403"/>
      <c r="E1193" s="435"/>
      <c r="F1193" s="436"/>
      <c r="G1193" s="436"/>
      <c r="H1193" s="356"/>
    </row>
    <row r="1194" spans="1:8" s="351" customFormat="1" ht="35.1" customHeight="1">
      <c r="A1194" s="356"/>
      <c r="B1194" s="403"/>
      <c r="C1194" s="403"/>
      <c r="E1194" s="435"/>
      <c r="F1194" s="436"/>
      <c r="G1194" s="436"/>
      <c r="H1194" s="356"/>
    </row>
    <row r="1195" spans="1:8" s="351" customFormat="1" ht="35.1" customHeight="1">
      <c r="A1195" s="356"/>
      <c r="B1195" s="403"/>
      <c r="C1195" s="403"/>
      <c r="E1195" s="435"/>
      <c r="F1195" s="436"/>
      <c r="G1195" s="436"/>
      <c r="H1195" s="356"/>
    </row>
    <row r="1196" spans="1:8" s="351" customFormat="1" ht="35.1" customHeight="1">
      <c r="A1196" s="356"/>
      <c r="B1196" s="403"/>
      <c r="C1196" s="403"/>
      <c r="E1196" s="435"/>
      <c r="F1196" s="436"/>
      <c r="G1196" s="436"/>
      <c r="H1196" s="356"/>
    </row>
    <row r="1197" spans="1:8" s="351" customFormat="1" ht="35.1" customHeight="1">
      <c r="A1197" s="356"/>
      <c r="B1197" s="403"/>
      <c r="C1197" s="403"/>
      <c r="E1197" s="435"/>
      <c r="F1197" s="436"/>
      <c r="G1197" s="436"/>
      <c r="H1197" s="356"/>
    </row>
    <row r="1198" spans="1:8" s="351" customFormat="1" ht="35.1" customHeight="1">
      <c r="A1198" s="356"/>
      <c r="B1198" s="403"/>
      <c r="C1198" s="403"/>
      <c r="E1198" s="435"/>
      <c r="F1198" s="436"/>
      <c r="G1198" s="436"/>
      <c r="H1198" s="356"/>
    </row>
    <row r="1199" spans="1:8" s="351" customFormat="1" ht="35.1" customHeight="1">
      <c r="A1199" s="356"/>
      <c r="B1199" s="403"/>
      <c r="C1199" s="403"/>
      <c r="E1199" s="435"/>
      <c r="F1199" s="436"/>
      <c r="G1199" s="436"/>
      <c r="H1199" s="356"/>
    </row>
    <row r="1200" spans="1:8" s="351" customFormat="1" ht="35.1" customHeight="1">
      <c r="A1200" s="356"/>
      <c r="B1200" s="403"/>
      <c r="C1200" s="403"/>
      <c r="E1200" s="435"/>
      <c r="F1200" s="436"/>
      <c r="G1200" s="436"/>
      <c r="H1200" s="356"/>
    </row>
    <row r="1201" spans="1:8" s="351" customFormat="1" ht="35.1" customHeight="1">
      <c r="A1201" s="356"/>
      <c r="B1201" s="403"/>
      <c r="C1201" s="403"/>
      <c r="E1201" s="435"/>
      <c r="F1201" s="436"/>
      <c r="G1201" s="436"/>
      <c r="H1201" s="356"/>
    </row>
    <row r="1202" spans="1:8" s="351" customFormat="1" ht="35.1" customHeight="1">
      <c r="A1202" s="356"/>
      <c r="B1202" s="403"/>
      <c r="C1202" s="403"/>
      <c r="E1202" s="435"/>
      <c r="F1202" s="436"/>
      <c r="G1202" s="436"/>
      <c r="H1202" s="356"/>
    </row>
    <row r="1203" spans="1:8" s="351" customFormat="1" ht="35.1" customHeight="1">
      <c r="A1203" s="356"/>
      <c r="B1203" s="403"/>
      <c r="C1203" s="403"/>
      <c r="E1203" s="435"/>
      <c r="F1203" s="436"/>
      <c r="G1203" s="436"/>
      <c r="H1203" s="356"/>
    </row>
    <row r="1204" spans="1:8" s="351" customFormat="1" ht="35.1" customHeight="1">
      <c r="A1204" s="356"/>
      <c r="B1204" s="403"/>
      <c r="C1204" s="403"/>
      <c r="E1204" s="435"/>
      <c r="F1204" s="436"/>
      <c r="G1204" s="436"/>
      <c r="H1204" s="356"/>
    </row>
    <row r="1205" spans="1:8" s="351" customFormat="1" ht="35.1" customHeight="1">
      <c r="A1205" s="356"/>
      <c r="B1205" s="403"/>
      <c r="C1205" s="403"/>
      <c r="E1205" s="435"/>
      <c r="F1205" s="436"/>
      <c r="G1205" s="436"/>
      <c r="H1205" s="356"/>
    </row>
    <row r="1206" spans="1:8" s="351" customFormat="1" ht="35.1" customHeight="1">
      <c r="A1206" s="356"/>
      <c r="B1206" s="403"/>
      <c r="C1206" s="403"/>
      <c r="E1206" s="435"/>
      <c r="F1206" s="436"/>
      <c r="G1206" s="436"/>
      <c r="H1206" s="356"/>
    </row>
    <row r="1207" spans="1:8" s="351" customFormat="1" ht="35.1" customHeight="1">
      <c r="A1207" s="356"/>
      <c r="B1207" s="403"/>
      <c r="C1207" s="403"/>
      <c r="E1207" s="435"/>
      <c r="F1207" s="436"/>
      <c r="G1207" s="436"/>
      <c r="H1207" s="356"/>
    </row>
    <row r="1208" spans="1:8" s="351" customFormat="1" ht="35.1" customHeight="1">
      <c r="A1208" s="356"/>
      <c r="B1208" s="403"/>
      <c r="C1208" s="403"/>
      <c r="E1208" s="435"/>
      <c r="F1208" s="436"/>
      <c r="G1208" s="436"/>
      <c r="H1208" s="356"/>
    </row>
    <row r="1209" spans="1:8" s="351" customFormat="1" ht="35.1" customHeight="1">
      <c r="A1209" s="356"/>
      <c r="B1209" s="403"/>
      <c r="C1209" s="403"/>
      <c r="E1209" s="435"/>
      <c r="F1209" s="436"/>
      <c r="G1209" s="436"/>
      <c r="H1209" s="356"/>
    </row>
    <row r="1210" spans="1:8" s="351" customFormat="1" ht="35.1" customHeight="1">
      <c r="A1210" s="356"/>
      <c r="B1210" s="403"/>
      <c r="C1210" s="403"/>
      <c r="E1210" s="435"/>
      <c r="F1210" s="436"/>
      <c r="G1210" s="436"/>
      <c r="H1210" s="356"/>
    </row>
    <row r="1211" spans="1:8" s="351" customFormat="1" ht="35.1" customHeight="1">
      <c r="A1211" s="356"/>
      <c r="B1211" s="403"/>
      <c r="C1211" s="403"/>
      <c r="E1211" s="435"/>
      <c r="F1211" s="436"/>
      <c r="G1211" s="436"/>
      <c r="H1211" s="356"/>
    </row>
    <row r="1212" spans="1:8" s="351" customFormat="1" ht="35.1" customHeight="1">
      <c r="A1212" s="356"/>
      <c r="B1212" s="403"/>
      <c r="C1212" s="403"/>
      <c r="E1212" s="435"/>
      <c r="F1212" s="436"/>
      <c r="G1212" s="436"/>
      <c r="H1212" s="356"/>
    </row>
    <row r="1213" spans="1:8" s="351" customFormat="1" ht="35.1" customHeight="1">
      <c r="A1213" s="356"/>
      <c r="B1213" s="403"/>
      <c r="C1213" s="403"/>
      <c r="E1213" s="435"/>
      <c r="F1213" s="436"/>
      <c r="G1213" s="436"/>
      <c r="H1213" s="356"/>
    </row>
    <row r="1214" spans="1:8" s="351" customFormat="1" ht="35.1" customHeight="1">
      <c r="A1214" s="356"/>
      <c r="B1214" s="403"/>
      <c r="C1214" s="403"/>
      <c r="E1214" s="435"/>
      <c r="F1214" s="436"/>
      <c r="G1214" s="436"/>
      <c r="H1214" s="356"/>
    </row>
    <row r="1215" spans="1:8" s="351" customFormat="1" ht="35.1" customHeight="1">
      <c r="A1215" s="356"/>
      <c r="B1215" s="403"/>
      <c r="C1215" s="403"/>
      <c r="E1215" s="435"/>
      <c r="F1215" s="436"/>
      <c r="G1215" s="436"/>
      <c r="H1215" s="356"/>
    </row>
    <row r="1216" spans="1:8" s="351" customFormat="1" ht="35.1" customHeight="1">
      <c r="A1216" s="356"/>
      <c r="B1216" s="403"/>
      <c r="C1216" s="403"/>
      <c r="E1216" s="435"/>
      <c r="F1216" s="436"/>
      <c r="G1216" s="436"/>
      <c r="H1216" s="356"/>
    </row>
    <row r="1217" spans="1:8" s="351" customFormat="1" ht="35.1" customHeight="1">
      <c r="A1217" s="356"/>
      <c r="B1217" s="403"/>
      <c r="C1217" s="403"/>
      <c r="E1217" s="435"/>
      <c r="F1217" s="436"/>
      <c r="G1217" s="436"/>
      <c r="H1217" s="356"/>
    </row>
    <row r="1218" spans="1:8" s="351" customFormat="1" ht="35.1" customHeight="1">
      <c r="A1218" s="356"/>
      <c r="B1218" s="403"/>
      <c r="C1218" s="403"/>
      <c r="E1218" s="435"/>
      <c r="F1218" s="436"/>
      <c r="G1218" s="436"/>
      <c r="H1218" s="356"/>
    </row>
    <row r="1219" spans="1:8" s="351" customFormat="1" ht="35.1" customHeight="1">
      <c r="A1219" s="356"/>
      <c r="B1219" s="403"/>
      <c r="C1219" s="403"/>
      <c r="E1219" s="435"/>
      <c r="F1219" s="436"/>
      <c r="G1219" s="436"/>
      <c r="H1219" s="356"/>
    </row>
    <row r="1220" spans="1:8" s="351" customFormat="1" ht="35.1" customHeight="1">
      <c r="A1220" s="356"/>
      <c r="B1220" s="403"/>
      <c r="C1220" s="403"/>
      <c r="E1220" s="435"/>
      <c r="F1220" s="436"/>
      <c r="G1220" s="436"/>
      <c r="H1220" s="356"/>
    </row>
    <row r="1221" spans="1:8" s="351" customFormat="1" ht="35.1" customHeight="1">
      <c r="A1221" s="356"/>
      <c r="B1221" s="403"/>
      <c r="C1221" s="403"/>
      <c r="E1221" s="435"/>
      <c r="F1221" s="436"/>
      <c r="G1221" s="436"/>
      <c r="H1221" s="356"/>
    </row>
    <row r="1222" spans="1:8" s="351" customFormat="1" ht="35.1" customHeight="1">
      <c r="A1222" s="356"/>
      <c r="B1222" s="403"/>
      <c r="C1222" s="403"/>
      <c r="E1222" s="435"/>
      <c r="F1222" s="436"/>
      <c r="G1222" s="436"/>
      <c r="H1222" s="356"/>
    </row>
    <row r="1223" spans="1:8" s="351" customFormat="1" ht="35.1" customHeight="1">
      <c r="A1223" s="356"/>
      <c r="B1223" s="403"/>
      <c r="C1223" s="403"/>
      <c r="E1223" s="435"/>
      <c r="F1223" s="436"/>
      <c r="G1223" s="436"/>
      <c r="H1223" s="356"/>
    </row>
    <row r="1224" spans="1:8" s="351" customFormat="1" ht="35.1" customHeight="1">
      <c r="A1224" s="356"/>
      <c r="B1224" s="403"/>
      <c r="C1224" s="403"/>
      <c r="E1224" s="435"/>
      <c r="F1224" s="436"/>
      <c r="G1224" s="436"/>
      <c r="H1224" s="356"/>
    </row>
    <row r="1225" spans="1:8" s="351" customFormat="1" ht="35.1" customHeight="1">
      <c r="A1225" s="356"/>
      <c r="B1225" s="403"/>
      <c r="C1225" s="403"/>
      <c r="E1225" s="435"/>
      <c r="F1225" s="436"/>
      <c r="G1225" s="436"/>
      <c r="H1225" s="356"/>
    </row>
    <row r="1226" spans="1:8" s="351" customFormat="1" ht="35.1" customHeight="1">
      <c r="A1226" s="356"/>
      <c r="B1226" s="403"/>
      <c r="C1226" s="403"/>
      <c r="E1226" s="435"/>
      <c r="F1226" s="436"/>
      <c r="G1226" s="436"/>
      <c r="H1226" s="356"/>
    </row>
    <row r="1227" spans="1:8" s="351" customFormat="1" ht="35.1" customHeight="1">
      <c r="A1227" s="356"/>
      <c r="B1227" s="403"/>
      <c r="C1227" s="403"/>
      <c r="E1227" s="435"/>
      <c r="F1227" s="436"/>
      <c r="G1227" s="436"/>
      <c r="H1227" s="356"/>
    </row>
    <row r="1228" spans="1:8" s="351" customFormat="1" ht="35.1" customHeight="1">
      <c r="A1228" s="356"/>
      <c r="B1228" s="403"/>
      <c r="C1228" s="403"/>
      <c r="E1228" s="435"/>
      <c r="F1228" s="436"/>
      <c r="G1228" s="436"/>
      <c r="H1228" s="356"/>
    </row>
    <row r="1229" spans="1:8" s="351" customFormat="1" ht="35.1" customHeight="1">
      <c r="A1229" s="356"/>
      <c r="B1229" s="403"/>
      <c r="C1229" s="403"/>
      <c r="E1229" s="435"/>
      <c r="F1229" s="436"/>
      <c r="G1229" s="436"/>
      <c r="H1229" s="356"/>
    </row>
    <row r="1230" spans="1:8" s="351" customFormat="1" ht="35.1" customHeight="1">
      <c r="A1230" s="356"/>
      <c r="B1230" s="403"/>
      <c r="C1230" s="403"/>
      <c r="E1230" s="435"/>
      <c r="F1230" s="436"/>
      <c r="G1230" s="436"/>
      <c r="H1230" s="356"/>
    </row>
    <row r="1231" spans="1:8" s="351" customFormat="1" ht="35.1" customHeight="1">
      <c r="A1231" s="356"/>
      <c r="B1231" s="403"/>
      <c r="C1231" s="403"/>
      <c r="E1231" s="435"/>
      <c r="F1231" s="436"/>
      <c r="G1231" s="436"/>
      <c r="H1231" s="356"/>
    </row>
    <row r="1232" spans="1:8" s="351" customFormat="1" ht="35.1" customHeight="1">
      <c r="A1232" s="356"/>
      <c r="B1232" s="403"/>
      <c r="C1232" s="403"/>
      <c r="E1232" s="435"/>
      <c r="F1232" s="436"/>
      <c r="G1232" s="436"/>
      <c r="H1232" s="356"/>
    </row>
    <row r="1233" spans="1:8" s="351" customFormat="1" ht="35.1" customHeight="1">
      <c r="A1233" s="356"/>
      <c r="B1233" s="403"/>
      <c r="C1233" s="403"/>
      <c r="E1233" s="435"/>
      <c r="F1233" s="436"/>
      <c r="G1233" s="436"/>
      <c r="H1233" s="356"/>
    </row>
    <row r="1234" spans="1:8" s="351" customFormat="1" ht="35.1" customHeight="1">
      <c r="A1234" s="356"/>
      <c r="B1234" s="403"/>
      <c r="C1234" s="403"/>
      <c r="E1234" s="435"/>
      <c r="F1234" s="436"/>
      <c r="G1234" s="436"/>
      <c r="H1234" s="356"/>
    </row>
    <row r="1235" spans="1:8" s="351" customFormat="1" ht="35.1" customHeight="1">
      <c r="A1235" s="356"/>
      <c r="B1235" s="403"/>
      <c r="C1235" s="403"/>
      <c r="E1235" s="435"/>
      <c r="F1235" s="436"/>
      <c r="G1235" s="436"/>
      <c r="H1235" s="356"/>
    </row>
    <row r="1236" spans="1:8" s="351" customFormat="1" ht="35.1" customHeight="1">
      <c r="A1236" s="356"/>
      <c r="B1236" s="403"/>
      <c r="C1236" s="403"/>
      <c r="E1236" s="435"/>
      <c r="F1236" s="436"/>
      <c r="G1236" s="436"/>
      <c r="H1236" s="356"/>
    </row>
    <row r="1237" spans="1:8" s="351" customFormat="1" ht="35.1" customHeight="1">
      <c r="A1237" s="356"/>
      <c r="B1237" s="403"/>
      <c r="C1237" s="403"/>
      <c r="E1237" s="435"/>
      <c r="F1237" s="436"/>
      <c r="G1237" s="436"/>
      <c r="H1237" s="356"/>
    </row>
    <row r="1238" spans="1:8" s="351" customFormat="1" ht="35.1" customHeight="1">
      <c r="A1238" s="356"/>
      <c r="B1238" s="403"/>
      <c r="C1238" s="403"/>
      <c r="E1238" s="435"/>
      <c r="F1238" s="436"/>
      <c r="G1238" s="436"/>
      <c r="H1238" s="356"/>
    </row>
    <row r="1239" spans="1:8" s="351" customFormat="1" ht="35.1" customHeight="1">
      <c r="A1239" s="356"/>
      <c r="B1239" s="403"/>
      <c r="C1239" s="403"/>
      <c r="E1239" s="435"/>
      <c r="F1239" s="436"/>
      <c r="G1239" s="436"/>
      <c r="H1239" s="356"/>
    </row>
    <row r="1240" spans="1:8" s="351" customFormat="1" ht="35.1" customHeight="1">
      <c r="A1240" s="356"/>
      <c r="B1240" s="403"/>
      <c r="C1240" s="403"/>
      <c r="E1240" s="435"/>
      <c r="F1240" s="436"/>
      <c r="G1240" s="436"/>
      <c r="H1240" s="356"/>
    </row>
    <row r="1241" spans="1:8" s="351" customFormat="1" ht="35.1" customHeight="1">
      <c r="A1241" s="356"/>
      <c r="B1241" s="403"/>
      <c r="C1241" s="403"/>
      <c r="E1241" s="435"/>
      <c r="F1241" s="436"/>
      <c r="G1241" s="436"/>
      <c r="H1241" s="356"/>
    </row>
    <row r="1242" spans="1:8" s="351" customFormat="1" ht="35.1" customHeight="1">
      <c r="A1242" s="356"/>
      <c r="B1242" s="403"/>
      <c r="C1242" s="403"/>
      <c r="E1242" s="435"/>
      <c r="F1242" s="436"/>
      <c r="G1242" s="436"/>
      <c r="H1242" s="356"/>
    </row>
    <row r="1243" spans="1:8" s="351" customFormat="1" ht="35.1" customHeight="1">
      <c r="A1243" s="356"/>
      <c r="B1243" s="403"/>
      <c r="C1243" s="403"/>
      <c r="E1243" s="435"/>
      <c r="F1243" s="436"/>
      <c r="G1243" s="436"/>
      <c r="H1243" s="356"/>
    </row>
    <row r="1244" spans="1:8" s="351" customFormat="1" ht="35.1" customHeight="1">
      <c r="A1244" s="356"/>
      <c r="B1244" s="403"/>
      <c r="C1244" s="403"/>
      <c r="E1244" s="435"/>
      <c r="F1244" s="436"/>
      <c r="G1244" s="436"/>
      <c r="H1244" s="356"/>
    </row>
    <row r="1245" spans="1:8" s="351" customFormat="1" ht="35.1" customHeight="1">
      <c r="A1245" s="356"/>
      <c r="B1245" s="403"/>
      <c r="C1245" s="403"/>
      <c r="E1245" s="435"/>
      <c r="F1245" s="436"/>
      <c r="G1245" s="436"/>
      <c r="H1245" s="356"/>
    </row>
    <row r="1246" spans="1:8" s="351" customFormat="1" ht="35.1" customHeight="1">
      <c r="A1246" s="356"/>
      <c r="B1246" s="403"/>
      <c r="C1246" s="403"/>
      <c r="E1246" s="435"/>
      <c r="F1246" s="436"/>
      <c r="G1246" s="436"/>
      <c r="H1246" s="356"/>
    </row>
    <row r="1247" spans="1:8" s="351" customFormat="1" ht="35.1" customHeight="1">
      <c r="A1247" s="356"/>
      <c r="B1247" s="403"/>
      <c r="C1247" s="403"/>
      <c r="E1247" s="435"/>
      <c r="F1247" s="436"/>
      <c r="G1247" s="436"/>
      <c r="H1247" s="356"/>
    </row>
    <row r="1248" spans="1:8" s="351" customFormat="1" ht="35.1" customHeight="1">
      <c r="A1248" s="356"/>
      <c r="B1248" s="403"/>
      <c r="C1248" s="403"/>
      <c r="E1248" s="435"/>
      <c r="F1248" s="436"/>
      <c r="G1248" s="436"/>
      <c r="H1248" s="356"/>
    </row>
    <row r="1249" spans="1:8" s="351" customFormat="1" ht="35.1" customHeight="1">
      <c r="A1249" s="356"/>
      <c r="B1249" s="403"/>
      <c r="C1249" s="403"/>
      <c r="E1249" s="435"/>
      <c r="F1249" s="436"/>
      <c r="G1249" s="436"/>
      <c r="H1249" s="356"/>
    </row>
    <row r="1250" spans="1:8" s="351" customFormat="1" ht="35.1" customHeight="1">
      <c r="A1250" s="356"/>
      <c r="B1250" s="403"/>
      <c r="C1250" s="403"/>
      <c r="E1250" s="435"/>
      <c r="F1250" s="436"/>
      <c r="G1250" s="436"/>
      <c r="H1250" s="356"/>
    </row>
    <row r="1251" spans="1:8" s="351" customFormat="1" ht="35.1" customHeight="1">
      <c r="A1251" s="356"/>
      <c r="B1251" s="403"/>
      <c r="C1251" s="403"/>
      <c r="E1251" s="435"/>
      <c r="F1251" s="436"/>
      <c r="G1251" s="436"/>
      <c r="H1251" s="356"/>
    </row>
    <row r="1252" spans="1:8" s="351" customFormat="1" ht="35.1" customHeight="1">
      <c r="A1252" s="356"/>
      <c r="B1252" s="403"/>
      <c r="C1252" s="403"/>
      <c r="E1252" s="435"/>
      <c r="F1252" s="436"/>
      <c r="G1252" s="436"/>
      <c r="H1252" s="356"/>
    </row>
    <row r="1253" spans="1:8" s="351" customFormat="1" ht="35.1" customHeight="1">
      <c r="A1253" s="356"/>
      <c r="B1253" s="403"/>
      <c r="C1253" s="403"/>
      <c r="E1253" s="435"/>
      <c r="F1253" s="436"/>
      <c r="G1253" s="436"/>
      <c r="H1253" s="356"/>
    </row>
    <row r="1254" spans="1:8" s="351" customFormat="1" ht="35.1" customHeight="1">
      <c r="A1254" s="356"/>
      <c r="B1254" s="403"/>
      <c r="C1254" s="403"/>
      <c r="E1254" s="435"/>
      <c r="F1254" s="436"/>
      <c r="G1254" s="436"/>
      <c r="H1254" s="356"/>
    </row>
    <row r="1255" spans="1:8" s="351" customFormat="1" ht="35.1" customHeight="1">
      <c r="A1255" s="356"/>
      <c r="B1255" s="403"/>
      <c r="C1255" s="403"/>
      <c r="E1255" s="435"/>
      <c r="F1255" s="436"/>
      <c r="G1255" s="436"/>
      <c r="H1255" s="356"/>
    </row>
    <row r="1256" spans="1:8" s="351" customFormat="1" ht="35.1" customHeight="1">
      <c r="A1256" s="356"/>
      <c r="B1256" s="403"/>
      <c r="C1256" s="403"/>
      <c r="E1256" s="435"/>
      <c r="F1256" s="436"/>
      <c r="G1256" s="436"/>
      <c r="H1256" s="356"/>
    </row>
    <row r="1257" spans="1:8" s="351" customFormat="1" ht="35.1" customHeight="1">
      <c r="A1257" s="356"/>
      <c r="B1257" s="403"/>
      <c r="C1257" s="403"/>
      <c r="E1257" s="435"/>
      <c r="F1257" s="436"/>
      <c r="G1257" s="436"/>
      <c r="H1257" s="356"/>
    </row>
    <row r="1258" spans="1:8" s="351" customFormat="1" ht="35.1" customHeight="1">
      <c r="A1258" s="356"/>
      <c r="B1258" s="403"/>
      <c r="C1258" s="403"/>
      <c r="E1258" s="435"/>
      <c r="F1258" s="436"/>
      <c r="G1258" s="436"/>
      <c r="H1258" s="356"/>
    </row>
    <row r="1259" spans="1:8" s="351" customFormat="1" ht="35.1" customHeight="1">
      <c r="A1259" s="356"/>
      <c r="B1259" s="403"/>
      <c r="C1259" s="403"/>
      <c r="E1259" s="435"/>
      <c r="F1259" s="436"/>
      <c r="G1259" s="436"/>
      <c r="H1259" s="356"/>
    </row>
    <row r="1260" spans="1:8" s="351" customFormat="1" ht="35.1" customHeight="1">
      <c r="A1260" s="356"/>
      <c r="B1260" s="403"/>
      <c r="C1260" s="403"/>
      <c r="E1260" s="435"/>
      <c r="F1260" s="436"/>
      <c r="G1260" s="436"/>
      <c r="H1260" s="356"/>
    </row>
    <row r="1261" spans="1:8" s="351" customFormat="1" ht="35.1" customHeight="1">
      <c r="A1261" s="356"/>
      <c r="B1261" s="403"/>
      <c r="C1261" s="403"/>
      <c r="E1261" s="435"/>
      <c r="F1261" s="436"/>
      <c r="G1261" s="436"/>
      <c r="H1261" s="356"/>
    </row>
    <row r="1262" spans="1:8" s="351" customFormat="1" ht="35.1" customHeight="1">
      <c r="A1262" s="356"/>
      <c r="B1262" s="403"/>
      <c r="C1262" s="403"/>
      <c r="E1262" s="435"/>
      <c r="F1262" s="436"/>
      <c r="G1262" s="436"/>
      <c r="H1262" s="356"/>
    </row>
    <row r="1263" spans="1:8" s="351" customFormat="1" ht="35.1" customHeight="1">
      <c r="A1263" s="356"/>
      <c r="B1263" s="403"/>
      <c r="C1263" s="403"/>
      <c r="E1263" s="435"/>
      <c r="F1263" s="436"/>
      <c r="G1263" s="436"/>
      <c r="H1263" s="356"/>
    </row>
    <row r="1264" spans="1:8" s="351" customFormat="1" ht="35.1" customHeight="1">
      <c r="A1264" s="356"/>
      <c r="B1264" s="403"/>
      <c r="C1264" s="403"/>
      <c r="E1264" s="435"/>
      <c r="F1264" s="436"/>
      <c r="G1264" s="436"/>
      <c r="H1264" s="356"/>
    </row>
    <row r="1265" spans="1:8" s="351" customFormat="1" ht="35.1" customHeight="1">
      <c r="A1265" s="356"/>
      <c r="B1265" s="403"/>
      <c r="C1265" s="403"/>
      <c r="E1265" s="435"/>
      <c r="F1265" s="436"/>
      <c r="G1265" s="436"/>
      <c r="H1265" s="356"/>
    </row>
    <row r="1266" spans="1:8" s="351" customFormat="1" ht="35.1" customHeight="1">
      <c r="A1266" s="356"/>
      <c r="B1266" s="403"/>
      <c r="C1266" s="403"/>
      <c r="E1266" s="435"/>
      <c r="F1266" s="436"/>
      <c r="G1266" s="436"/>
      <c r="H1266" s="356"/>
    </row>
    <row r="1267" spans="1:8" s="351" customFormat="1" ht="35.1" customHeight="1">
      <c r="A1267" s="356"/>
      <c r="B1267" s="403"/>
      <c r="C1267" s="403"/>
      <c r="E1267" s="435"/>
      <c r="F1267" s="436"/>
      <c r="G1267" s="436"/>
      <c r="H1267" s="356"/>
    </row>
    <row r="1268" spans="1:8" s="351" customFormat="1" ht="35.1" customHeight="1">
      <c r="A1268" s="356"/>
      <c r="B1268" s="403"/>
      <c r="C1268" s="403"/>
      <c r="E1268" s="435"/>
      <c r="F1268" s="436"/>
      <c r="G1268" s="436"/>
      <c r="H1268" s="356"/>
    </row>
    <row r="1269" spans="1:8" s="351" customFormat="1" ht="35.1" customHeight="1">
      <c r="A1269" s="356"/>
      <c r="B1269" s="403"/>
      <c r="C1269" s="403"/>
      <c r="E1269" s="435"/>
      <c r="F1269" s="436"/>
      <c r="G1269" s="436"/>
      <c r="H1269" s="356"/>
    </row>
    <row r="1270" spans="1:8" s="351" customFormat="1" ht="35.1" customHeight="1">
      <c r="A1270" s="356"/>
      <c r="B1270" s="403"/>
      <c r="C1270" s="403"/>
      <c r="E1270" s="435"/>
      <c r="F1270" s="436"/>
      <c r="G1270" s="436"/>
      <c r="H1270" s="356"/>
    </row>
    <row r="1271" spans="1:8" s="351" customFormat="1" ht="35.1" customHeight="1">
      <c r="A1271" s="356"/>
      <c r="B1271" s="403"/>
      <c r="C1271" s="403"/>
      <c r="E1271" s="435"/>
      <c r="F1271" s="436"/>
      <c r="G1271" s="436"/>
      <c r="H1271" s="356"/>
    </row>
    <row r="1272" spans="1:8" s="351" customFormat="1" ht="35.1" customHeight="1">
      <c r="A1272" s="356"/>
      <c r="B1272" s="403"/>
      <c r="C1272" s="403"/>
      <c r="E1272" s="435"/>
      <c r="F1272" s="436"/>
      <c r="G1272" s="436"/>
      <c r="H1272" s="356"/>
    </row>
    <row r="1273" spans="1:8" s="351" customFormat="1" ht="35.1" customHeight="1">
      <c r="A1273" s="356"/>
      <c r="B1273" s="403"/>
      <c r="C1273" s="403"/>
      <c r="E1273" s="435"/>
      <c r="F1273" s="436"/>
      <c r="G1273" s="436"/>
      <c r="H1273" s="356"/>
    </row>
    <row r="1274" spans="1:8" s="351" customFormat="1" ht="35.1" customHeight="1">
      <c r="A1274" s="356"/>
      <c r="B1274" s="403"/>
      <c r="C1274" s="403"/>
      <c r="E1274" s="435"/>
      <c r="F1274" s="436"/>
      <c r="G1274" s="436"/>
      <c r="H1274" s="356"/>
    </row>
    <row r="1275" spans="1:8" s="351" customFormat="1" ht="35.1" customHeight="1">
      <c r="A1275" s="356"/>
      <c r="B1275" s="403"/>
      <c r="C1275" s="403"/>
      <c r="E1275" s="435"/>
      <c r="F1275" s="436"/>
      <c r="G1275" s="436"/>
      <c r="H1275" s="356"/>
    </row>
    <row r="1276" spans="1:8" s="351" customFormat="1" ht="35.1" customHeight="1">
      <c r="A1276" s="356"/>
      <c r="B1276" s="403"/>
      <c r="C1276" s="403"/>
      <c r="E1276" s="435"/>
      <c r="F1276" s="436"/>
      <c r="G1276" s="436"/>
      <c r="H1276" s="356"/>
    </row>
    <row r="1277" spans="1:8" s="351" customFormat="1" ht="35.1" customHeight="1">
      <c r="A1277" s="356"/>
      <c r="B1277" s="403"/>
      <c r="C1277" s="403"/>
      <c r="E1277" s="435"/>
      <c r="F1277" s="436"/>
      <c r="G1277" s="436"/>
      <c r="H1277" s="356"/>
    </row>
    <row r="1278" spans="1:8" s="351" customFormat="1" ht="35.1" customHeight="1">
      <c r="A1278" s="356"/>
      <c r="B1278" s="403"/>
      <c r="C1278" s="403"/>
      <c r="E1278" s="435"/>
      <c r="F1278" s="436"/>
      <c r="G1278" s="436"/>
      <c r="H1278" s="356"/>
    </row>
    <row r="1279" spans="1:8" s="351" customFormat="1" ht="35.1" customHeight="1">
      <c r="A1279" s="356"/>
      <c r="B1279" s="403"/>
      <c r="C1279" s="403"/>
      <c r="E1279" s="435"/>
      <c r="F1279" s="436"/>
      <c r="G1279" s="436"/>
      <c r="H1279" s="356"/>
    </row>
    <row r="1280" spans="1:8" s="351" customFormat="1" ht="35.1" customHeight="1">
      <c r="A1280" s="356"/>
      <c r="B1280" s="403"/>
      <c r="C1280" s="403"/>
      <c r="E1280" s="435"/>
      <c r="F1280" s="436"/>
      <c r="G1280" s="436"/>
      <c r="H1280" s="356"/>
    </row>
    <row r="1281" spans="1:8" s="351" customFormat="1" ht="35.1" customHeight="1">
      <c r="A1281" s="356"/>
      <c r="B1281" s="403"/>
      <c r="C1281" s="403"/>
      <c r="E1281" s="435"/>
      <c r="F1281" s="436"/>
      <c r="G1281" s="436"/>
      <c r="H1281" s="356"/>
    </row>
    <row r="1282" spans="1:8" s="351" customFormat="1" ht="35.1" customHeight="1">
      <c r="A1282" s="356"/>
      <c r="B1282" s="403"/>
      <c r="C1282" s="403"/>
      <c r="E1282" s="435"/>
      <c r="F1282" s="436"/>
      <c r="G1282" s="436"/>
      <c r="H1282" s="356"/>
    </row>
    <row r="1283" spans="1:8" s="351" customFormat="1" ht="35.1" customHeight="1">
      <c r="A1283" s="356"/>
      <c r="B1283" s="403"/>
      <c r="C1283" s="403"/>
      <c r="E1283" s="435"/>
      <c r="F1283" s="436"/>
      <c r="G1283" s="436"/>
      <c r="H1283" s="356"/>
    </row>
    <row r="1284" spans="1:8" s="351" customFormat="1" ht="35.1" customHeight="1">
      <c r="A1284" s="356"/>
      <c r="B1284" s="403"/>
      <c r="C1284" s="403"/>
      <c r="E1284" s="435"/>
      <c r="F1284" s="436"/>
      <c r="G1284" s="436"/>
      <c r="H1284" s="356"/>
    </row>
    <row r="1285" spans="1:8" s="351" customFormat="1" ht="35.1" customHeight="1">
      <c r="A1285" s="356"/>
      <c r="B1285" s="403"/>
      <c r="C1285" s="403"/>
      <c r="E1285" s="435"/>
      <c r="F1285" s="436"/>
      <c r="G1285" s="436"/>
      <c r="H1285" s="356"/>
    </row>
    <row r="1286" spans="1:8" s="351" customFormat="1" ht="35.1" customHeight="1">
      <c r="A1286" s="356"/>
      <c r="B1286" s="403"/>
      <c r="C1286" s="403"/>
      <c r="E1286" s="435"/>
      <c r="F1286" s="436"/>
      <c r="G1286" s="436"/>
      <c r="H1286" s="356"/>
    </row>
    <row r="1287" spans="1:8" s="351" customFormat="1" ht="35.1" customHeight="1">
      <c r="A1287" s="356"/>
      <c r="B1287" s="403"/>
      <c r="C1287" s="403"/>
      <c r="E1287" s="435"/>
      <c r="F1287" s="436"/>
      <c r="G1287" s="436"/>
      <c r="H1287" s="356"/>
    </row>
    <row r="1288" spans="1:8" s="351" customFormat="1" ht="35.1" customHeight="1">
      <c r="A1288" s="356"/>
      <c r="B1288" s="403"/>
      <c r="C1288" s="403"/>
      <c r="E1288" s="435"/>
      <c r="F1288" s="436"/>
      <c r="G1288" s="436"/>
      <c r="H1288" s="356"/>
    </row>
    <row r="1289" spans="1:8" s="351" customFormat="1" ht="35.1" customHeight="1">
      <c r="A1289" s="356"/>
      <c r="B1289" s="403"/>
      <c r="C1289" s="403"/>
      <c r="E1289" s="435"/>
      <c r="F1289" s="436"/>
      <c r="G1289" s="436"/>
      <c r="H1289" s="356"/>
    </row>
    <row r="1290" spans="1:8" s="351" customFormat="1" ht="35.1" customHeight="1">
      <c r="A1290" s="356"/>
      <c r="B1290" s="403"/>
      <c r="C1290" s="403"/>
      <c r="E1290" s="435"/>
      <c r="F1290" s="436"/>
      <c r="G1290" s="436"/>
      <c r="H1290" s="356"/>
    </row>
    <row r="1291" spans="1:8" s="351" customFormat="1" ht="35.1" customHeight="1">
      <c r="A1291" s="356"/>
      <c r="B1291" s="403"/>
      <c r="C1291" s="403"/>
      <c r="E1291" s="435"/>
      <c r="F1291" s="436"/>
      <c r="G1291" s="436"/>
      <c r="H1291" s="356"/>
    </row>
    <row r="1292" spans="1:8" s="351" customFormat="1" ht="35.1" customHeight="1">
      <c r="A1292" s="356"/>
      <c r="B1292" s="403"/>
      <c r="C1292" s="403"/>
      <c r="E1292" s="435"/>
      <c r="F1292" s="436"/>
      <c r="G1292" s="436"/>
      <c r="H1292" s="356"/>
    </row>
    <row r="1293" spans="1:8" s="351" customFormat="1" ht="35.1" customHeight="1">
      <c r="A1293" s="356"/>
      <c r="B1293" s="403"/>
      <c r="C1293" s="403"/>
      <c r="E1293" s="435"/>
      <c r="F1293" s="436"/>
      <c r="G1293" s="436"/>
      <c r="H1293" s="356"/>
    </row>
    <row r="1294" spans="1:8" s="351" customFormat="1" ht="35.1" customHeight="1">
      <c r="A1294" s="356"/>
      <c r="B1294" s="403"/>
      <c r="C1294" s="403"/>
      <c r="E1294" s="435"/>
      <c r="F1294" s="436"/>
      <c r="G1294" s="436"/>
      <c r="H1294" s="356"/>
    </row>
    <row r="1295" spans="1:8" s="351" customFormat="1" ht="35.1" customHeight="1">
      <c r="A1295" s="356"/>
      <c r="B1295" s="403"/>
      <c r="C1295" s="403"/>
      <c r="E1295" s="435"/>
      <c r="F1295" s="436"/>
      <c r="G1295" s="436"/>
      <c r="H1295" s="356"/>
    </row>
    <row r="1296" spans="1:8" s="351" customFormat="1" ht="35.1" customHeight="1">
      <c r="A1296" s="356"/>
      <c r="B1296" s="403"/>
      <c r="C1296" s="403"/>
      <c r="E1296" s="435"/>
      <c r="F1296" s="436"/>
      <c r="G1296" s="436"/>
      <c r="H1296" s="356"/>
    </row>
    <row r="1297" spans="1:8" s="351" customFormat="1" ht="35.1" customHeight="1">
      <c r="A1297" s="356"/>
      <c r="B1297" s="403"/>
      <c r="C1297" s="403"/>
      <c r="E1297" s="435"/>
      <c r="F1297" s="436"/>
      <c r="G1297" s="436"/>
      <c r="H1297" s="356"/>
    </row>
    <row r="1298" spans="1:8" s="351" customFormat="1" ht="35.1" customHeight="1">
      <c r="A1298" s="356"/>
      <c r="B1298" s="403"/>
      <c r="C1298" s="403"/>
      <c r="E1298" s="435"/>
      <c r="F1298" s="436"/>
      <c r="G1298" s="436"/>
      <c r="H1298" s="356"/>
    </row>
    <row r="1299" spans="1:8" s="351" customFormat="1" ht="35.1" customHeight="1">
      <c r="A1299" s="356"/>
      <c r="B1299" s="403"/>
      <c r="C1299" s="403"/>
      <c r="E1299" s="435"/>
      <c r="F1299" s="436"/>
      <c r="G1299" s="436"/>
      <c r="H1299" s="356"/>
    </row>
    <row r="1300" spans="1:8" s="351" customFormat="1" ht="35.1" customHeight="1">
      <c r="A1300" s="356"/>
      <c r="B1300" s="403"/>
      <c r="C1300" s="403"/>
      <c r="E1300" s="435"/>
      <c r="F1300" s="436"/>
      <c r="G1300" s="436"/>
      <c r="H1300" s="356"/>
    </row>
    <row r="1301" spans="1:8" s="351" customFormat="1" ht="35.1" customHeight="1">
      <c r="A1301" s="356"/>
      <c r="B1301" s="403"/>
      <c r="C1301" s="403"/>
      <c r="E1301" s="435"/>
      <c r="F1301" s="436"/>
      <c r="G1301" s="436"/>
      <c r="H1301" s="356"/>
    </row>
    <row r="1302" spans="1:8" s="351" customFormat="1" ht="35.1" customHeight="1">
      <c r="A1302" s="356"/>
      <c r="B1302" s="403"/>
      <c r="C1302" s="403"/>
      <c r="E1302" s="435"/>
      <c r="F1302" s="436"/>
      <c r="G1302" s="436"/>
      <c r="H1302" s="356"/>
    </row>
    <row r="1303" spans="1:8" s="351" customFormat="1" ht="35.1" customHeight="1">
      <c r="A1303" s="356"/>
      <c r="B1303" s="403"/>
      <c r="C1303" s="403"/>
      <c r="E1303" s="435"/>
      <c r="F1303" s="436"/>
      <c r="G1303" s="436"/>
      <c r="H1303" s="356"/>
    </row>
    <row r="1304" spans="1:8" s="351" customFormat="1" ht="35.1" customHeight="1">
      <c r="A1304" s="356"/>
      <c r="B1304" s="403"/>
      <c r="C1304" s="403"/>
      <c r="E1304" s="435"/>
      <c r="F1304" s="436"/>
      <c r="G1304" s="436"/>
      <c r="H1304" s="356"/>
    </row>
    <row r="1305" spans="1:8" s="351" customFormat="1" ht="35.1" customHeight="1">
      <c r="A1305" s="356"/>
      <c r="B1305" s="403"/>
      <c r="C1305" s="403"/>
      <c r="E1305" s="435"/>
      <c r="F1305" s="436"/>
      <c r="G1305" s="436"/>
      <c r="H1305" s="356"/>
    </row>
    <row r="1306" spans="1:8" s="351" customFormat="1" ht="35.1" customHeight="1">
      <c r="A1306" s="356"/>
      <c r="B1306" s="403"/>
      <c r="C1306" s="403"/>
      <c r="E1306" s="435"/>
      <c r="F1306" s="436"/>
      <c r="G1306" s="436"/>
      <c r="H1306" s="356"/>
    </row>
    <row r="1307" spans="1:8" s="351" customFormat="1" ht="35.1" customHeight="1">
      <c r="A1307" s="356"/>
      <c r="B1307" s="403"/>
      <c r="C1307" s="403"/>
      <c r="E1307" s="435"/>
      <c r="F1307" s="436"/>
      <c r="G1307" s="436"/>
      <c r="H1307" s="356"/>
    </row>
    <row r="1308" spans="1:8" s="351" customFormat="1" ht="35.1" customHeight="1">
      <c r="A1308" s="356"/>
      <c r="B1308" s="403"/>
      <c r="C1308" s="403"/>
      <c r="E1308" s="435"/>
      <c r="F1308" s="436"/>
      <c r="G1308" s="436"/>
      <c r="H1308" s="356"/>
    </row>
    <row r="1309" spans="1:8" s="351" customFormat="1" ht="35.1" customHeight="1">
      <c r="A1309" s="356"/>
      <c r="B1309" s="403"/>
      <c r="C1309" s="403"/>
      <c r="E1309" s="435"/>
      <c r="F1309" s="436"/>
      <c r="G1309" s="436"/>
      <c r="H1309" s="356"/>
    </row>
    <row r="1310" spans="1:8" s="351" customFormat="1" ht="35.1" customHeight="1">
      <c r="A1310" s="356"/>
      <c r="B1310" s="403"/>
      <c r="C1310" s="403"/>
      <c r="E1310" s="435"/>
      <c r="F1310" s="436"/>
      <c r="G1310" s="436"/>
      <c r="H1310" s="356"/>
    </row>
    <row r="1311" spans="1:8" s="351" customFormat="1" ht="35.1" customHeight="1">
      <c r="A1311" s="356"/>
      <c r="B1311" s="403"/>
      <c r="C1311" s="403"/>
      <c r="E1311" s="435"/>
      <c r="F1311" s="436"/>
      <c r="G1311" s="436"/>
      <c r="H1311" s="356"/>
    </row>
    <row r="1312" spans="1:8" s="351" customFormat="1" ht="35.1" customHeight="1">
      <c r="A1312" s="356"/>
      <c r="B1312" s="403"/>
      <c r="C1312" s="403"/>
      <c r="E1312" s="435"/>
      <c r="F1312" s="436"/>
      <c r="G1312" s="436"/>
      <c r="H1312" s="356"/>
    </row>
    <row r="1313" spans="1:8" s="351" customFormat="1" ht="35.1" customHeight="1">
      <c r="A1313" s="356"/>
      <c r="B1313" s="403"/>
      <c r="C1313" s="403"/>
      <c r="E1313" s="435"/>
      <c r="F1313" s="436"/>
      <c r="G1313" s="436"/>
      <c r="H1313" s="356"/>
    </row>
    <row r="1314" spans="1:8" s="351" customFormat="1" ht="35.1" customHeight="1">
      <c r="A1314" s="356"/>
      <c r="B1314" s="403"/>
      <c r="C1314" s="403"/>
      <c r="E1314" s="435"/>
      <c r="F1314" s="436"/>
      <c r="G1314" s="436"/>
      <c r="H1314" s="356"/>
    </row>
    <row r="1315" spans="1:8" s="351" customFormat="1" ht="35.1" customHeight="1">
      <c r="A1315" s="356"/>
      <c r="B1315" s="403"/>
      <c r="C1315" s="403"/>
      <c r="E1315" s="435"/>
      <c r="F1315" s="436"/>
      <c r="G1315" s="436"/>
      <c r="H1315" s="356"/>
    </row>
    <row r="1316" spans="1:8" s="351" customFormat="1" ht="35.1" customHeight="1">
      <c r="A1316" s="356"/>
      <c r="B1316" s="403"/>
      <c r="C1316" s="403"/>
      <c r="E1316" s="435"/>
      <c r="F1316" s="436"/>
      <c r="G1316" s="436"/>
      <c r="H1316" s="356"/>
    </row>
    <row r="1317" spans="1:8" s="351" customFormat="1" ht="35.1" customHeight="1">
      <c r="A1317" s="356"/>
      <c r="B1317" s="403"/>
      <c r="C1317" s="403"/>
      <c r="E1317" s="435"/>
      <c r="F1317" s="436"/>
      <c r="G1317" s="436"/>
      <c r="H1317" s="356"/>
    </row>
    <row r="1318" spans="1:8" s="351" customFormat="1" ht="35.1" customHeight="1">
      <c r="A1318" s="356"/>
      <c r="B1318" s="403"/>
      <c r="C1318" s="403"/>
      <c r="E1318" s="435"/>
      <c r="F1318" s="436"/>
      <c r="G1318" s="436"/>
      <c r="H1318" s="356"/>
    </row>
    <row r="1319" spans="1:8" s="351" customFormat="1" ht="35.1" customHeight="1">
      <c r="A1319" s="356"/>
      <c r="B1319" s="403"/>
      <c r="C1319" s="403"/>
      <c r="E1319" s="435"/>
      <c r="F1319" s="436"/>
      <c r="G1319" s="436"/>
      <c r="H1319" s="356"/>
    </row>
    <row r="1320" spans="1:8" s="351" customFormat="1" ht="35.1" customHeight="1">
      <c r="A1320" s="356"/>
      <c r="B1320" s="403"/>
      <c r="C1320" s="403"/>
      <c r="E1320" s="435"/>
      <c r="F1320" s="436"/>
      <c r="G1320" s="436"/>
      <c r="H1320" s="356"/>
    </row>
    <row r="1321" spans="1:8" s="351" customFormat="1" ht="35.1" customHeight="1">
      <c r="A1321" s="356"/>
      <c r="B1321" s="403"/>
      <c r="C1321" s="403"/>
      <c r="E1321" s="435"/>
      <c r="F1321" s="436"/>
      <c r="G1321" s="436"/>
      <c r="H1321" s="356"/>
    </row>
    <row r="1322" spans="1:8" s="351" customFormat="1" ht="35.1" customHeight="1">
      <c r="A1322" s="356"/>
      <c r="B1322" s="403"/>
      <c r="C1322" s="403"/>
      <c r="E1322" s="435"/>
      <c r="F1322" s="436"/>
      <c r="G1322" s="436"/>
      <c r="H1322" s="356"/>
    </row>
    <row r="1323" spans="1:8" s="351" customFormat="1" ht="35.1" customHeight="1">
      <c r="A1323" s="356"/>
      <c r="B1323" s="403"/>
      <c r="C1323" s="403"/>
      <c r="E1323" s="435"/>
      <c r="F1323" s="436"/>
      <c r="G1323" s="436"/>
      <c r="H1323" s="356"/>
    </row>
    <row r="1324" spans="1:8" s="351" customFormat="1" ht="35.1" customHeight="1">
      <c r="A1324" s="356"/>
      <c r="B1324" s="403"/>
      <c r="C1324" s="403"/>
      <c r="E1324" s="435"/>
      <c r="F1324" s="436"/>
      <c r="G1324" s="436"/>
      <c r="H1324" s="356"/>
    </row>
    <row r="1325" spans="1:8" s="351" customFormat="1" ht="35.1" customHeight="1">
      <c r="A1325" s="356"/>
      <c r="B1325" s="403"/>
      <c r="C1325" s="403"/>
      <c r="E1325" s="435"/>
      <c r="F1325" s="436"/>
      <c r="G1325" s="436"/>
      <c r="H1325" s="356"/>
    </row>
    <row r="1326" spans="1:8" s="351" customFormat="1" ht="35.1" customHeight="1">
      <c r="A1326" s="356"/>
      <c r="B1326" s="403"/>
      <c r="C1326" s="403"/>
      <c r="E1326" s="435"/>
      <c r="F1326" s="436"/>
      <c r="G1326" s="436"/>
      <c r="H1326" s="356"/>
    </row>
    <row r="1327" spans="1:8" s="351" customFormat="1" ht="35.1" customHeight="1">
      <c r="A1327" s="356"/>
      <c r="B1327" s="403"/>
      <c r="C1327" s="403"/>
      <c r="E1327" s="435"/>
      <c r="F1327" s="436"/>
      <c r="G1327" s="436"/>
      <c r="H1327" s="356"/>
    </row>
    <row r="1328" spans="1:8" s="351" customFormat="1" ht="35.1" customHeight="1">
      <c r="A1328" s="356"/>
      <c r="B1328" s="403"/>
      <c r="C1328" s="403"/>
      <c r="E1328" s="435"/>
      <c r="F1328" s="436"/>
      <c r="G1328" s="436"/>
      <c r="H1328" s="356"/>
    </row>
    <row r="1329" spans="1:8" s="351" customFormat="1" ht="35.1" customHeight="1">
      <c r="A1329" s="356"/>
      <c r="B1329" s="403"/>
      <c r="C1329" s="403"/>
      <c r="E1329" s="435"/>
      <c r="F1329" s="436"/>
      <c r="G1329" s="436"/>
      <c r="H1329" s="356"/>
    </row>
    <row r="1330" spans="1:8" s="351" customFormat="1" ht="35.1" customHeight="1">
      <c r="A1330" s="356"/>
      <c r="B1330" s="403"/>
      <c r="C1330" s="403"/>
      <c r="E1330" s="435"/>
      <c r="F1330" s="436"/>
      <c r="G1330" s="436"/>
      <c r="H1330" s="356"/>
    </row>
    <row r="1331" spans="1:8" s="351" customFormat="1" ht="35.1" customHeight="1">
      <c r="A1331" s="356"/>
      <c r="B1331" s="403"/>
      <c r="C1331" s="403"/>
      <c r="E1331" s="435"/>
      <c r="F1331" s="436"/>
      <c r="G1331" s="436"/>
      <c r="H1331" s="356"/>
    </row>
    <row r="1332" spans="1:8" s="351" customFormat="1" ht="35.1" customHeight="1">
      <c r="A1332" s="356"/>
      <c r="B1332" s="403"/>
      <c r="C1332" s="403"/>
      <c r="E1332" s="435"/>
      <c r="F1332" s="436"/>
      <c r="G1332" s="436"/>
      <c r="H1332" s="356"/>
    </row>
    <row r="1333" spans="1:8" s="351" customFormat="1" ht="35.1" customHeight="1">
      <c r="A1333" s="356"/>
      <c r="B1333" s="403"/>
      <c r="C1333" s="403"/>
      <c r="E1333" s="435"/>
      <c r="F1333" s="436"/>
      <c r="G1333" s="436"/>
      <c r="H1333" s="356"/>
    </row>
    <row r="1334" spans="1:8" s="351" customFormat="1" ht="35.1" customHeight="1">
      <c r="A1334" s="356"/>
      <c r="B1334" s="403"/>
      <c r="C1334" s="403"/>
      <c r="E1334" s="435"/>
      <c r="F1334" s="436"/>
      <c r="G1334" s="436"/>
      <c r="H1334" s="356"/>
    </row>
    <row r="1335" spans="1:8" s="351" customFormat="1" ht="35.1" customHeight="1">
      <c r="A1335" s="356"/>
      <c r="B1335" s="403"/>
      <c r="C1335" s="403"/>
      <c r="E1335" s="435"/>
      <c r="F1335" s="436"/>
      <c r="G1335" s="436"/>
      <c r="H1335" s="356"/>
    </row>
    <row r="1336" spans="1:8" s="351" customFormat="1" ht="35.1" customHeight="1">
      <c r="A1336" s="356"/>
      <c r="B1336" s="403"/>
      <c r="C1336" s="403"/>
      <c r="E1336" s="435"/>
      <c r="F1336" s="436"/>
      <c r="G1336" s="436"/>
      <c r="H1336" s="356"/>
    </row>
    <row r="1337" spans="1:8" s="351" customFormat="1" ht="35.1" customHeight="1">
      <c r="A1337" s="356"/>
      <c r="B1337" s="403"/>
      <c r="C1337" s="403"/>
      <c r="E1337" s="435"/>
      <c r="F1337" s="436"/>
      <c r="G1337" s="436"/>
      <c r="H1337" s="356"/>
    </row>
    <row r="1338" spans="1:8" s="351" customFormat="1" ht="35.1" customHeight="1">
      <c r="A1338" s="356"/>
      <c r="B1338" s="403"/>
      <c r="C1338" s="403"/>
      <c r="E1338" s="435"/>
      <c r="F1338" s="436"/>
      <c r="G1338" s="436"/>
      <c r="H1338" s="356"/>
    </row>
    <row r="1339" spans="1:8" s="351" customFormat="1" ht="35.1" customHeight="1">
      <c r="A1339" s="356"/>
      <c r="B1339" s="403"/>
      <c r="C1339" s="403"/>
      <c r="E1339" s="435"/>
      <c r="F1339" s="436"/>
      <c r="G1339" s="436"/>
      <c r="H1339" s="356"/>
    </row>
    <row r="1340" spans="1:8" s="351" customFormat="1" ht="35.1" customHeight="1">
      <c r="A1340" s="356"/>
      <c r="B1340" s="403"/>
      <c r="C1340" s="403"/>
      <c r="E1340" s="435"/>
      <c r="F1340" s="436"/>
      <c r="G1340" s="436"/>
      <c r="H1340" s="356"/>
    </row>
    <row r="1341" spans="1:8" s="351" customFormat="1" ht="35.1" customHeight="1">
      <c r="A1341" s="356"/>
      <c r="B1341" s="403"/>
      <c r="C1341" s="403"/>
      <c r="E1341" s="435"/>
      <c r="F1341" s="436"/>
      <c r="G1341" s="436"/>
      <c r="H1341" s="356"/>
    </row>
    <row r="1342" spans="1:8" s="351" customFormat="1" ht="35.1" customHeight="1">
      <c r="A1342" s="356"/>
      <c r="B1342" s="403"/>
      <c r="C1342" s="403"/>
      <c r="E1342" s="435"/>
      <c r="F1342" s="436"/>
      <c r="G1342" s="436"/>
      <c r="H1342" s="356"/>
    </row>
    <row r="1343" spans="1:8" s="351" customFormat="1" ht="35.1" customHeight="1">
      <c r="A1343" s="356"/>
      <c r="B1343" s="403"/>
      <c r="C1343" s="403"/>
      <c r="E1343" s="435"/>
      <c r="F1343" s="436"/>
      <c r="G1343" s="436"/>
      <c r="H1343" s="356"/>
    </row>
    <row r="1344" spans="1:8" s="351" customFormat="1" ht="35.1" customHeight="1">
      <c r="A1344" s="356"/>
      <c r="B1344" s="403"/>
      <c r="C1344" s="403"/>
      <c r="E1344" s="435"/>
      <c r="F1344" s="436"/>
      <c r="G1344" s="436"/>
      <c r="H1344" s="356"/>
    </row>
    <row r="1345" spans="1:8" s="351" customFormat="1" ht="35.1" customHeight="1">
      <c r="A1345" s="356"/>
      <c r="B1345" s="403"/>
      <c r="C1345" s="403"/>
      <c r="E1345" s="435"/>
      <c r="F1345" s="436"/>
      <c r="G1345" s="436"/>
      <c r="H1345" s="356"/>
    </row>
    <row r="1346" spans="1:8" s="351" customFormat="1" ht="35.1" customHeight="1">
      <c r="A1346" s="356"/>
      <c r="B1346" s="403"/>
      <c r="C1346" s="403"/>
      <c r="E1346" s="435"/>
      <c r="F1346" s="436"/>
      <c r="G1346" s="436"/>
      <c r="H1346" s="356"/>
    </row>
    <row r="1347" spans="1:8" s="351" customFormat="1" ht="35.1" customHeight="1">
      <c r="A1347" s="356"/>
      <c r="B1347" s="403"/>
      <c r="C1347" s="403"/>
      <c r="E1347" s="435"/>
      <c r="F1347" s="436"/>
      <c r="G1347" s="436"/>
      <c r="H1347" s="356"/>
    </row>
    <row r="1348" spans="1:8" s="351" customFormat="1" ht="35.1" customHeight="1">
      <c r="A1348" s="356"/>
      <c r="B1348" s="403"/>
      <c r="C1348" s="403"/>
      <c r="E1348" s="435"/>
      <c r="F1348" s="436"/>
      <c r="G1348" s="436"/>
      <c r="H1348" s="356"/>
    </row>
    <row r="1349" spans="1:8" s="351" customFormat="1" ht="35.1" customHeight="1">
      <c r="A1349" s="356"/>
      <c r="B1349" s="403"/>
      <c r="C1349" s="403"/>
      <c r="E1349" s="435"/>
      <c r="F1349" s="436"/>
      <c r="G1349" s="436"/>
      <c r="H1349" s="356"/>
    </row>
    <row r="1350" spans="1:8" s="351" customFormat="1" ht="35.1" customHeight="1">
      <c r="A1350" s="356"/>
      <c r="B1350" s="403"/>
      <c r="C1350" s="403"/>
      <c r="E1350" s="435"/>
      <c r="F1350" s="436"/>
      <c r="G1350" s="436"/>
      <c r="H1350" s="356"/>
    </row>
    <row r="1351" spans="1:8" s="351" customFormat="1" ht="35.1" customHeight="1">
      <c r="A1351" s="356"/>
      <c r="B1351" s="403"/>
      <c r="C1351" s="403"/>
      <c r="E1351" s="435"/>
      <c r="F1351" s="436"/>
      <c r="G1351" s="436"/>
      <c r="H1351" s="356"/>
    </row>
    <row r="1352" spans="1:8" s="351" customFormat="1" ht="35.1" customHeight="1">
      <c r="A1352" s="356"/>
      <c r="B1352" s="403"/>
      <c r="C1352" s="403"/>
      <c r="E1352" s="435"/>
      <c r="F1352" s="436"/>
      <c r="G1352" s="436"/>
      <c r="H1352" s="356"/>
    </row>
    <row r="1353" spans="1:8" s="351" customFormat="1" ht="35.1" customHeight="1">
      <c r="A1353" s="356"/>
      <c r="B1353" s="403"/>
      <c r="C1353" s="403"/>
      <c r="E1353" s="435"/>
      <c r="F1353" s="436"/>
      <c r="G1353" s="436"/>
      <c r="H1353" s="356"/>
    </row>
    <row r="1354" spans="1:8" s="351" customFormat="1" ht="35.1" customHeight="1">
      <c r="A1354" s="356"/>
      <c r="B1354" s="403"/>
      <c r="C1354" s="403"/>
      <c r="E1354" s="435"/>
      <c r="F1354" s="436"/>
      <c r="G1354" s="436"/>
      <c r="H1354" s="356"/>
    </row>
    <row r="1355" spans="1:8" s="351" customFormat="1" ht="35.1" customHeight="1">
      <c r="A1355" s="356"/>
      <c r="B1355" s="403"/>
      <c r="C1355" s="403"/>
      <c r="E1355" s="435"/>
      <c r="F1355" s="436"/>
      <c r="G1355" s="436"/>
      <c r="H1355" s="356"/>
    </row>
    <row r="1356" spans="1:8" s="351" customFormat="1" ht="35.1" customHeight="1">
      <c r="A1356" s="356"/>
      <c r="B1356" s="403"/>
      <c r="C1356" s="403"/>
      <c r="E1356" s="435"/>
      <c r="F1356" s="436"/>
      <c r="G1356" s="436"/>
      <c r="H1356" s="356"/>
    </row>
    <row r="1357" spans="1:8" s="351" customFormat="1" ht="35.1" customHeight="1">
      <c r="A1357" s="356"/>
      <c r="B1357" s="403"/>
      <c r="C1357" s="403"/>
      <c r="E1357" s="435"/>
      <c r="F1357" s="436"/>
      <c r="G1357" s="436"/>
      <c r="H1357" s="356"/>
    </row>
    <row r="1358" spans="1:8" s="351" customFormat="1" ht="35.1" customHeight="1">
      <c r="A1358" s="356"/>
      <c r="B1358" s="403"/>
      <c r="C1358" s="403"/>
      <c r="E1358" s="435"/>
      <c r="F1358" s="436"/>
      <c r="G1358" s="436"/>
      <c r="H1358" s="356"/>
    </row>
    <row r="1359" spans="1:8" s="351" customFormat="1" ht="35.1" customHeight="1">
      <c r="A1359" s="356"/>
      <c r="B1359" s="403"/>
      <c r="C1359" s="403"/>
      <c r="E1359" s="435"/>
      <c r="F1359" s="436"/>
      <c r="G1359" s="436"/>
      <c r="H1359" s="356"/>
    </row>
    <row r="1360" spans="1:8" s="351" customFormat="1" ht="35.1" customHeight="1">
      <c r="A1360" s="356"/>
      <c r="B1360" s="403"/>
      <c r="C1360" s="403"/>
      <c r="E1360" s="435"/>
      <c r="F1360" s="436"/>
      <c r="G1360" s="436"/>
      <c r="H1360" s="356"/>
    </row>
    <row r="1361" spans="1:8" s="351" customFormat="1" ht="35.1" customHeight="1">
      <c r="A1361" s="356"/>
      <c r="B1361" s="403"/>
      <c r="C1361" s="403"/>
      <c r="E1361" s="435"/>
      <c r="F1361" s="436"/>
      <c r="G1361" s="436"/>
      <c r="H1361" s="356"/>
    </row>
    <row r="1362" spans="1:8" s="351" customFormat="1" ht="35.1" customHeight="1">
      <c r="A1362" s="356"/>
      <c r="B1362" s="403"/>
      <c r="C1362" s="403"/>
      <c r="E1362" s="435"/>
      <c r="F1362" s="436"/>
      <c r="G1362" s="436"/>
      <c r="H1362" s="356"/>
    </row>
    <row r="1363" spans="1:8" s="351" customFormat="1" ht="35.1" customHeight="1">
      <c r="A1363" s="356"/>
      <c r="B1363" s="403"/>
      <c r="C1363" s="403"/>
      <c r="E1363" s="435"/>
      <c r="F1363" s="436"/>
      <c r="G1363" s="436"/>
      <c r="H1363" s="356"/>
    </row>
    <row r="1364" spans="1:8" s="351" customFormat="1" ht="35.1" customHeight="1">
      <c r="A1364" s="356"/>
      <c r="B1364" s="403"/>
      <c r="C1364" s="403"/>
      <c r="E1364" s="435"/>
      <c r="F1364" s="436"/>
      <c r="G1364" s="436"/>
      <c r="H1364" s="356"/>
    </row>
    <row r="1365" spans="1:8" s="351" customFormat="1" ht="35.1" customHeight="1">
      <c r="A1365" s="356"/>
      <c r="B1365" s="403"/>
      <c r="C1365" s="403"/>
      <c r="E1365" s="435"/>
      <c r="F1365" s="436"/>
      <c r="G1365" s="436"/>
      <c r="H1365" s="356"/>
    </row>
    <row r="1366" spans="1:8" s="351" customFormat="1" ht="35.1" customHeight="1">
      <c r="A1366" s="356"/>
      <c r="B1366" s="403"/>
      <c r="C1366" s="403"/>
      <c r="E1366" s="435"/>
      <c r="F1366" s="436"/>
      <c r="G1366" s="436"/>
      <c r="H1366" s="356"/>
    </row>
    <row r="1367" spans="1:8" s="351" customFormat="1" ht="35.1" customHeight="1">
      <c r="A1367" s="356"/>
      <c r="B1367" s="403"/>
      <c r="C1367" s="403"/>
      <c r="E1367" s="435"/>
      <c r="F1367" s="436"/>
      <c r="G1367" s="436"/>
      <c r="H1367" s="356"/>
    </row>
    <row r="1368" spans="1:8" s="351" customFormat="1" ht="35.1" customHeight="1">
      <c r="A1368" s="356"/>
      <c r="B1368" s="403"/>
      <c r="C1368" s="403"/>
      <c r="E1368" s="435"/>
      <c r="F1368" s="436"/>
      <c r="G1368" s="436"/>
      <c r="H1368" s="356"/>
    </row>
    <row r="1369" spans="1:8" s="351" customFormat="1" ht="35.1" customHeight="1">
      <c r="A1369" s="356"/>
      <c r="B1369" s="403"/>
      <c r="C1369" s="403"/>
      <c r="E1369" s="435"/>
      <c r="F1369" s="436"/>
      <c r="G1369" s="436"/>
      <c r="H1369" s="356"/>
    </row>
    <row r="1370" spans="1:8" s="351" customFormat="1" ht="35.1" customHeight="1">
      <c r="A1370" s="356"/>
      <c r="B1370" s="403"/>
      <c r="C1370" s="403"/>
      <c r="E1370" s="435"/>
      <c r="F1370" s="436"/>
      <c r="G1370" s="436"/>
      <c r="H1370" s="356"/>
    </row>
    <row r="1371" spans="1:8" s="351" customFormat="1" ht="35.1" customHeight="1">
      <c r="A1371" s="356"/>
      <c r="B1371" s="403"/>
      <c r="C1371" s="403"/>
      <c r="E1371" s="435"/>
      <c r="F1371" s="436"/>
      <c r="G1371" s="436"/>
      <c r="H1371" s="356"/>
    </row>
    <row r="1372" spans="1:8" s="351" customFormat="1" ht="35.1" customHeight="1">
      <c r="A1372" s="356"/>
      <c r="B1372" s="403"/>
      <c r="C1372" s="403"/>
      <c r="E1372" s="435"/>
      <c r="F1372" s="436"/>
      <c r="G1372" s="436"/>
      <c r="H1372" s="356"/>
    </row>
    <row r="1373" spans="1:8" s="351" customFormat="1" ht="35.1" customHeight="1">
      <c r="A1373" s="356"/>
      <c r="B1373" s="403"/>
      <c r="C1373" s="403"/>
      <c r="E1373" s="435"/>
      <c r="F1373" s="436"/>
      <c r="G1373" s="436"/>
      <c r="H1373" s="356"/>
    </row>
    <row r="1374" spans="1:8" s="351" customFormat="1" ht="35.1" customHeight="1">
      <c r="A1374" s="356"/>
      <c r="B1374" s="403"/>
      <c r="C1374" s="403"/>
      <c r="E1374" s="435"/>
      <c r="F1374" s="436"/>
      <c r="G1374" s="436"/>
      <c r="H1374" s="356"/>
    </row>
    <row r="1375" spans="1:8" s="351" customFormat="1" ht="35.1" customHeight="1">
      <c r="A1375" s="356"/>
      <c r="B1375" s="403"/>
      <c r="C1375" s="403"/>
      <c r="E1375" s="435"/>
      <c r="F1375" s="436"/>
      <c r="G1375" s="436"/>
      <c r="H1375" s="356"/>
    </row>
    <row r="1376" spans="1:8" s="351" customFormat="1" ht="35.1" customHeight="1">
      <c r="A1376" s="356"/>
      <c r="B1376" s="403"/>
      <c r="C1376" s="403"/>
      <c r="E1376" s="435"/>
      <c r="F1376" s="436"/>
      <c r="G1376" s="436"/>
      <c r="H1376" s="356"/>
    </row>
    <row r="1377" spans="1:8" s="351" customFormat="1" ht="35.1" customHeight="1">
      <c r="A1377" s="356"/>
      <c r="B1377" s="403"/>
      <c r="C1377" s="403"/>
      <c r="E1377" s="435"/>
      <c r="F1377" s="436"/>
      <c r="G1377" s="436"/>
      <c r="H1377" s="356"/>
    </row>
    <row r="1378" spans="1:8" s="351" customFormat="1" ht="35.1" customHeight="1">
      <c r="A1378" s="356"/>
      <c r="B1378" s="403"/>
      <c r="C1378" s="403"/>
      <c r="E1378" s="435"/>
      <c r="F1378" s="436"/>
      <c r="G1378" s="436"/>
      <c r="H1378" s="356"/>
    </row>
    <row r="1379" spans="1:8" s="351" customFormat="1" ht="35.1" customHeight="1">
      <c r="A1379" s="356"/>
      <c r="B1379" s="403"/>
      <c r="C1379" s="403"/>
      <c r="E1379" s="435"/>
      <c r="F1379" s="436"/>
      <c r="G1379" s="436"/>
      <c r="H1379" s="356"/>
    </row>
    <row r="1380" spans="1:8" s="351" customFormat="1" ht="35.1" customHeight="1">
      <c r="A1380" s="356"/>
      <c r="B1380" s="403"/>
      <c r="C1380" s="403"/>
      <c r="E1380" s="435"/>
      <c r="F1380" s="436"/>
      <c r="G1380" s="436"/>
      <c r="H1380" s="356"/>
    </row>
    <row r="1381" spans="1:8" s="351" customFormat="1" ht="35.1" customHeight="1">
      <c r="A1381" s="356"/>
      <c r="B1381" s="403"/>
      <c r="C1381" s="403"/>
      <c r="E1381" s="435"/>
      <c r="F1381" s="436"/>
      <c r="G1381" s="436"/>
      <c r="H1381" s="356"/>
    </row>
    <row r="1382" spans="1:8" s="351" customFormat="1" ht="35.1" customHeight="1">
      <c r="A1382" s="356"/>
      <c r="B1382" s="403"/>
      <c r="C1382" s="403"/>
      <c r="E1382" s="435"/>
      <c r="F1382" s="436"/>
      <c r="G1382" s="436"/>
      <c r="H1382" s="356"/>
    </row>
    <row r="1383" spans="1:8" s="351" customFormat="1" ht="35.1" customHeight="1">
      <c r="A1383" s="356"/>
      <c r="B1383" s="403"/>
      <c r="C1383" s="403"/>
      <c r="E1383" s="435"/>
      <c r="F1383" s="436"/>
      <c r="G1383" s="436"/>
      <c r="H1383" s="356"/>
    </row>
    <row r="1384" spans="1:8" s="351" customFormat="1" ht="35.1" customHeight="1">
      <c r="A1384" s="356"/>
      <c r="B1384" s="403"/>
      <c r="C1384" s="403"/>
      <c r="E1384" s="435"/>
      <c r="F1384" s="436"/>
      <c r="G1384" s="436"/>
      <c r="H1384" s="356"/>
    </row>
    <row r="1385" spans="1:8" s="351" customFormat="1" ht="35.1" customHeight="1">
      <c r="A1385" s="356"/>
      <c r="B1385" s="403"/>
      <c r="C1385" s="403"/>
      <c r="E1385" s="435"/>
      <c r="F1385" s="436"/>
      <c r="G1385" s="436"/>
      <c r="H1385" s="356"/>
    </row>
    <row r="1386" spans="1:8" s="351" customFormat="1" ht="35.1" customHeight="1">
      <c r="A1386" s="356"/>
      <c r="B1386" s="403"/>
      <c r="C1386" s="403"/>
      <c r="E1386" s="435"/>
      <c r="F1386" s="436"/>
      <c r="G1386" s="436"/>
      <c r="H1386" s="356"/>
    </row>
    <row r="1387" spans="1:8" s="351" customFormat="1" ht="35.1" customHeight="1">
      <c r="A1387" s="356"/>
      <c r="B1387" s="403"/>
      <c r="C1387" s="403"/>
      <c r="E1387" s="435"/>
      <c r="F1387" s="436"/>
      <c r="G1387" s="436"/>
      <c r="H1387" s="356"/>
    </row>
    <row r="1388" spans="1:8" s="351" customFormat="1" ht="35.1" customHeight="1">
      <c r="A1388" s="356"/>
      <c r="B1388" s="403"/>
      <c r="C1388" s="403"/>
      <c r="E1388" s="435"/>
      <c r="F1388" s="436"/>
      <c r="G1388" s="436"/>
      <c r="H1388" s="356"/>
    </row>
    <row r="1389" spans="1:8" s="351" customFormat="1" ht="35.1" customHeight="1">
      <c r="A1389" s="356"/>
      <c r="B1389" s="403"/>
      <c r="C1389" s="403"/>
      <c r="E1389" s="435"/>
      <c r="F1389" s="436"/>
      <c r="G1389" s="436"/>
      <c r="H1389" s="356"/>
    </row>
    <row r="1390" spans="1:8" s="351" customFormat="1" ht="35.1" customHeight="1">
      <c r="A1390" s="356"/>
      <c r="B1390" s="403"/>
      <c r="C1390" s="403"/>
      <c r="E1390" s="435"/>
      <c r="F1390" s="436"/>
      <c r="G1390" s="436"/>
      <c r="H1390" s="356"/>
    </row>
    <row r="1391" spans="1:8" s="351" customFormat="1" ht="35.1" customHeight="1">
      <c r="A1391" s="356"/>
      <c r="B1391" s="403"/>
      <c r="C1391" s="403"/>
      <c r="E1391" s="435"/>
      <c r="F1391" s="436"/>
      <c r="G1391" s="436"/>
      <c r="H1391" s="356"/>
    </row>
    <row r="1392" spans="1:8" s="351" customFormat="1" ht="35.1" customHeight="1">
      <c r="A1392" s="356"/>
      <c r="B1392" s="403"/>
      <c r="C1392" s="403"/>
      <c r="E1392" s="435"/>
      <c r="F1392" s="436"/>
      <c r="G1392" s="436"/>
      <c r="H1392" s="356"/>
    </row>
    <row r="1393" spans="1:8" s="351" customFormat="1" ht="35.1" customHeight="1">
      <c r="A1393" s="356"/>
      <c r="B1393" s="403"/>
      <c r="C1393" s="403"/>
      <c r="E1393" s="435"/>
      <c r="F1393" s="436"/>
      <c r="G1393" s="436"/>
      <c r="H1393" s="356"/>
    </row>
    <row r="1394" spans="1:8" s="351" customFormat="1" ht="35.1" customHeight="1">
      <c r="A1394" s="356"/>
      <c r="B1394" s="403"/>
      <c r="C1394" s="403"/>
      <c r="E1394" s="435"/>
      <c r="F1394" s="436"/>
      <c r="G1394" s="436"/>
      <c r="H1394" s="356"/>
    </row>
    <row r="1395" spans="1:8" s="351" customFormat="1" ht="35.1" customHeight="1">
      <c r="A1395" s="356"/>
      <c r="B1395" s="403"/>
      <c r="C1395" s="403"/>
      <c r="E1395" s="435"/>
      <c r="F1395" s="436"/>
      <c r="G1395" s="436"/>
      <c r="H1395" s="356"/>
    </row>
    <row r="1396" spans="1:8" s="351" customFormat="1" ht="35.1" customHeight="1">
      <c r="A1396" s="356"/>
      <c r="B1396" s="403"/>
      <c r="C1396" s="403"/>
      <c r="E1396" s="435"/>
      <c r="F1396" s="436"/>
      <c r="G1396" s="436"/>
      <c r="H1396" s="356"/>
    </row>
    <row r="1397" spans="1:8" s="351" customFormat="1" ht="35.1" customHeight="1">
      <c r="A1397" s="356"/>
      <c r="B1397" s="403"/>
      <c r="C1397" s="403"/>
      <c r="E1397" s="435"/>
      <c r="F1397" s="436"/>
      <c r="G1397" s="436"/>
      <c r="H1397" s="356"/>
    </row>
    <row r="1398" spans="1:8" s="351" customFormat="1" ht="35.1" customHeight="1">
      <c r="A1398" s="356"/>
      <c r="B1398" s="403"/>
      <c r="C1398" s="403"/>
      <c r="E1398" s="435"/>
      <c r="F1398" s="436"/>
      <c r="G1398" s="436"/>
      <c r="H1398" s="356"/>
    </row>
    <row r="1399" spans="1:8" s="351" customFormat="1" ht="35.1" customHeight="1">
      <c r="A1399" s="356"/>
      <c r="B1399" s="403"/>
      <c r="C1399" s="403"/>
      <c r="E1399" s="435"/>
      <c r="F1399" s="436"/>
      <c r="G1399" s="436"/>
      <c r="H1399" s="356"/>
    </row>
    <row r="1400" spans="1:8" s="351" customFormat="1" ht="35.1" customHeight="1">
      <c r="A1400" s="356"/>
      <c r="B1400" s="403"/>
      <c r="C1400" s="403"/>
      <c r="E1400" s="435"/>
      <c r="F1400" s="436"/>
      <c r="G1400" s="436"/>
      <c r="H1400" s="356"/>
    </row>
    <row r="1401" spans="1:8" s="351" customFormat="1" ht="35.1" customHeight="1">
      <c r="A1401" s="356"/>
      <c r="B1401" s="403"/>
      <c r="C1401" s="403"/>
      <c r="E1401" s="435"/>
      <c r="F1401" s="436"/>
      <c r="G1401" s="436"/>
      <c r="H1401" s="356"/>
    </row>
    <row r="1402" spans="1:8" s="351" customFormat="1" ht="35.1" customHeight="1">
      <c r="A1402" s="356"/>
      <c r="B1402" s="403"/>
      <c r="C1402" s="403"/>
      <c r="E1402" s="435"/>
      <c r="F1402" s="436"/>
      <c r="G1402" s="436"/>
      <c r="H1402" s="356"/>
    </row>
    <row r="1403" spans="1:8" s="351" customFormat="1" ht="35.1" customHeight="1">
      <c r="A1403" s="356"/>
      <c r="B1403" s="403"/>
      <c r="C1403" s="403"/>
      <c r="E1403" s="435"/>
      <c r="F1403" s="436"/>
      <c r="G1403" s="436"/>
      <c r="H1403" s="356"/>
    </row>
    <row r="1404" spans="1:8" s="351" customFormat="1" ht="35.1" customHeight="1">
      <c r="A1404" s="356"/>
      <c r="B1404" s="403"/>
      <c r="C1404" s="403"/>
      <c r="E1404" s="435"/>
      <c r="F1404" s="436"/>
      <c r="G1404" s="436"/>
      <c r="H1404" s="356"/>
    </row>
    <row r="1405" spans="1:8" s="351" customFormat="1" ht="35.1" customHeight="1">
      <c r="A1405" s="356"/>
      <c r="B1405" s="403"/>
      <c r="C1405" s="403"/>
      <c r="E1405" s="435"/>
      <c r="F1405" s="436"/>
      <c r="G1405" s="436"/>
      <c r="H1405" s="356"/>
    </row>
    <row r="1406" spans="1:8" s="351" customFormat="1" ht="35.1" customHeight="1">
      <c r="A1406" s="356"/>
      <c r="B1406" s="403"/>
      <c r="C1406" s="403"/>
      <c r="E1406" s="435"/>
      <c r="F1406" s="436"/>
      <c r="G1406" s="436"/>
      <c r="H1406" s="356"/>
    </row>
    <row r="1407" spans="1:8" s="351" customFormat="1" ht="35.1" customHeight="1">
      <c r="A1407" s="356"/>
      <c r="B1407" s="403"/>
      <c r="C1407" s="403"/>
      <c r="E1407" s="435"/>
      <c r="F1407" s="436"/>
      <c r="G1407" s="436"/>
      <c r="H1407" s="356"/>
    </row>
    <row r="1408" spans="1:8" s="351" customFormat="1" ht="35.1" customHeight="1">
      <c r="A1408" s="356"/>
      <c r="B1408" s="403"/>
      <c r="C1408" s="403"/>
      <c r="E1408" s="435"/>
      <c r="F1408" s="436"/>
      <c r="G1408" s="436"/>
      <c r="H1408" s="356"/>
    </row>
    <row r="1409" spans="1:8" s="351" customFormat="1" ht="35.1" customHeight="1">
      <c r="A1409" s="356"/>
      <c r="B1409" s="403"/>
      <c r="C1409" s="403"/>
      <c r="E1409" s="435"/>
      <c r="F1409" s="436"/>
      <c r="G1409" s="436"/>
      <c r="H1409" s="356"/>
    </row>
    <row r="1410" spans="1:8" s="351" customFormat="1" ht="35.1" customHeight="1">
      <c r="A1410" s="356"/>
      <c r="B1410" s="403"/>
      <c r="C1410" s="403"/>
      <c r="E1410" s="435"/>
      <c r="F1410" s="436"/>
      <c r="G1410" s="436"/>
      <c r="H1410" s="356"/>
    </row>
    <row r="1411" spans="1:8" s="351" customFormat="1" ht="35.1" customHeight="1">
      <c r="A1411" s="356"/>
      <c r="B1411" s="403"/>
      <c r="C1411" s="403"/>
      <c r="E1411" s="435"/>
      <c r="F1411" s="436"/>
      <c r="G1411" s="436"/>
      <c r="H1411" s="356"/>
    </row>
    <row r="1412" spans="1:8" s="351" customFormat="1" ht="35.1" customHeight="1">
      <c r="A1412" s="356"/>
      <c r="B1412" s="403"/>
      <c r="C1412" s="403"/>
      <c r="E1412" s="435"/>
      <c r="F1412" s="436"/>
      <c r="G1412" s="436"/>
      <c r="H1412" s="356"/>
    </row>
    <row r="1413" spans="1:8" s="351" customFormat="1" ht="35.1" customHeight="1">
      <c r="A1413" s="356"/>
      <c r="B1413" s="403"/>
      <c r="C1413" s="403"/>
      <c r="E1413" s="435"/>
      <c r="F1413" s="436"/>
      <c r="G1413" s="436"/>
      <c r="H1413" s="356"/>
    </row>
    <row r="1414" spans="1:8" s="351" customFormat="1" ht="35.1" customHeight="1">
      <c r="A1414" s="356"/>
      <c r="B1414" s="403"/>
      <c r="C1414" s="403"/>
      <c r="E1414" s="435"/>
      <c r="F1414" s="436"/>
      <c r="G1414" s="436"/>
      <c r="H1414" s="356"/>
    </row>
    <row r="1415" spans="1:8" s="351" customFormat="1" ht="35.1" customHeight="1">
      <c r="A1415" s="356"/>
      <c r="B1415" s="403"/>
      <c r="C1415" s="403"/>
      <c r="E1415" s="435"/>
      <c r="F1415" s="436"/>
      <c r="G1415" s="436"/>
      <c r="H1415" s="356"/>
    </row>
    <row r="1416" spans="1:8" s="351" customFormat="1" ht="35.1" customHeight="1">
      <c r="A1416" s="356"/>
      <c r="B1416" s="403"/>
      <c r="C1416" s="403"/>
      <c r="E1416" s="435"/>
      <c r="F1416" s="436"/>
      <c r="G1416" s="436"/>
      <c r="H1416" s="356"/>
    </row>
    <row r="1417" spans="1:8" s="351" customFormat="1" ht="35.1" customHeight="1">
      <c r="A1417" s="356"/>
      <c r="B1417" s="403"/>
      <c r="C1417" s="403"/>
      <c r="E1417" s="435"/>
      <c r="F1417" s="436"/>
      <c r="G1417" s="436"/>
      <c r="H1417" s="356"/>
    </row>
    <row r="1418" spans="1:8" s="351" customFormat="1" ht="35.1" customHeight="1">
      <c r="A1418" s="356"/>
      <c r="B1418" s="403"/>
      <c r="C1418" s="403"/>
      <c r="E1418" s="435"/>
      <c r="F1418" s="436"/>
      <c r="G1418" s="436"/>
      <c r="H1418" s="356"/>
    </row>
    <row r="1419" spans="1:8" s="351" customFormat="1" ht="35.1" customHeight="1">
      <c r="A1419" s="356"/>
      <c r="B1419" s="403"/>
      <c r="C1419" s="403"/>
      <c r="E1419" s="435"/>
      <c r="F1419" s="436"/>
      <c r="G1419" s="436"/>
      <c r="H1419" s="356"/>
    </row>
    <row r="1420" spans="1:8" s="351" customFormat="1" ht="35.1" customHeight="1">
      <c r="A1420" s="356"/>
      <c r="B1420" s="403"/>
      <c r="C1420" s="403"/>
      <c r="E1420" s="435"/>
      <c r="F1420" s="436"/>
      <c r="G1420" s="436"/>
      <c r="H1420" s="356"/>
    </row>
    <row r="1421" spans="1:8" s="351" customFormat="1" ht="35.1" customHeight="1">
      <c r="A1421" s="356"/>
      <c r="B1421" s="403"/>
      <c r="C1421" s="403"/>
      <c r="E1421" s="435"/>
      <c r="F1421" s="436"/>
      <c r="G1421" s="436"/>
      <c r="H1421" s="356"/>
    </row>
    <row r="1422" spans="1:8" s="351" customFormat="1" ht="35.1" customHeight="1">
      <c r="A1422" s="356"/>
      <c r="B1422" s="403"/>
      <c r="C1422" s="403"/>
      <c r="E1422" s="435"/>
      <c r="F1422" s="436"/>
      <c r="G1422" s="436"/>
      <c r="H1422" s="356"/>
    </row>
    <row r="1423" spans="1:8" s="351" customFormat="1" ht="35.1" customHeight="1">
      <c r="A1423" s="356"/>
      <c r="B1423" s="403"/>
      <c r="C1423" s="403"/>
      <c r="E1423" s="435"/>
      <c r="F1423" s="436"/>
      <c r="G1423" s="436"/>
      <c r="H1423" s="356"/>
    </row>
    <row r="1424" spans="1:8" s="351" customFormat="1" ht="35.1" customHeight="1">
      <c r="A1424" s="356"/>
      <c r="B1424" s="403"/>
      <c r="C1424" s="403"/>
      <c r="E1424" s="435"/>
      <c r="F1424" s="436"/>
      <c r="G1424" s="436"/>
      <c r="H1424" s="356"/>
    </row>
    <row r="1425" spans="1:8" s="351" customFormat="1" ht="35.1" customHeight="1">
      <c r="A1425" s="356"/>
      <c r="B1425" s="403"/>
      <c r="C1425" s="403"/>
      <c r="E1425" s="435"/>
      <c r="F1425" s="436"/>
      <c r="G1425" s="436"/>
      <c r="H1425" s="356"/>
    </row>
    <row r="1426" spans="1:8" s="351" customFormat="1" ht="35.1" customHeight="1">
      <c r="A1426" s="356"/>
      <c r="B1426" s="403"/>
      <c r="C1426" s="403"/>
      <c r="E1426" s="435"/>
      <c r="F1426" s="436"/>
      <c r="G1426" s="436"/>
      <c r="H1426" s="356"/>
    </row>
    <row r="1427" spans="1:8" s="351" customFormat="1" ht="35.1" customHeight="1">
      <c r="A1427" s="356"/>
      <c r="B1427" s="403"/>
      <c r="C1427" s="403"/>
      <c r="E1427" s="435"/>
      <c r="F1427" s="436"/>
      <c r="G1427" s="436"/>
      <c r="H1427" s="356"/>
    </row>
    <row r="1428" spans="1:8" s="351" customFormat="1" ht="35.1" customHeight="1">
      <c r="A1428" s="356"/>
      <c r="B1428" s="403"/>
      <c r="C1428" s="403"/>
      <c r="E1428" s="435"/>
      <c r="F1428" s="436"/>
      <c r="G1428" s="436"/>
      <c r="H1428" s="356"/>
    </row>
    <row r="1429" spans="1:8" s="351" customFormat="1" ht="35.1" customHeight="1">
      <c r="A1429" s="356"/>
      <c r="B1429" s="403"/>
      <c r="C1429" s="403"/>
      <c r="E1429" s="435"/>
      <c r="F1429" s="436"/>
      <c r="G1429" s="436"/>
      <c r="H1429" s="356"/>
    </row>
    <row r="1430" spans="1:8" s="351" customFormat="1" ht="35.1" customHeight="1">
      <c r="A1430" s="356"/>
      <c r="B1430" s="403"/>
      <c r="C1430" s="403"/>
      <c r="E1430" s="435"/>
      <c r="F1430" s="436"/>
      <c r="G1430" s="436"/>
      <c r="H1430" s="356"/>
    </row>
    <row r="1431" spans="1:8" s="351" customFormat="1" ht="35.1" customHeight="1">
      <c r="A1431" s="356"/>
      <c r="B1431" s="403"/>
      <c r="C1431" s="403"/>
      <c r="E1431" s="435"/>
      <c r="F1431" s="436"/>
      <c r="G1431" s="436"/>
      <c r="H1431" s="356"/>
    </row>
    <row r="1432" spans="1:8" s="351" customFormat="1" ht="35.1" customHeight="1">
      <c r="A1432" s="356"/>
      <c r="B1432" s="403"/>
      <c r="C1432" s="403"/>
      <c r="E1432" s="435"/>
      <c r="F1432" s="436"/>
      <c r="G1432" s="436"/>
      <c r="H1432" s="356"/>
    </row>
    <row r="1433" spans="1:8" s="351" customFormat="1" ht="35.1" customHeight="1">
      <c r="A1433" s="356"/>
      <c r="B1433" s="403"/>
      <c r="C1433" s="403"/>
      <c r="E1433" s="435"/>
      <c r="F1433" s="436"/>
      <c r="G1433" s="436"/>
      <c r="H1433" s="356"/>
    </row>
    <row r="1434" spans="1:8" s="351" customFormat="1" ht="35.1" customHeight="1">
      <c r="A1434" s="356"/>
      <c r="B1434" s="403"/>
      <c r="C1434" s="403"/>
      <c r="E1434" s="435"/>
      <c r="F1434" s="436"/>
      <c r="G1434" s="436"/>
      <c r="H1434" s="356"/>
    </row>
    <row r="1435" spans="1:8" s="351" customFormat="1" ht="35.1" customHeight="1">
      <c r="A1435" s="356"/>
      <c r="B1435" s="403"/>
      <c r="C1435" s="403"/>
      <c r="E1435" s="435"/>
      <c r="F1435" s="436"/>
      <c r="G1435" s="436"/>
      <c r="H1435" s="356"/>
    </row>
    <row r="1436" spans="1:8" s="351" customFormat="1" ht="35.1" customHeight="1">
      <c r="A1436" s="356"/>
      <c r="B1436" s="403"/>
      <c r="C1436" s="403"/>
      <c r="E1436" s="435"/>
      <c r="F1436" s="436"/>
      <c r="G1436" s="436"/>
      <c r="H1436" s="356"/>
    </row>
    <row r="1437" spans="1:8" s="351" customFormat="1" ht="35.1" customHeight="1">
      <c r="A1437" s="356"/>
      <c r="B1437" s="403"/>
      <c r="C1437" s="403"/>
      <c r="E1437" s="435"/>
      <c r="F1437" s="436"/>
      <c r="G1437" s="436"/>
      <c r="H1437" s="356"/>
    </row>
    <row r="1438" spans="1:8" s="351" customFormat="1" ht="35.1" customHeight="1">
      <c r="A1438" s="356"/>
      <c r="B1438" s="403"/>
      <c r="C1438" s="403"/>
      <c r="E1438" s="435"/>
      <c r="F1438" s="436"/>
      <c r="G1438" s="436"/>
      <c r="H1438" s="356"/>
    </row>
    <row r="1439" spans="1:8" s="351" customFormat="1" ht="35.1" customHeight="1">
      <c r="A1439" s="356"/>
      <c r="B1439" s="403"/>
      <c r="C1439" s="403"/>
      <c r="E1439" s="435"/>
      <c r="F1439" s="436"/>
      <c r="G1439" s="436"/>
      <c r="H1439" s="356"/>
    </row>
    <row r="1440" spans="1:8" s="351" customFormat="1" ht="35.1" customHeight="1">
      <c r="A1440" s="356"/>
      <c r="B1440" s="403"/>
      <c r="C1440" s="403"/>
      <c r="E1440" s="435"/>
      <c r="F1440" s="436"/>
      <c r="G1440" s="436"/>
      <c r="H1440" s="356"/>
    </row>
    <row r="1441" spans="1:8" s="351" customFormat="1" ht="35.1" customHeight="1">
      <c r="A1441" s="356"/>
      <c r="B1441" s="403"/>
      <c r="C1441" s="403"/>
      <c r="E1441" s="435"/>
      <c r="F1441" s="436"/>
      <c r="G1441" s="436"/>
      <c r="H1441" s="356"/>
    </row>
    <row r="1442" spans="1:8" s="351" customFormat="1" ht="35.1" customHeight="1">
      <c r="A1442" s="356"/>
      <c r="B1442" s="403"/>
      <c r="C1442" s="403"/>
      <c r="E1442" s="435"/>
      <c r="F1442" s="436"/>
      <c r="G1442" s="436"/>
      <c r="H1442" s="356"/>
    </row>
    <row r="1443" spans="1:8" s="351" customFormat="1" ht="35.1" customHeight="1">
      <c r="A1443" s="356"/>
      <c r="B1443" s="403"/>
      <c r="C1443" s="403"/>
      <c r="E1443" s="435"/>
      <c r="F1443" s="436"/>
      <c r="G1443" s="436"/>
      <c r="H1443" s="356"/>
    </row>
    <row r="1444" spans="1:8" s="351" customFormat="1" ht="35.1" customHeight="1">
      <c r="A1444" s="356"/>
      <c r="B1444" s="403"/>
      <c r="C1444" s="403"/>
      <c r="E1444" s="435"/>
      <c r="F1444" s="436"/>
      <c r="G1444" s="436"/>
      <c r="H1444" s="356"/>
    </row>
    <row r="1445" spans="1:8" s="351" customFormat="1" ht="35.1" customHeight="1">
      <c r="A1445" s="356"/>
      <c r="B1445" s="403"/>
      <c r="C1445" s="403"/>
      <c r="E1445" s="435"/>
      <c r="F1445" s="436"/>
      <c r="G1445" s="436"/>
      <c r="H1445" s="356"/>
    </row>
    <row r="1446" spans="1:8" s="351" customFormat="1" ht="35.1" customHeight="1">
      <c r="A1446" s="356"/>
      <c r="B1446" s="403"/>
      <c r="C1446" s="403"/>
      <c r="E1446" s="435"/>
      <c r="F1446" s="436"/>
      <c r="G1446" s="436"/>
      <c r="H1446" s="356"/>
    </row>
    <row r="1447" spans="1:8" s="351" customFormat="1" ht="35.1" customHeight="1">
      <c r="A1447" s="356"/>
      <c r="B1447" s="403"/>
      <c r="C1447" s="403"/>
      <c r="E1447" s="435"/>
      <c r="F1447" s="436"/>
      <c r="G1447" s="436"/>
      <c r="H1447" s="356"/>
    </row>
    <row r="1448" spans="1:8" s="351" customFormat="1" ht="35.1" customHeight="1">
      <c r="A1448" s="356"/>
      <c r="B1448" s="403"/>
      <c r="C1448" s="403"/>
      <c r="E1448" s="435"/>
      <c r="F1448" s="436"/>
      <c r="G1448" s="436"/>
      <c r="H1448" s="356"/>
    </row>
    <row r="1449" spans="1:8" s="351" customFormat="1" ht="35.1" customHeight="1">
      <c r="A1449" s="356"/>
      <c r="B1449" s="403"/>
      <c r="C1449" s="403"/>
      <c r="E1449" s="435"/>
      <c r="F1449" s="436"/>
      <c r="G1449" s="436"/>
      <c r="H1449" s="356"/>
    </row>
    <row r="1450" spans="1:8" s="351" customFormat="1" ht="35.1" customHeight="1">
      <c r="A1450" s="356"/>
      <c r="B1450" s="403"/>
      <c r="C1450" s="403"/>
      <c r="E1450" s="435"/>
      <c r="F1450" s="436"/>
      <c r="G1450" s="436"/>
      <c r="H1450" s="356"/>
    </row>
    <row r="1451" spans="1:8" s="351" customFormat="1" ht="35.1" customHeight="1">
      <c r="A1451" s="356"/>
      <c r="B1451" s="403"/>
      <c r="C1451" s="403"/>
      <c r="E1451" s="435"/>
      <c r="F1451" s="436"/>
      <c r="G1451" s="436"/>
      <c r="H1451" s="356"/>
    </row>
    <row r="1452" spans="1:8" s="351" customFormat="1" ht="35.1" customHeight="1">
      <c r="A1452" s="356"/>
      <c r="B1452" s="403"/>
      <c r="C1452" s="403"/>
      <c r="E1452" s="435"/>
      <c r="F1452" s="436"/>
      <c r="G1452" s="436"/>
      <c r="H1452" s="356"/>
    </row>
    <row r="1453" spans="1:8" s="351" customFormat="1" ht="35.1" customHeight="1">
      <c r="A1453" s="356"/>
      <c r="B1453" s="403"/>
      <c r="C1453" s="403"/>
      <c r="E1453" s="435"/>
      <c r="F1453" s="436"/>
      <c r="G1453" s="436"/>
      <c r="H1453" s="356"/>
    </row>
    <row r="1454" spans="1:8" s="351" customFormat="1" ht="35.1" customHeight="1">
      <c r="A1454" s="356"/>
      <c r="B1454" s="403"/>
      <c r="C1454" s="403"/>
      <c r="E1454" s="435"/>
      <c r="F1454" s="436"/>
      <c r="G1454" s="436"/>
      <c r="H1454" s="356"/>
    </row>
    <row r="1455" spans="1:8" s="351" customFormat="1" ht="35.1" customHeight="1">
      <c r="A1455" s="356"/>
      <c r="B1455" s="403"/>
      <c r="C1455" s="403"/>
      <c r="E1455" s="435"/>
      <c r="F1455" s="436"/>
      <c r="G1455" s="436"/>
      <c r="H1455" s="356"/>
    </row>
    <row r="1456" spans="1:8" s="351" customFormat="1" ht="35.1" customHeight="1">
      <c r="A1456" s="356"/>
      <c r="B1456" s="403"/>
      <c r="C1456" s="403"/>
      <c r="E1456" s="435"/>
      <c r="F1456" s="436"/>
      <c r="G1456" s="436"/>
      <c r="H1456" s="356"/>
    </row>
    <row r="1457" spans="1:8" s="351" customFormat="1" ht="35.1" customHeight="1">
      <c r="A1457" s="356"/>
      <c r="B1457" s="403"/>
      <c r="C1457" s="403"/>
      <c r="E1457" s="435"/>
      <c r="F1457" s="436"/>
      <c r="G1457" s="436"/>
      <c r="H1457" s="356"/>
    </row>
    <row r="1458" spans="1:8" s="351" customFormat="1" ht="35.1" customHeight="1">
      <c r="A1458" s="356"/>
      <c r="B1458" s="403"/>
      <c r="C1458" s="403"/>
      <c r="E1458" s="435"/>
      <c r="F1458" s="436"/>
      <c r="G1458" s="436"/>
      <c r="H1458" s="356"/>
    </row>
    <row r="1459" spans="1:8" s="351" customFormat="1" ht="35.1" customHeight="1">
      <c r="A1459" s="356"/>
      <c r="B1459" s="403"/>
      <c r="C1459" s="403"/>
      <c r="E1459" s="435"/>
      <c r="F1459" s="436"/>
      <c r="G1459" s="436"/>
      <c r="H1459" s="356"/>
    </row>
    <row r="1460" spans="1:8" s="351" customFormat="1" ht="35.1" customHeight="1">
      <c r="A1460" s="356"/>
      <c r="B1460" s="403"/>
      <c r="C1460" s="403"/>
      <c r="E1460" s="435"/>
      <c r="F1460" s="436"/>
      <c r="G1460" s="436"/>
      <c r="H1460" s="356"/>
    </row>
    <row r="1461" spans="1:8" s="351" customFormat="1" ht="35.1" customHeight="1">
      <c r="A1461" s="356"/>
      <c r="B1461" s="403"/>
      <c r="C1461" s="403"/>
      <c r="E1461" s="435"/>
      <c r="F1461" s="436"/>
      <c r="G1461" s="436"/>
      <c r="H1461" s="356"/>
    </row>
    <row r="1462" spans="1:8" s="351" customFormat="1" ht="35.1" customHeight="1">
      <c r="A1462" s="356"/>
      <c r="B1462" s="403"/>
      <c r="C1462" s="403"/>
      <c r="E1462" s="435"/>
      <c r="F1462" s="436"/>
      <c r="G1462" s="436"/>
      <c r="H1462" s="356"/>
    </row>
    <row r="1463" spans="1:8" s="351" customFormat="1" ht="35.1" customHeight="1">
      <c r="A1463" s="356"/>
      <c r="B1463" s="403"/>
      <c r="C1463" s="403"/>
      <c r="E1463" s="435"/>
      <c r="F1463" s="436"/>
      <c r="G1463" s="436"/>
      <c r="H1463" s="356"/>
    </row>
    <row r="1464" spans="1:8" s="351" customFormat="1" ht="35.1" customHeight="1">
      <c r="A1464" s="356"/>
      <c r="B1464" s="403"/>
      <c r="C1464" s="403"/>
      <c r="E1464" s="435"/>
      <c r="F1464" s="436"/>
      <c r="G1464" s="436"/>
      <c r="H1464" s="356"/>
    </row>
    <row r="1465" spans="1:8" s="351" customFormat="1" ht="35.1" customHeight="1">
      <c r="A1465" s="356"/>
      <c r="B1465" s="403"/>
      <c r="C1465" s="403"/>
      <c r="E1465" s="435"/>
      <c r="F1465" s="436"/>
      <c r="G1465" s="436"/>
      <c r="H1465" s="356"/>
    </row>
    <row r="1466" spans="1:8" s="351" customFormat="1" ht="35.1" customHeight="1">
      <c r="A1466" s="356"/>
      <c r="B1466" s="403"/>
      <c r="C1466" s="403"/>
      <c r="E1466" s="435"/>
      <c r="F1466" s="436"/>
      <c r="G1466" s="436"/>
      <c r="H1466" s="356"/>
    </row>
    <row r="1467" spans="1:8" s="351" customFormat="1" ht="35.1" customHeight="1">
      <c r="A1467" s="356"/>
      <c r="B1467" s="403"/>
      <c r="C1467" s="403"/>
      <c r="E1467" s="435"/>
      <c r="F1467" s="436"/>
      <c r="G1467" s="436"/>
      <c r="H1467" s="356"/>
    </row>
    <row r="1468" spans="1:8" s="351" customFormat="1" ht="35.1" customHeight="1">
      <c r="A1468" s="356"/>
      <c r="B1468" s="403"/>
      <c r="C1468" s="403"/>
      <c r="E1468" s="435"/>
      <c r="F1468" s="436"/>
      <c r="G1468" s="436"/>
      <c r="H1468" s="356"/>
    </row>
    <row r="1469" spans="1:8" s="351" customFormat="1" ht="35.1" customHeight="1">
      <c r="A1469" s="356"/>
      <c r="B1469" s="403"/>
      <c r="C1469" s="403"/>
      <c r="E1469" s="435"/>
      <c r="F1469" s="436"/>
      <c r="G1469" s="436"/>
      <c r="H1469" s="356"/>
    </row>
    <row r="1470" spans="1:8" s="351" customFormat="1" ht="35.1" customHeight="1">
      <c r="A1470" s="356"/>
      <c r="B1470" s="403"/>
      <c r="C1470" s="403"/>
      <c r="E1470" s="435"/>
      <c r="F1470" s="436"/>
      <c r="G1470" s="436"/>
      <c r="H1470" s="356"/>
    </row>
    <row r="1471" spans="1:8" s="351" customFormat="1" ht="35.1" customHeight="1">
      <c r="A1471" s="356"/>
      <c r="B1471" s="403"/>
      <c r="C1471" s="403"/>
      <c r="E1471" s="435"/>
      <c r="F1471" s="436"/>
      <c r="G1471" s="436"/>
      <c r="H1471" s="356"/>
    </row>
    <row r="1472" spans="1:8" s="351" customFormat="1" ht="35.1" customHeight="1">
      <c r="A1472" s="356"/>
      <c r="B1472" s="403"/>
      <c r="C1472" s="403"/>
      <c r="E1472" s="435"/>
      <c r="F1472" s="436"/>
      <c r="G1472" s="436"/>
      <c r="H1472" s="356"/>
    </row>
    <row r="1473" spans="1:8" s="351" customFormat="1" ht="35.1" customHeight="1">
      <c r="A1473" s="356"/>
      <c r="B1473" s="403"/>
      <c r="C1473" s="403"/>
      <c r="E1473" s="435"/>
      <c r="F1473" s="436"/>
      <c r="G1473" s="436"/>
      <c r="H1473" s="356"/>
    </row>
    <row r="1474" spans="1:8" s="351" customFormat="1" ht="35.1" customHeight="1">
      <c r="A1474" s="356"/>
      <c r="B1474" s="403"/>
      <c r="C1474" s="403"/>
      <c r="E1474" s="435"/>
      <c r="F1474" s="436"/>
      <c r="G1474" s="436"/>
      <c r="H1474" s="356"/>
    </row>
    <row r="1475" spans="1:8" s="351" customFormat="1" ht="35.1" customHeight="1">
      <c r="A1475" s="356"/>
      <c r="B1475" s="403"/>
      <c r="C1475" s="403"/>
      <c r="E1475" s="435"/>
      <c r="F1475" s="436"/>
      <c r="G1475" s="436"/>
      <c r="H1475" s="356"/>
    </row>
    <row r="1476" spans="1:8" s="351" customFormat="1" ht="35.1" customHeight="1">
      <c r="A1476" s="356"/>
      <c r="B1476" s="403"/>
      <c r="C1476" s="403"/>
      <c r="E1476" s="435"/>
      <c r="F1476" s="436"/>
      <c r="G1476" s="436"/>
      <c r="H1476" s="356"/>
    </row>
    <row r="1477" spans="1:8" s="351" customFormat="1" ht="35.1" customHeight="1">
      <c r="A1477" s="356"/>
      <c r="B1477" s="403"/>
      <c r="C1477" s="403"/>
      <c r="E1477" s="435"/>
      <c r="F1477" s="436"/>
      <c r="G1477" s="436"/>
      <c r="H1477" s="356"/>
    </row>
    <row r="1478" spans="1:8" s="351" customFormat="1" ht="35.1" customHeight="1">
      <c r="A1478" s="356"/>
      <c r="B1478" s="403"/>
      <c r="C1478" s="403"/>
      <c r="E1478" s="435"/>
      <c r="F1478" s="436"/>
      <c r="G1478" s="436"/>
      <c r="H1478" s="356"/>
    </row>
    <row r="1479" spans="1:8" s="351" customFormat="1" ht="35.1" customHeight="1">
      <c r="A1479" s="356"/>
      <c r="B1479" s="403"/>
      <c r="C1479" s="403"/>
      <c r="E1479" s="435"/>
      <c r="F1479" s="436"/>
      <c r="G1479" s="436"/>
      <c r="H1479" s="356"/>
    </row>
    <row r="1480" spans="1:8" s="351" customFormat="1" ht="35.1" customHeight="1">
      <c r="A1480" s="356"/>
      <c r="B1480" s="403"/>
      <c r="C1480" s="403"/>
      <c r="E1480" s="435"/>
      <c r="F1480" s="436"/>
      <c r="G1480" s="436"/>
      <c r="H1480" s="356"/>
    </row>
    <row r="1481" spans="1:8" s="351" customFormat="1" ht="35.1" customHeight="1">
      <c r="A1481" s="356"/>
      <c r="B1481" s="403"/>
      <c r="C1481" s="403"/>
      <c r="E1481" s="435"/>
      <c r="F1481" s="436"/>
      <c r="G1481" s="436"/>
      <c r="H1481" s="356"/>
    </row>
    <row r="1482" spans="1:8" s="351" customFormat="1" ht="35.1" customHeight="1">
      <c r="A1482" s="356"/>
      <c r="B1482" s="403"/>
      <c r="C1482" s="403"/>
      <c r="E1482" s="435"/>
      <c r="F1482" s="436"/>
      <c r="G1482" s="436"/>
      <c r="H1482" s="356"/>
    </row>
    <row r="1483" spans="1:8" s="351" customFormat="1" ht="35.1" customHeight="1">
      <c r="A1483" s="356"/>
      <c r="B1483" s="403"/>
      <c r="C1483" s="403"/>
      <c r="E1483" s="435"/>
      <c r="F1483" s="436"/>
      <c r="G1483" s="436"/>
      <c r="H1483" s="356"/>
    </row>
    <row r="1484" spans="1:8" s="351" customFormat="1" ht="35.1" customHeight="1">
      <c r="A1484" s="356"/>
      <c r="B1484" s="403"/>
      <c r="C1484" s="403"/>
      <c r="E1484" s="435"/>
      <c r="F1484" s="436"/>
      <c r="G1484" s="436"/>
      <c r="H1484" s="356"/>
    </row>
    <row r="1485" spans="1:8" s="351" customFormat="1" ht="35.1" customHeight="1">
      <c r="A1485" s="356"/>
      <c r="B1485" s="403"/>
      <c r="C1485" s="403"/>
      <c r="E1485" s="435"/>
      <c r="F1485" s="436"/>
      <c r="G1485" s="436"/>
      <c r="H1485" s="356"/>
    </row>
    <row r="1486" spans="1:8" s="351" customFormat="1" ht="35.1" customHeight="1">
      <c r="A1486" s="356"/>
      <c r="B1486" s="403"/>
      <c r="C1486" s="403"/>
      <c r="E1486" s="435"/>
      <c r="F1486" s="436"/>
      <c r="G1486" s="436"/>
      <c r="H1486" s="356"/>
    </row>
    <row r="1487" spans="1:8" s="351" customFormat="1" ht="35.1" customHeight="1">
      <c r="A1487" s="356"/>
      <c r="B1487" s="403"/>
      <c r="C1487" s="403"/>
      <c r="E1487" s="435"/>
      <c r="F1487" s="436"/>
      <c r="G1487" s="436"/>
      <c r="H1487" s="356"/>
    </row>
    <row r="1488" spans="1:8" s="351" customFormat="1" ht="35.1" customHeight="1">
      <c r="A1488" s="356"/>
      <c r="B1488" s="403"/>
      <c r="C1488" s="403"/>
      <c r="E1488" s="435"/>
      <c r="F1488" s="436"/>
      <c r="G1488" s="436"/>
      <c r="H1488" s="356"/>
    </row>
    <row r="1489" spans="1:8" s="351" customFormat="1" ht="35.1" customHeight="1">
      <c r="A1489" s="356"/>
      <c r="B1489" s="403"/>
      <c r="C1489" s="403"/>
      <c r="E1489" s="435"/>
      <c r="F1489" s="436"/>
      <c r="G1489" s="436"/>
      <c r="H1489" s="356"/>
    </row>
    <row r="1490" spans="1:8" s="351" customFormat="1" ht="35.1" customHeight="1">
      <c r="A1490" s="356"/>
      <c r="B1490" s="403"/>
      <c r="C1490" s="403"/>
      <c r="E1490" s="435"/>
      <c r="F1490" s="436"/>
      <c r="G1490" s="436"/>
      <c r="H1490" s="356"/>
    </row>
    <row r="1491" spans="1:8" s="351" customFormat="1" ht="35.1" customHeight="1">
      <c r="A1491" s="356"/>
      <c r="B1491" s="403"/>
      <c r="C1491" s="403"/>
      <c r="E1491" s="435"/>
      <c r="F1491" s="436"/>
      <c r="G1491" s="436"/>
      <c r="H1491" s="356"/>
    </row>
    <row r="1492" spans="1:8" s="351" customFormat="1" ht="35.1" customHeight="1">
      <c r="A1492" s="356"/>
      <c r="B1492" s="403"/>
      <c r="C1492" s="403"/>
      <c r="E1492" s="435"/>
      <c r="F1492" s="436"/>
      <c r="G1492" s="436"/>
      <c r="H1492" s="356"/>
    </row>
    <row r="1493" spans="1:8" s="351" customFormat="1" ht="35.1" customHeight="1">
      <c r="A1493" s="356"/>
      <c r="B1493" s="403"/>
      <c r="C1493" s="403"/>
      <c r="E1493" s="435"/>
      <c r="F1493" s="436"/>
      <c r="G1493" s="436"/>
      <c r="H1493" s="356"/>
    </row>
    <row r="1494" spans="1:8" s="351" customFormat="1" ht="35.1" customHeight="1">
      <c r="A1494" s="356"/>
      <c r="B1494" s="403"/>
      <c r="C1494" s="403"/>
      <c r="E1494" s="435"/>
      <c r="F1494" s="436"/>
      <c r="G1494" s="436"/>
      <c r="H1494" s="356"/>
    </row>
    <row r="1495" spans="1:8" s="351" customFormat="1" ht="35.1" customHeight="1">
      <c r="A1495" s="356"/>
      <c r="B1495" s="403"/>
      <c r="C1495" s="403"/>
      <c r="E1495" s="435"/>
      <c r="F1495" s="436"/>
      <c r="G1495" s="436"/>
      <c r="H1495" s="356"/>
    </row>
    <row r="1496" spans="1:8" s="351" customFormat="1" ht="35.1" customHeight="1">
      <c r="A1496" s="356"/>
      <c r="B1496" s="403"/>
      <c r="C1496" s="403"/>
      <c r="E1496" s="435"/>
      <c r="F1496" s="436"/>
      <c r="G1496" s="436"/>
      <c r="H1496" s="356"/>
    </row>
    <row r="1497" spans="1:8" s="351" customFormat="1" ht="35.1" customHeight="1">
      <c r="A1497" s="356"/>
      <c r="B1497" s="403"/>
      <c r="C1497" s="403"/>
      <c r="E1497" s="435"/>
      <c r="F1497" s="436"/>
      <c r="G1497" s="436"/>
      <c r="H1497" s="356"/>
    </row>
    <row r="1498" spans="1:8" s="351" customFormat="1" ht="35.1" customHeight="1">
      <c r="A1498" s="356"/>
      <c r="B1498" s="403"/>
      <c r="C1498" s="403"/>
      <c r="E1498" s="435"/>
      <c r="F1498" s="436"/>
      <c r="G1498" s="436"/>
      <c r="H1498" s="356"/>
    </row>
    <row r="1499" spans="1:8" s="351" customFormat="1" ht="35.1" customHeight="1">
      <c r="A1499" s="356"/>
      <c r="B1499" s="403"/>
      <c r="C1499" s="403"/>
      <c r="E1499" s="435"/>
      <c r="F1499" s="436"/>
      <c r="G1499" s="436"/>
      <c r="H1499" s="356"/>
    </row>
    <row r="1500" spans="1:8" s="351" customFormat="1" ht="35.1" customHeight="1">
      <c r="A1500" s="356"/>
      <c r="B1500" s="403"/>
      <c r="C1500" s="403"/>
      <c r="E1500" s="435"/>
      <c r="F1500" s="436"/>
      <c r="G1500" s="436"/>
      <c r="H1500" s="356"/>
    </row>
    <row r="1501" spans="1:8" s="351" customFormat="1" ht="35.1" customHeight="1">
      <c r="A1501" s="356"/>
      <c r="B1501" s="403"/>
      <c r="C1501" s="403"/>
      <c r="E1501" s="435"/>
      <c r="F1501" s="436"/>
      <c r="G1501" s="436"/>
      <c r="H1501" s="356"/>
    </row>
    <row r="1502" spans="1:8" s="351" customFormat="1" ht="35.1" customHeight="1">
      <c r="A1502" s="356"/>
      <c r="B1502" s="403"/>
      <c r="C1502" s="403"/>
      <c r="E1502" s="435"/>
      <c r="F1502" s="436"/>
      <c r="G1502" s="436"/>
      <c r="H1502" s="356"/>
    </row>
    <row r="1503" spans="1:8" s="351" customFormat="1" ht="35.1" customHeight="1">
      <c r="A1503" s="356"/>
      <c r="B1503" s="403"/>
      <c r="C1503" s="403"/>
      <c r="E1503" s="435"/>
      <c r="F1503" s="436"/>
      <c r="G1503" s="436"/>
      <c r="H1503" s="356"/>
    </row>
    <row r="1504" spans="1:8" s="351" customFormat="1" ht="35.1" customHeight="1">
      <c r="A1504" s="356"/>
      <c r="B1504" s="403"/>
      <c r="C1504" s="403"/>
      <c r="E1504" s="435"/>
      <c r="F1504" s="436"/>
      <c r="G1504" s="436"/>
      <c r="H1504" s="356"/>
    </row>
    <row r="1505" spans="1:8" s="351" customFormat="1" ht="35.1" customHeight="1">
      <c r="A1505" s="356"/>
      <c r="B1505" s="403"/>
      <c r="C1505" s="403"/>
      <c r="E1505" s="435"/>
      <c r="F1505" s="436"/>
      <c r="G1505" s="436"/>
      <c r="H1505" s="356"/>
    </row>
    <row r="1506" spans="1:8" s="351" customFormat="1" ht="35.1" customHeight="1">
      <c r="A1506" s="356"/>
      <c r="B1506" s="403"/>
      <c r="C1506" s="403"/>
      <c r="E1506" s="435"/>
      <c r="F1506" s="436"/>
      <c r="G1506" s="436"/>
      <c r="H1506" s="356"/>
    </row>
    <row r="1507" spans="1:8" s="351" customFormat="1" ht="35.1" customHeight="1">
      <c r="A1507" s="356"/>
      <c r="B1507" s="403"/>
      <c r="C1507" s="403"/>
      <c r="E1507" s="435"/>
      <c r="F1507" s="436"/>
      <c r="G1507" s="436"/>
      <c r="H1507" s="356"/>
    </row>
    <row r="1508" spans="1:8" s="351" customFormat="1" ht="35.1" customHeight="1">
      <c r="A1508" s="356"/>
      <c r="B1508" s="403"/>
      <c r="C1508" s="403"/>
      <c r="E1508" s="435"/>
      <c r="F1508" s="436"/>
      <c r="G1508" s="436"/>
      <c r="H1508" s="356"/>
    </row>
    <row r="1509" spans="1:8" s="351" customFormat="1" ht="35.1" customHeight="1">
      <c r="A1509" s="356"/>
      <c r="B1509" s="403"/>
      <c r="C1509" s="403"/>
      <c r="E1509" s="435"/>
      <c r="F1509" s="436"/>
      <c r="G1509" s="436"/>
      <c r="H1509" s="356"/>
    </row>
    <row r="1510" spans="1:8" s="351" customFormat="1" ht="35.1" customHeight="1">
      <c r="A1510" s="356"/>
      <c r="B1510" s="403"/>
      <c r="C1510" s="403"/>
      <c r="E1510" s="435"/>
      <c r="F1510" s="436"/>
      <c r="G1510" s="436"/>
      <c r="H1510" s="356"/>
    </row>
    <row r="1511" spans="1:8" s="351" customFormat="1" ht="35.1" customHeight="1">
      <c r="A1511" s="356"/>
      <c r="B1511" s="403"/>
      <c r="C1511" s="403"/>
      <c r="E1511" s="435"/>
      <c r="F1511" s="436"/>
      <c r="G1511" s="436"/>
      <c r="H1511" s="356"/>
    </row>
    <row r="1512" spans="1:8" s="351" customFormat="1" ht="35.1" customHeight="1">
      <c r="A1512" s="356"/>
      <c r="B1512" s="403"/>
      <c r="C1512" s="403"/>
      <c r="E1512" s="435"/>
      <c r="F1512" s="436"/>
      <c r="G1512" s="436"/>
      <c r="H1512" s="356"/>
    </row>
    <row r="1513" spans="1:8" s="351" customFormat="1" ht="35.1" customHeight="1">
      <c r="A1513" s="356"/>
      <c r="B1513" s="403"/>
      <c r="C1513" s="403"/>
      <c r="E1513" s="435"/>
      <c r="F1513" s="436"/>
      <c r="G1513" s="436"/>
      <c r="H1513" s="356"/>
    </row>
    <row r="1514" spans="1:8" s="351" customFormat="1" ht="35.1" customHeight="1">
      <c r="A1514" s="356"/>
      <c r="B1514" s="403"/>
      <c r="C1514" s="403"/>
      <c r="E1514" s="435"/>
      <c r="F1514" s="436"/>
      <c r="G1514" s="436"/>
      <c r="H1514" s="356"/>
    </row>
    <row r="1515" spans="1:8" s="351" customFormat="1" ht="35.1" customHeight="1">
      <c r="A1515" s="356"/>
      <c r="B1515" s="403"/>
      <c r="C1515" s="403"/>
      <c r="E1515" s="435"/>
      <c r="F1515" s="436"/>
      <c r="G1515" s="436"/>
      <c r="H1515" s="356"/>
    </row>
    <row r="1516" spans="1:8" s="351" customFormat="1" ht="35.1" customHeight="1">
      <c r="A1516" s="356"/>
      <c r="B1516" s="403"/>
      <c r="C1516" s="403"/>
      <c r="E1516" s="435"/>
      <c r="F1516" s="436"/>
      <c r="G1516" s="436"/>
      <c r="H1516" s="356"/>
    </row>
    <row r="1517" spans="1:8" s="351" customFormat="1" ht="35.1" customHeight="1">
      <c r="A1517" s="356"/>
      <c r="B1517" s="403"/>
      <c r="C1517" s="403"/>
      <c r="E1517" s="435"/>
      <c r="F1517" s="436"/>
      <c r="G1517" s="436"/>
      <c r="H1517" s="356"/>
    </row>
    <row r="1518" spans="1:8" s="351" customFormat="1" ht="35.1" customHeight="1">
      <c r="A1518" s="356"/>
      <c r="B1518" s="403"/>
      <c r="C1518" s="403"/>
      <c r="E1518" s="435"/>
      <c r="F1518" s="436"/>
      <c r="G1518" s="436"/>
      <c r="H1518" s="356"/>
    </row>
    <row r="1519" spans="1:8" s="351" customFormat="1" ht="35.1" customHeight="1">
      <c r="A1519" s="356"/>
      <c r="B1519" s="403"/>
      <c r="C1519" s="403"/>
      <c r="E1519" s="435"/>
      <c r="F1519" s="436"/>
      <c r="G1519" s="436"/>
      <c r="H1519" s="356"/>
    </row>
    <row r="1520" spans="1:8" s="351" customFormat="1" ht="35.1" customHeight="1">
      <c r="A1520" s="356"/>
      <c r="B1520" s="403"/>
      <c r="C1520" s="403"/>
      <c r="E1520" s="435"/>
      <c r="F1520" s="436"/>
      <c r="G1520" s="436"/>
      <c r="H1520" s="356"/>
    </row>
    <row r="1521" spans="1:8" s="351" customFormat="1" ht="35.1" customHeight="1">
      <c r="A1521" s="356"/>
      <c r="B1521" s="403"/>
      <c r="C1521" s="403"/>
      <c r="E1521" s="435"/>
      <c r="F1521" s="436"/>
      <c r="G1521" s="436"/>
      <c r="H1521" s="356"/>
    </row>
    <row r="1522" spans="1:8" s="351" customFormat="1" ht="35.1" customHeight="1">
      <c r="A1522" s="356"/>
      <c r="B1522" s="403"/>
      <c r="C1522" s="403"/>
      <c r="E1522" s="435"/>
      <c r="F1522" s="436"/>
      <c r="G1522" s="436"/>
      <c r="H1522" s="356"/>
    </row>
    <row r="1523" spans="1:8" s="351" customFormat="1" ht="35.1" customHeight="1">
      <c r="A1523" s="356"/>
      <c r="B1523" s="403"/>
      <c r="C1523" s="403"/>
      <c r="E1523" s="435"/>
      <c r="F1523" s="436"/>
      <c r="G1523" s="436"/>
      <c r="H1523" s="356"/>
    </row>
    <row r="1524" spans="1:8" s="351" customFormat="1" ht="35.1" customHeight="1">
      <c r="A1524" s="356"/>
      <c r="B1524" s="403"/>
      <c r="C1524" s="403"/>
      <c r="E1524" s="435"/>
      <c r="F1524" s="436"/>
      <c r="G1524" s="436"/>
      <c r="H1524" s="356"/>
    </row>
    <row r="1525" spans="1:8" s="351" customFormat="1" ht="35.1" customHeight="1">
      <c r="A1525" s="356"/>
      <c r="B1525" s="403"/>
      <c r="C1525" s="403"/>
      <c r="E1525" s="435"/>
      <c r="F1525" s="436"/>
      <c r="G1525" s="436"/>
      <c r="H1525" s="356"/>
    </row>
    <row r="1526" spans="1:8" s="351" customFormat="1" ht="35.1" customHeight="1">
      <c r="A1526" s="356"/>
      <c r="B1526" s="403"/>
      <c r="C1526" s="403"/>
      <c r="E1526" s="435"/>
      <c r="F1526" s="436"/>
      <c r="G1526" s="436"/>
      <c r="H1526" s="356"/>
    </row>
    <row r="1527" spans="1:8" s="351" customFormat="1" ht="35.1" customHeight="1">
      <c r="A1527" s="356"/>
      <c r="B1527" s="403"/>
      <c r="C1527" s="403"/>
      <c r="E1527" s="435"/>
      <c r="F1527" s="436"/>
      <c r="G1527" s="436"/>
      <c r="H1527" s="356"/>
    </row>
    <row r="1528" spans="1:8" s="351" customFormat="1" ht="35.1" customHeight="1">
      <c r="A1528" s="356"/>
      <c r="B1528" s="403"/>
      <c r="C1528" s="403"/>
      <c r="E1528" s="435"/>
      <c r="F1528" s="436"/>
      <c r="G1528" s="436"/>
      <c r="H1528" s="356"/>
    </row>
    <row r="1529" spans="1:8" s="351" customFormat="1" ht="35.1" customHeight="1">
      <c r="A1529" s="356"/>
      <c r="B1529" s="403"/>
      <c r="C1529" s="403"/>
      <c r="E1529" s="435"/>
      <c r="F1529" s="436"/>
      <c r="G1529" s="436"/>
      <c r="H1529" s="356"/>
    </row>
    <row r="1530" spans="1:8" s="351" customFormat="1" ht="35.1" customHeight="1">
      <c r="A1530" s="356"/>
      <c r="B1530" s="403"/>
      <c r="C1530" s="403"/>
      <c r="E1530" s="435"/>
      <c r="F1530" s="436"/>
      <c r="G1530" s="436"/>
      <c r="H1530" s="356"/>
    </row>
    <row r="1531" spans="1:8" s="351" customFormat="1" ht="35.1" customHeight="1">
      <c r="A1531" s="356"/>
      <c r="B1531" s="403"/>
      <c r="C1531" s="403"/>
      <c r="E1531" s="435"/>
      <c r="F1531" s="436"/>
      <c r="G1531" s="436"/>
      <c r="H1531" s="356"/>
    </row>
    <row r="1532" spans="1:8" s="351" customFormat="1" ht="35.1" customHeight="1">
      <c r="A1532" s="356"/>
      <c r="B1532" s="403"/>
      <c r="C1532" s="403"/>
      <c r="E1532" s="435"/>
      <c r="F1532" s="436"/>
      <c r="G1532" s="436"/>
      <c r="H1532" s="356"/>
    </row>
    <row r="1533" spans="1:8" s="351" customFormat="1" ht="35.1" customHeight="1">
      <c r="A1533" s="356"/>
      <c r="B1533" s="403"/>
      <c r="C1533" s="403"/>
      <c r="E1533" s="435"/>
      <c r="F1533" s="436"/>
      <c r="G1533" s="436"/>
      <c r="H1533" s="356"/>
    </row>
    <row r="1534" spans="1:8" s="351" customFormat="1" ht="35.1" customHeight="1">
      <c r="A1534" s="356"/>
      <c r="B1534" s="403"/>
      <c r="C1534" s="403"/>
      <c r="E1534" s="435"/>
      <c r="F1534" s="436"/>
      <c r="G1534" s="436"/>
      <c r="H1534" s="356"/>
    </row>
    <row r="1535" spans="1:8" s="351" customFormat="1" ht="35.1" customHeight="1">
      <c r="A1535" s="356"/>
      <c r="B1535" s="403"/>
      <c r="C1535" s="403"/>
      <c r="E1535" s="435"/>
      <c r="F1535" s="436"/>
      <c r="G1535" s="436"/>
      <c r="H1535" s="356"/>
    </row>
    <row r="1536" spans="1:8" s="351" customFormat="1" ht="35.1" customHeight="1">
      <c r="A1536" s="356"/>
      <c r="B1536" s="403"/>
      <c r="C1536" s="403"/>
      <c r="E1536" s="435"/>
      <c r="F1536" s="436"/>
      <c r="G1536" s="436"/>
      <c r="H1536" s="356"/>
    </row>
    <row r="1537" spans="1:8" s="351" customFormat="1" ht="35.1" customHeight="1">
      <c r="A1537" s="356"/>
      <c r="B1537" s="403"/>
      <c r="C1537" s="403"/>
      <c r="E1537" s="435"/>
      <c r="F1537" s="436"/>
      <c r="G1537" s="436"/>
      <c r="H1537" s="356"/>
    </row>
    <row r="1538" spans="1:8" s="351" customFormat="1" ht="35.1" customHeight="1">
      <c r="A1538" s="356"/>
      <c r="B1538" s="403"/>
      <c r="C1538" s="403"/>
      <c r="E1538" s="435"/>
      <c r="F1538" s="436"/>
      <c r="G1538" s="436"/>
      <c r="H1538" s="356"/>
    </row>
    <row r="1539" spans="1:8" s="351" customFormat="1" ht="35.1" customHeight="1">
      <c r="A1539" s="356"/>
      <c r="B1539" s="403"/>
      <c r="C1539" s="403"/>
      <c r="E1539" s="435"/>
      <c r="F1539" s="436"/>
      <c r="G1539" s="436"/>
      <c r="H1539" s="356"/>
    </row>
    <row r="1540" spans="1:8" s="351" customFormat="1" ht="35.1" customHeight="1">
      <c r="A1540" s="356"/>
      <c r="B1540" s="403"/>
      <c r="C1540" s="403"/>
      <c r="E1540" s="435"/>
      <c r="F1540" s="436"/>
      <c r="G1540" s="436"/>
      <c r="H1540" s="356"/>
    </row>
    <row r="1541" spans="1:8" s="351" customFormat="1" ht="35.1" customHeight="1">
      <c r="A1541" s="356"/>
      <c r="B1541" s="403"/>
      <c r="C1541" s="403"/>
      <c r="E1541" s="435"/>
      <c r="F1541" s="436"/>
      <c r="G1541" s="436"/>
      <c r="H1541" s="356"/>
    </row>
    <row r="1542" spans="1:8" s="351" customFormat="1" ht="35.1" customHeight="1">
      <c r="A1542" s="356"/>
      <c r="B1542" s="403"/>
      <c r="C1542" s="403"/>
      <c r="E1542" s="435"/>
      <c r="F1542" s="436"/>
      <c r="G1542" s="436"/>
      <c r="H1542" s="356"/>
    </row>
    <row r="1543" spans="1:8" s="351" customFormat="1" ht="35.1" customHeight="1">
      <c r="A1543" s="356"/>
      <c r="B1543" s="403"/>
      <c r="C1543" s="403"/>
      <c r="E1543" s="435"/>
      <c r="F1543" s="436"/>
      <c r="G1543" s="436"/>
      <c r="H1543" s="356"/>
    </row>
    <row r="1544" spans="1:8" s="351" customFormat="1" ht="35.1" customHeight="1">
      <c r="A1544" s="356"/>
      <c r="B1544" s="403"/>
      <c r="C1544" s="403"/>
      <c r="E1544" s="435"/>
      <c r="F1544" s="436"/>
      <c r="G1544" s="436"/>
      <c r="H1544" s="356"/>
    </row>
    <row r="1545" spans="1:8" s="351" customFormat="1" ht="35.1" customHeight="1">
      <c r="A1545" s="356"/>
      <c r="B1545" s="403"/>
      <c r="C1545" s="403"/>
      <c r="E1545" s="435"/>
      <c r="F1545" s="436"/>
      <c r="G1545" s="436"/>
      <c r="H1545" s="356"/>
    </row>
    <row r="1546" spans="1:8" s="351" customFormat="1" ht="35.1" customHeight="1">
      <c r="A1546" s="356"/>
      <c r="B1546" s="403"/>
      <c r="C1546" s="403"/>
      <c r="E1546" s="435"/>
      <c r="F1546" s="436"/>
      <c r="G1546" s="436"/>
      <c r="H1546" s="356"/>
    </row>
    <row r="1547" spans="1:8" s="351" customFormat="1" ht="35.1" customHeight="1">
      <c r="A1547" s="356"/>
      <c r="B1547" s="403"/>
      <c r="C1547" s="403"/>
      <c r="E1547" s="435"/>
      <c r="F1547" s="436"/>
      <c r="G1547" s="436"/>
      <c r="H1547" s="356"/>
    </row>
    <row r="1548" spans="1:8" s="351" customFormat="1" ht="35.1" customHeight="1">
      <c r="A1548" s="356"/>
      <c r="B1548" s="403"/>
      <c r="C1548" s="403"/>
      <c r="E1548" s="435"/>
      <c r="F1548" s="436"/>
      <c r="G1548" s="436"/>
      <c r="H1548" s="356"/>
    </row>
    <row r="1549" spans="1:8" s="351" customFormat="1" ht="35.1" customHeight="1">
      <c r="A1549" s="356"/>
      <c r="B1549" s="403"/>
      <c r="C1549" s="403"/>
      <c r="E1549" s="435"/>
      <c r="F1549" s="436"/>
      <c r="G1549" s="436"/>
      <c r="H1549" s="356"/>
    </row>
    <row r="1550" spans="1:8" s="351" customFormat="1" ht="35.1" customHeight="1">
      <c r="A1550" s="356"/>
      <c r="B1550" s="403"/>
      <c r="C1550" s="403"/>
      <c r="E1550" s="435"/>
      <c r="F1550" s="436"/>
      <c r="G1550" s="436"/>
      <c r="H1550" s="356"/>
    </row>
    <row r="1551" spans="1:8" s="351" customFormat="1" ht="35.1" customHeight="1">
      <c r="A1551" s="356"/>
      <c r="B1551" s="403"/>
      <c r="C1551" s="403"/>
      <c r="E1551" s="435"/>
      <c r="F1551" s="436"/>
      <c r="G1551" s="436"/>
      <c r="H1551" s="356"/>
    </row>
    <row r="1552" spans="1:8" s="351" customFormat="1" ht="35.1" customHeight="1">
      <c r="A1552" s="356"/>
      <c r="B1552" s="403"/>
      <c r="C1552" s="403"/>
      <c r="E1552" s="435"/>
      <c r="F1552" s="436"/>
      <c r="G1552" s="436"/>
      <c r="H1552" s="356"/>
    </row>
    <row r="1553" spans="1:8" s="351" customFormat="1" ht="35.1" customHeight="1">
      <c r="A1553" s="356"/>
      <c r="B1553" s="403"/>
      <c r="C1553" s="403"/>
      <c r="E1553" s="435"/>
      <c r="F1553" s="436"/>
      <c r="G1553" s="436"/>
      <c r="H1553" s="356"/>
    </row>
    <row r="1554" spans="1:8" s="351" customFormat="1" ht="35.1" customHeight="1">
      <c r="A1554" s="356"/>
      <c r="B1554" s="403"/>
      <c r="C1554" s="403"/>
      <c r="E1554" s="435"/>
      <c r="F1554" s="436"/>
      <c r="G1554" s="436"/>
      <c r="H1554" s="356"/>
    </row>
    <row r="1555" spans="1:8" s="351" customFormat="1" ht="35.1" customHeight="1">
      <c r="A1555" s="356"/>
      <c r="B1555" s="403"/>
      <c r="C1555" s="403"/>
      <c r="E1555" s="435"/>
      <c r="F1555" s="436"/>
      <c r="G1555" s="436"/>
      <c r="H1555" s="356"/>
    </row>
    <row r="1556" spans="1:8" s="351" customFormat="1" ht="35.1" customHeight="1">
      <c r="A1556" s="356"/>
      <c r="B1556" s="403"/>
      <c r="C1556" s="403"/>
      <c r="E1556" s="435"/>
      <c r="F1556" s="436"/>
      <c r="G1556" s="436"/>
      <c r="H1556" s="356"/>
    </row>
    <row r="1557" spans="1:8" s="351" customFormat="1" ht="35.1" customHeight="1">
      <c r="A1557" s="356"/>
      <c r="B1557" s="403"/>
      <c r="C1557" s="403"/>
      <c r="E1557" s="435"/>
      <c r="F1557" s="436"/>
      <c r="G1557" s="436"/>
      <c r="H1557" s="356"/>
    </row>
    <row r="1558" spans="1:8" s="351" customFormat="1" ht="35.1" customHeight="1">
      <c r="A1558" s="356"/>
      <c r="B1558" s="403"/>
      <c r="C1558" s="403"/>
      <c r="E1558" s="435"/>
      <c r="F1558" s="436"/>
      <c r="G1558" s="436"/>
      <c r="H1558" s="356"/>
    </row>
    <row r="1559" spans="1:8" s="351" customFormat="1" ht="35.1" customHeight="1">
      <c r="A1559" s="356"/>
      <c r="B1559" s="403"/>
      <c r="C1559" s="403"/>
      <c r="E1559" s="435"/>
      <c r="F1559" s="436"/>
      <c r="G1559" s="436"/>
      <c r="H1559" s="356"/>
    </row>
    <row r="1560" spans="1:8" s="351" customFormat="1" ht="35.1" customHeight="1">
      <c r="A1560" s="356"/>
      <c r="B1560" s="403"/>
      <c r="C1560" s="403"/>
      <c r="E1560" s="435"/>
      <c r="F1560" s="436"/>
      <c r="G1560" s="436"/>
      <c r="H1560" s="356"/>
    </row>
    <row r="1561" spans="1:8" s="351" customFormat="1" ht="35.1" customHeight="1">
      <c r="A1561" s="356"/>
      <c r="B1561" s="403"/>
      <c r="C1561" s="403"/>
      <c r="E1561" s="435"/>
      <c r="F1561" s="436"/>
      <c r="G1561" s="436"/>
      <c r="H1561" s="356"/>
    </row>
    <row r="1562" spans="1:8" s="351" customFormat="1" ht="35.1" customHeight="1">
      <c r="A1562" s="356"/>
      <c r="B1562" s="403"/>
      <c r="C1562" s="403"/>
      <c r="E1562" s="435"/>
      <c r="F1562" s="436"/>
      <c r="G1562" s="436"/>
      <c r="H1562" s="356"/>
    </row>
    <row r="1563" spans="1:8" s="351" customFormat="1" ht="35.1" customHeight="1">
      <c r="A1563" s="356"/>
      <c r="B1563" s="403"/>
      <c r="C1563" s="403"/>
      <c r="E1563" s="435"/>
      <c r="F1563" s="436"/>
      <c r="G1563" s="436"/>
      <c r="H1563" s="356"/>
    </row>
    <row r="1564" spans="1:8" s="351" customFormat="1" ht="35.1" customHeight="1">
      <c r="A1564" s="356"/>
      <c r="B1564" s="403"/>
      <c r="C1564" s="403"/>
      <c r="E1564" s="435"/>
      <c r="F1564" s="436"/>
      <c r="G1564" s="436"/>
      <c r="H1564" s="356"/>
    </row>
    <row r="1565" spans="1:8" s="351" customFormat="1" ht="35.1" customHeight="1">
      <c r="A1565" s="356"/>
      <c r="B1565" s="403"/>
      <c r="C1565" s="403"/>
      <c r="E1565" s="435"/>
      <c r="F1565" s="436"/>
      <c r="G1565" s="436"/>
      <c r="H1565" s="356"/>
    </row>
    <row r="1566" spans="1:8" s="351" customFormat="1" ht="35.1" customHeight="1">
      <c r="A1566" s="356"/>
      <c r="B1566" s="403"/>
      <c r="C1566" s="403"/>
      <c r="E1566" s="435"/>
      <c r="F1566" s="436"/>
      <c r="G1566" s="436"/>
      <c r="H1566" s="356"/>
    </row>
    <row r="1567" spans="1:8" s="351" customFormat="1" ht="35.1" customHeight="1">
      <c r="A1567" s="356"/>
      <c r="B1567" s="403"/>
      <c r="C1567" s="403"/>
      <c r="E1567" s="435"/>
      <c r="F1567" s="436"/>
      <c r="G1567" s="436"/>
      <c r="H1567" s="356"/>
    </row>
    <row r="1568" spans="1:8" s="351" customFormat="1" ht="35.1" customHeight="1">
      <c r="A1568" s="356"/>
      <c r="B1568" s="403"/>
      <c r="C1568" s="403"/>
      <c r="E1568" s="435"/>
      <c r="F1568" s="436"/>
      <c r="G1568" s="436"/>
      <c r="H1568" s="356"/>
    </row>
    <row r="1569" spans="1:8" s="351" customFormat="1" ht="35.1" customHeight="1">
      <c r="A1569" s="356"/>
      <c r="B1569" s="403"/>
      <c r="C1569" s="403"/>
      <c r="E1569" s="435"/>
      <c r="F1569" s="436"/>
      <c r="G1569" s="436"/>
      <c r="H1569" s="356"/>
    </row>
    <row r="1570" spans="1:8" s="351" customFormat="1" ht="35.1" customHeight="1">
      <c r="A1570" s="356"/>
      <c r="B1570" s="403"/>
      <c r="C1570" s="403"/>
      <c r="E1570" s="435"/>
      <c r="F1570" s="436"/>
      <c r="G1570" s="436"/>
      <c r="H1570" s="356"/>
    </row>
    <row r="1571" spans="1:8" s="351" customFormat="1" ht="35.1" customHeight="1">
      <c r="A1571" s="356"/>
      <c r="B1571" s="403"/>
      <c r="C1571" s="403"/>
      <c r="E1571" s="435"/>
      <c r="F1571" s="436"/>
      <c r="G1571" s="436"/>
      <c r="H1571" s="356"/>
    </row>
    <row r="1572" spans="1:8" s="351" customFormat="1" ht="35.1" customHeight="1">
      <c r="A1572" s="356"/>
      <c r="B1572" s="403"/>
      <c r="C1572" s="403"/>
      <c r="E1572" s="435"/>
      <c r="F1572" s="436"/>
      <c r="G1572" s="436"/>
      <c r="H1572" s="356"/>
    </row>
    <row r="1573" spans="1:8" s="351" customFormat="1" ht="35.1" customHeight="1">
      <c r="A1573" s="356"/>
      <c r="B1573" s="403"/>
      <c r="C1573" s="403"/>
      <c r="E1573" s="435"/>
      <c r="F1573" s="436"/>
      <c r="G1573" s="436"/>
      <c r="H1573" s="356"/>
    </row>
    <row r="1574" spans="1:8" s="351" customFormat="1" ht="35.1" customHeight="1">
      <c r="A1574" s="356"/>
      <c r="B1574" s="403"/>
      <c r="C1574" s="403"/>
      <c r="E1574" s="435"/>
      <c r="F1574" s="436"/>
      <c r="G1574" s="436"/>
      <c r="H1574" s="356"/>
    </row>
    <row r="1575" spans="1:8" s="351" customFormat="1" ht="35.1" customHeight="1">
      <c r="A1575" s="356"/>
      <c r="B1575" s="403"/>
      <c r="C1575" s="403"/>
      <c r="E1575" s="435"/>
      <c r="F1575" s="436"/>
      <c r="G1575" s="436"/>
      <c r="H1575" s="356"/>
    </row>
    <row r="1576" spans="1:8" s="351" customFormat="1" ht="35.1" customHeight="1">
      <c r="A1576" s="356"/>
      <c r="B1576" s="403"/>
      <c r="C1576" s="403"/>
      <c r="E1576" s="435"/>
      <c r="F1576" s="436"/>
      <c r="G1576" s="436"/>
      <c r="H1576" s="356"/>
    </row>
    <row r="1577" spans="1:8" s="351" customFormat="1" ht="35.1" customHeight="1">
      <c r="A1577" s="356"/>
      <c r="B1577" s="403"/>
      <c r="C1577" s="403"/>
      <c r="E1577" s="435"/>
      <c r="F1577" s="436"/>
      <c r="G1577" s="436"/>
      <c r="H1577" s="356"/>
    </row>
    <row r="1578" spans="1:8" s="351" customFormat="1" ht="35.1" customHeight="1">
      <c r="A1578" s="356"/>
      <c r="B1578" s="403"/>
      <c r="C1578" s="403"/>
      <c r="E1578" s="435"/>
      <c r="F1578" s="436"/>
      <c r="G1578" s="436"/>
      <c r="H1578" s="356"/>
    </row>
    <row r="1579" spans="1:8" s="351" customFormat="1" ht="35.1" customHeight="1">
      <c r="A1579" s="356"/>
      <c r="B1579" s="403"/>
      <c r="C1579" s="403"/>
      <c r="E1579" s="435"/>
      <c r="F1579" s="436"/>
      <c r="G1579" s="436"/>
      <c r="H1579" s="356"/>
    </row>
    <row r="1580" spans="1:8" s="351" customFormat="1" ht="35.1" customHeight="1">
      <c r="A1580" s="356"/>
      <c r="B1580" s="403"/>
      <c r="C1580" s="403"/>
      <c r="E1580" s="435"/>
      <c r="F1580" s="436"/>
      <c r="G1580" s="436"/>
      <c r="H1580" s="356"/>
    </row>
    <row r="1581" spans="1:8" s="351" customFormat="1" ht="35.1" customHeight="1">
      <c r="A1581" s="356"/>
      <c r="B1581" s="403"/>
      <c r="C1581" s="403"/>
      <c r="E1581" s="435"/>
      <c r="F1581" s="436"/>
      <c r="G1581" s="436"/>
      <c r="H1581" s="356"/>
    </row>
    <row r="1582" spans="1:8" s="351" customFormat="1" ht="35.1" customHeight="1">
      <c r="A1582" s="356"/>
      <c r="B1582" s="403"/>
      <c r="C1582" s="403"/>
      <c r="E1582" s="435"/>
      <c r="F1582" s="436"/>
      <c r="G1582" s="436"/>
      <c r="H1582" s="356"/>
    </row>
    <row r="1583" spans="1:8" s="351" customFormat="1" ht="35.1" customHeight="1">
      <c r="A1583" s="356"/>
      <c r="B1583" s="403"/>
      <c r="C1583" s="403"/>
      <c r="E1583" s="435"/>
      <c r="F1583" s="436"/>
      <c r="G1583" s="436"/>
      <c r="H1583" s="356"/>
    </row>
    <row r="1584" spans="1:8" s="351" customFormat="1" ht="35.1" customHeight="1">
      <c r="A1584" s="356"/>
      <c r="B1584" s="403"/>
      <c r="C1584" s="403"/>
      <c r="E1584" s="435"/>
      <c r="F1584" s="436"/>
      <c r="G1584" s="436"/>
      <c r="H1584" s="356"/>
    </row>
    <row r="1585" spans="1:8" s="351" customFormat="1" ht="35.1" customHeight="1">
      <c r="A1585" s="356"/>
      <c r="B1585" s="403"/>
      <c r="C1585" s="403"/>
      <c r="E1585" s="435"/>
      <c r="F1585" s="436"/>
      <c r="G1585" s="436"/>
      <c r="H1585" s="356"/>
    </row>
    <row r="1586" spans="1:8" s="351" customFormat="1" ht="35.1" customHeight="1">
      <c r="A1586" s="356"/>
      <c r="B1586" s="403"/>
      <c r="C1586" s="403"/>
      <c r="E1586" s="435"/>
      <c r="F1586" s="436"/>
      <c r="G1586" s="436"/>
      <c r="H1586" s="356"/>
    </row>
    <row r="1587" spans="1:8" s="351" customFormat="1" ht="35.1" customHeight="1">
      <c r="A1587" s="356"/>
      <c r="B1587" s="403"/>
      <c r="C1587" s="403"/>
      <c r="E1587" s="435"/>
      <c r="F1587" s="436"/>
      <c r="G1587" s="436"/>
      <c r="H1587" s="356"/>
    </row>
    <row r="1588" spans="1:8" s="351" customFormat="1" ht="35.1" customHeight="1">
      <c r="A1588" s="356"/>
      <c r="B1588" s="403"/>
      <c r="C1588" s="403"/>
      <c r="E1588" s="435"/>
      <c r="F1588" s="436"/>
      <c r="G1588" s="436"/>
      <c r="H1588" s="356"/>
    </row>
    <row r="1589" spans="1:8" s="351" customFormat="1" ht="35.1" customHeight="1">
      <c r="A1589" s="356"/>
      <c r="B1589" s="403"/>
      <c r="C1589" s="403"/>
      <c r="E1589" s="435"/>
      <c r="F1589" s="436"/>
      <c r="G1589" s="436"/>
      <c r="H1589" s="356"/>
    </row>
    <row r="1590" spans="1:8" s="351" customFormat="1" ht="35.1" customHeight="1">
      <c r="A1590" s="356"/>
      <c r="B1590" s="403"/>
      <c r="C1590" s="403"/>
      <c r="E1590" s="435"/>
      <c r="F1590" s="436"/>
      <c r="G1590" s="436"/>
      <c r="H1590" s="356"/>
    </row>
    <row r="1591" spans="1:8" s="351" customFormat="1" ht="35.1" customHeight="1">
      <c r="A1591" s="356"/>
      <c r="B1591" s="403"/>
      <c r="C1591" s="403"/>
      <c r="E1591" s="435"/>
      <c r="F1591" s="436"/>
      <c r="G1591" s="436"/>
      <c r="H1591" s="356"/>
    </row>
    <row r="1592" spans="1:8" s="351" customFormat="1" ht="35.1" customHeight="1">
      <c r="A1592" s="356"/>
      <c r="B1592" s="403"/>
      <c r="C1592" s="403"/>
      <c r="E1592" s="435"/>
      <c r="F1592" s="436"/>
      <c r="G1592" s="436"/>
      <c r="H1592" s="356"/>
    </row>
    <row r="1593" spans="1:8" s="351" customFormat="1" ht="35.1" customHeight="1">
      <c r="A1593" s="356"/>
      <c r="B1593" s="403"/>
      <c r="C1593" s="403"/>
      <c r="E1593" s="435"/>
      <c r="F1593" s="436"/>
      <c r="G1593" s="436"/>
      <c r="H1593" s="356"/>
    </row>
    <row r="1594" spans="1:8" s="351" customFormat="1" ht="35.1" customHeight="1">
      <c r="A1594" s="356"/>
      <c r="B1594" s="403"/>
      <c r="C1594" s="403"/>
      <c r="E1594" s="435"/>
      <c r="F1594" s="436"/>
      <c r="G1594" s="436"/>
      <c r="H1594" s="356"/>
    </row>
    <row r="1595" spans="1:8" s="351" customFormat="1" ht="35.1" customHeight="1">
      <c r="A1595" s="356"/>
      <c r="B1595" s="403"/>
      <c r="C1595" s="403"/>
      <c r="E1595" s="435"/>
      <c r="F1595" s="436"/>
      <c r="G1595" s="436"/>
      <c r="H1595" s="356"/>
    </row>
    <row r="1596" spans="1:8" s="351" customFormat="1" ht="35.1" customHeight="1">
      <c r="A1596" s="356"/>
      <c r="B1596" s="403"/>
      <c r="C1596" s="403"/>
      <c r="E1596" s="435"/>
      <c r="F1596" s="436"/>
      <c r="G1596" s="436"/>
      <c r="H1596" s="356"/>
    </row>
    <row r="1597" spans="1:8" s="351" customFormat="1" ht="35.1" customHeight="1">
      <c r="A1597" s="356"/>
      <c r="B1597" s="403"/>
      <c r="C1597" s="403"/>
      <c r="E1597" s="435"/>
      <c r="F1597" s="436"/>
      <c r="G1597" s="436"/>
      <c r="H1597" s="356"/>
    </row>
    <row r="1598" spans="1:8" s="351" customFormat="1" ht="35.1" customHeight="1">
      <c r="A1598" s="356"/>
      <c r="B1598" s="403"/>
      <c r="C1598" s="403"/>
      <c r="E1598" s="435"/>
      <c r="F1598" s="436"/>
      <c r="G1598" s="436"/>
      <c r="H1598" s="356"/>
    </row>
    <row r="1599" spans="1:8" s="351" customFormat="1" ht="35.1" customHeight="1">
      <c r="A1599" s="356"/>
      <c r="B1599" s="403"/>
      <c r="C1599" s="403"/>
      <c r="E1599" s="435"/>
      <c r="F1599" s="436"/>
      <c r="G1599" s="436"/>
      <c r="H1599" s="356"/>
    </row>
    <row r="1600" spans="1:8" s="351" customFormat="1" ht="35.1" customHeight="1">
      <c r="A1600" s="356"/>
      <c r="B1600" s="403"/>
      <c r="C1600" s="403"/>
      <c r="E1600" s="435"/>
      <c r="F1600" s="436"/>
      <c r="G1600" s="436"/>
      <c r="H1600" s="356"/>
    </row>
    <row r="1601" spans="1:8" s="351" customFormat="1" ht="35.1" customHeight="1">
      <c r="A1601" s="356"/>
      <c r="B1601" s="403"/>
      <c r="C1601" s="403"/>
      <c r="E1601" s="435"/>
      <c r="F1601" s="436"/>
      <c r="G1601" s="436"/>
      <c r="H1601" s="356"/>
    </row>
    <row r="1602" spans="1:8" s="351" customFormat="1" ht="35.1" customHeight="1">
      <c r="A1602" s="356"/>
      <c r="B1602" s="403"/>
      <c r="C1602" s="403"/>
      <c r="E1602" s="435"/>
      <c r="F1602" s="436"/>
      <c r="G1602" s="436"/>
      <c r="H1602" s="356"/>
    </row>
    <row r="1603" spans="1:8" s="351" customFormat="1" ht="35.1" customHeight="1">
      <c r="A1603" s="356"/>
      <c r="B1603" s="403"/>
      <c r="C1603" s="403"/>
      <c r="E1603" s="435"/>
      <c r="F1603" s="436"/>
      <c r="G1603" s="436"/>
      <c r="H1603" s="356"/>
    </row>
    <row r="1604" spans="1:8" s="351" customFormat="1" ht="35.1" customHeight="1">
      <c r="A1604" s="356"/>
      <c r="B1604" s="403"/>
      <c r="C1604" s="403"/>
      <c r="E1604" s="435"/>
      <c r="F1604" s="436"/>
      <c r="G1604" s="436"/>
      <c r="H1604" s="356"/>
    </row>
    <row r="1605" spans="1:8" s="351" customFormat="1" ht="35.1" customHeight="1">
      <c r="A1605" s="356"/>
      <c r="B1605" s="403"/>
      <c r="C1605" s="403"/>
      <c r="E1605" s="435"/>
      <c r="F1605" s="436"/>
      <c r="G1605" s="436"/>
      <c r="H1605" s="356"/>
    </row>
    <row r="1606" spans="1:8" s="351" customFormat="1" ht="35.1" customHeight="1">
      <c r="A1606" s="356"/>
      <c r="B1606" s="403"/>
      <c r="C1606" s="403"/>
      <c r="E1606" s="435"/>
      <c r="F1606" s="436"/>
      <c r="G1606" s="436"/>
      <c r="H1606" s="356"/>
    </row>
    <row r="1607" spans="1:8" s="351" customFormat="1" ht="35.1" customHeight="1">
      <c r="A1607" s="356"/>
      <c r="B1607" s="403"/>
      <c r="C1607" s="403"/>
      <c r="E1607" s="435"/>
      <c r="F1607" s="436"/>
      <c r="G1607" s="436"/>
      <c r="H1607" s="356"/>
    </row>
    <row r="1608" spans="1:8" s="351" customFormat="1" ht="35.1" customHeight="1">
      <c r="A1608" s="356"/>
      <c r="B1608" s="403"/>
      <c r="C1608" s="403"/>
      <c r="E1608" s="435"/>
      <c r="F1608" s="436"/>
      <c r="G1608" s="436"/>
      <c r="H1608" s="356"/>
    </row>
    <row r="1609" spans="1:8" s="351" customFormat="1" ht="35.1" customHeight="1">
      <c r="A1609" s="356"/>
      <c r="B1609" s="403"/>
      <c r="C1609" s="403"/>
      <c r="E1609" s="435"/>
      <c r="F1609" s="436"/>
      <c r="G1609" s="436"/>
      <c r="H1609" s="356"/>
    </row>
    <row r="1610" spans="1:8" s="351" customFormat="1" ht="35.1" customHeight="1">
      <c r="A1610" s="356"/>
      <c r="B1610" s="403"/>
      <c r="C1610" s="403"/>
      <c r="E1610" s="435"/>
      <c r="F1610" s="436"/>
      <c r="G1610" s="436"/>
      <c r="H1610" s="356"/>
    </row>
    <row r="1611" spans="1:8" s="351" customFormat="1" ht="35.1" customHeight="1">
      <c r="A1611" s="356"/>
      <c r="B1611" s="403"/>
      <c r="C1611" s="403"/>
      <c r="E1611" s="435"/>
      <c r="F1611" s="436"/>
      <c r="G1611" s="436"/>
      <c r="H1611" s="356"/>
    </row>
    <row r="1612" spans="1:8" s="351" customFormat="1" ht="35.1" customHeight="1">
      <c r="A1612" s="356"/>
      <c r="B1612" s="403"/>
      <c r="C1612" s="403"/>
      <c r="E1612" s="435"/>
      <c r="F1612" s="436"/>
      <c r="G1612" s="436"/>
      <c r="H1612" s="356"/>
    </row>
    <row r="1613" spans="1:8" s="351" customFormat="1" ht="35.1" customHeight="1">
      <c r="A1613" s="356"/>
      <c r="B1613" s="403"/>
      <c r="C1613" s="403"/>
      <c r="E1613" s="435"/>
      <c r="F1613" s="436"/>
      <c r="G1613" s="436"/>
      <c r="H1613" s="356"/>
    </row>
    <row r="1614" spans="1:8" s="351" customFormat="1" ht="35.1" customHeight="1">
      <c r="A1614" s="356"/>
      <c r="B1614" s="403"/>
      <c r="C1614" s="403"/>
      <c r="E1614" s="435"/>
      <c r="F1614" s="436"/>
      <c r="G1614" s="436"/>
      <c r="H1614" s="356"/>
    </row>
    <row r="1615" spans="1:8" s="351" customFormat="1" ht="35.1" customHeight="1">
      <c r="A1615" s="356"/>
      <c r="B1615" s="403"/>
      <c r="C1615" s="403"/>
      <c r="E1615" s="435"/>
      <c r="F1615" s="436"/>
      <c r="G1615" s="436"/>
      <c r="H1615" s="356"/>
    </row>
    <row r="1616" spans="1:8" s="351" customFormat="1" ht="35.1" customHeight="1">
      <c r="A1616" s="356"/>
      <c r="B1616" s="403"/>
      <c r="C1616" s="403"/>
      <c r="E1616" s="435"/>
      <c r="F1616" s="436"/>
      <c r="G1616" s="436"/>
      <c r="H1616" s="356"/>
    </row>
    <row r="1617" spans="1:8" s="351" customFormat="1" ht="35.1" customHeight="1">
      <c r="A1617" s="356"/>
      <c r="B1617" s="403"/>
      <c r="C1617" s="403"/>
      <c r="E1617" s="435"/>
      <c r="F1617" s="436"/>
      <c r="G1617" s="436"/>
      <c r="H1617" s="356"/>
    </row>
    <row r="1618" spans="1:8" s="351" customFormat="1" ht="35.1" customHeight="1">
      <c r="A1618" s="356"/>
      <c r="B1618" s="403"/>
      <c r="C1618" s="403"/>
      <c r="E1618" s="435"/>
      <c r="F1618" s="436"/>
      <c r="G1618" s="436"/>
      <c r="H1618" s="356"/>
    </row>
    <row r="1619" spans="1:8" s="351" customFormat="1" ht="35.1" customHeight="1">
      <c r="A1619" s="356"/>
      <c r="B1619" s="403"/>
      <c r="C1619" s="403"/>
      <c r="E1619" s="435"/>
      <c r="F1619" s="436"/>
      <c r="G1619" s="436"/>
      <c r="H1619" s="356"/>
    </row>
    <row r="1620" spans="1:8" s="351" customFormat="1" ht="35.1" customHeight="1">
      <c r="A1620" s="356"/>
      <c r="B1620" s="403"/>
      <c r="C1620" s="403"/>
      <c r="E1620" s="435"/>
      <c r="F1620" s="436"/>
      <c r="G1620" s="436"/>
      <c r="H1620" s="356"/>
    </row>
    <row r="1621" spans="1:8" s="351" customFormat="1" ht="35.1" customHeight="1">
      <c r="A1621" s="356"/>
      <c r="B1621" s="403"/>
      <c r="C1621" s="403"/>
      <c r="E1621" s="435"/>
      <c r="F1621" s="436"/>
      <c r="G1621" s="436"/>
      <c r="H1621" s="356"/>
    </row>
    <row r="1622" spans="1:8" s="351" customFormat="1" ht="35.1" customHeight="1">
      <c r="A1622" s="356"/>
      <c r="B1622" s="403"/>
      <c r="C1622" s="403"/>
      <c r="E1622" s="435"/>
      <c r="F1622" s="436"/>
      <c r="G1622" s="436"/>
      <c r="H1622" s="356"/>
    </row>
    <row r="1623" spans="1:8" s="351" customFormat="1" ht="35.1" customHeight="1">
      <c r="A1623" s="356"/>
      <c r="B1623" s="403"/>
      <c r="C1623" s="403"/>
      <c r="E1623" s="435"/>
      <c r="F1623" s="436"/>
      <c r="G1623" s="436"/>
      <c r="H1623" s="356"/>
    </row>
    <row r="1624" spans="1:8" s="351" customFormat="1" ht="35.1" customHeight="1">
      <c r="A1624" s="356"/>
      <c r="B1624" s="403"/>
      <c r="C1624" s="403"/>
      <c r="E1624" s="435"/>
      <c r="F1624" s="436"/>
      <c r="G1624" s="436"/>
      <c r="H1624" s="356"/>
    </row>
    <row r="1625" spans="1:8" s="351" customFormat="1" ht="35.1" customHeight="1">
      <c r="A1625" s="356"/>
      <c r="B1625" s="403"/>
      <c r="C1625" s="403"/>
      <c r="E1625" s="435"/>
      <c r="F1625" s="436"/>
      <c r="G1625" s="436"/>
      <c r="H1625" s="356"/>
    </row>
    <row r="1626" spans="1:8" s="351" customFormat="1" ht="35.1" customHeight="1">
      <c r="A1626" s="356"/>
      <c r="B1626" s="403"/>
      <c r="C1626" s="403"/>
      <c r="E1626" s="435"/>
      <c r="F1626" s="436"/>
      <c r="G1626" s="436"/>
      <c r="H1626" s="356"/>
    </row>
    <row r="1627" spans="1:8" s="351" customFormat="1" ht="35.1" customHeight="1">
      <c r="A1627" s="356"/>
      <c r="B1627" s="403"/>
      <c r="C1627" s="403"/>
      <c r="E1627" s="435"/>
      <c r="F1627" s="436"/>
      <c r="G1627" s="436"/>
      <c r="H1627" s="356"/>
    </row>
    <row r="1628" spans="1:8" s="351" customFormat="1" ht="35.1" customHeight="1">
      <c r="A1628" s="356"/>
      <c r="B1628" s="403"/>
      <c r="C1628" s="403"/>
      <c r="E1628" s="435"/>
      <c r="F1628" s="436"/>
      <c r="G1628" s="436"/>
      <c r="H1628" s="356"/>
    </row>
    <row r="1629" spans="1:8" s="351" customFormat="1" ht="35.1" customHeight="1">
      <c r="A1629" s="356"/>
      <c r="B1629" s="403"/>
      <c r="C1629" s="403"/>
      <c r="E1629" s="435"/>
      <c r="F1629" s="436"/>
      <c r="G1629" s="436"/>
      <c r="H1629" s="356"/>
    </row>
    <row r="1630" spans="1:8" s="351" customFormat="1" ht="35.1" customHeight="1">
      <c r="A1630" s="356"/>
      <c r="B1630" s="403"/>
      <c r="C1630" s="403"/>
      <c r="E1630" s="435"/>
      <c r="F1630" s="436"/>
      <c r="G1630" s="436"/>
      <c r="H1630" s="356"/>
    </row>
    <row r="1631" spans="1:8" s="351" customFormat="1" ht="35.1" customHeight="1">
      <c r="A1631" s="356"/>
      <c r="B1631" s="403"/>
      <c r="C1631" s="403"/>
      <c r="E1631" s="435"/>
      <c r="F1631" s="436"/>
      <c r="G1631" s="436"/>
      <c r="H1631" s="356"/>
    </row>
    <row r="1632" spans="1:8" s="351" customFormat="1" ht="35.1" customHeight="1">
      <c r="A1632" s="356"/>
      <c r="B1632" s="403"/>
      <c r="C1632" s="403"/>
      <c r="E1632" s="435"/>
      <c r="F1632" s="436"/>
      <c r="G1632" s="436"/>
      <c r="H1632" s="356"/>
    </row>
    <row r="1633" spans="1:8" s="351" customFormat="1" ht="35.1" customHeight="1">
      <c r="A1633" s="356"/>
      <c r="B1633" s="403"/>
      <c r="C1633" s="403"/>
      <c r="E1633" s="435"/>
      <c r="F1633" s="436"/>
      <c r="G1633" s="436"/>
      <c r="H1633" s="356"/>
    </row>
    <row r="1634" spans="1:8" s="351" customFormat="1" ht="35.1" customHeight="1">
      <c r="A1634" s="356"/>
      <c r="B1634" s="403"/>
      <c r="C1634" s="403"/>
      <c r="E1634" s="435"/>
      <c r="F1634" s="436"/>
      <c r="G1634" s="436"/>
      <c r="H1634" s="356"/>
    </row>
    <row r="1635" spans="1:8" s="351" customFormat="1" ht="35.1" customHeight="1">
      <c r="A1635" s="356"/>
      <c r="B1635" s="403"/>
      <c r="C1635" s="403"/>
      <c r="E1635" s="435"/>
      <c r="F1635" s="436"/>
      <c r="G1635" s="436"/>
      <c r="H1635" s="356"/>
    </row>
    <row r="1636" spans="1:8" s="351" customFormat="1" ht="35.1" customHeight="1">
      <c r="A1636" s="356"/>
      <c r="B1636" s="403"/>
      <c r="C1636" s="403"/>
      <c r="E1636" s="435"/>
      <c r="F1636" s="436"/>
      <c r="G1636" s="436"/>
      <c r="H1636" s="356"/>
    </row>
    <row r="1637" spans="1:8" s="351" customFormat="1" ht="35.1" customHeight="1">
      <c r="A1637" s="356"/>
      <c r="B1637" s="403"/>
      <c r="C1637" s="403"/>
      <c r="E1637" s="435"/>
      <c r="F1637" s="436"/>
      <c r="G1637" s="436"/>
      <c r="H1637" s="356"/>
    </row>
    <row r="1638" spans="1:8" s="351" customFormat="1" ht="35.1" customHeight="1">
      <c r="A1638" s="356"/>
      <c r="B1638" s="403"/>
      <c r="C1638" s="403"/>
      <c r="E1638" s="435"/>
      <c r="F1638" s="436"/>
      <c r="G1638" s="436"/>
      <c r="H1638" s="356"/>
    </row>
    <row r="1639" spans="1:8" s="351" customFormat="1" ht="35.1" customHeight="1">
      <c r="A1639" s="356"/>
      <c r="B1639" s="403"/>
      <c r="C1639" s="403"/>
      <c r="E1639" s="435"/>
      <c r="F1639" s="436"/>
      <c r="G1639" s="436"/>
      <c r="H1639" s="356"/>
    </row>
    <row r="1640" spans="1:8" s="351" customFormat="1" ht="35.1" customHeight="1">
      <c r="A1640" s="356"/>
      <c r="B1640" s="403"/>
      <c r="C1640" s="403"/>
      <c r="E1640" s="435"/>
      <c r="F1640" s="436"/>
      <c r="G1640" s="436"/>
      <c r="H1640" s="356"/>
    </row>
    <row r="1641" spans="1:8" s="351" customFormat="1" ht="35.1" customHeight="1">
      <c r="A1641" s="356"/>
      <c r="B1641" s="403"/>
      <c r="C1641" s="403"/>
      <c r="E1641" s="435"/>
      <c r="F1641" s="436"/>
      <c r="G1641" s="436"/>
      <c r="H1641" s="356"/>
    </row>
    <row r="1642" spans="1:8" s="351" customFormat="1" ht="35.1" customHeight="1">
      <c r="A1642" s="356"/>
      <c r="B1642" s="403"/>
      <c r="C1642" s="403"/>
      <c r="E1642" s="435"/>
      <c r="F1642" s="436"/>
      <c r="G1642" s="436"/>
      <c r="H1642" s="356"/>
    </row>
    <row r="1643" spans="1:8" s="351" customFormat="1" ht="35.1" customHeight="1">
      <c r="A1643" s="356"/>
      <c r="B1643" s="403"/>
      <c r="C1643" s="403"/>
      <c r="E1643" s="435"/>
      <c r="F1643" s="436"/>
      <c r="G1643" s="436"/>
      <c r="H1643" s="356"/>
    </row>
    <row r="1644" spans="1:8" s="351" customFormat="1" ht="35.1" customHeight="1">
      <c r="A1644" s="356"/>
      <c r="B1644" s="403"/>
      <c r="C1644" s="403"/>
      <c r="E1644" s="435"/>
      <c r="F1644" s="436"/>
      <c r="G1644" s="436"/>
      <c r="H1644" s="356"/>
    </row>
    <row r="1645" spans="1:8" s="351" customFormat="1" ht="35.1" customHeight="1">
      <c r="A1645" s="356"/>
      <c r="B1645" s="403"/>
      <c r="C1645" s="403"/>
      <c r="E1645" s="435"/>
      <c r="F1645" s="436"/>
      <c r="G1645" s="436"/>
      <c r="H1645" s="356"/>
    </row>
    <row r="1646" spans="1:8" s="351" customFormat="1" ht="35.1" customHeight="1">
      <c r="A1646" s="356"/>
      <c r="B1646" s="403"/>
      <c r="C1646" s="403"/>
      <c r="E1646" s="435"/>
      <c r="F1646" s="436"/>
      <c r="G1646" s="436"/>
      <c r="H1646" s="356"/>
    </row>
    <row r="1647" spans="1:8" s="351" customFormat="1" ht="35.1" customHeight="1">
      <c r="A1647" s="356"/>
      <c r="B1647" s="403"/>
      <c r="C1647" s="403"/>
      <c r="E1647" s="435"/>
      <c r="F1647" s="436"/>
      <c r="G1647" s="436"/>
      <c r="H1647" s="356"/>
    </row>
    <row r="1648" spans="1:8" s="351" customFormat="1" ht="35.1" customHeight="1">
      <c r="A1648" s="356"/>
      <c r="B1648" s="403"/>
      <c r="C1648" s="403"/>
      <c r="E1648" s="435"/>
      <c r="F1648" s="436"/>
      <c r="G1648" s="436"/>
      <c r="H1648" s="356"/>
    </row>
    <row r="1649" spans="1:8" s="351" customFormat="1" ht="35.1" customHeight="1">
      <c r="A1649" s="356"/>
      <c r="B1649" s="403"/>
      <c r="C1649" s="403"/>
      <c r="E1649" s="435"/>
      <c r="F1649" s="436"/>
      <c r="G1649" s="436"/>
      <c r="H1649" s="356"/>
    </row>
    <row r="1650" spans="1:8" s="351" customFormat="1" ht="35.1" customHeight="1">
      <c r="A1650" s="356"/>
      <c r="B1650" s="403"/>
      <c r="C1650" s="403"/>
      <c r="E1650" s="435"/>
      <c r="F1650" s="436"/>
      <c r="G1650" s="436"/>
      <c r="H1650" s="356"/>
    </row>
    <row r="1651" spans="1:8" s="351" customFormat="1" ht="35.1" customHeight="1">
      <c r="A1651" s="356"/>
      <c r="B1651" s="403"/>
      <c r="C1651" s="403"/>
      <c r="E1651" s="435"/>
      <c r="F1651" s="436"/>
      <c r="G1651" s="436"/>
      <c r="H1651" s="356"/>
    </row>
    <row r="1652" spans="1:8" s="351" customFormat="1" ht="35.1" customHeight="1">
      <c r="A1652" s="356"/>
      <c r="B1652" s="403"/>
      <c r="C1652" s="403"/>
      <c r="E1652" s="435"/>
      <c r="F1652" s="436"/>
      <c r="G1652" s="436"/>
      <c r="H1652" s="356"/>
    </row>
    <row r="1653" spans="1:8" s="351" customFormat="1" ht="35.1" customHeight="1">
      <c r="A1653" s="356"/>
      <c r="B1653" s="403"/>
      <c r="C1653" s="403"/>
      <c r="E1653" s="435"/>
      <c r="F1653" s="436"/>
      <c r="G1653" s="436"/>
      <c r="H1653" s="356"/>
    </row>
    <row r="1654" spans="1:8" s="351" customFormat="1" ht="35.1" customHeight="1">
      <c r="A1654" s="356"/>
      <c r="B1654" s="403"/>
      <c r="C1654" s="403"/>
      <c r="E1654" s="435"/>
      <c r="F1654" s="436"/>
      <c r="G1654" s="436"/>
      <c r="H1654" s="356"/>
    </row>
    <row r="1655" spans="1:8" s="351" customFormat="1" ht="35.1" customHeight="1">
      <c r="A1655" s="356"/>
      <c r="B1655" s="403"/>
      <c r="C1655" s="403"/>
      <c r="E1655" s="435"/>
      <c r="F1655" s="436"/>
      <c r="G1655" s="436"/>
      <c r="H1655" s="356"/>
    </row>
    <row r="1656" spans="1:8" s="351" customFormat="1" ht="35.1" customHeight="1">
      <c r="A1656" s="356"/>
      <c r="B1656" s="403"/>
      <c r="C1656" s="403"/>
      <c r="E1656" s="435"/>
      <c r="F1656" s="436"/>
      <c r="G1656" s="436"/>
      <c r="H1656" s="356"/>
    </row>
    <row r="1657" spans="1:8" s="351" customFormat="1" ht="35.1" customHeight="1">
      <c r="A1657" s="356"/>
      <c r="B1657" s="403"/>
      <c r="C1657" s="403"/>
      <c r="E1657" s="435"/>
      <c r="F1657" s="436"/>
      <c r="G1657" s="436"/>
      <c r="H1657" s="356"/>
    </row>
    <row r="1658" spans="1:8" s="351" customFormat="1" ht="35.1" customHeight="1">
      <c r="A1658" s="356"/>
      <c r="B1658" s="403"/>
      <c r="C1658" s="403"/>
      <c r="E1658" s="435"/>
      <c r="F1658" s="436"/>
      <c r="G1658" s="436"/>
      <c r="H1658" s="356"/>
    </row>
    <row r="1659" spans="1:8" s="351" customFormat="1" ht="35.1" customHeight="1">
      <c r="A1659" s="356"/>
      <c r="B1659" s="403"/>
      <c r="C1659" s="403"/>
      <c r="E1659" s="435"/>
      <c r="F1659" s="436"/>
      <c r="G1659" s="436"/>
      <c r="H1659" s="356"/>
    </row>
    <row r="1660" spans="1:8" s="351" customFormat="1" ht="35.1" customHeight="1">
      <c r="A1660" s="356"/>
      <c r="B1660" s="403"/>
      <c r="C1660" s="403"/>
      <c r="E1660" s="435"/>
      <c r="F1660" s="436"/>
      <c r="G1660" s="436"/>
      <c r="H1660" s="356"/>
    </row>
    <row r="1661" spans="1:8" s="351" customFormat="1" ht="35.1" customHeight="1">
      <c r="A1661" s="356"/>
      <c r="B1661" s="403"/>
      <c r="C1661" s="403"/>
      <c r="E1661" s="435"/>
      <c r="F1661" s="436"/>
      <c r="G1661" s="436"/>
      <c r="H1661" s="356"/>
    </row>
    <row r="1662" spans="1:8" s="351" customFormat="1" ht="35.1" customHeight="1">
      <c r="A1662" s="356"/>
      <c r="B1662" s="403"/>
      <c r="C1662" s="403"/>
      <c r="E1662" s="435"/>
      <c r="F1662" s="436"/>
      <c r="G1662" s="436"/>
      <c r="H1662" s="356"/>
    </row>
    <row r="1663" spans="1:8" s="351" customFormat="1" ht="35.1" customHeight="1">
      <c r="A1663" s="356"/>
      <c r="B1663" s="403"/>
      <c r="C1663" s="403"/>
      <c r="E1663" s="435"/>
      <c r="F1663" s="436"/>
      <c r="G1663" s="436"/>
      <c r="H1663" s="356"/>
    </row>
    <row r="1664" spans="1:8" s="351" customFormat="1" ht="35.1" customHeight="1">
      <c r="A1664" s="356"/>
      <c r="B1664" s="403"/>
      <c r="C1664" s="403"/>
      <c r="E1664" s="435"/>
      <c r="F1664" s="436"/>
      <c r="G1664" s="436"/>
      <c r="H1664" s="356"/>
    </row>
    <row r="1665" spans="1:8" s="351" customFormat="1" ht="35.1" customHeight="1">
      <c r="A1665" s="356"/>
      <c r="B1665" s="403"/>
      <c r="C1665" s="403"/>
      <c r="E1665" s="435"/>
      <c r="F1665" s="436"/>
      <c r="G1665" s="436"/>
      <c r="H1665" s="356"/>
    </row>
    <row r="1666" spans="1:8" s="351" customFormat="1" ht="35.1" customHeight="1">
      <c r="A1666" s="356"/>
      <c r="B1666" s="403"/>
      <c r="C1666" s="403"/>
      <c r="E1666" s="435"/>
      <c r="F1666" s="436"/>
      <c r="G1666" s="436"/>
      <c r="H1666" s="356"/>
    </row>
    <row r="1667" spans="1:8" s="351" customFormat="1" ht="35.1" customHeight="1">
      <c r="A1667" s="356"/>
      <c r="B1667" s="403"/>
      <c r="C1667" s="403"/>
      <c r="E1667" s="435"/>
      <c r="F1667" s="436"/>
      <c r="G1667" s="436"/>
      <c r="H1667" s="356"/>
    </row>
    <row r="1668" spans="1:8" s="351" customFormat="1" ht="35.1" customHeight="1">
      <c r="A1668" s="356"/>
      <c r="B1668" s="403"/>
      <c r="C1668" s="403"/>
      <c r="E1668" s="435"/>
      <c r="F1668" s="436"/>
      <c r="G1668" s="436"/>
      <c r="H1668" s="356"/>
    </row>
    <row r="1669" spans="1:8" s="351" customFormat="1" ht="35.1" customHeight="1">
      <c r="A1669" s="356"/>
      <c r="B1669" s="403"/>
      <c r="C1669" s="403"/>
      <c r="E1669" s="435"/>
      <c r="F1669" s="436"/>
      <c r="G1669" s="436"/>
      <c r="H1669" s="356"/>
    </row>
    <row r="1670" spans="1:8" s="351" customFormat="1" ht="35.1" customHeight="1">
      <c r="A1670" s="356"/>
      <c r="B1670" s="403"/>
      <c r="C1670" s="403"/>
      <c r="E1670" s="435"/>
      <c r="F1670" s="436"/>
      <c r="G1670" s="436"/>
      <c r="H1670" s="356"/>
    </row>
    <row r="1671" spans="1:8" s="351" customFormat="1" ht="35.1" customHeight="1">
      <c r="A1671" s="356"/>
      <c r="B1671" s="403"/>
      <c r="C1671" s="403"/>
      <c r="E1671" s="435"/>
      <c r="F1671" s="436"/>
      <c r="G1671" s="436"/>
      <c r="H1671" s="356"/>
    </row>
    <row r="1672" spans="1:8" s="351" customFormat="1" ht="35.1" customHeight="1">
      <c r="A1672" s="356"/>
      <c r="B1672" s="403"/>
      <c r="C1672" s="403"/>
      <c r="E1672" s="435"/>
      <c r="F1672" s="436"/>
      <c r="G1672" s="436"/>
      <c r="H1672" s="356"/>
    </row>
    <row r="1673" spans="1:8" s="351" customFormat="1" ht="35.1" customHeight="1">
      <c r="A1673" s="356"/>
      <c r="B1673" s="403"/>
      <c r="C1673" s="403"/>
      <c r="E1673" s="435"/>
      <c r="F1673" s="436"/>
      <c r="G1673" s="436"/>
      <c r="H1673" s="356"/>
    </row>
    <row r="1674" spans="1:8" s="351" customFormat="1" ht="35.1" customHeight="1">
      <c r="A1674" s="356"/>
      <c r="B1674" s="403"/>
      <c r="C1674" s="403"/>
      <c r="E1674" s="435"/>
      <c r="F1674" s="436"/>
      <c r="G1674" s="436"/>
      <c r="H1674" s="356"/>
    </row>
    <row r="1675" spans="1:8" s="351" customFormat="1" ht="35.1" customHeight="1">
      <c r="A1675" s="356"/>
      <c r="B1675" s="403"/>
      <c r="C1675" s="403"/>
      <c r="E1675" s="435"/>
      <c r="F1675" s="436"/>
      <c r="G1675" s="436"/>
      <c r="H1675" s="356"/>
    </row>
    <row r="1676" spans="1:8" s="351" customFormat="1" ht="35.1" customHeight="1">
      <c r="A1676" s="356"/>
      <c r="B1676" s="403"/>
      <c r="C1676" s="403"/>
      <c r="E1676" s="435"/>
      <c r="F1676" s="436"/>
      <c r="G1676" s="436"/>
      <c r="H1676" s="356"/>
    </row>
    <row r="1677" spans="1:8" s="351" customFormat="1" ht="35.1" customHeight="1">
      <c r="A1677" s="356"/>
      <c r="B1677" s="403"/>
      <c r="C1677" s="403"/>
      <c r="E1677" s="435"/>
      <c r="F1677" s="436"/>
      <c r="G1677" s="436"/>
      <c r="H1677" s="356"/>
    </row>
    <row r="1678" spans="1:8" s="351" customFormat="1" ht="35.1" customHeight="1">
      <c r="A1678" s="356"/>
      <c r="B1678" s="403"/>
      <c r="C1678" s="403"/>
      <c r="E1678" s="435"/>
      <c r="F1678" s="436"/>
      <c r="G1678" s="436"/>
      <c r="H1678" s="356"/>
    </row>
    <row r="1679" spans="1:8" s="351" customFormat="1" ht="35.1" customHeight="1">
      <c r="A1679" s="356"/>
      <c r="B1679" s="403"/>
      <c r="C1679" s="403"/>
      <c r="E1679" s="435"/>
      <c r="F1679" s="436"/>
      <c r="G1679" s="436"/>
      <c r="H1679" s="356"/>
    </row>
    <row r="1680" spans="1:8" s="351" customFormat="1" ht="35.1" customHeight="1">
      <c r="A1680" s="356"/>
      <c r="B1680" s="403"/>
      <c r="C1680" s="403"/>
      <c r="E1680" s="435"/>
      <c r="F1680" s="436"/>
      <c r="G1680" s="436"/>
      <c r="H1680" s="356"/>
    </row>
    <row r="1681" spans="1:8" s="351" customFormat="1" ht="35.1" customHeight="1">
      <c r="A1681" s="356"/>
      <c r="B1681" s="403"/>
      <c r="C1681" s="403"/>
      <c r="E1681" s="435"/>
      <c r="F1681" s="436"/>
      <c r="G1681" s="436"/>
      <c r="H1681" s="356"/>
    </row>
    <row r="1682" spans="1:8" s="351" customFormat="1" ht="35.1" customHeight="1">
      <c r="A1682" s="356"/>
      <c r="B1682" s="403"/>
      <c r="C1682" s="403"/>
      <c r="E1682" s="435"/>
      <c r="F1682" s="436"/>
      <c r="G1682" s="436"/>
      <c r="H1682" s="356"/>
    </row>
    <row r="1683" spans="1:8" s="351" customFormat="1" ht="35.1" customHeight="1">
      <c r="A1683" s="356"/>
      <c r="B1683" s="403"/>
      <c r="C1683" s="403"/>
      <c r="E1683" s="435"/>
      <c r="F1683" s="436"/>
      <c r="G1683" s="436"/>
      <c r="H1683" s="356"/>
    </row>
    <row r="1684" spans="1:8" s="351" customFormat="1" ht="35.1" customHeight="1">
      <c r="A1684" s="356"/>
      <c r="B1684" s="403"/>
      <c r="C1684" s="403"/>
      <c r="E1684" s="435"/>
      <c r="F1684" s="436"/>
      <c r="G1684" s="436"/>
      <c r="H1684" s="356"/>
    </row>
    <row r="1685" spans="1:8" s="351" customFormat="1" ht="35.1" customHeight="1">
      <c r="A1685" s="356"/>
      <c r="B1685" s="403"/>
      <c r="C1685" s="403"/>
      <c r="E1685" s="435"/>
      <c r="F1685" s="436"/>
      <c r="G1685" s="436"/>
      <c r="H1685" s="356"/>
    </row>
    <row r="1686" spans="1:8" s="351" customFormat="1" ht="35.1" customHeight="1">
      <c r="A1686" s="356"/>
      <c r="B1686" s="403"/>
      <c r="C1686" s="403"/>
      <c r="E1686" s="435"/>
      <c r="F1686" s="436"/>
      <c r="G1686" s="436"/>
      <c r="H1686" s="356"/>
    </row>
    <row r="1687" spans="1:8" s="351" customFormat="1" ht="35.1" customHeight="1">
      <c r="A1687" s="356"/>
      <c r="B1687" s="403"/>
      <c r="C1687" s="403"/>
      <c r="E1687" s="435"/>
      <c r="F1687" s="436"/>
      <c r="G1687" s="436"/>
      <c r="H1687" s="356"/>
    </row>
    <row r="1688" spans="1:8" s="351" customFormat="1" ht="35.1" customHeight="1">
      <c r="A1688" s="356"/>
      <c r="B1688" s="403"/>
      <c r="C1688" s="403"/>
      <c r="E1688" s="435"/>
      <c r="F1688" s="436"/>
      <c r="G1688" s="436"/>
      <c r="H1688" s="356"/>
    </row>
    <row r="1689" spans="1:8" s="351" customFormat="1" ht="35.1" customHeight="1">
      <c r="A1689" s="356"/>
      <c r="B1689" s="403"/>
      <c r="C1689" s="403"/>
      <c r="E1689" s="435"/>
      <c r="F1689" s="436"/>
      <c r="G1689" s="436"/>
      <c r="H1689" s="356"/>
    </row>
    <row r="1690" spans="1:8" s="351" customFormat="1" ht="35.1" customHeight="1">
      <c r="A1690" s="356"/>
      <c r="B1690" s="403"/>
      <c r="C1690" s="403"/>
      <c r="E1690" s="435"/>
      <c r="F1690" s="436"/>
      <c r="G1690" s="436"/>
      <c r="H1690" s="356"/>
    </row>
    <row r="1691" spans="1:8" s="351" customFormat="1" ht="35.1" customHeight="1">
      <c r="A1691" s="356"/>
      <c r="B1691" s="403"/>
      <c r="C1691" s="403"/>
      <c r="E1691" s="435"/>
      <c r="F1691" s="436"/>
      <c r="G1691" s="436"/>
      <c r="H1691" s="356"/>
    </row>
    <row r="1692" spans="1:8" s="351" customFormat="1" ht="35.1" customHeight="1">
      <c r="A1692" s="356"/>
      <c r="B1692" s="403"/>
      <c r="C1692" s="403"/>
      <c r="E1692" s="435"/>
      <c r="F1692" s="436"/>
      <c r="G1692" s="436"/>
      <c r="H1692" s="356"/>
    </row>
    <row r="1693" spans="1:8" s="351" customFormat="1" ht="35.1" customHeight="1">
      <c r="A1693" s="356"/>
      <c r="B1693" s="403"/>
      <c r="C1693" s="403"/>
      <c r="E1693" s="435"/>
      <c r="F1693" s="436"/>
      <c r="G1693" s="436"/>
      <c r="H1693" s="356"/>
    </row>
    <row r="1694" spans="1:8" s="351" customFormat="1" ht="35.1" customHeight="1">
      <c r="A1694" s="356"/>
      <c r="B1694" s="403"/>
      <c r="C1694" s="403"/>
      <c r="E1694" s="435"/>
      <c r="F1694" s="436"/>
      <c r="G1694" s="436"/>
      <c r="H1694" s="356"/>
    </row>
    <row r="1695" spans="1:8" s="351" customFormat="1" ht="35.1" customHeight="1">
      <c r="A1695" s="356"/>
      <c r="B1695" s="403"/>
      <c r="C1695" s="403"/>
      <c r="E1695" s="435"/>
      <c r="F1695" s="436"/>
      <c r="G1695" s="436"/>
      <c r="H1695" s="356"/>
    </row>
    <row r="1696" spans="1:8" s="351" customFormat="1" ht="35.1" customHeight="1">
      <c r="A1696" s="356"/>
      <c r="B1696" s="403"/>
      <c r="C1696" s="403"/>
      <c r="E1696" s="435"/>
      <c r="F1696" s="436"/>
      <c r="G1696" s="436"/>
      <c r="H1696" s="356"/>
    </row>
    <row r="1697" spans="1:8" s="351" customFormat="1" ht="35.1" customHeight="1">
      <c r="A1697" s="356"/>
      <c r="B1697" s="403"/>
      <c r="C1697" s="403"/>
      <c r="E1697" s="435"/>
      <c r="F1697" s="436"/>
      <c r="G1697" s="436"/>
      <c r="H1697" s="356"/>
    </row>
    <row r="1698" spans="1:8" s="351" customFormat="1" ht="35.1" customHeight="1">
      <c r="A1698" s="356"/>
      <c r="B1698" s="403"/>
      <c r="C1698" s="403"/>
      <c r="E1698" s="435"/>
      <c r="F1698" s="436"/>
      <c r="G1698" s="436"/>
      <c r="H1698" s="356"/>
    </row>
    <row r="1699" spans="1:8" s="351" customFormat="1" ht="35.1" customHeight="1">
      <c r="A1699" s="356"/>
      <c r="B1699" s="403"/>
      <c r="C1699" s="403"/>
      <c r="E1699" s="435"/>
      <c r="F1699" s="436"/>
      <c r="G1699" s="436"/>
      <c r="H1699" s="356"/>
    </row>
    <row r="1700" spans="1:8" s="351" customFormat="1" ht="35.1" customHeight="1">
      <c r="A1700" s="356"/>
      <c r="B1700" s="403"/>
      <c r="C1700" s="403"/>
      <c r="E1700" s="435"/>
      <c r="F1700" s="436"/>
      <c r="G1700" s="436"/>
      <c r="H1700" s="356"/>
    </row>
    <row r="1701" spans="1:8" s="351" customFormat="1" ht="35.1" customHeight="1">
      <c r="A1701" s="356"/>
      <c r="B1701" s="403"/>
      <c r="C1701" s="403"/>
      <c r="E1701" s="435"/>
      <c r="F1701" s="436"/>
      <c r="G1701" s="436"/>
      <c r="H1701" s="356"/>
    </row>
    <row r="1702" spans="1:8" s="351" customFormat="1" ht="35.1" customHeight="1">
      <c r="A1702" s="356"/>
      <c r="B1702" s="403"/>
      <c r="C1702" s="403"/>
      <c r="E1702" s="435"/>
      <c r="F1702" s="436"/>
      <c r="G1702" s="436"/>
      <c r="H1702" s="356"/>
    </row>
    <row r="1703" spans="1:8" s="351" customFormat="1" ht="35.1" customHeight="1">
      <c r="A1703" s="356"/>
      <c r="B1703" s="403"/>
      <c r="C1703" s="403"/>
      <c r="E1703" s="435"/>
      <c r="F1703" s="436"/>
      <c r="G1703" s="436"/>
      <c r="H1703" s="356"/>
    </row>
    <row r="1704" spans="1:8" s="351" customFormat="1" ht="35.1" customHeight="1">
      <c r="A1704" s="356"/>
      <c r="B1704" s="403"/>
      <c r="C1704" s="403"/>
      <c r="E1704" s="435"/>
      <c r="F1704" s="436"/>
      <c r="G1704" s="436"/>
      <c r="H1704" s="356"/>
    </row>
    <row r="1705" spans="1:8" s="351" customFormat="1" ht="35.1" customHeight="1">
      <c r="A1705" s="356"/>
      <c r="B1705" s="403"/>
      <c r="C1705" s="403"/>
      <c r="E1705" s="435"/>
      <c r="F1705" s="436"/>
      <c r="G1705" s="436"/>
      <c r="H1705" s="356"/>
    </row>
    <row r="1706" spans="1:8" s="351" customFormat="1" ht="35.1" customHeight="1">
      <c r="A1706" s="356"/>
      <c r="B1706" s="403"/>
      <c r="C1706" s="403"/>
      <c r="E1706" s="435"/>
      <c r="F1706" s="436"/>
      <c r="G1706" s="436"/>
      <c r="H1706" s="356"/>
    </row>
    <row r="1707" spans="1:8" s="351" customFormat="1" ht="35.1" customHeight="1">
      <c r="A1707" s="356"/>
      <c r="B1707" s="403"/>
      <c r="C1707" s="403"/>
      <c r="E1707" s="435"/>
      <c r="F1707" s="436"/>
      <c r="G1707" s="436"/>
      <c r="H1707" s="356"/>
    </row>
    <row r="1708" spans="1:8" s="351" customFormat="1" ht="35.1" customHeight="1">
      <c r="A1708" s="356"/>
      <c r="B1708" s="403"/>
      <c r="C1708" s="403"/>
      <c r="E1708" s="435"/>
      <c r="F1708" s="436"/>
      <c r="G1708" s="436"/>
      <c r="H1708" s="356"/>
    </row>
    <row r="1709" spans="1:8" s="351" customFormat="1" ht="35.1" customHeight="1">
      <c r="A1709" s="356"/>
      <c r="B1709" s="403"/>
      <c r="C1709" s="403"/>
      <c r="E1709" s="435"/>
      <c r="F1709" s="436"/>
      <c r="G1709" s="436"/>
      <c r="H1709" s="356"/>
    </row>
    <row r="1710" spans="1:8" s="351" customFormat="1" ht="35.1" customHeight="1">
      <c r="A1710" s="356"/>
      <c r="B1710" s="403"/>
      <c r="C1710" s="403"/>
      <c r="E1710" s="435"/>
      <c r="F1710" s="436"/>
      <c r="G1710" s="436"/>
      <c r="H1710" s="356"/>
    </row>
    <row r="1711" spans="1:8" s="351" customFormat="1" ht="35.1" customHeight="1">
      <c r="A1711" s="356"/>
      <c r="B1711" s="403"/>
      <c r="C1711" s="403"/>
      <c r="E1711" s="435"/>
      <c r="F1711" s="436"/>
      <c r="G1711" s="436"/>
      <c r="H1711" s="356"/>
    </row>
    <row r="1712" spans="1:8" s="351" customFormat="1" ht="35.1" customHeight="1">
      <c r="A1712" s="356"/>
      <c r="B1712" s="403"/>
      <c r="C1712" s="403"/>
      <c r="E1712" s="435"/>
      <c r="F1712" s="436"/>
      <c r="G1712" s="436"/>
      <c r="H1712" s="356"/>
    </row>
    <row r="1713" spans="1:8" s="351" customFormat="1" ht="35.1" customHeight="1">
      <c r="A1713" s="356"/>
      <c r="B1713" s="403"/>
      <c r="C1713" s="403"/>
      <c r="E1713" s="435"/>
      <c r="F1713" s="436"/>
      <c r="G1713" s="436"/>
      <c r="H1713" s="356"/>
    </row>
    <row r="1714" spans="1:8" s="351" customFormat="1" ht="35.1" customHeight="1">
      <c r="A1714" s="356"/>
      <c r="B1714" s="403"/>
      <c r="C1714" s="403"/>
      <c r="E1714" s="435"/>
      <c r="F1714" s="436"/>
      <c r="G1714" s="436"/>
      <c r="H1714" s="356"/>
    </row>
    <row r="1715" spans="1:8" s="351" customFormat="1" ht="35.1" customHeight="1">
      <c r="A1715" s="356"/>
      <c r="B1715" s="403"/>
      <c r="C1715" s="403"/>
      <c r="E1715" s="435"/>
      <c r="F1715" s="436"/>
      <c r="G1715" s="436"/>
      <c r="H1715" s="356"/>
    </row>
    <row r="1716" spans="1:8" s="351" customFormat="1" ht="35.1" customHeight="1">
      <c r="A1716" s="356"/>
      <c r="B1716" s="403"/>
      <c r="C1716" s="403"/>
      <c r="E1716" s="435"/>
      <c r="F1716" s="436"/>
      <c r="G1716" s="436"/>
      <c r="H1716" s="356"/>
    </row>
    <row r="1717" spans="1:8" s="351" customFormat="1" ht="35.1" customHeight="1">
      <c r="A1717" s="356"/>
      <c r="B1717" s="403"/>
      <c r="C1717" s="403"/>
      <c r="E1717" s="435"/>
      <c r="F1717" s="436"/>
      <c r="G1717" s="436"/>
      <c r="H1717" s="356"/>
    </row>
    <row r="1718" spans="1:8" s="351" customFormat="1" ht="35.1" customHeight="1">
      <c r="A1718" s="356"/>
      <c r="B1718" s="403"/>
      <c r="C1718" s="403"/>
      <c r="E1718" s="435"/>
      <c r="F1718" s="436"/>
      <c r="G1718" s="436"/>
      <c r="H1718" s="356"/>
    </row>
    <row r="1719" spans="1:8" s="351" customFormat="1" ht="35.1" customHeight="1">
      <c r="A1719" s="356"/>
      <c r="B1719" s="403"/>
      <c r="C1719" s="403"/>
      <c r="E1719" s="435"/>
      <c r="F1719" s="436"/>
      <c r="G1719" s="436"/>
      <c r="H1719" s="356"/>
    </row>
    <row r="1720" spans="1:8" s="351" customFormat="1" ht="35.1" customHeight="1">
      <c r="A1720" s="356"/>
      <c r="B1720" s="403"/>
      <c r="C1720" s="403"/>
      <c r="E1720" s="435"/>
      <c r="F1720" s="436"/>
      <c r="G1720" s="436"/>
      <c r="H1720" s="356"/>
    </row>
    <row r="1721" spans="1:8" s="351" customFormat="1" ht="35.1" customHeight="1">
      <c r="A1721" s="356"/>
      <c r="B1721" s="403"/>
      <c r="C1721" s="403"/>
      <c r="E1721" s="435"/>
      <c r="F1721" s="436"/>
      <c r="G1721" s="436"/>
      <c r="H1721" s="356"/>
    </row>
    <row r="1722" spans="1:8" s="351" customFormat="1" ht="35.1" customHeight="1">
      <c r="A1722" s="356"/>
      <c r="B1722" s="403"/>
      <c r="C1722" s="403"/>
      <c r="E1722" s="435"/>
      <c r="F1722" s="436"/>
      <c r="G1722" s="436"/>
      <c r="H1722" s="356"/>
    </row>
    <row r="1723" spans="1:8" s="351" customFormat="1" ht="35.1" customHeight="1">
      <c r="A1723" s="356"/>
      <c r="B1723" s="403"/>
      <c r="C1723" s="403"/>
      <c r="E1723" s="435"/>
      <c r="F1723" s="436"/>
      <c r="G1723" s="436"/>
      <c r="H1723" s="356"/>
    </row>
    <row r="1724" spans="1:8" s="351" customFormat="1" ht="35.1" customHeight="1">
      <c r="A1724" s="356"/>
      <c r="B1724" s="403"/>
      <c r="C1724" s="403"/>
      <c r="E1724" s="435"/>
      <c r="F1724" s="436"/>
      <c r="G1724" s="436"/>
      <c r="H1724" s="356"/>
    </row>
    <row r="1725" spans="1:8" s="351" customFormat="1" ht="35.1" customHeight="1">
      <c r="A1725" s="356"/>
      <c r="B1725" s="403"/>
      <c r="C1725" s="403"/>
      <c r="E1725" s="435"/>
      <c r="F1725" s="436"/>
      <c r="G1725" s="436"/>
      <c r="H1725" s="356"/>
    </row>
    <row r="1726" spans="1:8" s="351" customFormat="1" ht="35.1" customHeight="1">
      <c r="A1726" s="356"/>
      <c r="B1726" s="403"/>
      <c r="C1726" s="403"/>
      <c r="E1726" s="435"/>
      <c r="F1726" s="436"/>
      <c r="G1726" s="436"/>
      <c r="H1726" s="356"/>
    </row>
    <row r="1727" spans="1:8" s="351" customFormat="1" ht="35.1" customHeight="1">
      <c r="A1727" s="356"/>
      <c r="B1727" s="403"/>
      <c r="C1727" s="403"/>
      <c r="E1727" s="435"/>
      <c r="F1727" s="436"/>
      <c r="G1727" s="436"/>
      <c r="H1727" s="356"/>
    </row>
    <row r="1728" spans="1:8" s="351" customFormat="1" ht="35.1" customHeight="1">
      <c r="A1728" s="356"/>
      <c r="B1728" s="403"/>
      <c r="C1728" s="403"/>
      <c r="E1728" s="435"/>
      <c r="F1728" s="436"/>
      <c r="G1728" s="436"/>
      <c r="H1728" s="356"/>
    </row>
    <row r="1729" spans="1:8" s="351" customFormat="1" ht="35.1" customHeight="1">
      <c r="A1729" s="356"/>
      <c r="B1729" s="403"/>
      <c r="C1729" s="403"/>
      <c r="E1729" s="435"/>
      <c r="F1729" s="436"/>
      <c r="G1729" s="436"/>
      <c r="H1729" s="356"/>
    </row>
    <row r="1730" spans="1:8" s="351" customFormat="1" ht="35.1" customHeight="1">
      <c r="A1730" s="356"/>
      <c r="B1730" s="403"/>
      <c r="C1730" s="403"/>
      <c r="E1730" s="435"/>
      <c r="F1730" s="436"/>
      <c r="G1730" s="436"/>
      <c r="H1730" s="356"/>
    </row>
    <row r="1731" spans="1:8" s="351" customFormat="1" ht="35.1" customHeight="1">
      <c r="A1731" s="356"/>
      <c r="B1731" s="403"/>
      <c r="C1731" s="403"/>
      <c r="E1731" s="435"/>
      <c r="F1731" s="436"/>
      <c r="G1731" s="436"/>
      <c r="H1731" s="356"/>
    </row>
    <row r="1732" spans="1:8" s="351" customFormat="1" ht="35.1" customHeight="1">
      <c r="A1732" s="356"/>
      <c r="B1732" s="403"/>
      <c r="C1732" s="403"/>
      <c r="E1732" s="435"/>
      <c r="F1732" s="436"/>
      <c r="G1732" s="436"/>
      <c r="H1732" s="356"/>
    </row>
    <row r="1733" spans="1:8" s="351" customFormat="1" ht="35.1" customHeight="1">
      <c r="A1733" s="356"/>
      <c r="B1733" s="403"/>
      <c r="C1733" s="403"/>
      <c r="E1733" s="435"/>
      <c r="F1733" s="436"/>
      <c r="G1733" s="436"/>
      <c r="H1733" s="356"/>
    </row>
    <row r="1734" spans="1:8" s="351" customFormat="1" ht="35.1" customHeight="1">
      <c r="A1734" s="356"/>
      <c r="B1734" s="403"/>
      <c r="C1734" s="403"/>
      <c r="E1734" s="435"/>
      <c r="F1734" s="436"/>
      <c r="G1734" s="436"/>
      <c r="H1734" s="356"/>
    </row>
    <row r="1735" spans="1:8" s="351" customFormat="1" ht="35.1" customHeight="1">
      <c r="A1735" s="356"/>
      <c r="B1735" s="403"/>
      <c r="C1735" s="403"/>
      <c r="E1735" s="435"/>
      <c r="F1735" s="436"/>
      <c r="G1735" s="436"/>
      <c r="H1735" s="356"/>
    </row>
    <row r="1736" spans="1:8" s="351" customFormat="1" ht="35.1" customHeight="1">
      <c r="A1736" s="356"/>
      <c r="B1736" s="403"/>
      <c r="C1736" s="403"/>
      <c r="E1736" s="435"/>
      <c r="F1736" s="436"/>
      <c r="G1736" s="436"/>
      <c r="H1736" s="356"/>
    </row>
    <row r="1737" spans="1:8" s="351" customFormat="1" ht="35.1" customHeight="1">
      <c r="A1737" s="356"/>
      <c r="B1737" s="403"/>
      <c r="C1737" s="403"/>
      <c r="E1737" s="435"/>
      <c r="F1737" s="436"/>
      <c r="G1737" s="436"/>
      <c r="H1737" s="356"/>
    </row>
    <row r="1738" spans="1:8" s="351" customFormat="1" ht="35.1" customHeight="1">
      <c r="A1738" s="356"/>
      <c r="B1738" s="403"/>
      <c r="C1738" s="403"/>
      <c r="E1738" s="435"/>
      <c r="F1738" s="436"/>
      <c r="G1738" s="436"/>
      <c r="H1738" s="356"/>
    </row>
    <row r="1739" spans="1:8" s="351" customFormat="1" ht="35.1" customHeight="1">
      <c r="A1739" s="356"/>
      <c r="B1739" s="403"/>
      <c r="C1739" s="403"/>
      <c r="E1739" s="435"/>
      <c r="F1739" s="436"/>
      <c r="G1739" s="436"/>
      <c r="H1739" s="356"/>
    </row>
    <row r="1740" spans="1:8" s="351" customFormat="1" ht="35.1" customHeight="1">
      <c r="A1740" s="356"/>
      <c r="B1740" s="403"/>
      <c r="C1740" s="403"/>
      <c r="E1740" s="435"/>
      <c r="F1740" s="436"/>
      <c r="G1740" s="436"/>
      <c r="H1740" s="356"/>
    </row>
    <row r="1741" spans="1:8" s="351" customFormat="1" ht="35.1" customHeight="1">
      <c r="A1741" s="356"/>
      <c r="B1741" s="403"/>
      <c r="C1741" s="403"/>
      <c r="E1741" s="435"/>
      <c r="F1741" s="436"/>
      <c r="G1741" s="436"/>
      <c r="H1741" s="356"/>
    </row>
    <row r="1742" spans="1:8" s="351" customFormat="1" ht="35.1" customHeight="1">
      <c r="A1742" s="356"/>
      <c r="B1742" s="403"/>
      <c r="C1742" s="403"/>
      <c r="E1742" s="435"/>
      <c r="F1742" s="436"/>
      <c r="G1742" s="436"/>
      <c r="H1742" s="356"/>
    </row>
    <row r="1743" spans="1:8" s="351" customFormat="1" ht="35.1" customHeight="1">
      <c r="A1743" s="356"/>
      <c r="B1743" s="403"/>
      <c r="C1743" s="403"/>
      <c r="E1743" s="435"/>
      <c r="F1743" s="436"/>
      <c r="G1743" s="436"/>
      <c r="H1743" s="356"/>
    </row>
    <row r="1744" spans="1:8" s="351" customFormat="1" ht="35.1" customHeight="1">
      <c r="A1744" s="356"/>
      <c r="B1744" s="403"/>
      <c r="C1744" s="403"/>
      <c r="E1744" s="435"/>
      <c r="F1744" s="436"/>
      <c r="G1744" s="436"/>
      <c r="H1744" s="356"/>
    </row>
    <row r="1745" spans="1:8" s="351" customFormat="1" ht="35.1" customHeight="1">
      <c r="A1745" s="356"/>
      <c r="B1745" s="403"/>
      <c r="C1745" s="403"/>
      <c r="E1745" s="435"/>
      <c r="F1745" s="436"/>
      <c r="G1745" s="436"/>
      <c r="H1745" s="356"/>
    </row>
    <row r="1746" spans="1:8" s="351" customFormat="1" ht="35.1" customHeight="1">
      <c r="A1746" s="356"/>
      <c r="B1746" s="403"/>
      <c r="C1746" s="403"/>
      <c r="E1746" s="435"/>
      <c r="F1746" s="436"/>
      <c r="G1746" s="436"/>
      <c r="H1746" s="356"/>
    </row>
    <row r="1747" spans="1:8" s="351" customFormat="1" ht="35.1" customHeight="1">
      <c r="A1747" s="356"/>
      <c r="B1747" s="403"/>
      <c r="C1747" s="403"/>
      <c r="E1747" s="435"/>
      <c r="F1747" s="436"/>
      <c r="G1747" s="436"/>
      <c r="H1747" s="356"/>
    </row>
    <row r="1748" spans="1:8" s="351" customFormat="1" ht="35.1" customHeight="1">
      <c r="A1748" s="356"/>
      <c r="B1748" s="403"/>
      <c r="C1748" s="403"/>
      <c r="E1748" s="435"/>
      <c r="F1748" s="436"/>
      <c r="G1748" s="436"/>
      <c r="H1748" s="356"/>
    </row>
    <row r="1749" spans="1:8" s="351" customFormat="1" ht="35.1" customHeight="1">
      <c r="A1749" s="356"/>
      <c r="B1749" s="403"/>
      <c r="C1749" s="403"/>
      <c r="E1749" s="435"/>
      <c r="F1749" s="436"/>
      <c r="G1749" s="436"/>
      <c r="H1749" s="356"/>
    </row>
    <row r="1750" spans="1:8" s="351" customFormat="1" ht="35.1" customHeight="1">
      <c r="A1750" s="356"/>
      <c r="B1750" s="403"/>
      <c r="C1750" s="403"/>
      <c r="E1750" s="435"/>
      <c r="F1750" s="436"/>
      <c r="G1750" s="436"/>
      <c r="H1750" s="356"/>
    </row>
    <row r="1751" spans="1:8" s="351" customFormat="1" ht="35.1" customHeight="1">
      <c r="A1751" s="356"/>
      <c r="B1751" s="403"/>
      <c r="C1751" s="403"/>
      <c r="E1751" s="435"/>
      <c r="F1751" s="436"/>
      <c r="G1751" s="436"/>
      <c r="H1751" s="356"/>
    </row>
    <row r="1752" spans="1:8" s="351" customFormat="1" ht="35.1" customHeight="1">
      <c r="A1752" s="356"/>
      <c r="B1752" s="403"/>
      <c r="C1752" s="403"/>
      <c r="E1752" s="435"/>
      <c r="F1752" s="436"/>
      <c r="G1752" s="436"/>
      <c r="H1752" s="356"/>
    </row>
    <row r="1753" spans="1:8" s="351" customFormat="1" ht="35.1" customHeight="1">
      <c r="A1753" s="356"/>
      <c r="B1753" s="403"/>
      <c r="C1753" s="403"/>
      <c r="E1753" s="435"/>
      <c r="F1753" s="436"/>
      <c r="G1753" s="436"/>
      <c r="H1753" s="356"/>
    </row>
    <row r="1754" spans="1:8" s="351" customFormat="1" ht="35.1" customHeight="1">
      <c r="A1754" s="356"/>
      <c r="B1754" s="403"/>
      <c r="C1754" s="403"/>
      <c r="E1754" s="435"/>
      <c r="F1754" s="436"/>
      <c r="G1754" s="436"/>
      <c r="H1754" s="356"/>
    </row>
    <row r="1755" spans="1:8" s="351" customFormat="1" ht="35.1" customHeight="1">
      <c r="A1755" s="356"/>
      <c r="B1755" s="403"/>
      <c r="C1755" s="403"/>
      <c r="E1755" s="435"/>
      <c r="F1755" s="436"/>
      <c r="G1755" s="436"/>
      <c r="H1755" s="356"/>
    </row>
    <row r="1756" spans="1:8" s="351" customFormat="1" ht="35.1" customHeight="1">
      <c r="A1756" s="356"/>
      <c r="B1756" s="403"/>
      <c r="C1756" s="403"/>
      <c r="E1756" s="435"/>
      <c r="F1756" s="436"/>
      <c r="G1756" s="436"/>
      <c r="H1756" s="356"/>
    </row>
    <row r="1757" spans="1:8" s="351" customFormat="1" ht="35.1" customHeight="1">
      <c r="A1757" s="356"/>
      <c r="B1757" s="403"/>
      <c r="C1757" s="403"/>
      <c r="E1757" s="435"/>
      <c r="F1757" s="436"/>
      <c r="G1757" s="436"/>
      <c r="H1757" s="356"/>
    </row>
    <row r="1758" spans="1:8" s="351" customFormat="1" ht="35.1" customHeight="1">
      <c r="A1758" s="356"/>
      <c r="B1758" s="403"/>
      <c r="C1758" s="403"/>
      <c r="E1758" s="435"/>
      <c r="F1758" s="436"/>
      <c r="G1758" s="436"/>
      <c r="H1758" s="356"/>
    </row>
    <row r="1759" spans="1:8" s="351" customFormat="1" ht="35.1" customHeight="1">
      <c r="A1759" s="356"/>
      <c r="B1759" s="403"/>
      <c r="C1759" s="403"/>
      <c r="E1759" s="435"/>
      <c r="F1759" s="436"/>
      <c r="G1759" s="436"/>
      <c r="H1759" s="356"/>
    </row>
    <row r="1760" spans="1:8" s="351" customFormat="1" ht="35.1" customHeight="1">
      <c r="A1760" s="356"/>
      <c r="B1760" s="403"/>
      <c r="C1760" s="403"/>
      <c r="E1760" s="435"/>
      <c r="F1760" s="436"/>
      <c r="G1760" s="436"/>
      <c r="H1760" s="356"/>
    </row>
    <row r="1761" spans="1:8" s="351" customFormat="1" ht="35.1" customHeight="1">
      <c r="A1761" s="356"/>
      <c r="B1761" s="403"/>
      <c r="C1761" s="403"/>
      <c r="E1761" s="435"/>
      <c r="F1761" s="436"/>
      <c r="G1761" s="436"/>
      <c r="H1761" s="356"/>
    </row>
    <row r="1762" spans="1:8" s="351" customFormat="1" ht="35.1" customHeight="1">
      <c r="A1762" s="356"/>
      <c r="B1762" s="403"/>
      <c r="C1762" s="403"/>
      <c r="E1762" s="435"/>
      <c r="F1762" s="436"/>
      <c r="G1762" s="436"/>
      <c r="H1762" s="356"/>
    </row>
    <row r="1763" spans="1:8" s="351" customFormat="1" ht="35.1" customHeight="1">
      <c r="A1763" s="356"/>
      <c r="B1763" s="403"/>
      <c r="C1763" s="403"/>
      <c r="E1763" s="435"/>
      <c r="F1763" s="436"/>
      <c r="G1763" s="436"/>
      <c r="H1763" s="356"/>
    </row>
    <row r="1764" spans="1:8" s="351" customFormat="1" ht="35.1" customHeight="1">
      <c r="A1764" s="356"/>
      <c r="B1764" s="403"/>
      <c r="C1764" s="403"/>
      <c r="E1764" s="435"/>
      <c r="F1764" s="436"/>
      <c r="G1764" s="436"/>
      <c r="H1764" s="356"/>
    </row>
    <row r="1765" spans="1:8" s="351" customFormat="1" ht="35.1" customHeight="1">
      <c r="A1765" s="356"/>
      <c r="B1765" s="403"/>
      <c r="C1765" s="403"/>
      <c r="E1765" s="435"/>
      <c r="F1765" s="436"/>
      <c r="G1765" s="436"/>
      <c r="H1765" s="356"/>
    </row>
    <row r="1766" spans="1:8" s="351" customFormat="1" ht="35.1" customHeight="1">
      <c r="A1766" s="356"/>
      <c r="B1766" s="403"/>
      <c r="C1766" s="403"/>
      <c r="E1766" s="435"/>
      <c r="F1766" s="436"/>
      <c r="G1766" s="436"/>
      <c r="H1766" s="356"/>
    </row>
    <row r="1767" spans="1:8" s="351" customFormat="1" ht="35.1" customHeight="1">
      <c r="A1767" s="356"/>
      <c r="B1767" s="403"/>
      <c r="C1767" s="403"/>
      <c r="E1767" s="435"/>
      <c r="F1767" s="436"/>
      <c r="G1767" s="436"/>
      <c r="H1767" s="356"/>
    </row>
    <row r="1768" spans="1:8" s="351" customFormat="1" ht="35.1" customHeight="1">
      <c r="A1768" s="356"/>
      <c r="B1768" s="403"/>
      <c r="C1768" s="403"/>
      <c r="E1768" s="435"/>
      <c r="F1768" s="436"/>
      <c r="G1768" s="436"/>
      <c r="H1768" s="356"/>
    </row>
    <row r="1769" spans="1:8" s="351" customFormat="1" ht="35.1" customHeight="1">
      <c r="A1769" s="356"/>
      <c r="B1769" s="403"/>
      <c r="C1769" s="403"/>
      <c r="E1769" s="435"/>
      <c r="F1769" s="436"/>
      <c r="G1769" s="436"/>
      <c r="H1769" s="356"/>
    </row>
    <row r="1770" spans="1:8" s="351" customFormat="1" ht="35.1" customHeight="1">
      <c r="A1770" s="356"/>
      <c r="B1770" s="403"/>
      <c r="C1770" s="403"/>
      <c r="E1770" s="435"/>
      <c r="F1770" s="436"/>
      <c r="G1770" s="436"/>
      <c r="H1770" s="356"/>
    </row>
    <row r="1771" spans="1:8" s="351" customFormat="1" ht="35.1" customHeight="1">
      <c r="A1771" s="356"/>
      <c r="B1771" s="403"/>
      <c r="C1771" s="403"/>
      <c r="E1771" s="435"/>
      <c r="F1771" s="436"/>
      <c r="G1771" s="436"/>
      <c r="H1771" s="356"/>
    </row>
    <row r="1772" spans="1:8" s="351" customFormat="1" ht="35.1" customHeight="1">
      <c r="A1772" s="356"/>
      <c r="B1772" s="403"/>
      <c r="C1772" s="403"/>
      <c r="E1772" s="435"/>
      <c r="F1772" s="436"/>
      <c r="G1772" s="436"/>
      <c r="H1772" s="356"/>
    </row>
    <row r="1773" spans="1:8" s="351" customFormat="1" ht="35.1" customHeight="1">
      <c r="A1773" s="356"/>
      <c r="B1773" s="403"/>
      <c r="C1773" s="403"/>
      <c r="E1773" s="435"/>
      <c r="F1773" s="436"/>
      <c r="G1773" s="436"/>
      <c r="H1773" s="356"/>
    </row>
    <row r="1774" spans="1:8" s="351" customFormat="1" ht="35.1" customHeight="1">
      <c r="A1774" s="356"/>
      <c r="B1774" s="403"/>
      <c r="C1774" s="403"/>
      <c r="E1774" s="435"/>
      <c r="F1774" s="436"/>
      <c r="G1774" s="436"/>
      <c r="H1774" s="356"/>
    </row>
    <row r="1775" spans="1:8" s="351" customFormat="1" ht="35.1" customHeight="1">
      <c r="A1775" s="356"/>
      <c r="B1775" s="403"/>
      <c r="C1775" s="403"/>
      <c r="E1775" s="435"/>
      <c r="F1775" s="436"/>
      <c r="G1775" s="436"/>
      <c r="H1775" s="356"/>
    </row>
    <row r="1776" spans="1:8" s="351" customFormat="1" ht="35.1" customHeight="1">
      <c r="A1776" s="356"/>
      <c r="B1776" s="403"/>
      <c r="C1776" s="403"/>
      <c r="E1776" s="435"/>
      <c r="F1776" s="436"/>
      <c r="G1776" s="436"/>
      <c r="H1776" s="356"/>
    </row>
    <row r="1777" spans="1:8" s="351" customFormat="1" ht="35.1" customHeight="1">
      <c r="A1777" s="356"/>
      <c r="B1777" s="403"/>
      <c r="C1777" s="403"/>
      <c r="E1777" s="435"/>
      <c r="F1777" s="436"/>
      <c r="G1777" s="436"/>
      <c r="H1777" s="356"/>
    </row>
    <row r="1778" spans="1:8" s="351" customFormat="1" ht="35.1" customHeight="1">
      <c r="A1778" s="356"/>
      <c r="B1778" s="403"/>
      <c r="C1778" s="403"/>
      <c r="E1778" s="435"/>
      <c r="F1778" s="436"/>
      <c r="G1778" s="436"/>
      <c r="H1778" s="356"/>
    </row>
    <row r="1779" spans="1:8" s="351" customFormat="1" ht="35.1" customHeight="1">
      <c r="A1779" s="356"/>
      <c r="B1779" s="403"/>
      <c r="C1779" s="403"/>
      <c r="E1779" s="435"/>
      <c r="F1779" s="436"/>
      <c r="G1779" s="436"/>
      <c r="H1779" s="356"/>
    </row>
    <row r="1780" spans="1:8" s="351" customFormat="1" ht="35.1" customHeight="1">
      <c r="A1780" s="356"/>
      <c r="B1780" s="403"/>
      <c r="C1780" s="403"/>
      <c r="E1780" s="435"/>
      <c r="F1780" s="436"/>
      <c r="G1780" s="436"/>
      <c r="H1780" s="356"/>
    </row>
    <row r="1781" spans="1:8" s="351" customFormat="1" ht="35.1" customHeight="1">
      <c r="A1781" s="356"/>
      <c r="B1781" s="403"/>
      <c r="C1781" s="403"/>
      <c r="E1781" s="435"/>
      <c r="F1781" s="436"/>
      <c r="G1781" s="436"/>
      <c r="H1781" s="356"/>
    </row>
    <row r="1782" spans="1:8" s="351" customFormat="1" ht="35.1" customHeight="1">
      <c r="A1782" s="356"/>
      <c r="B1782" s="403"/>
      <c r="C1782" s="403"/>
      <c r="E1782" s="435"/>
      <c r="F1782" s="436"/>
      <c r="G1782" s="436"/>
      <c r="H1782" s="356"/>
    </row>
    <row r="1783" spans="1:8" s="351" customFormat="1" ht="35.1" customHeight="1">
      <c r="A1783" s="356"/>
      <c r="B1783" s="403"/>
      <c r="C1783" s="403"/>
      <c r="E1783" s="435"/>
      <c r="F1783" s="436"/>
      <c r="G1783" s="436"/>
      <c r="H1783" s="356"/>
    </row>
    <row r="1784" spans="1:8" s="351" customFormat="1" ht="35.1" customHeight="1">
      <c r="A1784" s="356"/>
      <c r="B1784" s="403"/>
      <c r="C1784" s="403"/>
      <c r="E1784" s="435"/>
      <c r="F1784" s="436"/>
      <c r="G1784" s="436"/>
      <c r="H1784" s="356"/>
    </row>
    <row r="1785" spans="1:8" s="351" customFormat="1" ht="35.1" customHeight="1">
      <c r="A1785" s="356"/>
      <c r="B1785" s="403"/>
      <c r="C1785" s="403"/>
      <c r="E1785" s="435"/>
      <c r="F1785" s="436"/>
      <c r="G1785" s="436"/>
      <c r="H1785" s="356"/>
    </row>
    <row r="1786" spans="1:8" s="351" customFormat="1" ht="35.1" customHeight="1">
      <c r="A1786" s="356"/>
      <c r="B1786" s="403"/>
      <c r="C1786" s="403"/>
      <c r="E1786" s="435"/>
      <c r="F1786" s="436"/>
      <c r="G1786" s="436"/>
      <c r="H1786" s="356"/>
    </row>
    <row r="1787" spans="1:8" s="351" customFormat="1" ht="35.1" customHeight="1">
      <c r="A1787" s="356"/>
      <c r="B1787" s="403"/>
      <c r="C1787" s="403"/>
      <c r="E1787" s="435"/>
      <c r="F1787" s="436"/>
      <c r="G1787" s="436"/>
      <c r="H1787" s="356"/>
    </row>
    <row r="1788" spans="1:8" s="351" customFormat="1" ht="35.1" customHeight="1">
      <c r="A1788" s="356"/>
      <c r="B1788" s="403"/>
      <c r="C1788" s="403"/>
      <c r="E1788" s="435"/>
      <c r="F1788" s="436"/>
      <c r="G1788" s="436"/>
      <c r="H1788" s="356"/>
    </row>
    <row r="1789" spans="1:8" s="351" customFormat="1" ht="35.1" customHeight="1">
      <c r="A1789" s="356"/>
      <c r="B1789" s="403"/>
      <c r="C1789" s="403"/>
      <c r="E1789" s="435"/>
      <c r="F1789" s="436"/>
      <c r="G1789" s="436"/>
      <c r="H1789" s="356"/>
    </row>
    <row r="1790" spans="1:8" s="351" customFormat="1" ht="35.1" customHeight="1">
      <c r="A1790" s="356"/>
      <c r="B1790" s="403"/>
      <c r="C1790" s="403"/>
      <c r="E1790" s="435"/>
      <c r="F1790" s="436"/>
      <c r="G1790" s="436"/>
      <c r="H1790" s="356"/>
    </row>
    <row r="1791" spans="1:8" s="351" customFormat="1" ht="35.1" customHeight="1">
      <c r="A1791" s="356"/>
      <c r="B1791" s="403"/>
      <c r="C1791" s="403"/>
      <c r="E1791" s="435"/>
      <c r="F1791" s="436"/>
      <c r="G1791" s="436"/>
      <c r="H1791" s="356"/>
    </row>
    <row r="1792" spans="1:8" s="351" customFormat="1" ht="35.1" customHeight="1">
      <c r="A1792" s="356"/>
      <c r="B1792" s="403"/>
      <c r="C1792" s="403"/>
      <c r="E1792" s="435"/>
      <c r="F1792" s="436"/>
      <c r="G1792" s="436"/>
      <c r="H1792" s="356"/>
    </row>
    <row r="1793" spans="1:8" s="351" customFormat="1" ht="35.1" customHeight="1">
      <c r="A1793" s="356"/>
      <c r="B1793" s="403"/>
      <c r="C1793" s="403"/>
      <c r="E1793" s="435"/>
      <c r="F1793" s="436"/>
      <c r="G1793" s="436"/>
      <c r="H1793" s="356"/>
    </row>
    <row r="1794" spans="1:8" s="351" customFormat="1" ht="35.1" customHeight="1">
      <c r="A1794" s="356"/>
      <c r="B1794" s="403"/>
      <c r="C1794" s="403"/>
      <c r="E1794" s="435"/>
      <c r="F1794" s="436"/>
      <c r="G1794" s="436"/>
      <c r="H1794" s="356"/>
    </row>
    <row r="1795" spans="1:8" s="351" customFormat="1" ht="35.1" customHeight="1">
      <c r="A1795" s="356"/>
      <c r="B1795" s="403"/>
      <c r="C1795" s="403"/>
      <c r="E1795" s="435"/>
      <c r="F1795" s="436"/>
      <c r="G1795" s="436"/>
      <c r="H1795" s="356"/>
    </row>
    <row r="1796" spans="1:8" s="351" customFormat="1" ht="35.1" customHeight="1">
      <c r="A1796" s="356"/>
      <c r="B1796" s="403"/>
      <c r="C1796" s="403"/>
      <c r="E1796" s="435"/>
      <c r="F1796" s="436"/>
      <c r="G1796" s="436"/>
      <c r="H1796" s="356"/>
    </row>
    <row r="1797" spans="1:8" s="351" customFormat="1" ht="35.1" customHeight="1">
      <c r="A1797" s="356"/>
      <c r="B1797" s="403"/>
      <c r="C1797" s="403"/>
      <c r="E1797" s="435"/>
      <c r="F1797" s="436"/>
      <c r="G1797" s="436"/>
      <c r="H1797" s="356"/>
    </row>
    <row r="1798" spans="1:8" s="351" customFormat="1" ht="35.1" customHeight="1">
      <c r="A1798" s="356"/>
      <c r="B1798" s="403"/>
      <c r="C1798" s="403"/>
      <c r="E1798" s="435"/>
      <c r="F1798" s="436"/>
      <c r="G1798" s="436"/>
      <c r="H1798" s="356"/>
    </row>
    <row r="1799" spans="1:8" s="351" customFormat="1" ht="35.1" customHeight="1">
      <c r="A1799" s="356"/>
      <c r="B1799" s="403"/>
      <c r="C1799" s="403"/>
      <c r="E1799" s="435"/>
      <c r="F1799" s="436"/>
      <c r="G1799" s="436"/>
      <c r="H1799" s="356"/>
    </row>
    <row r="1800" spans="1:8" s="351" customFormat="1" ht="35.1" customHeight="1">
      <c r="A1800" s="356"/>
      <c r="B1800" s="403"/>
      <c r="C1800" s="403"/>
      <c r="E1800" s="435"/>
      <c r="F1800" s="436"/>
      <c r="G1800" s="436"/>
      <c r="H1800" s="356"/>
    </row>
    <row r="1801" spans="1:8" s="351" customFormat="1" ht="35.1" customHeight="1">
      <c r="A1801" s="356"/>
      <c r="B1801" s="403"/>
      <c r="C1801" s="403"/>
      <c r="E1801" s="435"/>
      <c r="F1801" s="436"/>
      <c r="G1801" s="436"/>
      <c r="H1801" s="356"/>
    </row>
    <row r="1802" spans="1:8" s="351" customFormat="1" ht="35.1" customHeight="1">
      <c r="A1802" s="356"/>
      <c r="B1802" s="403"/>
      <c r="C1802" s="403"/>
      <c r="E1802" s="435"/>
      <c r="F1802" s="436"/>
      <c r="G1802" s="436"/>
      <c r="H1802" s="356"/>
    </row>
    <row r="1803" spans="1:8" s="351" customFormat="1" ht="35.1" customHeight="1">
      <c r="A1803" s="356"/>
      <c r="B1803" s="403"/>
      <c r="C1803" s="403"/>
      <c r="E1803" s="435"/>
      <c r="F1803" s="436"/>
      <c r="G1803" s="436"/>
      <c r="H1803" s="356"/>
    </row>
    <row r="1804" spans="1:8" s="351" customFormat="1" ht="35.1" customHeight="1">
      <c r="A1804" s="356"/>
      <c r="B1804" s="403"/>
      <c r="C1804" s="403"/>
      <c r="E1804" s="435"/>
      <c r="F1804" s="436"/>
      <c r="G1804" s="436"/>
      <c r="H1804" s="356"/>
    </row>
    <row r="1805" spans="1:8" s="351" customFormat="1" ht="35.1" customHeight="1">
      <c r="A1805" s="356"/>
      <c r="B1805" s="403"/>
      <c r="C1805" s="403"/>
      <c r="E1805" s="435"/>
      <c r="F1805" s="436"/>
      <c r="G1805" s="436"/>
      <c r="H1805" s="356"/>
    </row>
    <row r="1806" spans="1:8" s="351" customFormat="1" ht="35.1" customHeight="1">
      <c r="A1806" s="356"/>
      <c r="B1806" s="403"/>
      <c r="C1806" s="403"/>
      <c r="E1806" s="435"/>
      <c r="F1806" s="436"/>
      <c r="G1806" s="436"/>
      <c r="H1806" s="356"/>
    </row>
    <row r="1807" spans="1:8" s="351" customFormat="1" ht="35.1" customHeight="1">
      <c r="A1807" s="356"/>
      <c r="B1807" s="403"/>
      <c r="C1807" s="403"/>
      <c r="E1807" s="435"/>
      <c r="F1807" s="436"/>
      <c r="G1807" s="436"/>
      <c r="H1807" s="356"/>
    </row>
    <row r="1808" spans="1:8" s="351" customFormat="1" ht="35.1" customHeight="1">
      <c r="A1808" s="356"/>
      <c r="B1808" s="403"/>
      <c r="C1808" s="403"/>
      <c r="E1808" s="435"/>
      <c r="F1808" s="436"/>
      <c r="G1808" s="436"/>
      <c r="H1808" s="356"/>
    </row>
    <row r="1809" spans="1:8" s="351" customFormat="1" ht="35.1" customHeight="1">
      <c r="A1809" s="356"/>
      <c r="B1809" s="403"/>
      <c r="C1809" s="403"/>
      <c r="E1809" s="435"/>
      <c r="F1809" s="436"/>
      <c r="G1809" s="436"/>
      <c r="H1809" s="356"/>
    </row>
    <row r="1810" spans="1:8" s="351" customFormat="1" ht="35.1" customHeight="1">
      <c r="A1810" s="356"/>
      <c r="B1810" s="403"/>
      <c r="C1810" s="403"/>
      <c r="E1810" s="435"/>
      <c r="F1810" s="436"/>
      <c r="G1810" s="436"/>
      <c r="H1810" s="356"/>
    </row>
    <row r="1811" spans="1:8" s="351" customFormat="1" ht="35.1" customHeight="1">
      <c r="A1811" s="356"/>
      <c r="B1811" s="403"/>
      <c r="C1811" s="403"/>
      <c r="E1811" s="435"/>
      <c r="F1811" s="436"/>
      <c r="G1811" s="436"/>
      <c r="H1811" s="356"/>
    </row>
    <row r="1812" spans="1:8" s="351" customFormat="1" ht="35.1" customHeight="1">
      <c r="A1812" s="356"/>
      <c r="B1812" s="403"/>
      <c r="C1812" s="403"/>
      <c r="E1812" s="435"/>
      <c r="F1812" s="436"/>
      <c r="G1812" s="436"/>
      <c r="H1812" s="356"/>
    </row>
    <row r="1813" spans="1:8" s="351" customFormat="1" ht="35.1" customHeight="1">
      <c r="A1813" s="356"/>
      <c r="B1813" s="403"/>
      <c r="C1813" s="403"/>
      <c r="E1813" s="435"/>
      <c r="F1813" s="436"/>
      <c r="G1813" s="436"/>
      <c r="H1813" s="356"/>
    </row>
    <row r="1814" spans="1:8" s="351" customFormat="1" ht="35.1" customHeight="1">
      <c r="A1814" s="356"/>
      <c r="B1814" s="403"/>
      <c r="C1814" s="403"/>
      <c r="E1814" s="435"/>
      <c r="F1814" s="436"/>
      <c r="G1814" s="436"/>
      <c r="H1814" s="356"/>
    </row>
    <row r="1815" spans="1:8" s="351" customFormat="1" ht="35.1" customHeight="1">
      <c r="A1815" s="356"/>
      <c r="B1815" s="403"/>
      <c r="C1815" s="403"/>
      <c r="E1815" s="435"/>
      <c r="F1815" s="436"/>
      <c r="G1815" s="436"/>
      <c r="H1815" s="356"/>
    </row>
    <row r="1816" spans="1:8" s="351" customFormat="1" ht="35.1" customHeight="1">
      <c r="A1816" s="356"/>
      <c r="B1816" s="403"/>
      <c r="C1816" s="403"/>
      <c r="E1816" s="435"/>
      <c r="F1816" s="436"/>
      <c r="G1816" s="436"/>
      <c r="H1816" s="356"/>
    </row>
    <row r="1817" spans="1:8" s="351" customFormat="1" ht="35.1" customHeight="1">
      <c r="A1817" s="356"/>
      <c r="B1817" s="403"/>
      <c r="C1817" s="403"/>
      <c r="E1817" s="435"/>
      <c r="F1817" s="436"/>
      <c r="G1817" s="436"/>
      <c r="H1817" s="356"/>
    </row>
    <row r="1818" spans="1:8" s="351" customFormat="1" ht="35.1" customHeight="1">
      <c r="A1818" s="356"/>
      <c r="B1818" s="403"/>
      <c r="C1818" s="403"/>
      <c r="E1818" s="435"/>
      <c r="F1818" s="436"/>
      <c r="G1818" s="436"/>
      <c r="H1818" s="356"/>
    </row>
    <row r="1819" spans="1:8" s="351" customFormat="1" ht="35.1" customHeight="1">
      <c r="A1819" s="356"/>
      <c r="B1819" s="403"/>
      <c r="C1819" s="403"/>
      <c r="E1819" s="435"/>
      <c r="F1819" s="436"/>
      <c r="G1819" s="436"/>
      <c r="H1819" s="356"/>
    </row>
    <row r="1820" spans="1:8" s="351" customFormat="1" ht="35.1" customHeight="1">
      <c r="A1820" s="356"/>
      <c r="B1820" s="403"/>
      <c r="C1820" s="403"/>
      <c r="E1820" s="435"/>
      <c r="F1820" s="436"/>
      <c r="G1820" s="436"/>
      <c r="H1820" s="356"/>
    </row>
    <row r="1821" spans="1:8" s="351" customFormat="1" ht="35.1" customHeight="1">
      <c r="A1821" s="356"/>
      <c r="B1821" s="403"/>
      <c r="C1821" s="403"/>
      <c r="E1821" s="435"/>
      <c r="F1821" s="436"/>
      <c r="G1821" s="436"/>
      <c r="H1821" s="356"/>
    </row>
    <row r="1822" spans="1:8" s="351" customFormat="1" ht="35.1" customHeight="1">
      <c r="A1822" s="356"/>
      <c r="B1822" s="403"/>
      <c r="C1822" s="403"/>
      <c r="E1822" s="435"/>
      <c r="F1822" s="436"/>
      <c r="G1822" s="436"/>
      <c r="H1822" s="356"/>
    </row>
    <row r="1823" spans="1:8" s="351" customFormat="1" ht="35.1" customHeight="1">
      <c r="A1823" s="356"/>
      <c r="B1823" s="403"/>
      <c r="C1823" s="403"/>
      <c r="E1823" s="435"/>
      <c r="F1823" s="436"/>
      <c r="G1823" s="436"/>
      <c r="H1823" s="356"/>
    </row>
    <row r="1824" spans="1:8" s="351" customFormat="1" ht="35.1" customHeight="1">
      <c r="A1824" s="356"/>
      <c r="B1824" s="403"/>
      <c r="C1824" s="403"/>
      <c r="E1824" s="435"/>
      <c r="F1824" s="436"/>
      <c r="G1824" s="436"/>
      <c r="H1824" s="356"/>
    </row>
    <row r="1825" spans="1:8" s="351" customFormat="1" ht="35.1" customHeight="1">
      <c r="A1825" s="356"/>
      <c r="B1825" s="403"/>
      <c r="C1825" s="403"/>
      <c r="E1825" s="435"/>
      <c r="F1825" s="436"/>
      <c r="G1825" s="436"/>
      <c r="H1825" s="356"/>
    </row>
    <row r="1826" spans="1:8" s="351" customFormat="1" ht="35.1" customHeight="1">
      <c r="A1826" s="356"/>
      <c r="B1826" s="403"/>
      <c r="C1826" s="403"/>
      <c r="E1826" s="435"/>
      <c r="F1826" s="436"/>
      <c r="G1826" s="436"/>
      <c r="H1826" s="356"/>
    </row>
    <row r="1827" spans="1:8" s="351" customFormat="1" ht="35.1" customHeight="1">
      <c r="A1827" s="356"/>
      <c r="B1827" s="403"/>
      <c r="C1827" s="403"/>
      <c r="E1827" s="435"/>
      <c r="F1827" s="436"/>
      <c r="G1827" s="436"/>
      <c r="H1827" s="356"/>
    </row>
    <row r="1828" spans="1:8" s="351" customFormat="1" ht="35.1" customHeight="1">
      <c r="A1828" s="356"/>
      <c r="B1828" s="403"/>
      <c r="C1828" s="403"/>
      <c r="E1828" s="435"/>
      <c r="F1828" s="436"/>
      <c r="G1828" s="436"/>
      <c r="H1828" s="356"/>
    </row>
    <row r="1829" spans="1:8" s="351" customFormat="1" ht="35.1" customHeight="1">
      <c r="A1829" s="356"/>
      <c r="B1829" s="403"/>
      <c r="C1829" s="403"/>
      <c r="E1829" s="435"/>
      <c r="F1829" s="436"/>
      <c r="G1829" s="436"/>
      <c r="H1829" s="356"/>
    </row>
    <row r="1830" spans="1:8" s="351" customFormat="1" ht="35.1" customHeight="1">
      <c r="A1830" s="356"/>
      <c r="B1830" s="403"/>
      <c r="C1830" s="403"/>
      <c r="E1830" s="435"/>
      <c r="F1830" s="436"/>
      <c r="G1830" s="436"/>
      <c r="H1830" s="356"/>
    </row>
    <row r="1831" spans="1:8" s="351" customFormat="1" ht="35.1" customHeight="1">
      <c r="A1831" s="356"/>
      <c r="B1831" s="403"/>
      <c r="C1831" s="403"/>
      <c r="E1831" s="435"/>
      <c r="F1831" s="436"/>
      <c r="G1831" s="436"/>
      <c r="H1831" s="356"/>
    </row>
    <row r="1832" spans="1:8" s="351" customFormat="1" ht="35.1" customHeight="1">
      <c r="A1832" s="356"/>
      <c r="B1832" s="403"/>
      <c r="C1832" s="403"/>
      <c r="E1832" s="435"/>
      <c r="F1832" s="436"/>
      <c r="G1832" s="436"/>
      <c r="H1832" s="356"/>
    </row>
    <row r="1833" spans="1:8" s="351" customFormat="1" ht="35.1" customHeight="1">
      <c r="A1833" s="356"/>
      <c r="B1833" s="403"/>
      <c r="C1833" s="403"/>
      <c r="E1833" s="435"/>
      <c r="F1833" s="436"/>
      <c r="G1833" s="436"/>
      <c r="H1833" s="356"/>
    </row>
    <row r="1834" spans="1:8" s="351" customFormat="1" ht="35.1" customHeight="1">
      <c r="A1834" s="356"/>
      <c r="B1834" s="403"/>
      <c r="C1834" s="403"/>
      <c r="E1834" s="435"/>
      <c r="F1834" s="436"/>
      <c r="G1834" s="436"/>
      <c r="H1834" s="356"/>
    </row>
    <row r="1835" spans="1:8" s="351" customFormat="1" ht="35.1" customHeight="1">
      <c r="A1835" s="356"/>
      <c r="B1835" s="403"/>
      <c r="C1835" s="403"/>
      <c r="E1835" s="435"/>
      <c r="F1835" s="436"/>
      <c r="G1835" s="436"/>
      <c r="H1835" s="356"/>
    </row>
    <row r="1836" spans="1:8" s="351" customFormat="1" ht="35.1" customHeight="1">
      <c r="A1836" s="356"/>
      <c r="B1836" s="403"/>
      <c r="C1836" s="403"/>
      <c r="E1836" s="435"/>
      <c r="F1836" s="436"/>
      <c r="G1836" s="436"/>
      <c r="H1836" s="356"/>
    </row>
    <row r="1837" spans="1:8" s="351" customFormat="1" ht="35.1" customHeight="1">
      <c r="A1837" s="356"/>
      <c r="B1837" s="403"/>
      <c r="C1837" s="403"/>
      <c r="E1837" s="435"/>
      <c r="F1837" s="436"/>
      <c r="G1837" s="436"/>
      <c r="H1837" s="356"/>
    </row>
    <row r="1838" spans="1:8" s="351" customFormat="1" ht="35.1" customHeight="1">
      <c r="A1838" s="356"/>
      <c r="B1838" s="403"/>
      <c r="C1838" s="403"/>
      <c r="E1838" s="435"/>
      <c r="F1838" s="436"/>
      <c r="G1838" s="436"/>
      <c r="H1838" s="356"/>
    </row>
    <row r="1839" spans="1:8" s="351" customFormat="1" ht="35.1" customHeight="1">
      <c r="A1839" s="356"/>
      <c r="B1839" s="403"/>
      <c r="C1839" s="403"/>
      <c r="E1839" s="435"/>
      <c r="F1839" s="436"/>
      <c r="G1839" s="436"/>
      <c r="H1839" s="356"/>
    </row>
    <row r="1840" spans="1:8" s="351" customFormat="1" ht="35.1" customHeight="1">
      <c r="A1840" s="356"/>
      <c r="B1840" s="403"/>
      <c r="C1840" s="403"/>
      <c r="E1840" s="435"/>
      <c r="F1840" s="436"/>
      <c r="G1840" s="436"/>
      <c r="H1840" s="356"/>
    </row>
    <row r="1841" spans="1:8" s="351" customFormat="1" ht="35.1" customHeight="1">
      <c r="A1841" s="356"/>
      <c r="B1841" s="403"/>
      <c r="C1841" s="403"/>
      <c r="E1841" s="435"/>
      <c r="F1841" s="436"/>
      <c r="G1841" s="436"/>
      <c r="H1841" s="356"/>
    </row>
    <row r="1842" spans="1:8" s="351" customFormat="1" ht="35.1" customHeight="1">
      <c r="A1842" s="356"/>
      <c r="B1842" s="403"/>
      <c r="C1842" s="403"/>
      <c r="E1842" s="435"/>
      <c r="F1842" s="436"/>
      <c r="G1842" s="436"/>
      <c r="H1842" s="356"/>
    </row>
    <row r="1843" spans="1:8" s="351" customFormat="1" ht="35.1" customHeight="1">
      <c r="A1843" s="356"/>
      <c r="B1843" s="403"/>
      <c r="C1843" s="403"/>
      <c r="E1843" s="435"/>
      <c r="F1843" s="436"/>
      <c r="G1843" s="436"/>
      <c r="H1843" s="356"/>
    </row>
    <row r="1844" spans="1:8" s="351" customFormat="1" ht="35.1" customHeight="1">
      <c r="A1844" s="356"/>
      <c r="B1844" s="403"/>
      <c r="C1844" s="403"/>
      <c r="E1844" s="435"/>
      <c r="F1844" s="436"/>
      <c r="G1844" s="436"/>
      <c r="H1844" s="356"/>
    </row>
    <row r="1845" spans="1:8" s="351" customFormat="1" ht="35.1" customHeight="1">
      <c r="A1845" s="356"/>
      <c r="B1845" s="403"/>
      <c r="C1845" s="403"/>
      <c r="E1845" s="435"/>
      <c r="F1845" s="436"/>
      <c r="G1845" s="436"/>
      <c r="H1845" s="356"/>
    </row>
    <row r="1846" spans="1:8" s="351" customFormat="1" ht="35.1" customHeight="1">
      <c r="A1846" s="356"/>
      <c r="B1846" s="403"/>
      <c r="C1846" s="403"/>
      <c r="E1846" s="435"/>
      <c r="F1846" s="436"/>
      <c r="G1846" s="436"/>
      <c r="H1846" s="356"/>
    </row>
    <row r="1847" spans="1:8" s="351" customFormat="1" ht="35.1" customHeight="1">
      <c r="A1847" s="356"/>
      <c r="B1847" s="403"/>
      <c r="C1847" s="403"/>
      <c r="E1847" s="435"/>
      <c r="F1847" s="436"/>
      <c r="G1847" s="436"/>
      <c r="H1847" s="356"/>
    </row>
    <row r="1848" spans="1:8" s="351" customFormat="1" ht="35.1" customHeight="1">
      <c r="A1848" s="356"/>
      <c r="B1848" s="403"/>
      <c r="C1848" s="403"/>
      <c r="E1848" s="435"/>
      <c r="F1848" s="436"/>
      <c r="G1848" s="436"/>
      <c r="H1848" s="356"/>
    </row>
    <row r="1849" spans="1:8" s="351" customFormat="1" ht="35.1" customHeight="1">
      <c r="A1849" s="356"/>
      <c r="B1849" s="403"/>
      <c r="C1849" s="403"/>
      <c r="E1849" s="435"/>
      <c r="F1849" s="436"/>
      <c r="G1849" s="436"/>
      <c r="H1849" s="356"/>
    </row>
    <row r="1850" spans="1:8" s="351" customFormat="1" ht="35.1" customHeight="1">
      <c r="A1850" s="356"/>
      <c r="B1850" s="403"/>
      <c r="C1850" s="403"/>
      <c r="E1850" s="435"/>
      <c r="F1850" s="436"/>
      <c r="G1850" s="436"/>
      <c r="H1850" s="356"/>
    </row>
    <row r="1851" spans="1:8" s="351" customFormat="1" ht="35.1" customHeight="1">
      <c r="A1851" s="356"/>
      <c r="B1851" s="403"/>
      <c r="C1851" s="403"/>
      <c r="E1851" s="435"/>
      <c r="F1851" s="436"/>
      <c r="G1851" s="436"/>
      <c r="H1851" s="356"/>
    </row>
    <row r="1852" spans="1:8" s="351" customFormat="1" ht="35.1" customHeight="1">
      <c r="A1852" s="356"/>
      <c r="B1852" s="403"/>
      <c r="C1852" s="403"/>
      <c r="E1852" s="435"/>
      <c r="F1852" s="436"/>
      <c r="G1852" s="436"/>
      <c r="H1852" s="356"/>
    </row>
    <row r="1853" spans="1:8" s="351" customFormat="1" ht="35.1" customHeight="1">
      <c r="A1853" s="356"/>
      <c r="B1853" s="403"/>
      <c r="C1853" s="403"/>
      <c r="E1853" s="435"/>
      <c r="F1853" s="436"/>
      <c r="G1853" s="436"/>
      <c r="H1853" s="356"/>
    </row>
    <row r="1854" spans="1:8" s="351" customFormat="1" ht="35.1" customHeight="1">
      <c r="A1854" s="356"/>
      <c r="B1854" s="403"/>
      <c r="C1854" s="403"/>
      <c r="E1854" s="435"/>
      <c r="F1854" s="436"/>
      <c r="G1854" s="436"/>
      <c r="H1854" s="356"/>
    </row>
    <row r="1855" spans="1:8" s="351" customFormat="1" ht="35.1" customHeight="1">
      <c r="A1855" s="356"/>
      <c r="B1855" s="403"/>
      <c r="C1855" s="403"/>
      <c r="E1855" s="435"/>
      <c r="F1855" s="436"/>
      <c r="G1855" s="436"/>
      <c r="H1855" s="356"/>
    </row>
    <row r="1856" spans="1:8" s="351" customFormat="1" ht="35.1" customHeight="1">
      <c r="A1856" s="356"/>
      <c r="B1856" s="403"/>
      <c r="C1856" s="403"/>
      <c r="E1856" s="435"/>
      <c r="F1856" s="436"/>
      <c r="G1856" s="436"/>
      <c r="H1856" s="356"/>
    </row>
    <row r="1857" spans="1:8" s="351" customFormat="1" ht="35.1" customHeight="1">
      <c r="A1857" s="356"/>
      <c r="B1857" s="403"/>
      <c r="C1857" s="403"/>
      <c r="E1857" s="435"/>
      <c r="F1857" s="436"/>
      <c r="G1857" s="436"/>
      <c r="H1857" s="356"/>
    </row>
    <row r="1858" spans="1:8" s="351" customFormat="1" ht="35.1" customHeight="1">
      <c r="A1858" s="356"/>
      <c r="B1858" s="403"/>
      <c r="C1858" s="403"/>
      <c r="E1858" s="435"/>
      <c r="F1858" s="436"/>
      <c r="G1858" s="436"/>
      <c r="H1858" s="356"/>
    </row>
    <row r="1859" spans="1:8" s="351" customFormat="1" ht="35.1" customHeight="1">
      <c r="A1859" s="356"/>
      <c r="B1859" s="403"/>
      <c r="C1859" s="403"/>
      <c r="E1859" s="435"/>
      <c r="F1859" s="436"/>
      <c r="G1859" s="436"/>
      <c r="H1859" s="356"/>
    </row>
    <row r="1860" spans="1:8" s="351" customFormat="1" ht="35.1" customHeight="1">
      <c r="A1860" s="356"/>
      <c r="B1860" s="403"/>
      <c r="C1860" s="403"/>
      <c r="E1860" s="435"/>
      <c r="F1860" s="436"/>
      <c r="G1860" s="436"/>
      <c r="H1860" s="356"/>
    </row>
    <row r="1861" spans="1:8" s="351" customFormat="1" ht="35.1" customHeight="1">
      <c r="A1861" s="356"/>
      <c r="B1861" s="403"/>
      <c r="C1861" s="403"/>
      <c r="E1861" s="435"/>
      <c r="F1861" s="436"/>
      <c r="G1861" s="436"/>
      <c r="H1861" s="356"/>
    </row>
    <row r="1862" spans="1:8" s="351" customFormat="1" ht="35.1" customHeight="1">
      <c r="A1862" s="356"/>
      <c r="B1862" s="403"/>
      <c r="C1862" s="403"/>
      <c r="E1862" s="435"/>
      <c r="F1862" s="436"/>
      <c r="G1862" s="436"/>
      <c r="H1862" s="356"/>
    </row>
    <row r="1863" spans="1:8" s="351" customFormat="1" ht="35.1" customHeight="1">
      <c r="A1863" s="356"/>
      <c r="B1863" s="403"/>
      <c r="C1863" s="403"/>
      <c r="E1863" s="435"/>
      <c r="F1863" s="436"/>
      <c r="G1863" s="436"/>
      <c r="H1863" s="356"/>
    </row>
    <row r="1864" spans="1:8" s="351" customFormat="1" ht="35.1" customHeight="1">
      <c r="A1864" s="356"/>
      <c r="B1864" s="403"/>
      <c r="C1864" s="403"/>
      <c r="E1864" s="435"/>
      <c r="F1864" s="436"/>
      <c r="G1864" s="436"/>
      <c r="H1864" s="356"/>
    </row>
    <row r="1865" spans="1:8" s="351" customFormat="1" ht="35.1" customHeight="1">
      <c r="A1865" s="356"/>
      <c r="B1865" s="403"/>
      <c r="C1865" s="403"/>
      <c r="E1865" s="435"/>
      <c r="F1865" s="436"/>
      <c r="G1865" s="436"/>
      <c r="H1865" s="356"/>
    </row>
    <row r="1866" spans="1:8" s="351" customFormat="1" ht="35.1" customHeight="1">
      <c r="A1866" s="356"/>
      <c r="B1866" s="403"/>
      <c r="C1866" s="403"/>
      <c r="E1866" s="435"/>
      <c r="F1866" s="436"/>
      <c r="G1866" s="436"/>
      <c r="H1866" s="356"/>
    </row>
    <row r="1867" spans="1:8" s="351" customFormat="1" ht="35.1" customHeight="1">
      <c r="A1867" s="356"/>
      <c r="B1867" s="403"/>
      <c r="C1867" s="403"/>
      <c r="E1867" s="435"/>
      <c r="F1867" s="436"/>
      <c r="G1867" s="436"/>
      <c r="H1867" s="356"/>
    </row>
    <row r="1868" spans="1:8" s="351" customFormat="1" ht="35.1" customHeight="1">
      <c r="A1868" s="356"/>
      <c r="B1868" s="403"/>
      <c r="C1868" s="403"/>
      <c r="E1868" s="435"/>
      <c r="F1868" s="436"/>
      <c r="G1868" s="436"/>
      <c r="H1868" s="356"/>
    </row>
    <row r="1869" spans="1:8" s="351" customFormat="1" ht="35.1" customHeight="1">
      <c r="A1869" s="356"/>
      <c r="B1869" s="403"/>
      <c r="C1869" s="403"/>
      <c r="E1869" s="435"/>
      <c r="F1869" s="436"/>
      <c r="G1869" s="436"/>
      <c r="H1869" s="356"/>
    </row>
    <row r="1870" spans="1:8" s="351" customFormat="1" ht="35.1" customHeight="1">
      <c r="A1870" s="356"/>
      <c r="B1870" s="403"/>
      <c r="C1870" s="403"/>
      <c r="E1870" s="435"/>
      <c r="F1870" s="436"/>
      <c r="G1870" s="436"/>
      <c r="H1870" s="356"/>
    </row>
    <row r="1871" spans="1:8" s="351" customFormat="1" ht="35.1" customHeight="1">
      <c r="A1871" s="356"/>
      <c r="B1871" s="403"/>
      <c r="C1871" s="403"/>
      <c r="E1871" s="435"/>
      <c r="F1871" s="436"/>
      <c r="G1871" s="436"/>
      <c r="H1871" s="356"/>
    </row>
    <row r="1872" spans="1:8" s="351" customFormat="1" ht="35.1" customHeight="1">
      <c r="A1872" s="356"/>
      <c r="B1872" s="403"/>
      <c r="C1872" s="403"/>
      <c r="E1872" s="435"/>
      <c r="F1872" s="436"/>
      <c r="G1872" s="436"/>
      <c r="H1872" s="356"/>
    </row>
    <row r="1873" spans="1:8" s="351" customFormat="1" ht="35.1" customHeight="1">
      <c r="A1873" s="356"/>
      <c r="B1873" s="403"/>
      <c r="C1873" s="403"/>
      <c r="E1873" s="435"/>
      <c r="F1873" s="436"/>
      <c r="G1873" s="436"/>
      <c r="H1873" s="356"/>
    </row>
    <row r="1874" spans="1:8" s="351" customFormat="1" ht="35.1" customHeight="1">
      <c r="A1874" s="356"/>
      <c r="B1874" s="403"/>
      <c r="C1874" s="403"/>
      <c r="E1874" s="435"/>
      <c r="F1874" s="436"/>
      <c r="G1874" s="436"/>
      <c r="H1874" s="356"/>
    </row>
    <row r="1875" spans="1:8" s="351" customFormat="1" ht="35.1" customHeight="1">
      <c r="A1875" s="356"/>
      <c r="B1875" s="403"/>
      <c r="C1875" s="403"/>
      <c r="E1875" s="435"/>
      <c r="F1875" s="436"/>
      <c r="G1875" s="436"/>
      <c r="H1875" s="356"/>
    </row>
    <row r="1876" spans="1:8" s="351" customFormat="1" ht="35.1" customHeight="1">
      <c r="A1876" s="356"/>
      <c r="B1876" s="403"/>
      <c r="C1876" s="403"/>
      <c r="E1876" s="435"/>
      <c r="F1876" s="436"/>
      <c r="G1876" s="436"/>
      <c r="H1876" s="356"/>
    </row>
    <row r="1877" spans="1:8" s="351" customFormat="1" ht="35.1" customHeight="1">
      <c r="A1877" s="356"/>
      <c r="B1877" s="403"/>
      <c r="C1877" s="403"/>
      <c r="E1877" s="435"/>
      <c r="F1877" s="436"/>
      <c r="G1877" s="436"/>
      <c r="H1877" s="356"/>
    </row>
    <row r="1878" spans="1:8" s="351" customFormat="1" ht="35.1" customHeight="1">
      <c r="A1878" s="356"/>
      <c r="B1878" s="403"/>
      <c r="C1878" s="403"/>
      <c r="E1878" s="435"/>
      <c r="F1878" s="436"/>
      <c r="G1878" s="436"/>
      <c r="H1878" s="356"/>
    </row>
    <row r="1879" spans="1:8" s="351" customFormat="1" ht="35.1" customHeight="1">
      <c r="A1879" s="356"/>
      <c r="B1879" s="403"/>
      <c r="C1879" s="403"/>
      <c r="E1879" s="435"/>
      <c r="F1879" s="436"/>
      <c r="G1879" s="436"/>
      <c r="H1879" s="356"/>
    </row>
    <row r="1880" spans="1:8" s="351" customFormat="1" ht="35.1" customHeight="1">
      <c r="A1880" s="356"/>
      <c r="B1880" s="403"/>
      <c r="C1880" s="403"/>
      <c r="E1880" s="435"/>
      <c r="F1880" s="436"/>
      <c r="G1880" s="436"/>
      <c r="H1880" s="356"/>
    </row>
    <row r="1881" spans="1:8" s="351" customFormat="1" ht="35.1" customHeight="1">
      <c r="A1881" s="356"/>
      <c r="B1881" s="403"/>
      <c r="C1881" s="403"/>
      <c r="E1881" s="435"/>
      <c r="F1881" s="436"/>
      <c r="G1881" s="436"/>
      <c r="H1881" s="356"/>
    </row>
    <row r="1882" spans="1:8" s="351" customFormat="1" ht="35.1" customHeight="1">
      <c r="A1882" s="356"/>
      <c r="B1882" s="403"/>
      <c r="C1882" s="403"/>
      <c r="E1882" s="435"/>
      <c r="F1882" s="436"/>
      <c r="G1882" s="436"/>
      <c r="H1882" s="356"/>
    </row>
    <row r="1883" spans="1:8" s="351" customFormat="1" ht="35.1" customHeight="1">
      <c r="A1883" s="356"/>
      <c r="B1883" s="403"/>
      <c r="C1883" s="403"/>
      <c r="E1883" s="435"/>
      <c r="F1883" s="436"/>
      <c r="G1883" s="436"/>
      <c r="H1883" s="356"/>
    </row>
    <row r="1884" spans="1:8" s="351" customFormat="1" ht="35.1" customHeight="1">
      <c r="A1884" s="356"/>
      <c r="B1884" s="403"/>
      <c r="C1884" s="403"/>
      <c r="E1884" s="435"/>
      <c r="F1884" s="436"/>
      <c r="G1884" s="436"/>
      <c r="H1884" s="356"/>
    </row>
    <row r="1885" spans="1:8" s="351" customFormat="1" ht="35.1" customHeight="1">
      <c r="A1885" s="356"/>
      <c r="B1885" s="403"/>
      <c r="C1885" s="403"/>
      <c r="E1885" s="435"/>
      <c r="F1885" s="436"/>
      <c r="G1885" s="436"/>
      <c r="H1885" s="356"/>
    </row>
    <row r="1886" spans="1:8" s="351" customFormat="1" ht="35.1" customHeight="1">
      <c r="A1886" s="356"/>
      <c r="B1886" s="403"/>
      <c r="C1886" s="403"/>
      <c r="E1886" s="435"/>
      <c r="F1886" s="436"/>
      <c r="G1886" s="436"/>
      <c r="H1886" s="356"/>
    </row>
    <row r="1887" spans="1:8" s="351" customFormat="1" ht="35.1" customHeight="1">
      <c r="A1887" s="356"/>
      <c r="B1887" s="403"/>
      <c r="C1887" s="403"/>
      <c r="E1887" s="435"/>
      <c r="F1887" s="436"/>
      <c r="G1887" s="436"/>
      <c r="H1887" s="356"/>
    </row>
    <row r="1888" spans="1:8" s="351" customFormat="1" ht="35.1" customHeight="1">
      <c r="A1888" s="356"/>
      <c r="B1888" s="403"/>
      <c r="C1888" s="403"/>
      <c r="E1888" s="435"/>
      <c r="F1888" s="436"/>
      <c r="G1888" s="436"/>
      <c r="H1888" s="356"/>
    </row>
    <row r="1889" spans="1:8" s="351" customFormat="1" ht="35.1" customHeight="1">
      <c r="A1889" s="356"/>
      <c r="B1889" s="403"/>
      <c r="C1889" s="403"/>
      <c r="E1889" s="435"/>
      <c r="F1889" s="436"/>
      <c r="G1889" s="436"/>
      <c r="H1889" s="356"/>
    </row>
    <row r="1890" spans="1:8" s="351" customFormat="1" ht="35.1" customHeight="1">
      <c r="A1890" s="356"/>
      <c r="B1890" s="403"/>
      <c r="C1890" s="403"/>
      <c r="E1890" s="435"/>
      <c r="F1890" s="436"/>
      <c r="G1890" s="436"/>
      <c r="H1890" s="356"/>
    </row>
    <row r="1891" spans="1:8" s="351" customFormat="1" ht="35.1" customHeight="1">
      <c r="A1891" s="356"/>
      <c r="B1891" s="403"/>
      <c r="C1891" s="403"/>
      <c r="E1891" s="435"/>
      <c r="F1891" s="436"/>
      <c r="G1891" s="436"/>
      <c r="H1891" s="356"/>
    </row>
    <row r="1892" spans="1:8" s="351" customFormat="1" ht="35.1" customHeight="1">
      <c r="A1892" s="356"/>
      <c r="B1892" s="403"/>
      <c r="C1892" s="403"/>
      <c r="E1892" s="435"/>
      <c r="F1892" s="436"/>
      <c r="G1892" s="436"/>
      <c r="H1892" s="356"/>
    </row>
    <row r="1893" spans="1:8" s="351" customFormat="1" ht="35.1" customHeight="1">
      <c r="A1893" s="356"/>
      <c r="B1893" s="403"/>
      <c r="C1893" s="403"/>
      <c r="E1893" s="435"/>
      <c r="F1893" s="436"/>
      <c r="G1893" s="436"/>
      <c r="H1893" s="356"/>
    </row>
    <row r="1894" spans="1:8" s="351" customFormat="1" ht="35.1" customHeight="1">
      <c r="A1894" s="356"/>
      <c r="B1894" s="403"/>
      <c r="C1894" s="403"/>
      <c r="E1894" s="435"/>
      <c r="F1894" s="436"/>
      <c r="G1894" s="436"/>
      <c r="H1894" s="356"/>
    </row>
    <row r="1895" spans="1:8" s="351" customFormat="1" ht="35.1" customHeight="1">
      <c r="A1895" s="356"/>
      <c r="B1895" s="403"/>
      <c r="C1895" s="403"/>
      <c r="E1895" s="435"/>
      <c r="F1895" s="436"/>
      <c r="G1895" s="436"/>
      <c r="H1895" s="356"/>
    </row>
    <row r="1896" spans="1:8" s="351" customFormat="1" ht="35.1" customHeight="1">
      <c r="A1896" s="356"/>
      <c r="B1896" s="403"/>
      <c r="C1896" s="403"/>
      <c r="E1896" s="435"/>
      <c r="F1896" s="436"/>
      <c r="G1896" s="436"/>
      <c r="H1896" s="356"/>
    </row>
    <row r="1897" spans="1:8" s="351" customFormat="1" ht="35.1" customHeight="1">
      <c r="A1897" s="356"/>
      <c r="B1897" s="403"/>
      <c r="C1897" s="403"/>
      <c r="E1897" s="435"/>
      <c r="F1897" s="436"/>
      <c r="G1897" s="436"/>
      <c r="H1897" s="356"/>
    </row>
    <row r="1898" spans="1:8" s="351" customFormat="1" ht="35.1" customHeight="1">
      <c r="A1898" s="356"/>
      <c r="B1898" s="403"/>
      <c r="C1898" s="403"/>
      <c r="E1898" s="435"/>
      <c r="F1898" s="436"/>
      <c r="G1898" s="436"/>
      <c r="H1898" s="356"/>
    </row>
    <row r="1899" spans="1:8" s="351" customFormat="1" ht="35.1" customHeight="1">
      <c r="A1899" s="356"/>
      <c r="B1899" s="403"/>
      <c r="C1899" s="403"/>
      <c r="E1899" s="435"/>
      <c r="F1899" s="436"/>
      <c r="G1899" s="436"/>
      <c r="H1899" s="356"/>
    </row>
    <row r="1900" spans="1:8" s="351" customFormat="1" ht="35.1" customHeight="1">
      <c r="A1900" s="356"/>
      <c r="B1900" s="403"/>
      <c r="C1900" s="403"/>
      <c r="E1900" s="435"/>
      <c r="F1900" s="436"/>
      <c r="G1900" s="436"/>
      <c r="H1900" s="356"/>
    </row>
    <row r="1901" spans="1:8" s="351" customFormat="1" ht="35.1" customHeight="1">
      <c r="A1901" s="356"/>
      <c r="B1901" s="403"/>
      <c r="C1901" s="403"/>
      <c r="E1901" s="435"/>
      <c r="F1901" s="436"/>
      <c r="G1901" s="436"/>
      <c r="H1901" s="356"/>
    </row>
    <row r="1902" spans="1:8" s="351" customFormat="1" ht="35.1" customHeight="1">
      <c r="A1902" s="356"/>
      <c r="B1902" s="403"/>
      <c r="C1902" s="403"/>
      <c r="E1902" s="435"/>
      <c r="F1902" s="436"/>
      <c r="G1902" s="436"/>
      <c r="H1902" s="356"/>
    </row>
    <row r="1903" spans="1:8" s="351" customFormat="1" ht="35.1" customHeight="1">
      <c r="A1903" s="356"/>
      <c r="B1903" s="403"/>
      <c r="C1903" s="403"/>
      <c r="E1903" s="435"/>
      <c r="F1903" s="436"/>
      <c r="G1903" s="436"/>
      <c r="H1903" s="356"/>
    </row>
    <row r="1904" spans="1:8" s="351" customFormat="1" ht="35.1" customHeight="1">
      <c r="A1904" s="356"/>
      <c r="B1904" s="403"/>
      <c r="C1904" s="403"/>
      <c r="E1904" s="435"/>
      <c r="F1904" s="436"/>
      <c r="G1904" s="436"/>
      <c r="H1904" s="356"/>
    </row>
    <row r="1905" spans="1:8" s="351" customFormat="1" ht="35.1" customHeight="1">
      <c r="A1905" s="356"/>
      <c r="B1905" s="403"/>
      <c r="C1905" s="403"/>
      <c r="E1905" s="435"/>
      <c r="F1905" s="436"/>
      <c r="G1905" s="436"/>
      <c r="H1905" s="356"/>
    </row>
    <row r="1906" spans="1:8" s="351" customFormat="1" ht="35.1" customHeight="1">
      <c r="A1906" s="356"/>
      <c r="B1906" s="403"/>
      <c r="C1906" s="403"/>
      <c r="E1906" s="435"/>
      <c r="F1906" s="436"/>
      <c r="G1906" s="436"/>
      <c r="H1906" s="356"/>
    </row>
    <row r="1907" spans="1:8" s="351" customFormat="1" ht="35.1" customHeight="1">
      <c r="A1907" s="356"/>
      <c r="B1907" s="403"/>
      <c r="C1907" s="403"/>
      <c r="E1907" s="435"/>
      <c r="F1907" s="436"/>
      <c r="G1907" s="436"/>
      <c r="H1907" s="356"/>
    </row>
    <row r="1908" spans="1:8" s="351" customFormat="1" ht="35.1" customHeight="1">
      <c r="A1908" s="356"/>
      <c r="B1908" s="403"/>
      <c r="C1908" s="403"/>
      <c r="E1908" s="435"/>
      <c r="F1908" s="436"/>
      <c r="G1908" s="436"/>
      <c r="H1908" s="356"/>
    </row>
    <row r="1909" spans="1:8" s="351" customFormat="1" ht="35.1" customHeight="1">
      <c r="A1909" s="356"/>
      <c r="B1909" s="403"/>
      <c r="C1909" s="403"/>
      <c r="E1909" s="435"/>
      <c r="F1909" s="436"/>
      <c r="G1909" s="436"/>
      <c r="H1909" s="356"/>
    </row>
    <row r="1910" spans="1:8" s="351" customFormat="1" ht="35.1" customHeight="1">
      <c r="A1910" s="356"/>
      <c r="B1910" s="403"/>
      <c r="C1910" s="403"/>
      <c r="E1910" s="435"/>
      <c r="F1910" s="436"/>
      <c r="G1910" s="436"/>
      <c r="H1910" s="356"/>
    </row>
    <row r="1911" spans="1:8" s="351" customFormat="1" ht="35.1" customHeight="1">
      <c r="A1911" s="356"/>
      <c r="B1911" s="403"/>
      <c r="C1911" s="403"/>
      <c r="E1911" s="435"/>
      <c r="F1911" s="436"/>
      <c r="G1911" s="436"/>
      <c r="H1911" s="356"/>
    </row>
    <row r="1912" spans="1:8" s="351" customFormat="1" ht="35.1" customHeight="1">
      <c r="A1912" s="356"/>
      <c r="B1912" s="403"/>
      <c r="C1912" s="403"/>
      <c r="E1912" s="435"/>
      <c r="F1912" s="436"/>
      <c r="G1912" s="436"/>
      <c r="H1912" s="356"/>
    </row>
    <row r="1913" spans="1:8" s="351" customFormat="1" ht="35.1" customHeight="1">
      <c r="A1913" s="356"/>
      <c r="B1913" s="403"/>
      <c r="C1913" s="403"/>
      <c r="E1913" s="435"/>
      <c r="F1913" s="436"/>
      <c r="G1913" s="436"/>
      <c r="H1913" s="356"/>
    </row>
    <row r="1914" spans="1:8" s="351" customFormat="1" ht="35.1" customHeight="1">
      <c r="A1914" s="356"/>
      <c r="B1914" s="403"/>
      <c r="C1914" s="403"/>
      <c r="E1914" s="435"/>
      <c r="F1914" s="436"/>
      <c r="G1914" s="436"/>
      <c r="H1914" s="356"/>
    </row>
    <row r="1915" spans="1:8" s="351" customFormat="1" ht="35.1" customHeight="1">
      <c r="A1915" s="356"/>
      <c r="B1915" s="403"/>
      <c r="C1915" s="403"/>
      <c r="E1915" s="435"/>
      <c r="F1915" s="436"/>
      <c r="G1915" s="436"/>
      <c r="H1915" s="356"/>
    </row>
    <row r="1916" spans="1:8" s="351" customFormat="1" ht="35.1" customHeight="1">
      <c r="A1916" s="356"/>
      <c r="B1916" s="403"/>
      <c r="C1916" s="403"/>
      <c r="E1916" s="435"/>
      <c r="F1916" s="436"/>
      <c r="G1916" s="436"/>
      <c r="H1916" s="356"/>
    </row>
    <row r="1917" spans="1:8" s="351" customFormat="1" ht="35.1" customHeight="1">
      <c r="A1917" s="356"/>
      <c r="B1917" s="403"/>
      <c r="C1917" s="403"/>
      <c r="E1917" s="435"/>
      <c r="F1917" s="436"/>
      <c r="G1917" s="436"/>
      <c r="H1917" s="356"/>
    </row>
    <row r="1918" spans="1:8" s="351" customFormat="1" ht="35.1" customHeight="1">
      <c r="A1918" s="356"/>
      <c r="B1918" s="403"/>
      <c r="C1918" s="403"/>
      <c r="E1918" s="435"/>
      <c r="F1918" s="436"/>
      <c r="G1918" s="436"/>
      <c r="H1918" s="356"/>
    </row>
    <row r="1919" spans="1:8" s="351" customFormat="1" ht="35.1" customHeight="1">
      <c r="A1919" s="356"/>
      <c r="B1919" s="403"/>
      <c r="C1919" s="403"/>
      <c r="E1919" s="435"/>
      <c r="F1919" s="436"/>
      <c r="G1919" s="436"/>
      <c r="H1919" s="356"/>
    </row>
    <row r="1920" spans="1:8" s="351" customFormat="1" ht="35.1" customHeight="1">
      <c r="A1920" s="356"/>
      <c r="B1920" s="403"/>
      <c r="C1920" s="403"/>
      <c r="E1920" s="435"/>
      <c r="F1920" s="436"/>
      <c r="G1920" s="436"/>
      <c r="H1920" s="356"/>
    </row>
    <row r="1921" spans="1:8" s="351" customFormat="1" ht="35.1" customHeight="1">
      <c r="A1921" s="356"/>
      <c r="B1921" s="403"/>
      <c r="C1921" s="403"/>
      <c r="E1921" s="435"/>
      <c r="F1921" s="436"/>
      <c r="G1921" s="436"/>
      <c r="H1921" s="356"/>
    </row>
    <row r="1922" spans="1:8" s="351" customFormat="1" ht="35.1" customHeight="1">
      <c r="A1922" s="356"/>
      <c r="B1922" s="403"/>
      <c r="C1922" s="403"/>
      <c r="E1922" s="435"/>
      <c r="F1922" s="436"/>
      <c r="G1922" s="436"/>
      <c r="H1922" s="356"/>
    </row>
    <row r="1923" spans="1:8" s="351" customFormat="1" ht="35.1" customHeight="1">
      <c r="A1923" s="356"/>
      <c r="B1923" s="403"/>
      <c r="C1923" s="403"/>
      <c r="E1923" s="435"/>
      <c r="F1923" s="436"/>
      <c r="G1923" s="436"/>
      <c r="H1923" s="356"/>
    </row>
    <row r="1924" spans="1:8" s="351" customFormat="1" ht="35.1" customHeight="1">
      <c r="A1924" s="356"/>
      <c r="B1924" s="403"/>
      <c r="C1924" s="403"/>
      <c r="E1924" s="435"/>
      <c r="F1924" s="436"/>
      <c r="G1924" s="436"/>
      <c r="H1924" s="356"/>
    </row>
    <row r="1925" spans="1:8" s="351" customFormat="1" ht="35.1" customHeight="1">
      <c r="A1925" s="356"/>
      <c r="B1925" s="403"/>
      <c r="C1925" s="403"/>
      <c r="E1925" s="435"/>
      <c r="F1925" s="436"/>
      <c r="G1925" s="436"/>
      <c r="H1925" s="356"/>
    </row>
    <row r="1926" spans="1:8" s="351" customFormat="1" ht="35.1" customHeight="1">
      <c r="A1926" s="356"/>
      <c r="B1926" s="403"/>
      <c r="C1926" s="403"/>
      <c r="E1926" s="435"/>
      <c r="F1926" s="436"/>
      <c r="G1926" s="436"/>
      <c r="H1926" s="356"/>
    </row>
    <row r="1927" spans="1:8" s="351" customFormat="1" ht="35.1" customHeight="1">
      <c r="A1927" s="356"/>
      <c r="B1927" s="403"/>
      <c r="C1927" s="403"/>
      <c r="E1927" s="435"/>
      <c r="F1927" s="436"/>
      <c r="G1927" s="436"/>
      <c r="H1927" s="356"/>
    </row>
    <row r="1928" spans="1:8" s="351" customFormat="1" ht="35.1" customHeight="1">
      <c r="A1928" s="356"/>
      <c r="B1928" s="403"/>
      <c r="C1928" s="403"/>
      <c r="E1928" s="435"/>
      <c r="F1928" s="436"/>
      <c r="G1928" s="436"/>
      <c r="H1928" s="356"/>
    </row>
    <row r="1929" spans="1:8" s="351" customFormat="1" ht="35.1" customHeight="1">
      <c r="A1929" s="356"/>
      <c r="B1929" s="403"/>
      <c r="C1929" s="403"/>
      <c r="E1929" s="435"/>
      <c r="F1929" s="436"/>
      <c r="G1929" s="436"/>
      <c r="H1929" s="356"/>
    </row>
    <row r="1930" spans="1:8" s="351" customFormat="1" ht="35.1" customHeight="1">
      <c r="A1930" s="356"/>
      <c r="B1930" s="403"/>
      <c r="C1930" s="403"/>
      <c r="E1930" s="435"/>
      <c r="F1930" s="436"/>
      <c r="G1930" s="436"/>
      <c r="H1930" s="356"/>
    </row>
    <row r="1931" spans="1:8" s="351" customFormat="1" ht="35.1" customHeight="1">
      <c r="A1931" s="356"/>
      <c r="B1931" s="403"/>
      <c r="C1931" s="403"/>
      <c r="E1931" s="435"/>
      <c r="F1931" s="436"/>
      <c r="G1931" s="436"/>
      <c r="H1931" s="356"/>
    </row>
    <row r="1932" spans="1:8" s="351" customFormat="1" ht="35.1" customHeight="1">
      <c r="A1932" s="356"/>
      <c r="B1932" s="403"/>
      <c r="C1932" s="403"/>
      <c r="E1932" s="435"/>
      <c r="F1932" s="436"/>
      <c r="G1932" s="436"/>
      <c r="H1932" s="356"/>
    </row>
    <row r="1933" spans="1:8" s="351" customFormat="1" ht="35.1" customHeight="1">
      <c r="A1933" s="356"/>
      <c r="B1933" s="403"/>
      <c r="C1933" s="403"/>
      <c r="E1933" s="435"/>
      <c r="F1933" s="436"/>
      <c r="G1933" s="436"/>
      <c r="H1933" s="356"/>
    </row>
    <row r="1934" spans="1:8" s="351" customFormat="1" ht="35.1" customHeight="1">
      <c r="A1934" s="356"/>
      <c r="B1934" s="403"/>
      <c r="C1934" s="403"/>
      <c r="E1934" s="435"/>
      <c r="F1934" s="436"/>
      <c r="G1934" s="436"/>
      <c r="H1934" s="356"/>
    </row>
    <row r="1935" spans="1:8" s="351" customFormat="1" ht="35.1" customHeight="1">
      <c r="A1935" s="356"/>
      <c r="B1935" s="403"/>
      <c r="C1935" s="403"/>
      <c r="E1935" s="435"/>
      <c r="F1935" s="436"/>
      <c r="G1935" s="436"/>
      <c r="H1935" s="356"/>
    </row>
    <row r="1936" spans="1:8" s="351" customFormat="1" ht="35.1" customHeight="1">
      <c r="A1936" s="356"/>
      <c r="B1936" s="403"/>
      <c r="C1936" s="403"/>
      <c r="E1936" s="435"/>
      <c r="F1936" s="436"/>
      <c r="G1936" s="436"/>
      <c r="H1936" s="356"/>
    </row>
    <row r="1937" spans="1:8" s="351" customFormat="1" ht="35.1" customHeight="1">
      <c r="A1937" s="356"/>
      <c r="B1937" s="403"/>
      <c r="C1937" s="403"/>
      <c r="E1937" s="435"/>
      <c r="F1937" s="436"/>
      <c r="G1937" s="436"/>
      <c r="H1937" s="356"/>
    </row>
    <row r="1938" spans="1:8" s="351" customFormat="1" ht="35.1" customHeight="1">
      <c r="A1938" s="356"/>
      <c r="B1938" s="403"/>
      <c r="C1938" s="403"/>
      <c r="E1938" s="435"/>
      <c r="F1938" s="436"/>
      <c r="G1938" s="436"/>
      <c r="H1938" s="356"/>
    </row>
    <row r="1939" spans="1:8" s="351" customFormat="1" ht="35.1" customHeight="1">
      <c r="A1939" s="356"/>
      <c r="B1939" s="403"/>
      <c r="C1939" s="403"/>
      <c r="E1939" s="435"/>
      <c r="F1939" s="436"/>
      <c r="G1939" s="436"/>
      <c r="H1939" s="356"/>
    </row>
    <row r="1940" spans="1:8" s="351" customFormat="1" ht="35.1" customHeight="1">
      <c r="A1940" s="356"/>
      <c r="B1940" s="403"/>
      <c r="C1940" s="403"/>
      <c r="E1940" s="435"/>
      <c r="F1940" s="436"/>
      <c r="G1940" s="436"/>
      <c r="H1940" s="356"/>
    </row>
    <row r="1941" spans="1:8" s="351" customFormat="1" ht="35.1" customHeight="1">
      <c r="A1941" s="356"/>
      <c r="B1941" s="403"/>
      <c r="C1941" s="403"/>
      <c r="E1941" s="435"/>
      <c r="F1941" s="436"/>
      <c r="G1941" s="436"/>
      <c r="H1941" s="356"/>
    </row>
    <row r="1942" spans="1:8" s="351" customFormat="1" ht="35.1" customHeight="1">
      <c r="A1942" s="356"/>
      <c r="B1942" s="403"/>
      <c r="C1942" s="403"/>
      <c r="E1942" s="435"/>
      <c r="F1942" s="436"/>
      <c r="G1942" s="436"/>
      <c r="H1942" s="356"/>
    </row>
    <row r="1943" spans="1:8" s="351" customFormat="1" ht="35.1" customHeight="1">
      <c r="A1943" s="356"/>
      <c r="B1943" s="403"/>
      <c r="C1943" s="403"/>
      <c r="E1943" s="435"/>
      <c r="F1943" s="436"/>
      <c r="G1943" s="436"/>
      <c r="H1943" s="356"/>
    </row>
    <row r="1944" spans="1:8" s="351" customFormat="1" ht="35.1" customHeight="1">
      <c r="A1944" s="356"/>
      <c r="B1944" s="403"/>
      <c r="C1944" s="403"/>
      <c r="E1944" s="435"/>
      <c r="F1944" s="436"/>
      <c r="G1944" s="436"/>
      <c r="H1944" s="356"/>
    </row>
    <row r="1945" spans="1:8" s="351" customFormat="1" ht="35.1" customHeight="1">
      <c r="A1945" s="356"/>
      <c r="B1945" s="403"/>
      <c r="C1945" s="403"/>
      <c r="E1945" s="435"/>
      <c r="F1945" s="436"/>
      <c r="G1945" s="436"/>
      <c r="H1945" s="356"/>
    </row>
    <row r="1946" spans="1:8" s="351" customFormat="1" ht="35.1" customHeight="1">
      <c r="A1946" s="356"/>
      <c r="B1946" s="403"/>
      <c r="C1946" s="403"/>
      <c r="E1946" s="435"/>
      <c r="F1946" s="436"/>
      <c r="G1946" s="436"/>
      <c r="H1946" s="356"/>
    </row>
    <row r="1947" spans="1:8" s="351" customFormat="1" ht="35.1" customHeight="1">
      <c r="A1947" s="356"/>
      <c r="B1947" s="403"/>
      <c r="C1947" s="403"/>
      <c r="E1947" s="435"/>
      <c r="F1947" s="436"/>
      <c r="G1947" s="436"/>
      <c r="H1947" s="356"/>
    </row>
    <row r="1948" spans="1:8" s="351" customFormat="1" ht="35.1" customHeight="1">
      <c r="A1948" s="356"/>
      <c r="B1948" s="403"/>
      <c r="C1948" s="403"/>
      <c r="E1948" s="435"/>
      <c r="F1948" s="436"/>
      <c r="G1948" s="436"/>
      <c r="H1948" s="356"/>
    </row>
  </sheetData>
  <mergeCells count="13">
    <mergeCell ref="A37:H37"/>
    <mergeCell ref="B15:J15"/>
    <mergeCell ref="B16:J16"/>
    <mergeCell ref="D20:F20"/>
    <mergeCell ref="C21:I22"/>
    <mergeCell ref="A35:H35"/>
    <mergeCell ref="A36:H36"/>
    <mergeCell ref="B14:J14"/>
    <mergeCell ref="B7:J7"/>
    <mergeCell ref="B9:J9"/>
    <mergeCell ref="B10:J10"/>
    <mergeCell ref="B11:J11"/>
    <mergeCell ref="B12:J12"/>
  </mergeCells>
  <printOptions horizontalCentered="1" verticalCentered="1"/>
  <pageMargins left="0" right="0" top="0" bottom="0" header="0" footer="0"/>
  <pageSetup paperSize="9" orientation="portrait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59740-BD60-47B6-B517-2586775E4EF8}">
  <sheetPr codeName="Sheet56">
    <pageSetUpPr fitToPage="1"/>
  </sheetPr>
  <dimension ref="M9:M47"/>
  <sheetViews>
    <sheetView view="pageBreakPreview" zoomScaleNormal="100" zoomScaleSheetLayoutView="100" workbookViewId="0">
      <selection activeCell="M14" sqref="M14"/>
    </sheetView>
  </sheetViews>
  <sheetFormatPr defaultColWidth="8.85546875" defaultRowHeight="15"/>
  <cols>
    <col min="1" max="10" width="8.85546875" style="438"/>
    <col min="11" max="11" width="3.85546875" style="438" customWidth="1"/>
    <col min="12" max="16384" width="8.85546875" style="438"/>
  </cols>
  <sheetData>
    <row r="9" spans="13:13">
      <c r="M9" s="400" t="s">
        <v>603</v>
      </c>
    </row>
    <row r="47" ht="12" customHeight="1"/>
  </sheetData>
  <printOptions horizontalCentered="1" verticalCentered="1"/>
  <pageMargins left="0" right="0" top="0" bottom="0" header="0" footer="0"/>
  <pageSetup paperSize="9" orientation="portrait" r:id="rId1"/>
  <headerFooter alignWithMargins="0">
    <oddFooter>&amp;L&amp;F&amp;DNEWFORM# DSN01/F21A, rev.b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6B48F-E0D1-470B-9F42-6C6CDEC3AFB9}">
  <sheetPr codeName="Sheet3">
    <pageSetUpPr fitToPage="1"/>
  </sheetPr>
  <dimension ref="M9:M47"/>
  <sheetViews>
    <sheetView view="pageBreakPreview" zoomScaleNormal="100" zoomScaleSheetLayoutView="100" workbookViewId="0"/>
  </sheetViews>
  <sheetFormatPr defaultColWidth="8.85546875" defaultRowHeight="15"/>
  <cols>
    <col min="1" max="10" width="8.85546875" style="438"/>
    <col min="11" max="11" width="3.85546875" style="438" customWidth="1"/>
    <col min="12" max="16384" width="8.85546875" style="438"/>
  </cols>
  <sheetData>
    <row r="9" spans="13:13">
      <c r="M9" s="400" t="s">
        <v>603</v>
      </c>
    </row>
    <row r="47" ht="12" customHeight="1"/>
  </sheetData>
  <printOptions horizontalCentered="1" verticalCentered="1"/>
  <pageMargins left="0" right="0" top="0" bottom="0" header="0" footer="0"/>
  <pageSetup paperSize="9" orientation="portrait" r:id="rId1"/>
  <headerFooter alignWithMargins="0">
    <oddFooter>&amp;L&amp;F&amp;DNEWFORM# DSN01/F21A, rev.b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01993-97BB-43E8-8C8D-BA5B3DF21B53}">
  <sheetPr codeName="Sheet51">
    <pageSetUpPr fitToPage="1"/>
  </sheetPr>
  <dimension ref="L8:L48"/>
  <sheetViews>
    <sheetView view="pageBreakPreview" zoomScaleNormal="100" zoomScaleSheetLayoutView="100" workbookViewId="0">
      <selection activeCell="O42" sqref="O42"/>
    </sheetView>
  </sheetViews>
  <sheetFormatPr defaultColWidth="8.85546875" defaultRowHeight="15"/>
  <cols>
    <col min="1" max="10" width="8.85546875" style="438"/>
    <col min="11" max="11" width="4.5703125" style="438" customWidth="1"/>
    <col min="12" max="16384" width="8.85546875" style="438"/>
  </cols>
  <sheetData>
    <row r="8" spans="12:12">
      <c r="L8" s="400"/>
    </row>
    <row r="48" ht="6" customHeight="1"/>
  </sheetData>
  <printOptions horizontalCentered="1" verticalCentered="1"/>
  <pageMargins left="0" right="0" top="0" bottom="0" header="0" footer="0"/>
  <pageSetup paperSize="9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6EC24-BA38-4325-AA84-3D19B6310C31}">
  <sheetPr codeName="Sheet5">
    <pageSetUpPr fitToPage="1"/>
  </sheetPr>
  <dimension ref="A1:AE1982"/>
  <sheetViews>
    <sheetView showGridLines="0" view="pageBreakPreview" zoomScale="85" zoomScaleSheetLayoutView="85" workbookViewId="0">
      <selection activeCell="B44" sqref="B44"/>
    </sheetView>
  </sheetViews>
  <sheetFormatPr defaultColWidth="9.140625" defaultRowHeight="35.1" customHeight="1" outlineLevelRow="1"/>
  <cols>
    <col min="1" max="1" width="2.7109375" style="356" customWidth="1"/>
    <col min="2" max="2" width="18.7109375" style="437" customWidth="1"/>
    <col min="3" max="4" width="36.7109375" style="356" customWidth="1"/>
    <col min="5" max="5" width="2.7109375" style="356" customWidth="1"/>
    <col min="6" max="6" width="25.5703125" style="351" bestFit="1" customWidth="1"/>
    <col min="7" max="7" width="29.7109375" style="435" customWidth="1"/>
    <col min="8" max="8" width="27.7109375" style="436" customWidth="1"/>
    <col min="9" max="9" width="16.140625" style="436" customWidth="1"/>
    <col min="10" max="10" width="3.42578125" style="356" customWidth="1"/>
    <col min="11" max="12" width="18.85546875" style="356" customWidth="1"/>
    <col min="13" max="13" width="12.5703125" style="356" customWidth="1"/>
    <col min="14" max="14" width="13" style="356" bestFit="1" customWidth="1"/>
    <col min="15" max="15" width="8.42578125" style="356" bestFit="1" customWidth="1"/>
    <col min="16" max="16" width="9.42578125" style="356" customWidth="1"/>
    <col min="17" max="17" width="17.7109375" style="356" bestFit="1" customWidth="1"/>
    <col min="18" max="18" width="9.140625" style="356"/>
    <col min="19" max="19" width="7.85546875" style="356" customWidth="1"/>
    <col min="20" max="20" width="12.28515625" style="356" bestFit="1" customWidth="1"/>
    <col min="21" max="21" width="9" style="356" customWidth="1"/>
    <col min="22" max="22" width="21.140625" style="356" customWidth="1"/>
    <col min="23" max="23" width="7.42578125" style="356" bestFit="1" customWidth="1"/>
    <col min="24" max="24" width="9.140625" style="356"/>
    <col min="25" max="25" width="8.42578125" style="356" customWidth="1"/>
    <col min="26" max="26" width="7.5703125" style="356" customWidth="1"/>
    <col min="27" max="16384" width="9.140625" style="356"/>
  </cols>
  <sheetData>
    <row r="1" spans="1:31" ht="7.9" customHeight="1">
      <c r="B1" s="435"/>
    </row>
    <row r="2" spans="1:31" s="399" customFormat="1" ht="38.450000000000003" customHeight="1">
      <c r="A2" s="356"/>
      <c r="B2" s="356"/>
      <c r="C2" s="397"/>
      <c r="E2" s="737"/>
      <c r="F2" s="397"/>
      <c r="I2" s="397"/>
      <c r="J2" s="397"/>
      <c r="K2" s="355"/>
      <c r="L2" s="355"/>
      <c r="M2" s="398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</row>
    <row r="3" spans="1:31" ht="28.15" customHeight="1">
      <c r="B3" s="356"/>
      <c r="C3" s="397"/>
      <c r="E3" s="737"/>
      <c r="F3" s="397"/>
      <c r="I3" s="397"/>
      <c r="J3" s="397"/>
      <c r="K3" s="400"/>
      <c r="L3" s="400"/>
      <c r="M3" s="745"/>
      <c r="N3" s="745"/>
      <c r="O3" s="355"/>
      <c r="P3" s="355"/>
      <c r="Q3" s="355"/>
      <c r="R3" s="355"/>
      <c r="S3" s="355"/>
      <c r="T3" s="355"/>
      <c r="U3" s="355"/>
      <c r="V3" s="355"/>
      <c r="W3" s="355"/>
      <c r="X3" s="355"/>
      <c r="Y3" s="355"/>
      <c r="Z3" s="355"/>
      <c r="AA3" s="355"/>
      <c r="AB3" s="355"/>
      <c r="AC3" s="355"/>
      <c r="AD3" s="355"/>
      <c r="AE3" s="355"/>
    </row>
    <row r="4" spans="1:31" ht="19.899999999999999" customHeight="1">
      <c r="B4" s="356"/>
      <c r="C4" s="397"/>
      <c r="E4" s="737"/>
      <c r="F4" s="397"/>
      <c r="I4" s="91"/>
      <c r="J4" s="91"/>
      <c r="K4" s="355"/>
      <c r="L4" s="355"/>
      <c r="M4" s="401"/>
      <c r="N4" s="401"/>
      <c r="O4" s="355"/>
      <c r="P4" s="355"/>
      <c r="Q4" s="355"/>
      <c r="R4" s="355"/>
      <c r="S4" s="355"/>
      <c r="T4" s="355"/>
      <c r="U4" s="355"/>
      <c r="V4" s="355"/>
      <c r="W4" s="355"/>
      <c r="X4" s="355"/>
      <c r="Y4" s="355"/>
      <c r="Z4" s="355"/>
      <c r="AA4" s="355"/>
      <c r="AB4" s="355"/>
      <c r="AC4" s="355"/>
      <c r="AD4" s="355"/>
      <c r="AE4" s="355"/>
    </row>
    <row r="5" spans="1:31" ht="16.5" customHeight="1" thickBot="1">
      <c r="B5" s="356"/>
      <c r="C5" s="397"/>
      <c r="E5" s="737"/>
      <c r="F5" s="397"/>
      <c r="H5" s="402" t="str">
        <f>General!$C$11</f>
        <v>IMG_0000</v>
      </c>
      <c r="I5" s="402"/>
      <c r="J5" s="91"/>
      <c r="M5" s="401"/>
      <c r="N5" s="401"/>
      <c r="O5" s="355"/>
      <c r="P5" s="355"/>
      <c r="Q5" s="355"/>
      <c r="R5" s="355"/>
      <c r="S5" s="355"/>
      <c r="T5" s="355"/>
      <c r="U5" s="355"/>
      <c r="V5" s="355"/>
      <c r="W5" s="355"/>
      <c r="X5" s="355"/>
      <c r="Y5" s="355"/>
      <c r="Z5" s="355"/>
      <c r="AA5" s="355"/>
      <c r="AB5" s="355"/>
      <c r="AC5" s="355"/>
      <c r="AD5" s="355"/>
      <c r="AE5" s="355"/>
    </row>
    <row r="6" spans="1:31" ht="21.75" customHeight="1" thickTop="1" thickBot="1">
      <c r="A6" s="592" t="str">
        <f>+H5</f>
        <v>IMG_0000</v>
      </c>
      <c r="B6" s="403"/>
      <c r="D6" s="91"/>
      <c r="E6" s="91"/>
      <c r="F6" s="91"/>
      <c r="G6" s="91"/>
      <c r="H6" s="401" t="s">
        <v>650</v>
      </c>
      <c r="I6" s="401" t="s">
        <v>651</v>
      </c>
      <c r="J6" s="404"/>
      <c r="M6" s="147"/>
      <c r="N6" s="746" t="s">
        <v>445</v>
      </c>
      <c r="O6" s="747"/>
      <c r="P6" s="748"/>
      <c r="Q6" s="89"/>
      <c r="R6" s="89"/>
      <c r="S6" s="405" t="s">
        <v>446</v>
      </c>
      <c r="T6" s="405" t="s">
        <v>447</v>
      </c>
      <c r="U6" s="405" t="s">
        <v>448</v>
      </c>
      <c r="V6" s="405" t="s">
        <v>449</v>
      </c>
      <c r="W6" s="405" t="s">
        <v>448</v>
      </c>
      <c r="X6" s="165"/>
      <c r="Y6" s="406" t="s">
        <v>446</v>
      </c>
      <c r="Z6" s="406" t="s">
        <v>450</v>
      </c>
      <c r="AA6" s="355"/>
      <c r="AB6" s="355"/>
      <c r="AC6" s="355"/>
      <c r="AD6" s="355"/>
      <c r="AE6" s="355"/>
    </row>
    <row r="7" spans="1:31" ht="20.100000000000001" customHeight="1" outlineLevel="1" thickTop="1" thickBot="1">
      <c r="B7" s="767" t="s">
        <v>451</v>
      </c>
      <c r="C7" s="633" t="s">
        <v>26</v>
      </c>
      <c r="D7" s="634" t="s">
        <v>652</v>
      </c>
      <c r="G7" s="614" t="s">
        <v>429</v>
      </c>
      <c r="H7" s="462" t="str">
        <f ca="1">IFERROR(IF(Outdoor!$J$141&gt;Indoor!$K$209,$D$12/(Outdoor!$J$141/3.5),$D$12/(Indoor!$K$209/3.5)),"")</f>
        <v/>
      </c>
      <c r="I7" s="462" t="str">
        <f ca="1">IFERROR(IF(Outdoor!$J$141&gt;Indoor!$K$209,$G$12/(Outdoor!$J$141/3.5),$G$12/(Indoor!$K$209/3.5)),"")</f>
        <v/>
      </c>
      <c r="J7" s="91"/>
      <c r="M7" s="408"/>
      <c r="N7" s="408"/>
      <c r="O7" s="408"/>
      <c r="P7" s="408"/>
      <c r="Q7" s="408"/>
      <c r="R7" s="89"/>
      <c r="S7" s="408"/>
      <c r="T7" s="408"/>
      <c r="U7" s="408"/>
      <c r="V7" s="408"/>
      <c r="W7" s="408"/>
      <c r="X7" s="89"/>
      <c r="Y7" s="408"/>
      <c r="Z7" s="408"/>
      <c r="AA7" s="409"/>
      <c r="AB7" s="355"/>
      <c r="AC7" s="355"/>
      <c r="AD7" s="355"/>
      <c r="AE7" s="355"/>
    </row>
    <row r="8" spans="1:31" ht="19.149999999999999" customHeight="1" outlineLevel="1" thickTop="1" thickBot="1">
      <c r="B8" s="768"/>
      <c r="C8" s="635" t="s">
        <v>452</v>
      </c>
      <c r="D8" s="636">
        <f>+Outdoor!G141</f>
        <v>0</v>
      </c>
      <c r="G8" s="615">
        <f>+Outdoor!I141</f>
        <v>0</v>
      </c>
      <c r="J8" s="91"/>
      <c r="M8" s="408"/>
      <c r="N8" s="408"/>
      <c r="O8" s="408"/>
      <c r="P8" s="408"/>
      <c r="Q8" s="408"/>
      <c r="R8" s="89"/>
      <c r="S8" s="408"/>
      <c r="T8" s="408"/>
      <c r="U8" s="408"/>
      <c r="V8" s="408"/>
      <c r="W8" s="408"/>
      <c r="X8" s="89"/>
      <c r="Y8" s="408"/>
      <c r="Z8" s="408"/>
      <c r="AA8" s="355"/>
      <c r="AB8" s="355"/>
      <c r="AC8" s="355"/>
      <c r="AD8" s="355"/>
      <c r="AE8" s="355"/>
    </row>
    <row r="9" spans="1:31" ht="19.149999999999999" customHeight="1" outlineLevel="1" thickTop="1" thickBot="1">
      <c r="B9" s="768"/>
      <c r="C9" s="637" t="s">
        <v>453</v>
      </c>
      <c r="D9" s="638">
        <f>Indoor!$H$209</f>
        <v>0</v>
      </c>
      <c r="G9" s="616">
        <f>Indoor!$J$209</f>
        <v>0</v>
      </c>
      <c r="J9" s="91"/>
      <c r="M9" s="408"/>
      <c r="N9" s="408"/>
      <c r="O9" s="408"/>
      <c r="P9" s="408"/>
      <c r="Q9" s="408"/>
      <c r="R9" s="89"/>
      <c r="S9" s="408"/>
      <c r="T9" s="408"/>
      <c r="U9" s="408"/>
      <c r="V9" s="408"/>
      <c r="W9" s="408"/>
      <c r="X9" s="89"/>
      <c r="Y9" s="408"/>
      <c r="Z9" s="408"/>
      <c r="AA9" s="355"/>
      <c r="AB9" s="355"/>
      <c r="AC9" s="355"/>
      <c r="AD9" s="355"/>
      <c r="AE9" s="355"/>
    </row>
    <row r="10" spans="1:31" ht="19.149999999999999" customHeight="1" outlineLevel="1" thickTop="1" thickBot="1">
      <c r="B10" s="768"/>
      <c r="C10" s="639" t="s">
        <v>454</v>
      </c>
      <c r="D10" s="640">
        <f>+Controllers!F57+Controllers!F68</f>
        <v>0</v>
      </c>
      <c r="G10" s="617">
        <f>+Controllers!H57+Controllers!H68</f>
        <v>0</v>
      </c>
      <c r="J10" s="91"/>
      <c r="M10" s="408"/>
      <c r="N10" s="408"/>
      <c r="O10" s="408"/>
      <c r="P10" s="408"/>
      <c r="Q10" s="408"/>
      <c r="R10" s="89"/>
      <c r="S10" s="408"/>
      <c r="T10" s="408"/>
      <c r="U10" s="408"/>
      <c r="V10" s="408"/>
      <c r="W10" s="408"/>
      <c r="X10" s="89"/>
      <c r="Y10" s="408"/>
      <c r="Z10" s="408"/>
      <c r="AA10" s="355"/>
      <c r="AB10" s="355"/>
      <c r="AC10" s="355"/>
      <c r="AD10" s="355"/>
      <c r="AE10" s="355"/>
    </row>
    <row r="11" spans="1:31" ht="19.149999999999999" customHeight="1" outlineLevel="1" thickTop="1" thickBot="1">
      <c r="B11" s="768"/>
      <c r="C11" s="641" t="s">
        <v>455</v>
      </c>
      <c r="D11" s="642">
        <f>+'Installation Price'!F73</f>
        <v>0</v>
      </c>
      <c r="G11" s="618">
        <f>IFERROR('Installation Price'!G73,'Installation Price'!F73)</f>
        <v>0</v>
      </c>
      <c r="J11" s="91"/>
      <c r="M11" s="408"/>
      <c r="N11" s="408"/>
      <c r="O11" s="408"/>
      <c r="P11" s="408"/>
      <c r="Q11" s="408"/>
      <c r="R11" s="89"/>
      <c r="S11" s="408"/>
      <c r="T11" s="408"/>
      <c r="U11" s="408"/>
      <c r="V11" s="408"/>
      <c r="W11" s="408"/>
      <c r="X11" s="89"/>
      <c r="Y11" s="408"/>
      <c r="Z11" s="408"/>
      <c r="AA11" s="355"/>
      <c r="AB11" s="355"/>
      <c r="AC11" s="355"/>
      <c r="AD11" s="355"/>
      <c r="AE11" s="355"/>
    </row>
    <row r="12" spans="1:31" ht="25.5" customHeight="1" outlineLevel="1" thickTop="1" thickBot="1">
      <c r="A12" s="351"/>
      <c r="B12" s="769"/>
      <c r="C12" s="643" t="s">
        <v>30</v>
      </c>
      <c r="D12" s="644">
        <f>SUM(D8:D11)</f>
        <v>0</v>
      </c>
      <c r="G12" s="619">
        <f>+G8+G9+G10+G11</f>
        <v>0</v>
      </c>
      <c r="J12" s="91"/>
      <c r="K12" s="355"/>
      <c r="L12" s="355"/>
      <c r="M12" s="408"/>
      <c r="N12" s="408"/>
      <c r="O12" s="408"/>
      <c r="P12" s="408"/>
      <c r="Q12" s="408"/>
      <c r="R12" s="89"/>
      <c r="S12" s="408"/>
      <c r="T12" s="408"/>
      <c r="U12" s="408"/>
      <c r="V12" s="408"/>
      <c r="W12" s="408"/>
      <c r="X12" s="89"/>
      <c r="Y12" s="408"/>
      <c r="Z12" s="408"/>
      <c r="AA12" s="355"/>
      <c r="AB12" s="355"/>
      <c r="AC12" s="355"/>
      <c r="AD12" s="355"/>
      <c r="AE12" s="355"/>
    </row>
    <row r="13" spans="1:31" ht="9.9499999999999993" customHeight="1" thickTop="1" thickBot="1">
      <c r="A13" s="351"/>
      <c r="B13" s="356"/>
      <c r="C13" s="91"/>
      <c r="D13" s="91"/>
      <c r="G13" s="91"/>
      <c r="I13" s="91"/>
      <c r="J13" s="91"/>
      <c r="K13" s="355"/>
      <c r="L13" s="355"/>
      <c r="M13" s="408"/>
      <c r="N13" s="408"/>
      <c r="O13" s="408"/>
      <c r="P13" s="408"/>
      <c r="Q13" s="408"/>
      <c r="R13" s="89"/>
      <c r="S13" s="408"/>
      <c r="T13" s="408"/>
      <c r="U13" s="408"/>
      <c r="V13" s="408"/>
      <c r="W13" s="408"/>
      <c r="X13" s="89"/>
      <c r="Y13" s="408"/>
      <c r="Z13" s="408"/>
      <c r="AA13" s="355"/>
      <c r="AB13" s="355"/>
      <c r="AC13" s="355"/>
      <c r="AD13" s="355"/>
      <c r="AE13" s="355"/>
    </row>
    <row r="14" spans="1:31" ht="20.100000000000001" customHeight="1" outlineLevel="1" thickTop="1" thickBot="1">
      <c r="B14" s="770" t="s">
        <v>456</v>
      </c>
      <c r="C14" s="651" t="s">
        <v>26</v>
      </c>
      <c r="D14" s="668" t="s">
        <v>652</v>
      </c>
      <c r="G14" s="620" t="s">
        <v>653</v>
      </c>
      <c r="J14" s="91"/>
      <c r="K14" s="401"/>
      <c r="L14" s="401"/>
      <c r="M14" s="408"/>
      <c r="N14" s="408"/>
      <c r="O14" s="408"/>
      <c r="P14" s="408"/>
      <c r="Q14" s="408"/>
      <c r="R14" s="89"/>
      <c r="S14" s="408"/>
      <c r="T14" s="408"/>
      <c r="U14" s="408"/>
      <c r="V14" s="408"/>
      <c r="W14" s="408"/>
      <c r="X14" s="89"/>
      <c r="Y14" s="408"/>
      <c r="Z14" s="408"/>
      <c r="AA14" s="409"/>
      <c r="AB14" s="355"/>
      <c r="AC14" s="355"/>
      <c r="AD14" s="355"/>
      <c r="AE14" s="355"/>
    </row>
    <row r="15" spans="1:31" ht="19.149999999999999" customHeight="1" outlineLevel="1" thickTop="1" thickBot="1">
      <c r="B15" s="771"/>
      <c r="C15" s="653" t="s">
        <v>457</v>
      </c>
      <c r="D15" s="669">
        <f>+Split!H108</f>
        <v>0</v>
      </c>
      <c r="G15" s="621">
        <f>+Split!J108</f>
        <v>0</v>
      </c>
      <c r="J15" s="91"/>
      <c r="M15" s="408"/>
      <c r="N15" s="408"/>
      <c r="O15" s="408"/>
      <c r="P15" s="408"/>
      <c r="Q15" s="408"/>
      <c r="R15" s="89"/>
      <c r="S15" s="408"/>
      <c r="T15" s="408"/>
      <c r="U15" s="408"/>
      <c r="V15" s="408"/>
      <c r="W15" s="408"/>
      <c r="X15" s="355"/>
      <c r="Y15" s="408"/>
      <c r="Z15" s="408"/>
      <c r="AA15" s="355"/>
      <c r="AB15" s="355"/>
      <c r="AC15" s="355"/>
      <c r="AD15" s="355"/>
      <c r="AE15" s="355"/>
    </row>
    <row r="16" spans="1:31" ht="19.149999999999999" customHeight="1" outlineLevel="1" thickTop="1" thickBot="1">
      <c r="B16" s="771"/>
      <c r="C16" s="655" t="s">
        <v>458</v>
      </c>
      <c r="D16" s="670">
        <f>+Copper!K9</f>
        <v>0</v>
      </c>
      <c r="G16" s="622">
        <f>IF(General!F16&lt;&gt;"",Copper!M9,0)</f>
        <v>0</v>
      </c>
      <c r="J16" s="91"/>
      <c r="M16" s="408"/>
      <c r="N16" s="408"/>
      <c r="O16" s="408"/>
      <c r="P16" s="408"/>
      <c r="Q16" s="408"/>
      <c r="R16" s="355"/>
      <c r="S16" s="408"/>
      <c r="T16" s="408"/>
      <c r="U16" s="408"/>
      <c r="V16" s="408"/>
      <c r="W16" s="408"/>
      <c r="X16" s="355"/>
      <c r="Y16" s="408"/>
      <c r="Z16" s="408"/>
      <c r="AA16" s="355"/>
      <c r="AB16" s="355"/>
      <c r="AC16" s="355"/>
      <c r="AD16" s="355"/>
      <c r="AE16" s="355"/>
    </row>
    <row r="17" spans="1:31" ht="24" customHeight="1" outlineLevel="1" thickBot="1">
      <c r="A17" s="351"/>
      <c r="B17" s="772"/>
      <c r="C17" s="657" t="s">
        <v>30</v>
      </c>
      <c r="D17" s="671">
        <f>+D15+D16</f>
        <v>0</v>
      </c>
      <c r="G17" s="623">
        <f>SUM(G15:G16)</f>
        <v>0</v>
      </c>
      <c r="J17" s="91"/>
      <c r="K17" s="355"/>
      <c r="L17" s="355"/>
      <c r="AA17" s="355"/>
      <c r="AB17" s="355"/>
      <c r="AC17" s="355"/>
      <c r="AD17" s="355"/>
      <c r="AE17" s="355"/>
    </row>
    <row r="18" spans="1:31" ht="9.9499999999999993" customHeight="1">
      <c r="A18" s="351"/>
      <c r="B18" s="351"/>
      <c r="C18" s="91"/>
      <c r="D18" s="91"/>
      <c r="F18" s="91"/>
      <c r="G18" s="356"/>
      <c r="H18" s="91"/>
      <c r="I18" s="91"/>
      <c r="J18" s="91"/>
      <c r="K18" s="355"/>
      <c r="L18" s="355"/>
      <c r="M18" s="147"/>
      <c r="N18" s="89"/>
      <c r="O18" s="410"/>
      <c r="P18" s="89"/>
      <c r="Q18" s="89"/>
      <c r="R18" s="89"/>
      <c r="S18" s="89"/>
      <c r="T18" s="89"/>
      <c r="U18" s="89"/>
      <c r="V18" s="322"/>
      <c r="W18" s="149"/>
      <c r="X18" s="89"/>
      <c r="Y18" s="89"/>
      <c r="Z18" s="355"/>
      <c r="AA18" s="355"/>
      <c r="AB18" s="355"/>
      <c r="AC18" s="355"/>
      <c r="AD18" s="355"/>
      <c r="AE18" s="355"/>
    </row>
    <row r="19" spans="1:31" ht="9.9499999999999993" customHeight="1">
      <c r="A19" s="351"/>
      <c r="B19" s="351"/>
      <c r="C19" s="91"/>
      <c r="D19" s="91"/>
      <c r="F19" s="91"/>
      <c r="G19" s="356"/>
      <c r="H19" s="413"/>
      <c r="I19" s="414"/>
      <c r="J19" s="91"/>
      <c r="K19" s="355"/>
      <c r="L19" s="355"/>
      <c r="AA19" s="355"/>
      <c r="AB19" s="355"/>
      <c r="AC19" s="355"/>
      <c r="AD19" s="355"/>
      <c r="AE19" s="355"/>
    </row>
    <row r="20" spans="1:31" ht="19.5" hidden="1" customHeight="1" outlineLevel="1" thickBot="1">
      <c r="A20" s="351"/>
      <c r="B20" s="756" t="s">
        <v>459</v>
      </c>
      <c r="C20" s="757"/>
      <c r="D20" s="675">
        <f>'Sum Duct'!G18</f>
        <v>0</v>
      </c>
      <c r="G20" s="415">
        <f>'Sum Duct'!G19</f>
        <v>0</v>
      </c>
      <c r="J20" s="91"/>
      <c r="K20" s="355"/>
      <c r="L20" s="355"/>
      <c r="M20" s="416"/>
      <c r="AA20" s="355"/>
      <c r="AB20" s="355"/>
      <c r="AC20" s="355"/>
      <c r="AD20" s="355"/>
      <c r="AE20" s="355"/>
    </row>
    <row r="21" spans="1:31" ht="18.75" collapsed="1">
      <c r="A21" s="351"/>
      <c r="B21" s="91"/>
      <c r="C21" s="412"/>
      <c r="D21" s="413"/>
      <c r="G21" s="414"/>
      <c r="J21" s="91"/>
      <c r="K21" s="355"/>
      <c r="L21" s="355"/>
      <c r="AA21" s="355"/>
      <c r="AB21" s="355"/>
      <c r="AC21" s="355"/>
      <c r="AD21" s="355"/>
      <c r="AE21" s="355"/>
    </row>
    <row r="22" spans="1:31" ht="18.600000000000001" hidden="1" customHeight="1" outlineLevel="1" thickBot="1">
      <c r="A22" s="351"/>
      <c r="B22" s="753" t="s">
        <v>545</v>
      </c>
      <c r="C22" s="659" t="s">
        <v>26</v>
      </c>
      <c r="D22" s="668" t="s">
        <v>652</v>
      </c>
      <c r="G22" s="620" t="s">
        <v>653</v>
      </c>
      <c r="K22" s="355"/>
      <c r="L22" s="355"/>
      <c r="AA22" s="355"/>
      <c r="AB22" s="355"/>
      <c r="AC22" s="355"/>
      <c r="AD22" s="355"/>
      <c r="AE22" s="355"/>
    </row>
    <row r="23" spans="1:31" ht="18" hidden="1" customHeight="1" outlineLevel="1">
      <c r="A23" s="351"/>
      <c r="B23" s="754"/>
      <c r="C23" s="660" t="s">
        <v>628</v>
      </c>
      <c r="D23" s="672">
        <f>'Heat Pump'!H53</f>
        <v>0</v>
      </c>
      <c r="G23" s="624">
        <f>'Heat Pump'!J53</f>
        <v>0</v>
      </c>
      <c r="K23" s="355"/>
      <c r="L23" s="355"/>
      <c r="AA23" s="355"/>
      <c r="AB23" s="355"/>
      <c r="AC23" s="355"/>
      <c r="AD23" s="355"/>
      <c r="AE23" s="355"/>
    </row>
    <row r="24" spans="1:31" ht="19.5" hidden="1" outlineLevel="1">
      <c r="A24" s="351"/>
      <c r="B24" s="754"/>
      <c r="C24" s="662" t="s">
        <v>379</v>
      </c>
      <c r="D24" s="673">
        <f>Chillers!H53</f>
        <v>0</v>
      </c>
      <c r="G24" s="625">
        <f>Chillers!J53</f>
        <v>0</v>
      </c>
      <c r="K24" s="355"/>
      <c r="L24" s="355"/>
      <c r="AA24" s="355"/>
      <c r="AB24" s="355"/>
      <c r="AC24" s="355"/>
      <c r="AD24" s="355"/>
      <c r="AE24" s="355"/>
    </row>
    <row r="25" spans="1:31" ht="19.5" hidden="1" outlineLevel="1">
      <c r="A25" s="351"/>
      <c r="B25" s="754"/>
      <c r="C25" s="662" t="s">
        <v>629</v>
      </c>
      <c r="D25" s="673">
        <f>Package!F103</f>
        <v>0</v>
      </c>
      <c r="G25" s="625">
        <f>Package!H103</f>
        <v>0</v>
      </c>
      <c r="K25" s="355"/>
      <c r="L25" s="355"/>
      <c r="AA25" s="355"/>
      <c r="AB25" s="355"/>
      <c r="AC25" s="355"/>
      <c r="AD25" s="355"/>
      <c r="AE25" s="355"/>
    </row>
    <row r="26" spans="1:31" ht="19.5" hidden="1" outlineLevel="1">
      <c r="A26" s="351"/>
      <c r="B26" s="754"/>
      <c r="C26" s="662" t="s">
        <v>523</v>
      </c>
      <c r="D26" s="673">
        <f>AHU!F53</f>
        <v>0</v>
      </c>
      <c r="G26" s="625">
        <f>AHU!H53</f>
        <v>0</v>
      </c>
      <c r="K26" s="355"/>
      <c r="L26" s="355"/>
      <c r="AA26" s="355"/>
      <c r="AB26" s="355"/>
      <c r="AC26" s="355"/>
      <c r="AD26" s="355"/>
      <c r="AE26" s="355"/>
    </row>
    <row r="27" spans="1:31" ht="19.5" hidden="1" outlineLevel="1">
      <c r="A27" s="351"/>
      <c r="B27" s="754"/>
      <c r="C27" s="689" t="s">
        <v>631</v>
      </c>
      <c r="D27" s="690">
        <f>+CCU!H103</f>
        <v>0</v>
      </c>
      <c r="G27" s="691"/>
      <c r="K27" s="355"/>
      <c r="L27" s="355"/>
      <c r="AA27" s="355"/>
      <c r="AB27" s="355"/>
      <c r="AC27" s="355"/>
      <c r="AD27" s="355"/>
      <c r="AE27" s="355"/>
    </row>
    <row r="28" spans="1:31" ht="20.25" hidden="1" outlineLevel="1" thickBot="1">
      <c r="A28" s="351"/>
      <c r="B28" s="754"/>
      <c r="C28" s="664" t="s">
        <v>630</v>
      </c>
      <c r="D28" s="674">
        <f>FCU!G103</f>
        <v>0</v>
      </c>
      <c r="G28" s="626">
        <f>FCU!I103</f>
        <v>0</v>
      </c>
      <c r="K28" s="355"/>
      <c r="L28" s="355"/>
      <c r="AA28" s="355"/>
      <c r="AB28" s="355"/>
      <c r="AC28" s="355"/>
      <c r="AD28" s="355"/>
      <c r="AE28" s="355"/>
    </row>
    <row r="29" spans="1:31" ht="20.25" hidden="1" outlineLevel="1" thickBot="1">
      <c r="A29" s="351"/>
      <c r="B29" s="755"/>
      <c r="C29" s="666" t="s">
        <v>30</v>
      </c>
      <c r="D29" s="671">
        <f>SUM(D23:D28)</f>
        <v>0</v>
      </c>
      <c r="G29" s="623">
        <f>SUM(G26:G28)</f>
        <v>0</v>
      </c>
      <c r="K29" s="355"/>
      <c r="L29" s="355"/>
      <c r="AA29" s="355"/>
      <c r="AB29" s="355"/>
      <c r="AC29" s="355"/>
      <c r="AD29" s="355"/>
      <c r="AE29" s="355"/>
    </row>
    <row r="30" spans="1:31" ht="18.600000000000001" customHeight="1" collapsed="1">
      <c r="A30" s="351"/>
      <c r="B30" s="351"/>
      <c r="F30" s="493"/>
      <c r="G30" s="356"/>
      <c r="H30" s="494"/>
      <c r="I30" s="495"/>
      <c r="K30" s="355"/>
      <c r="L30" s="355"/>
      <c r="AA30" s="355"/>
      <c r="AB30" s="355"/>
      <c r="AC30" s="355"/>
      <c r="AD30" s="355"/>
      <c r="AE30" s="355"/>
    </row>
    <row r="31" spans="1:31" ht="19.899999999999999" customHeight="1" thickBot="1">
      <c r="A31" s="351"/>
      <c r="B31" s="351"/>
      <c r="F31" s="493"/>
      <c r="G31" s="356"/>
      <c r="H31" s="494"/>
      <c r="I31" s="495"/>
      <c r="K31" s="355"/>
      <c r="L31" s="355"/>
      <c r="AA31" s="355"/>
      <c r="AB31" s="355"/>
      <c r="AC31" s="355"/>
      <c r="AD31" s="355"/>
      <c r="AE31" s="355"/>
    </row>
    <row r="32" spans="1:31" ht="20.45" customHeight="1" thickBot="1">
      <c r="A32" s="351"/>
      <c r="B32" s="766" t="s">
        <v>652</v>
      </c>
      <c r="C32" s="766"/>
      <c r="D32" s="411">
        <f>IFERROR(+D20+D17+D12+D29,"")</f>
        <v>0</v>
      </c>
      <c r="G32" s="411">
        <f>IFERROR(+G20+G17+G12,D32)</f>
        <v>0</v>
      </c>
      <c r="J32" s="91"/>
      <c r="K32" s="355"/>
      <c r="L32" s="355"/>
      <c r="AA32" s="355"/>
      <c r="AB32" s="355"/>
      <c r="AC32" s="355"/>
      <c r="AD32" s="355"/>
      <c r="AE32" s="355"/>
    </row>
    <row r="33" spans="1:31" ht="19.5" thickBot="1">
      <c r="A33" s="351"/>
      <c r="B33" s="351"/>
      <c r="C33" s="91"/>
      <c r="D33" s="91"/>
      <c r="E33" s="91"/>
      <c r="F33" s="91"/>
      <c r="G33" s="412"/>
      <c r="H33" s="413"/>
      <c r="I33" s="414"/>
      <c r="J33" s="91"/>
      <c r="K33" s="355"/>
      <c r="L33" s="355"/>
      <c r="AA33" s="355"/>
      <c r="AB33" s="355"/>
      <c r="AC33" s="355"/>
      <c r="AD33" s="355"/>
      <c r="AE33" s="355"/>
    </row>
    <row r="34" spans="1:31" ht="15" customHeight="1" outlineLevel="1" thickBot="1">
      <c r="A34" s="351"/>
      <c r="B34" s="758" t="s">
        <v>460</v>
      </c>
      <c r="C34" s="759"/>
      <c r="D34" s="333" t="s">
        <v>461</v>
      </c>
      <c r="E34" s="417"/>
      <c r="I34" s="91"/>
      <c r="J34" s="91"/>
      <c r="K34" s="355"/>
      <c r="L34" s="355"/>
      <c r="AA34" s="355"/>
      <c r="AB34" s="355"/>
      <c r="AC34" s="355"/>
      <c r="AD34" s="355"/>
      <c r="AE34" s="355"/>
    </row>
    <row r="35" spans="1:31" ht="16.899999999999999" customHeight="1" outlineLevel="1">
      <c r="A35" s="351"/>
      <c r="B35" s="760" t="s">
        <v>462</v>
      </c>
      <c r="C35" s="761"/>
      <c r="D35" s="418" t="s">
        <v>463</v>
      </c>
      <c r="E35" s="417"/>
      <c r="I35" s="91"/>
      <c r="J35" s="91"/>
      <c r="K35" s="355"/>
      <c r="L35" s="355"/>
      <c r="AA35" s="355"/>
      <c r="AB35" s="355"/>
      <c r="AC35" s="355"/>
      <c r="AD35" s="355"/>
      <c r="AE35" s="355"/>
    </row>
    <row r="36" spans="1:31" ht="25.5" outlineLevel="1">
      <c r="A36" s="351"/>
      <c r="B36" s="762" t="s">
        <v>464</v>
      </c>
      <c r="C36" s="763"/>
      <c r="D36" s="419" t="s">
        <v>465</v>
      </c>
      <c r="E36" s="417"/>
      <c r="I36" s="91"/>
      <c r="J36" s="91"/>
      <c r="AA36" s="355"/>
      <c r="AB36" s="355"/>
      <c r="AC36" s="355"/>
      <c r="AD36" s="355"/>
      <c r="AE36" s="355"/>
    </row>
    <row r="37" spans="1:31" ht="16.899999999999999" customHeight="1" outlineLevel="1">
      <c r="A37" s="351"/>
      <c r="B37" s="764" t="s">
        <v>466</v>
      </c>
      <c r="C37" s="765"/>
      <c r="D37" s="420" t="s">
        <v>467</v>
      </c>
      <c r="E37" s="417"/>
      <c r="I37" s="91"/>
      <c r="J37" s="91"/>
      <c r="AA37" s="355"/>
      <c r="AB37" s="355"/>
      <c r="AC37" s="355"/>
      <c r="AD37" s="355"/>
      <c r="AE37" s="355"/>
    </row>
    <row r="38" spans="1:31" ht="16.899999999999999" customHeight="1" outlineLevel="1">
      <c r="A38" s="351"/>
      <c r="B38" s="749" t="s">
        <v>468</v>
      </c>
      <c r="C38" s="750"/>
      <c r="D38" s="421" t="s">
        <v>467</v>
      </c>
      <c r="E38" s="417"/>
      <c r="I38" s="91"/>
      <c r="J38" s="91"/>
      <c r="AA38" s="355"/>
      <c r="AB38" s="355"/>
      <c r="AC38" s="355"/>
      <c r="AD38" s="355"/>
      <c r="AE38" s="355"/>
    </row>
    <row r="39" spans="1:31" ht="16.899999999999999" customHeight="1" outlineLevel="1">
      <c r="A39" s="351"/>
      <c r="B39" s="764" t="s">
        <v>469</v>
      </c>
      <c r="C39" s="765"/>
      <c r="D39" s="420" t="s">
        <v>467</v>
      </c>
      <c r="E39" s="417"/>
      <c r="I39" s="91"/>
      <c r="J39" s="91"/>
      <c r="AA39" s="355"/>
      <c r="AB39" s="355"/>
      <c r="AC39" s="355"/>
      <c r="AD39" s="355"/>
      <c r="AE39" s="355"/>
    </row>
    <row r="40" spans="1:31" ht="16.899999999999999" customHeight="1" outlineLevel="1">
      <c r="A40" s="351"/>
      <c r="B40" s="749" t="s">
        <v>470</v>
      </c>
      <c r="C40" s="750"/>
      <c r="D40" s="422"/>
      <c r="E40" s="417"/>
      <c r="I40" s="91"/>
      <c r="J40" s="91"/>
      <c r="AA40" s="355"/>
      <c r="AB40" s="355"/>
      <c r="AC40" s="355"/>
      <c r="AD40" s="355"/>
      <c r="AE40" s="355"/>
    </row>
    <row r="41" spans="1:31" ht="16.899999999999999" customHeight="1" outlineLevel="1" thickBot="1">
      <c r="A41" s="351"/>
      <c r="B41" s="751" t="s">
        <v>471</v>
      </c>
      <c r="C41" s="752"/>
      <c r="D41" s="423" t="s">
        <v>472</v>
      </c>
      <c r="E41" s="417"/>
      <c r="I41" s="91"/>
      <c r="J41" s="91"/>
      <c r="AA41" s="355"/>
      <c r="AB41" s="355"/>
      <c r="AC41" s="355"/>
      <c r="AD41" s="355"/>
      <c r="AE41" s="355"/>
    </row>
    <row r="42" spans="1:31" ht="16.899999999999999" customHeight="1" outlineLevel="1">
      <c r="A42" s="429" t="s">
        <v>421</v>
      </c>
      <c r="B42" s="627" t="s">
        <v>473</v>
      </c>
      <c r="D42" s="153"/>
      <c r="E42" s="153"/>
      <c r="F42" s="153"/>
      <c r="G42" s="153"/>
      <c r="H42" s="153"/>
      <c r="I42" s="153"/>
      <c r="L42" s="153"/>
      <c r="AA42" s="355"/>
      <c r="AB42" s="355"/>
      <c r="AC42" s="355"/>
      <c r="AD42" s="355"/>
      <c r="AE42" s="355"/>
    </row>
    <row r="43" spans="1:31" ht="16.899999999999999" customHeight="1" outlineLevel="1">
      <c r="A43" s="429" t="s">
        <v>421</v>
      </c>
      <c r="B43" s="627" t="s">
        <v>895</v>
      </c>
      <c r="D43" s="153"/>
      <c r="E43" s="153"/>
      <c r="F43" s="153"/>
      <c r="G43" s="153"/>
      <c r="H43" s="153"/>
      <c r="I43" s="153"/>
      <c r="L43" s="153"/>
      <c r="AA43" s="355"/>
      <c r="AB43" s="355"/>
      <c r="AC43" s="355"/>
      <c r="AD43" s="355"/>
      <c r="AE43" s="355"/>
    </row>
    <row r="44" spans="1:31" ht="16.899999999999999" customHeight="1">
      <c r="A44" s="429"/>
      <c r="B44" s="627"/>
      <c r="D44" s="153"/>
      <c r="E44" s="153"/>
      <c r="F44" s="153"/>
      <c r="G44" s="153"/>
      <c r="H44" s="153"/>
      <c r="I44" s="153"/>
      <c r="L44" s="153"/>
      <c r="AA44" s="355"/>
      <c r="AB44" s="355"/>
      <c r="AC44" s="355"/>
      <c r="AD44" s="355"/>
      <c r="AE44" s="355"/>
    </row>
    <row r="45" spans="1:31" ht="30.75" hidden="1" customHeight="1" outlineLevel="1" thickBot="1">
      <c r="B45" s="740" t="s">
        <v>475</v>
      </c>
      <c r="C45" s="424" t="s">
        <v>476</v>
      </c>
      <c r="D45" s="380" t="s">
        <v>477</v>
      </c>
      <c r="E45" s="407"/>
      <c r="I45" s="91"/>
      <c r="J45" s="91"/>
      <c r="AA45" s="409"/>
      <c r="AB45" s="355"/>
      <c r="AC45" s="355"/>
      <c r="AD45" s="355"/>
      <c r="AE45" s="355"/>
    </row>
    <row r="46" spans="1:31" ht="19.149999999999999" hidden="1" customHeight="1" outlineLevel="1">
      <c r="B46" s="741"/>
      <c r="C46" s="743"/>
      <c r="D46" s="738"/>
      <c r="E46" s="91"/>
      <c r="I46" s="91"/>
      <c r="J46" s="91"/>
      <c r="AA46" s="355"/>
      <c r="AB46" s="355"/>
      <c r="AC46" s="355"/>
      <c r="AD46" s="355"/>
      <c r="AE46" s="355"/>
    </row>
    <row r="47" spans="1:31" ht="23.25" hidden="1" customHeight="1" outlineLevel="1" thickBot="1">
      <c r="B47" s="742"/>
      <c r="C47" s="744"/>
      <c r="D47" s="739"/>
      <c r="E47" s="91"/>
      <c r="I47" s="91"/>
      <c r="J47" s="91"/>
      <c r="M47" s="148"/>
      <c r="N47" s="148"/>
      <c r="O47" s="148"/>
      <c r="P47" s="148"/>
      <c r="Q47" s="148"/>
      <c r="R47" s="89"/>
      <c r="S47" s="148"/>
      <c r="T47" s="148"/>
      <c r="U47" s="148"/>
      <c r="V47" s="148"/>
      <c r="W47" s="148"/>
      <c r="X47" s="355"/>
      <c r="Y47" s="148"/>
      <c r="Z47" s="148"/>
      <c r="AA47" s="355"/>
      <c r="AB47" s="355"/>
      <c r="AC47" s="355"/>
      <c r="AD47" s="355"/>
      <c r="AE47" s="355"/>
    </row>
    <row r="48" spans="1:31" ht="16.899999999999999" customHeight="1" collapsed="1">
      <c r="A48" s="351"/>
      <c r="B48" s="630" t="s">
        <v>440</v>
      </c>
      <c r="D48" s="630"/>
      <c r="E48" s="630"/>
      <c r="F48" s="610"/>
      <c r="G48" s="345"/>
      <c r="J48" s="91"/>
      <c r="K48" s="355"/>
      <c r="L48" s="355"/>
      <c r="M48" s="425" t="s">
        <v>478</v>
      </c>
      <c r="N48" s="425" t="s">
        <v>479</v>
      </c>
      <c r="AA48" s="355"/>
      <c r="AB48" s="355"/>
      <c r="AC48" s="355"/>
      <c r="AD48" s="355"/>
      <c r="AE48" s="355"/>
    </row>
    <row r="49" spans="1:31" ht="16.149999999999999" customHeight="1">
      <c r="A49" s="348" t="s">
        <v>421</v>
      </c>
      <c r="B49" s="735" t="s">
        <v>894</v>
      </c>
      <c r="C49" s="735"/>
      <c r="D49" s="735"/>
      <c r="E49" s="632"/>
      <c r="F49" s="353"/>
      <c r="G49" s="353"/>
      <c r="J49" s="91"/>
      <c r="K49" s="355"/>
      <c r="L49" s="355"/>
      <c r="M49" s="425" t="s">
        <v>481</v>
      </c>
      <c r="N49" s="425"/>
      <c r="AA49" s="355"/>
      <c r="AB49" s="355"/>
      <c r="AC49" s="355"/>
      <c r="AD49" s="355"/>
      <c r="AE49" s="355"/>
    </row>
    <row r="50" spans="1:31" ht="30" customHeight="1">
      <c r="A50" s="429" t="s">
        <v>421</v>
      </c>
      <c r="B50" s="735" t="str">
        <f>IF(General!$C$8="Inclusive","Prices are in Jordanian Dinars including customs duties, and current sales tax by 16%.",IF(General!$C$8="Exempted","Prices are in Jordanian Dinars Excluding customs duties and current sales Tax.",IF(General!$C$8="Iraq","Prices are in USD.","Prices are in Jordanian Dinars including customs duties, and Excluding current sales tax by 16%.")))</f>
        <v>Prices are in Jordanian Dinars including customs duties, and current sales tax by 16%.</v>
      </c>
      <c r="C50" s="735"/>
      <c r="D50" s="735"/>
      <c r="E50" s="632"/>
      <c r="F50" s="353"/>
      <c r="G50" s="353"/>
      <c r="J50" s="91"/>
      <c r="K50" s="355"/>
      <c r="L50" s="355"/>
      <c r="M50" s="425" t="s">
        <v>482</v>
      </c>
      <c r="N50" s="425"/>
      <c r="AA50" s="355"/>
      <c r="AB50" s="355"/>
      <c r="AC50" s="355"/>
      <c r="AD50" s="355"/>
      <c r="AE50" s="355"/>
    </row>
    <row r="51" spans="1:31" ht="16.899999999999999" customHeight="1">
      <c r="A51" s="351"/>
      <c r="B51" s="630" t="s">
        <v>483</v>
      </c>
      <c r="D51" s="630"/>
      <c r="E51" s="630"/>
      <c r="F51" s="610"/>
      <c r="G51" s="610"/>
      <c r="J51" s="354"/>
      <c r="K51" s="355"/>
      <c r="L51" s="355"/>
      <c r="M51" s="425" t="s">
        <v>484</v>
      </c>
      <c r="N51" s="425"/>
      <c r="AA51" s="355"/>
      <c r="AB51" s="355"/>
      <c r="AC51" s="355"/>
      <c r="AD51" s="355"/>
      <c r="AE51" s="355"/>
    </row>
    <row r="52" spans="1:31" ht="27.6" customHeight="1">
      <c r="A52" s="736" t="s">
        <v>421</v>
      </c>
      <c r="B52" s="735" t="s">
        <v>639</v>
      </c>
      <c r="C52" s="735"/>
      <c r="D52" s="735"/>
      <c r="E52" s="735"/>
      <c r="F52" s="353"/>
      <c r="G52" s="353"/>
      <c r="J52" s="353"/>
      <c r="K52" s="353"/>
      <c r="L52" s="353"/>
      <c r="M52" s="425" t="s">
        <v>485</v>
      </c>
      <c r="N52" s="425"/>
      <c r="AA52" s="355"/>
      <c r="AB52" s="355"/>
      <c r="AC52" s="355"/>
      <c r="AD52" s="355"/>
      <c r="AE52" s="355"/>
    </row>
    <row r="53" spans="1:31" ht="25.9" customHeight="1">
      <c r="A53" s="736"/>
      <c r="B53" s="735"/>
      <c r="C53" s="735"/>
      <c r="D53" s="735"/>
      <c r="E53" s="735"/>
      <c r="F53" s="353"/>
      <c r="G53" s="353"/>
      <c r="J53" s="353"/>
      <c r="K53" s="353"/>
      <c r="L53" s="353"/>
      <c r="M53" s="425" t="s">
        <v>486</v>
      </c>
      <c r="N53" s="426"/>
      <c r="AA53" s="355"/>
      <c r="AB53" s="355"/>
      <c r="AC53" s="355"/>
      <c r="AD53" s="355"/>
      <c r="AE53" s="355"/>
    </row>
    <row r="54" spans="1:31" ht="19.149999999999999" customHeight="1">
      <c r="A54" s="351"/>
      <c r="B54" s="630" t="s">
        <v>694</v>
      </c>
      <c r="D54" s="630"/>
      <c r="E54" s="630"/>
      <c r="F54" s="610"/>
      <c r="G54" s="610"/>
      <c r="H54" s="91"/>
      <c r="K54" s="355"/>
      <c r="L54" s="355"/>
      <c r="M54" s="425" t="s">
        <v>487</v>
      </c>
      <c r="N54" s="425"/>
      <c r="O54" s="355"/>
      <c r="P54" s="355"/>
      <c r="Q54" s="355"/>
      <c r="R54" s="355"/>
      <c r="S54" s="355"/>
      <c r="T54" s="355"/>
      <c r="U54" s="355"/>
      <c r="V54" s="355"/>
      <c r="W54" s="355"/>
      <c r="X54" s="355"/>
      <c r="Y54" s="355"/>
      <c r="Z54" s="355"/>
      <c r="AA54" s="355"/>
      <c r="AB54" s="355"/>
      <c r="AC54" s="355"/>
      <c r="AD54" s="355"/>
      <c r="AE54" s="355"/>
    </row>
    <row r="55" spans="1:31" ht="34.9" customHeight="1">
      <c r="A55" s="429" t="s">
        <v>421</v>
      </c>
      <c r="B55" s="735" t="s">
        <v>488</v>
      </c>
      <c r="C55" s="735"/>
      <c r="D55" s="735"/>
      <c r="E55" s="735"/>
      <c r="F55" s="353"/>
      <c r="G55" s="353"/>
      <c r="H55" s="91"/>
      <c r="K55" s="355"/>
      <c r="L55" s="355"/>
      <c r="O55" s="355"/>
      <c r="P55" s="355"/>
      <c r="Q55" s="355"/>
      <c r="R55" s="355"/>
      <c r="S55" s="355"/>
      <c r="T55" s="355"/>
      <c r="U55" s="355"/>
      <c r="V55" s="355"/>
      <c r="W55" s="355"/>
      <c r="X55" s="355"/>
      <c r="Y55" s="355"/>
      <c r="Z55" s="355"/>
      <c r="AA55" s="355"/>
      <c r="AB55" s="355"/>
      <c r="AC55" s="355"/>
      <c r="AD55" s="355"/>
      <c r="AE55" s="355"/>
    </row>
    <row r="56" spans="1:31" ht="19.149999999999999" customHeight="1">
      <c r="A56" s="345"/>
      <c r="B56" s="632"/>
      <c r="C56" s="632"/>
      <c r="H56" s="91"/>
      <c r="K56" s="355"/>
      <c r="L56" s="355"/>
      <c r="M56" s="355"/>
      <c r="N56" s="355"/>
      <c r="O56" s="355"/>
      <c r="P56" s="355"/>
      <c r="Q56" s="355"/>
      <c r="R56" s="355"/>
      <c r="S56" s="355"/>
      <c r="T56" s="355"/>
      <c r="U56" s="355"/>
      <c r="V56" s="355"/>
      <c r="W56" s="355"/>
      <c r="X56" s="355"/>
      <c r="Y56" s="355"/>
      <c r="Z56" s="355"/>
      <c r="AA56" s="355"/>
      <c r="AB56" s="355"/>
      <c r="AC56" s="355"/>
      <c r="AD56" s="355"/>
      <c r="AE56" s="355"/>
    </row>
    <row r="57" spans="1:31" ht="19.149999999999999" customHeight="1">
      <c r="A57" s="351"/>
      <c r="B57" s="630" t="s">
        <v>695</v>
      </c>
      <c r="D57" s="630"/>
      <c r="E57" s="630"/>
      <c r="F57" s="610"/>
      <c r="G57" s="610"/>
      <c r="H57" s="91"/>
      <c r="K57" s="355"/>
      <c r="L57" s="355"/>
      <c r="M57" s="355"/>
      <c r="N57" s="355"/>
      <c r="O57" s="355"/>
      <c r="P57" s="355"/>
      <c r="Q57" s="355"/>
      <c r="R57" s="355"/>
      <c r="S57" s="355"/>
      <c r="T57" s="355"/>
      <c r="U57" s="355"/>
      <c r="V57" s="355"/>
      <c r="W57" s="355"/>
      <c r="X57" s="355"/>
      <c r="Y57" s="355"/>
      <c r="Z57" s="355"/>
      <c r="AA57" s="355"/>
      <c r="AB57" s="355"/>
      <c r="AC57" s="355"/>
      <c r="AD57" s="355"/>
      <c r="AE57" s="355"/>
    </row>
    <row r="58" spans="1:31" ht="16.899999999999999" customHeight="1">
      <c r="A58" s="351"/>
      <c r="B58" s="630" t="s">
        <v>696</v>
      </c>
      <c r="D58" s="630"/>
      <c r="E58" s="630"/>
      <c r="F58" s="610"/>
      <c r="G58" s="610"/>
      <c r="H58" s="91"/>
      <c r="K58" s="355"/>
      <c r="L58" s="355"/>
      <c r="M58" s="427"/>
      <c r="N58" s="355"/>
      <c r="O58" s="355"/>
      <c r="P58" s="355"/>
      <c r="Q58" s="355"/>
      <c r="R58" s="355"/>
      <c r="S58" s="355"/>
      <c r="T58" s="355"/>
      <c r="U58" s="355"/>
      <c r="V58" s="355"/>
      <c r="W58" s="355"/>
      <c r="X58" s="355"/>
      <c r="Y58" s="355"/>
      <c r="Z58" s="355"/>
      <c r="AA58" s="355"/>
      <c r="AB58" s="355"/>
      <c r="AC58" s="355"/>
      <c r="AD58" s="355"/>
      <c r="AE58" s="355"/>
    </row>
    <row r="59" spans="1:31" ht="16.899999999999999" customHeight="1">
      <c r="A59" s="351"/>
      <c r="B59" s="630" t="s">
        <v>489</v>
      </c>
      <c r="D59" s="630"/>
      <c r="E59" s="630"/>
      <c r="F59" s="610"/>
      <c r="G59" s="610"/>
      <c r="H59" s="91"/>
      <c r="K59" s="355"/>
      <c r="L59" s="355"/>
      <c r="M59" s="427"/>
      <c r="N59" s="355"/>
      <c r="O59" s="355"/>
      <c r="P59" s="355"/>
      <c r="Q59" s="355"/>
      <c r="R59" s="355"/>
      <c r="S59" s="355"/>
      <c r="T59" s="355"/>
      <c r="U59" s="355"/>
      <c r="V59" s="355"/>
      <c r="W59" s="355"/>
      <c r="X59" s="355"/>
      <c r="Y59" s="355"/>
      <c r="Z59" s="355"/>
      <c r="AA59" s="355"/>
      <c r="AB59" s="355"/>
      <c r="AC59" s="355"/>
      <c r="AD59" s="355"/>
      <c r="AE59" s="355"/>
    </row>
    <row r="60" spans="1:31" ht="16.899999999999999" customHeight="1">
      <c r="A60" s="429" t="s">
        <v>421</v>
      </c>
      <c r="B60" s="735" t="str">
        <f>IF(General!C21&lt;=5,5,General!$C$21)&amp;" years Factory Warranty for the Compressor against manufacturing defects."</f>
        <v>5 years Factory Warranty for the Compressor against manufacturing defects.</v>
      </c>
      <c r="C60" s="735"/>
      <c r="D60" s="735"/>
      <c r="E60" s="632"/>
      <c r="F60" s="352"/>
      <c r="G60" s="352"/>
      <c r="H60" s="91"/>
      <c r="K60" s="355"/>
      <c r="L60" s="355"/>
      <c r="M60" s="427"/>
      <c r="N60" s="355"/>
      <c r="O60" s="355"/>
      <c r="P60" s="355"/>
      <c r="Q60" s="355"/>
      <c r="R60" s="355"/>
      <c r="S60" s="355"/>
      <c r="T60" s="355"/>
      <c r="U60" s="355"/>
      <c r="V60" s="355"/>
      <c r="W60" s="355"/>
      <c r="X60" s="355"/>
      <c r="Y60" s="355"/>
      <c r="Z60" s="355"/>
      <c r="AA60" s="355"/>
      <c r="AB60" s="355"/>
      <c r="AC60" s="355"/>
      <c r="AD60" s="355"/>
      <c r="AE60" s="355"/>
    </row>
    <row r="61" spans="1:31" ht="18" customHeight="1">
      <c r="A61" s="429" t="s">
        <v>421</v>
      </c>
      <c r="B61" s="735" t="str">
        <f xml:space="preserve"> +General!C21 &amp;" year Factory Warranty for other AC Components against manufacturing defects."</f>
        <v>1 year Factory Warranty for other AC Components against manufacturing defects.</v>
      </c>
      <c r="C61" s="735"/>
      <c r="D61" s="735"/>
      <c r="E61" s="735"/>
      <c r="F61" s="153"/>
      <c r="G61" s="153"/>
      <c r="H61" s="91"/>
      <c r="K61" s="355"/>
      <c r="L61" s="355"/>
      <c r="M61" s="355"/>
      <c r="N61" s="355"/>
      <c r="O61" s="355"/>
      <c r="P61" s="428" t="s">
        <v>697</v>
      </c>
      <c r="Q61" s="355"/>
      <c r="R61" s="355"/>
      <c r="S61" s="355"/>
      <c r="T61" s="355"/>
      <c r="U61" s="355"/>
      <c r="V61" s="355"/>
      <c r="W61" s="355"/>
      <c r="X61" s="355"/>
      <c r="Y61" s="355"/>
      <c r="Z61" s="355"/>
      <c r="AA61" s="355"/>
      <c r="AB61" s="355"/>
      <c r="AC61" s="355"/>
      <c r="AD61" s="355"/>
      <c r="AE61" s="355"/>
    </row>
    <row r="62" spans="1:31" ht="15.6" customHeight="1">
      <c r="A62" s="429" t="s">
        <v>421</v>
      </c>
      <c r="B62" s="735" t="s">
        <v>638</v>
      </c>
      <c r="C62" s="735"/>
      <c r="D62" s="735"/>
      <c r="E62" s="631"/>
      <c r="F62" s="352"/>
      <c r="G62" s="352"/>
      <c r="H62" s="153"/>
      <c r="K62" s="355"/>
      <c r="L62" s="355"/>
      <c r="M62" s="355"/>
      <c r="N62" s="355"/>
      <c r="O62" s="355"/>
      <c r="P62" s="428" t="s">
        <v>698</v>
      </c>
      <c r="Q62" s="355"/>
      <c r="R62" s="355"/>
      <c r="S62" s="355"/>
      <c r="T62" s="355"/>
      <c r="U62" s="355"/>
      <c r="V62" s="355"/>
      <c r="W62" s="355"/>
      <c r="X62" s="355"/>
      <c r="Y62" s="355"/>
      <c r="Z62" s="355"/>
      <c r="AA62" s="355"/>
      <c r="AB62" s="355"/>
      <c r="AC62" s="355"/>
      <c r="AD62" s="355"/>
      <c r="AE62" s="355"/>
    </row>
    <row r="63" spans="1:31" ht="15.6" customHeight="1">
      <c r="A63" s="429" t="s">
        <v>421</v>
      </c>
      <c r="B63" s="735" t="s">
        <v>490</v>
      </c>
      <c r="C63" s="735"/>
      <c r="D63" s="735"/>
      <c r="E63" s="629"/>
      <c r="F63" s="153"/>
      <c r="G63" s="153"/>
      <c r="H63" s="153"/>
      <c r="I63" s="153"/>
      <c r="J63" s="153"/>
      <c r="K63" s="153"/>
      <c r="L63" s="355"/>
      <c r="M63" s="355"/>
      <c r="N63" s="355"/>
      <c r="O63" s="355"/>
      <c r="P63" s="355"/>
      <c r="Q63" s="355"/>
      <c r="R63" s="355"/>
      <c r="S63" s="355"/>
      <c r="T63" s="355"/>
      <c r="U63" s="355"/>
      <c r="V63" s="355"/>
      <c r="W63" s="355"/>
      <c r="X63" s="355"/>
      <c r="Y63" s="355"/>
      <c r="Z63" s="355"/>
      <c r="AA63" s="355"/>
      <c r="AB63" s="355"/>
      <c r="AC63" s="355"/>
      <c r="AD63" s="355"/>
      <c r="AE63" s="355"/>
    </row>
    <row r="64" spans="1:31" ht="35.1" customHeight="1">
      <c r="A64" s="351"/>
      <c r="B64" s="351"/>
      <c r="C64" s="91"/>
      <c r="D64" s="91"/>
      <c r="E64" s="91"/>
      <c r="F64" s="153"/>
      <c r="G64" s="153"/>
      <c r="H64" s="153"/>
      <c r="I64" s="153"/>
      <c r="J64" s="153"/>
      <c r="K64" s="153"/>
      <c r="L64" s="355"/>
      <c r="M64" s="355"/>
      <c r="N64" s="355"/>
      <c r="O64" s="355"/>
      <c r="P64" s="355"/>
      <c r="Q64" s="355"/>
      <c r="R64" s="355"/>
      <c r="S64" s="355"/>
      <c r="T64" s="355"/>
      <c r="U64" s="355"/>
      <c r="V64" s="355"/>
      <c r="W64" s="355"/>
      <c r="X64" s="355"/>
      <c r="Y64" s="355"/>
      <c r="Z64" s="355"/>
      <c r="AA64" s="355"/>
      <c r="AB64" s="355"/>
      <c r="AC64" s="355"/>
      <c r="AD64" s="355"/>
      <c r="AE64" s="355"/>
    </row>
    <row r="65" spans="1:31" ht="35.1" customHeight="1">
      <c r="A65" s="351"/>
      <c r="B65" s="351"/>
      <c r="C65" s="91"/>
      <c r="D65" s="91"/>
      <c r="E65" s="91"/>
      <c r="F65" s="153"/>
      <c r="G65" s="153"/>
      <c r="H65" s="153"/>
      <c r="I65" s="153"/>
      <c r="J65" s="153"/>
      <c r="K65" s="153"/>
      <c r="L65" s="355"/>
      <c r="M65" s="355"/>
      <c r="N65" s="355"/>
      <c r="O65" s="355"/>
      <c r="P65" s="355"/>
      <c r="Q65" s="355"/>
      <c r="R65" s="355"/>
      <c r="S65" s="355"/>
      <c r="T65" s="355"/>
      <c r="U65" s="355"/>
      <c r="V65" s="355"/>
      <c r="W65" s="355"/>
      <c r="X65" s="355"/>
      <c r="Y65" s="355"/>
      <c r="Z65" s="355"/>
      <c r="AA65" s="355"/>
      <c r="AB65" s="355"/>
      <c r="AC65" s="355"/>
      <c r="AD65" s="355"/>
      <c r="AE65" s="355"/>
    </row>
    <row r="66" spans="1:31" ht="35.1" customHeight="1">
      <c r="A66" s="351"/>
      <c r="B66" s="351"/>
      <c r="C66" s="91"/>
      <c r="D66" s="91"/>
      <c r="E66" s="91"/>
      <c r="F66" s="730"/>
      <c r="G66" s="730"/>
      <c r="H66" s="730"/>
      <c r="I66" s="91"/>
      <c r="J66" s="91"/>
      <c r="K66" s="355"/>
      <c r="L66" s="355"/>
      <c r="M66" s="355"/>
      <c r="N66" s="355"/>
      <c r="O66" s="355"/>
      <c r="P66" s="355"/>
      <c r="Q66" s="355"/>
      <c r="R66" s="355"/>
      <c r="S66" s="355"/>
      <c r="T66" s="355"/>
      <c r="U66" s="355"/>
      <c r="V66" s="355"/>
      <c r="W66" s="355"/>
      <c r="X66" s="355"/>
      <c r="Y66" s="355"/>
      <c r="Z66" s="355"/>
      <c r="AA66" s="355"/>
      <c r="AB66" s="355"/>
      <c r="AC66" s="355"/>
      <c r="AD66" s="355"/>
      <c r="AE66" s="355"/>
    </row>
    <row r="67" spans="1:31" ht="35.1" customHeight="1">
      <c r="A67" s="351"/>
      <c r="B67" s="351"/>
      <c r="F67" s="774"/>
      <c r="G67" s="774"/>
      <c r="H67" s="774"/>
      <c r="I67" s="356"/>
      <c r="K67" s="355"/>
      <c r="L67" s="355"/>
      <c r="M67" s="355"/>
      <c r="N67" s="355"/>
      <c r="O67" s="355"/>
      <c r="P67" s="355"/>
      <c r="Q67" s="355"/>
      <c r="R67" s="355"/>
      <c r="S67" s="355"/>
      <c r="T67" s="355"/>
      <c r="U67" s="355"/>
      <c r="V67" s="355"/>
      <c r="W67" s="355"/>
      <c r="X67" s="355"/>
      <c r="Y67" s="355"/>
      <c r="Z67" s="355"/>
      <c r="AA67" s="355"/>
      <c r="AB67" s="355"/>
      <c r="AC67" s="355"/>
      <c r="AD67" s="355"/>
      <c r="AE67" s="355"/>
    </row>
    <row r="68" spans="1:31" ht="35.1" customHeight="1">
      <c r="A68" s="351"/>
      <c r="B68" s="351"/>
      <c r="F68" s="431"/>
      <c r="G68" s="351"/>
      <c r="H68" s="432"/>
      <c r="I68" s="432"/>
      <c r="K68" s="355"/>
      <c r="L68" s="355"/>
      <c r="M68" s="355"/>
      <c r="N68" s="355"/>
      <c r="O68" s="355"/>
      <c r="P68" s="355"/>
      <c r="Q68" s="355"/>
      <c r="R68" s="355"/>
      <c r="S68" s="355"/>
      <c r="T68" s="355"/>
      <c r="U68" s="355"/>
      <c r="V68" s="355"/>
      <c r="W68" s="355"/>
      <c r="X68" s="355"/>
      <c r="Y68" s="355"/>
      <c r="Z68" s="355"/>
      <c r="AA68" s="355"/>
      <c r="AB68" s="355"/>
      <c r="AC68" s="355"/>
      <c r="AD68" s="355"/>
      <c r="AE68" s="355"/>
    </row>
    <row r="69" spans="1:31" ht="35.1" customHeight="1">
      <c r="A69" s="433" t="s">
        <v>491</v>
      </c>
      <c r="B69" s="433"/>
      <c r="C69" s="773"/>
      <c r="D69" s="773"/>
      <c r="E69" s="773"/>
      <c r="F69" s="773"/>
      <c r="G69" s="773"/>
      <c r="H69" s="773"/>
      <c r="I69" s="773"/>
      <c r="J69" s="773"/>
      <c r="K69" s="355"/>
      <c r="L69" s="355"/>
      <c r="M69" s="355"/>
      <c r="N69" s="355"/>
      <c r="O69" s="355"/>
      <c r="P69" s="355"/>
      <c r="Q69" s="355"/>
      <c r="R69" s="355"/>
      <c r="S69" s="355"/>
      <c r="T69" s="355"/>
      <c r="U69" s="355"/>
      <c r="V69" s="355"/>
      <c r="W69" s="355"/>
      <c r="X69" s="355"/>
      <c r="Y69" s="355"/>
      <c r="Z69" s="355"/>
      <c r="AA69" s="355"/>
      <c r="AB69" s="355"/>
      <c r="AC69" s="355"/>
      <c r="AD69" s="355"/>
      <c r="AE69" s="355"/>
    </row>
    <row r="70" spans="1:31" ht="35.1" customHeight="1">
      <c r="A70" s="433" t="s">
        <v>492</v>
      </c>
      <c r="B70" s="433"/>
      <c r="C70" s="773"/>
      <c r="D70" s="773"/>
      <c r="E70" s="773"/>
      <c r="F70" s="773"/>
      <c r="G70" s="773"/>
      <c r="H70" s="773"/>
      <c r="I70" s="773"/>
      <c r="J70" s="773"/>
      <c r="K70" s="355"/>
      <c r="L70" s="355"/>
      <c r="M70" s="355"/>
      <c r="N70" s="355"/>
      <c r="O70" s="355"/>
      <c r="P70" s="355"/>
      <c r="Q70" s="355"/>
      <c r="R70" s="355"/>
      <c r="S70" s="355"/>
      <c r="T70" s="355"/>
      <c r="U70" s="355"/>
      <c r="V70" s="355"/>
      <c r="W70" s="355"/>
      <c r="X70" s="355"/>
      <c r="Y70" s="355"/>
      <c r="Z70" s="355"/>
      <c r="AA70" s="355"/>
      <c r="AB70" s="355"/>
      <c r="AC70" s="355"/>
      <c r="AD70" s="355"/>
      <c r="AE70" s="355"/>
    </row>
    <row r="71" spans="1:31" ht="35.1" customHeight="1">
      <c r="A71" s="433" t="s">
        <v>493</v>
      </c>
      <c r="B71" s="433"/>
      <c r="C71" s="773"/>
      <c r="D71" s="773"/>
      <c r="E71" s="773"/>
      <c r="F71" s="773"/>
      <c r="G71" s="773"/>
      <c r="H71" s="773"/>
      <c r="I71" s="773"/>
      <c r="J71" s="773"/>
      <c r="K71" s="355"/>
      <c r="L71" s="355"/>
      <c r="M71" s="355"/>
      <c r="N71" s="355"/>
      <c r="O71" s="355"/>
      <c r="P71" s="355"/>
      <c r="Q71" s="355"/>
      <c r="R71" s="355"/>
      <c r="S71" s="355"/>
      <c r="T71" s="355"/>
      <c r="U71" s="355"/>
      <c r="V71" s="355"/>
      <c r="W71" s="355"/>
      <c r="X71" s="355"/>
      <c r="Y71" s="355"/>
      <c r="Z71" s="355"/>
      <c r="AA71" s="355"/>
      <c r="AB71" s="355"/>
      <c r="AC71" s="355"/>
      <c r="AD71" s="355"/>
      <c r="AE71" s="355"/>
    </row>
    <row r="72" spans="1:31" ht="35.1" customHeight="1">
      <c r="B72" s="403"/>
      <c r="F72" s="434"/>
      <c r="K72" s="355"/>
      <c r="L72" s="355"/>
      <c r="M72" s="355"/>
      <c r="N72" s="355"/>
      <c r="O72" s="355"/>
      <c r="P72" s="355"/>
      <c r="Q72" s="355"/>
      <c r="R72" s="355"/>
      <c r="S72" s="355"/>
      <c r="T72" s="355"/>
      <c r="U72" s="355"/>
      <c r="V72" s="355"/>
      <c r="W72" s="355"/>
      <c r="X72" s="355"/>
      <c r="Y72" s="355"/>
      <c r="Z72" s="355"/>
      <c r="AA72" s="355"/>
      <c r="AB72" s="355"/>
      <c r="AC72" s="355"/>
      <c r="AD72" s="355"/>
      <c r="AE72" s="355"/>
    </row>
    <row r="73" spans="1:31" ht="35.1" customHeight="1">
      <c r="B73" s="403"/>
      <c r="K73" s="355"/>
      <c r="L73" s="355"/>
      <c r="M73" s="355"/>
      <c r="N73" s="355"/>
      <c r="O73" s="355"/>
      <c r="P73" s="355"/>
      <c r="Q73" s="355"/>
      <c r="R73" s="355"/>
      <c r="S73" s="355"/>
      <c r="T73" s="355"/>
      <c r="U73" s="355"/>
      <c r="V73" s="355"/>
      <c r="W73" s="355"/>
      <c r="X73" s="355"/>
      <c r="Y73" s="355"/>
      <c r="Z73" s="355"/>
      <c r="AA73" s="355"/>
      <c r="AB73" s="355"/>
      <c r="AC73" s="355"/>
      <c r="AD73" s="355"/>
      <c r="AE73" s="355"/>
    </row>
    <row r="74" spans="1:31" ht="35.1" customHeight="1">
      <c r="B74" s="403"/>
      <c r="K74" s="355"/>
      <c r="L74" s="355"/>
      <c r="M74" s="355"/>
      <c r="N74" s="355"/>
      <c r="O74" s="355"/>
      <c r="P74" s="355"/>
      <c r="Q74" s="355"/>
      <c r="R74" s="355"/>
      <c r="S74" s="355"/>
      <c r="T74" s="355"/>
      <c r="U74" s="355"/>
      <c r="V74" s="355"/>
      <c r="W74" s="355"/>
      <c r="X74" s="355"/>
      <c r="Y74" s="355"/>
      <c r="Z74" s="355"/>
      <c r="AA74" s="355"/>
      <c r="AB74" s="355"/>
      <c r="AC74" s="355"/>
      <c r="AD74" s="355"/>
      <c r="AE74" s="355"/>
    </row>
    <row r="75" spans="1:31" ht="35.1" customHeight="1">
      <c r="B75" s="403"/>
      <c r="K75" s="355"/>
      <c r="L75" s="355"/>
      <c r="M75" s="355"/>
      <c r="N75" s="355"/>
      <c r="O75" s="355"/>
      <c r="P75" s="355"/>
      <c r="Q75" s="355"/>
      <c r="R75" s="355"/>
      <c r="S75" s="355"/>
      <c r="T75" s="355"/>
      <c r="U75" s="355"/>
      <c r="V75" s="355"/>
      <c r="W75" s="355"/>
      <c r="X75" s="355"/>
      <c r="Y75" s="355"/>
      <c r="Z75" s="355"/>
      <c r="AA75" s="355"/>
      <c r="AB75" s="355"/>
      <c r="AC75" s="355"/>
      <c r="AD75" s="355"/>
      <c r="AE75" s="355"/>
    </row>
    <row r="76" spans="1:31" ht="35.1" customHeight="1">
      <c r="B76" s="403"/>
      <c r="K76" s="355"/>
      <c r="L76" s="355"/>
      <c r="M76" s="355"/>
      <c r="N76" s="355"/>
      <c r="O76" s="355"/>
      <c r="P76" s="355"/>
      <c r="Q76" s="355"/>
      <c r="R76" s="355"/>
      <c r="S76" s="355"/>
      <c r="T76" s="355"/>
      <c r="U76" s="355"/>
      <c r="V76" s="355"/>
      <c r="W76" s="355"/>
      <c r="X76" s="355"/>
      <c r="Y76" s="355"/>
      <c r="Z76" s="355"/>
      <c r="AA76" s="355"/>
      <c r="AB76" s="355"/>
      <c r="AC76" s="355"/>
      <c r="AD76" s="355"/>
      <c r="AE76" s="355"/>
    </row>
    <row r="77" spans="1:31" ht="35.1" customHeight="1">
      <c r="B77" s="403"/>
      <c r="K77" s="355"/>
      <c r="L77" s="355"/>
      <c r="M77" s="355"/>
      <c r="N77" s="355"/>
      <c r="O77" s="355"/>
      <c r="P77" s="355"/>
      <c r="Q77" s="355"/>
      <c r="R77" s="355"/>
      <c r="S77" s="355"/>
      <c r="T77" s="355"/>
      <c r="U77" s="355"/>
      <c r="V77" s="355"/>
      <c r="W77" s="355"/>
      <c r="X77" s="355"/>
      <c r="Y77" s="355"/>
      <c r="Z77" s="355"/>
      <c r="AA77" s="355"/>
      <c r="AB77" s="355"/>
      <c r="AC77" s="355"/>
      <c r="AD77" s="355"/>
      <c r="AE77" s="355"/>
    </row>
    <row r="78" spans="1:31" ht="35.1" customHeight="1">
      <c r="B78" s="403"/>
      <c r="K78" s="355"/>
      <c r="L78" s="355"/>
      <c r="M78" s="355"/>
      <c r="N78" s="355"/>
      <c r="O78" s="355"/>
      <c r="P78" s="355"/>
      <c r="Q78" s="355"/>
      <c r="R78" s="355"/>
      <c r="S78" s="355"/>
      <c r="T78" s="355"/>
      <c r="U78" s="355"/>
      <c r="V78" s="355"/>
      <c r="W78" s="355"/>
      <c r="X78" s="355"/>
      <c r="Y78" s="355"/>
      <c r="Z78" s="355"/>
      <c r="AA78" s="355"/>
      <c r="AB78" s="355"/>
      <c r="AC78" s="355"/>
      <c r="AD78" s="355"/>
      <c r="AE78" s="355"/>
    </row>
    <row r="79" spans="1:31" ht="35.1" customHeight="1">
      <c r="B79" s="403"/>
      <c r="K79" s="355"/>
      <c r="L79" s="355"/>
      <c r="M79" s="355"/>
      <c r="N79" s="355"/>
      <c r="O79" s="355"/>
      <c r="P79" s="355"/>
      <c r="Q79" s="355"/>
      <c r="R79" s="355"/>
      <c r="S79" s="355"/>
      <c r="T79" s="355"/>
      <c r="U79" s="355"/>
      <c r="V79" s="355"/>
      <c r="W79" s="355"/>
      <c r="X79" s="355"/>
      <c r="Y79" s="355"/>
      <c r="Z79" s="355"/>
      <c r="AA79" s="355"/>
      <c r="AB79" s="355"/>
      <c r="AC79" s="355"/>
      <c r="AD79" s="355"/>
      <c r="AE79" s="355"/>
    </row>
    <row r="80" spans="1:31" ht="35.1" customHeight="1">
      <c r="B80" s="403"/>
      <c r="K80" s="355"/>
      <c r="L80" s="355"/>
      <c r="M80" s="355"/>
      <c r="N80" s="355"/>
      <c r="O80" s="355"/>
      <c r="P80" s="355"/>
      <c r="Q80" s="355"/>
      <c r="R80" s="355"/>
      <c r="S80" s="355"/>
      <c r="T80" s="355"/>
      <c r="U80" s="355"/>
      <c r="V80" s="355"/>
      <c r="W80" s="355"/>
      <c r="X80" s="355"/>
      <c r="Y80" s="355"/>
      <c r="Z80" s="355"/>
      <c r="AA80" s="355"/>
      <c r="AB80" s="355"/>
      <c r="AC80" s="355"/>
      <c r="AD80" s="355"/>
      <c r="AE80" s="355"/>
    </row>
    <row r="81" spans="2:31" ht="35.1" customHeight="1">
      <c r="B81" s="403"/>
      <c r="K81" s="355"/>
      <c r="L81" s="355"/>
      <c r="M81" s="355"/>
      <c r="N81" s="355"/>
      <c r="O81" s="355"/>
      <c r="P81" s="355"/>
      <c r="Q81" s="355"/>
      <c r="R81" s="355"/>
      <c r="S81" s="355"/>
      <c r="T81" s="355"/>
      <c r="U81" s="355"/>
      <c r="V81" s="355"/>
      <c r="W81" s="355"/>
      <c r="X81" s="355"/>
      <c r="Y81" s="355"/>
      <c r="Z81" s="355"/>
      <c r="AA81" s="355"/>
      <c r="AB81" s="355"/>
      <c r="AC81" s="355"/>
      <c r="AD81" s="355"/>
      <c r="AE81" s="355"/>
    </row>
    <row r="82" spans="2:31" ht="35.1" customHeight="1">
      <c r="B82" s="403"/>
      <c r="K82" s="355"/>
      <c r="L82" s="355"/>
      <c r="M82" s="355"/>
      <c r="N82" s="355"/>
      <c r="O82" s="355"/>
      <c r="P82" s="355"/>
      <c r="Q82" s="355"/>
      <c r="R82" s="355"/>
      <c r="S82" s="355"/>
      <c r="T82" s="355"/>
      <c r="U82" s="355"/>
      <c r="V82" s="355"/>
      <c r="W82" s="355"/>
      <c r="X82" s="355"/>
      <c r="Y82" s="355"/>
      <c r="Z82" s="355"/>
      <c r="AA82" s="355"/>
      <c r="AB82" s="355"/>
      <c r="AC82" s="355"/>
      <c r="AD82" s="355"/>
      <c r="AE82" s="355"/>
    </row>
    <row r="83" spans="2:31" ht="35.1" customHeight="1">
      <c r="B83" s="403"/>
      <c r="K83" s="355"/>
      <c r="L83" s="355"/>
      <c r="M83" s="355"/>
      <c r="N83" s="355"/>
      <c r="O83" s="355"/>
      <c r="P83" s="355"/>
      <c r="Q83" s="355"/>
      <c r="R83" s="355"/>
      <c r="S83" s="355"/>
      <c r="T83" s="355"/>
      <c r="U83" s="355"/>
      <c r="V83" s="355"/>
      <c r="W83" s="355"/>
      <c r="X83" s="355"/>
      <c r="Y83" s="355"/>
      <c r="Z83" s="355"/>
      <c r="AA83" s="355"/>
      <c r="AB83" s="355"/>
      <c r="AC83" s="355"/>
      <c r="AD83" s="355"/>
      <c r="AE83" s="355"/>
    </row>
    <row r="84" spans="2:31" ht="35.1" customHeight="1">
      <c r="B84" s="403"/>
      <c r="K84" s="355"/>
      <c r="L84" s="355"/>
      <c r="M84" s="355"/>
      <c r="N84" s="355"/>
      <c r="O84" s="355"/>
      <c r="P84" s="355"/>
      <c r="Q84" s="355"/>
      <c r="R84" s="355"/>
      <c r="S84" s="355"/>
      <c r="T84" s="355"/>
      <c r="U84" s="355"/>
      <c r="V84" s="355"/>
      <c r="W84" s="355"/>
      <c r="X84" s="355"/>
      <c r="Y84" s="355"/>
      <c r="Z84" s="355"/>
      <c r="AA84" s="355"/>
      <c r="AB84" s="355"/>
      <c r="AC84" s="355"/>
      <c r="AD84" s="355"/>
      <c r="AE84" s="355"/>
    </row>
    <row r="85" spans="2:31" ht="35.1" customHeight="1">
      <c r="B85" s="403"/>
      <c r="K85" s="355"/>
      <c r="L85" s="355"/>
      <c r="M85" s="355"/>
      <c r="N85" s="355"/>
      <c r="O85" s="355"/>
      <c r="P85" s="355"/>
      <c r="Q85" s="355"/>
      <c r="R85" s="355"/>
      <c r="S85" s="355"/>
      <c r="T85" s="355"/>
      <c r="U85" s="355"/>
      <c r="V85" s="355"/>
      <c r="W85" s="355"/>
      <c r="X85" s="355"/>
      <c r="Y85" s="355"/>
      <c r="Z85" s="355"/>
      <c r="AA85" s="355"/>
      <c r="AB85" s="355"/>
      <c r="AC85" s="355"/>
      <c r="AD85" s="355"/>
      <c r="AE85" s="355"/>
    </row>
    <row r="86" spans="2:31" ht="35.1" customHeight="1">
      <c r="B86" s="403"/>
      <c r="K86" s="355"/>
      <c r="L86" s="355"/>
      <c r="M86" s="355"/>
      <c r="N86" s="355"/>
      <c r="O86" s="355"/>
      <c r="P86" s="355"/>
      <c r="Q86" s="355"/>
      <c r="R86" s="355"/>
      <c r="S86" s="355"/>
      <c r="T86" s="355"/>
      <c r="U86" s="355"/>
      <c r="V86" s="355"/>
      <c r="W86" s="355"/>
      <c r="X86" s="355"/>
      <c r="Y86" s="355"/>
      <c r="Z86" s="355"/>
      <c r="AA86" s="355"/>
      <c r="AB86" s="355"/>
      <c r="AC86" s="355"/>
      <c r="AD86" s="355"/>
      <c r="AE86" s="355"/>
    </row>
    <row r="87" spans="2:31" ht="35.1" customHeight="1">
      <c r="B87" s="403"/>
      <c r="K87" s="355"/>
      <c r="L87" s="355"/>
      <c r="M87" s="355"/>
      <c r="N87" s="355"/>
      <c r="O87" s="355"/>
      <c r="P87" s="355"/>
      <c r="Q87" s="355"/>
      <c r="R87" s="355"/>
      <c r="S87" s="355"/>
      <c r="T87" s="355"/>
      <c r="U87" s="355"/>
      <c r="V87" s="355"/>
      <c r="W87" s="355"/>
      <c r="X87" s="355"/>
      <c r="Y87" s="355"/>
      <c r="Z87" s="355"/>
      <c r="AA87" s="355"/>
      <c r="AB87" s="355"/>
      <c r="AC87" s="355"/>
      <c r="AD87" s="355"/>
      <c r="AE87" s="355"/>
    </row>
    <row r="88" spans="2:31" ht="35.1" customHeight="1">
      <c r="B88" s="403"/>
      <c r="K88" s="355"/>
      <c r="L88" s="355"/>
      <c r="M88" s="355"/>
      <c r="N88" s="355"/>
      <c r="O88" s="355"/>
      <c r="P88" s="355"/>
      <c r="Q88" s="355"/>
      <c r="R88" s="355"/>
      <c r="S88" s="355"/>
      <c r="T88" s="355"/>
      <c r="U88" s="355"/>
      <c r="V88" s="355"/>
      <c r="W88" s="355"/>
      <c r="X88" s="355"/>
      <c r="Y88" s="355"/>
      <c r="Z88" s="355"/>
      <c r="AA88" s="355"/>
      <c r="AB88" s="355"/>
      <c r="AC88" s="355"/>
      <c r="AD88" s="355"/>
      <c r="AE88" s="355"/>
    </row>
    <row r="89" spans="2:31" ht="35.1" customHeight="1">
      <c r="B89" s="403"/>
      <c r="K89" s="355"/>
      <c r="L89" s="355"/>
      <c r="M89" s="355"/>
      <c r="N89" s="355"/>
      <c r="O89" s="355"/>
      <c r="P89" s="355"/>
      <c r="Q89" s="355"/>
      <c r="R89" s="355"/>
      <c r="S89" s="355"/>
      <c r="T89" s="355"/>
      <c r="U89" s="355"/>
      <c r="V89" s="355"/>
      <c r="W89" s="355"/>
      <c r="X89" s="355"/>
      <c r="Y89" s="355"/>
      <c r="Z89" s="355"/>
      <c r="AA89" s="355"/>
      <c r="AB89" s="355"/>
      <c r="AC89" s="355"/>
      <c r="AD89" s="355"/>
      <c r="AE89" s="355"/>
    </row>
    <row r="90" spans="2:31" ht="35.1" customHeight="1">
      <c r="B90" s="403"/>
      <c r="K90" s="355"/>
      <c r="L90" s="355"/>
      <c r="M90" s="355"/>
      <c r="N90" s="355"/>
      <c r="O90" s="355"/>
      <c r="P90" s="355"/>
      <c r="Q90" s="355"/>
      <c r="R90" s="355"/>
      <c r="S90" s="355"/>
      <c r="T90" s="355"/>
      <c r="U90" s="355"/>
      <c r="V90" s="355"/>
      <c r="W90" s="355"/>
      <c r="X90" s="355"/>
      <c r="Y90" s="355"/>
      <c r="Z90" s="355"/>
      <c r="AA90" s="355"/>
      <c r="AB90" s="355"/>
      <c r="AC90" s="355"/>
      <c r="AD90" s="355"/>
      <c r="AE90" s="355"/>
    </row>
    <row r="91" spans="2:31" ht="35.1" customHeight="1">
      <c r="B91" s="403"/>
      <c r="K91" s="355"/>
      <c r="L91" s="355"/>
      <c r="M91" s="355"/>
      <c r="N91" s="355"/>
      <c r="O91" s="355"/>
      <c r="P91" s="355"/>
      <c r="Q91" s="355"/>
      <c r="R91" s="355"/>
      <c r="S91" s="355"/>
      <c r="T91" s="355"/>
      <c r="U91" s="355"/>
      <c r="V91" s="355"/>
      <c r="W91" s="355"/>
      <c r="X91" s="355"/>
      <c r="Y91" s="355"/>
      <c r="Z91" s="355"/>
      <c r="AA91" s="355"/>
      <c r="AB91" s="355"/>
      <c r="AC91" s="355"/>
      <c r="AD91" s="355"/>
      <c r="AE91" s="355"/>
    </row>
    <row r="92" spans="2:31" ht="35.1" customHeight="1">
      <c r="B92" s="403"/>
      <c r="K92" s="355"/>
      <c r="L92" s="355"/>
      <c r="M92" s="355"/>
      <c r="N92" s="355"/>
      <c r="O92" s="355"/>
      <c r="P92" s="355"/>
      <c r="Q92" s="355"/>
      <c r="R92" s="355"/>
      <c r="S92" s="355"/>
      <c r="T92" s="355"/>
      <c r="U92" s="355"/>
      <c r="V92" s="355"/>
      <c r="W92" s="355"/>
      <c r="X92" s="355"/>
      <c r="Y92" s="355"/>
      <c r="Z92" s="355"/>
      <c r="AA92" s="355"/>
      <c r="AB92" s="355"/>
      <c r="AC92" s="355"/>
      <c r="AD92" s="355"/>
      <c r="AE92" s="355"/>
    </row>
    <row r="93" spans="2:31" ht="35.1" customHeight="1">
      <c r="B93" s="403"/>
      <c r="K93" s="355"/>
      <c r="L93" s="355"/>
      <c r="M93" s="355"/>
      <c r="N93" s="355"/>
      <c r="O93" s="355"/>
      <c r="P93" s="355"/>
      <c r="Q93" s="355"/>
      <c r="R93" s="355"/>
      <c r="S93" s="355"/>
      <c r="T93" s="355"/>
      <c r="U93" s="355"/>
      <c r="V93" s="355"/>
      <c r="W93" s="355"/>
      <c r="X93" s="355"/>
      <c r="Y93" s="355"/>
      <c r="Z93" s="355"/>
      <c r="AA93" s="355"/>
      <c r="AB93" s="355"/>
      <c r="AC93" s="355"/>
      <c r="AD93" s="355"/>
      <c r="AE93" s="355"/>
    </row>
    <row r="94" spans="2:31" ht="35.1" customHeight="1">
      <c r="B94" s="403"/>
      <c r="K94" s="355"/>
      <c r="L94" s="355"/>
      <c r="M94" s="355"/>
      <c r="N94" s="355"/>
      <c r="O94" s="355"/>
      <c r="P94" s="355"/>
      <c r="Q94" s="355"/>
      <c r="R94" s="355"/>
      <c r="S94" s="355"/>
      <c r="T94" s="355"/>
      <c r="U94" s="355"/>
      <c r="V94" s="355"/>
      <c r="W94" s="355"/>
      <c r="X94" s="355"/>
      <c r="Y94" s="355"/>
      <c r="Z94" s="355"/>
      <c r="AA94" s="355"/>
      <c r="AB94" s="355"/>
      <c r="AC94" s="355"/>
      <c r="AD94" s="355"/>
      <c r="AE94" s="355"/>
    </row>
    <row r="95" spans="2:31" ht="35.1" customHeight="1">
      <c r="B95" s="403"/>
      <c r="K95" s="355"/>
      <c r="L95" s="355"/>
      <c r="M95" s="355"/>
      <c r="N95" s="355"/>
      <c r="O95" s="355"/>
      <c r="P95" s="355"/>
      <c r="Q95" s="355"/>
      <c r="R95" s="355"/>
      <c r="S95" s="355"/>
      <c r="T95" s="355"/>
      <c r="U95" s="355"/>
      <c r="V95" s="355"/>
      <c r="W95" s="355"/>
      <c r="X95" s="355"/>
      <c r="Y95" s="355"/>
      <c r="Z95" s="355"/>
      <c r="AA95" s="355"/>
      <c r="AB95" s="355"/>
      <c r="AC95" s="355"/>
      <c r="AD95" s="355"/>
      <c r="AE95" s="355"/>
    </row>
    <row r="96" spans="2:31" ht="35.1" customHeight="1">
      <c r="B96" s="403"/>
      <c r="K96" s="355"/>
      <c r="L96" s="355"/>
      <c r="M96" s="355"/>
      <c r="N96" s="355"/>
      <c r="O96" s="355"/>
      <c r="P96" s="355"/>
      <c r="Q96" s="355"/>
      <c r="R96" s="355"/>
      <c r="S96" s="355"/>
      <c r="T96" s="355"/>
      <c r="U96" s="355"/>
      <c r="V96" s="355"/>
      <c r="W96" s="355"/>
      <c r="X96" s="355"/>
      <c r="Y96" s="355"/>
      <c r="Z96" s="355"/>
      <c r="AA96" s="355"/>
      <c r="AB96" s="355"/>
      <c r="AC96" s="355"/>
      <c r="AD96" s="355"/>
      <c r="AE96" s="355"/>
    </row>
    <row r="97" spans="2:31" ht="35.1" customHeight="1">
      <c r="B97" s="403"/>
      <c r="K97" s="355"/>
      <c r="L97" s="355"/>
      <c r="M97" s="355"/>
      <c r="N97" s="355"/>
      <c r="O97" s="355"/>
      <c r="P97" s="355"/>
      <c r="Q97" s="355"/>
      <c r="R97" s="355"/>
      <c r="S97" s="355"/>
      <c r="T97" s="355"/>
      <c r="U97" s="355"/>
      <c r="V97" s="355"/>
      <c r="W97" s="355"/>
      <c r="X97" s="355"/>
      <c r="Y97" s="355"/>
      <c r="Z97" s="355"/>
      <c r="AA97" s="355"/>
      <c r="AB97" s="355"/>
      <c r="AC97" s="355"/>
      <c r="AD97" s="355"/>
      <c r="AE97" s="355"/>
    </row>
    <row r="98" spans="2:31" ht="35.1" customHeight="1">
      <c r="B98" s="403"/>
      <c r="K98" s="355"/>
      <c r="L98" s="355"/>
      <c r="M98" s="355"/>
      <c r="N98" s="355"/>
      <c r="O98" s="355"/>
      <c r="P98" s="355"/>
      <c r="Q98" s="355"/>
      <c r="R98" s="355"/>
      <c r="S98" s="355"/>
      <c r="T98" s="355"/>
      <c r="U98" s="355"/>
      <c r="V98" s="355"/>
      <c r="W98" s="355"/>
      <c r="X98" s="355"/>
      <c r="Y98" s="355"/>
      <c r="Z98" s="355"/>
      <c r="AA98" s="355"/>
      <c r="AB98" s="355"/>
      <c r="AC98" s="355"/>
      <c r="AD98" s="355"/>
      <c r="AE98" s="355"/>
    </row>
    <row r="99" spans="2:31" ht="35.1" customHeight="1">
      <c r="B99" s="403"/>
      <c r="K99" s="355"/>
      <c r="L99" s="355"/>
      <c r="M99" s="355"/>
      <c r="N99" s="355"/>
      <c r="O99" s="355"/>
      <c r="P99" s="355"/>
      <c r="Q99" s="355"/>
      <c r="R99" s="355"/>
      <c r="S99" s="355"/>
      <c r="T99" s="355"/>
      <c r="U99" s="355"/>
      <c r="V99" s="355"/>
      <c r="W99" s="355"/>
      <c r="X99" s="355"/>
      <c r="Y99" s="355"/>
      <c r="Z99" s="355"/>
      <c r="AA99" s="355"/>
      <c r="AB99" s="355"/>
      <c r="AC99" s="355"/>
      <c r="AD99" s="355"/>
      <c r="AE99" s="355"/>
    </row>
    <row r="100" spans="2:31" ht="35.1" customHeight="1">
      <c r="B100" s="403"/>
      <c r="K100" s="355"/>
      <c r="L100" s="355"/>
      <c r="M100" s="355"/>
      <c r="N100" s="355"/>
      <c r="O100" s="355"/>
      <c r="P100" s="355"/>
      <c r="Q100" s="355"/>
      <c r="R100" s="355"/>
      <c r="S100" s="355"/>
      <c r="T100" s="355"/>
      <c r="U100" s="355"/>
      <c r="V100" s="355"/>
      <c r="W100" s="355"/>
      <c r="X100" s="355"/>
      <c r="Y100" s="355"/>
      <c r="Z100" s="355"/>
      <c r="AA100" s="355"/>
      <c r="AB100" s="355"/>
      <c r="AC100" s="355"/>
      <c r="AD100" s="355"/>
      <c r="AE100" s="355"/>
    </row>
    <row r="101" spans="2:31" ht="35.1" customHeight="1">
      <c r="B101" s="403"/>
      <c r="K101" s="355"/>
      <c r="L101" s="355"/>
      <c r="M101" s="355"/>
      <c r="N101" s="355"/>
      <c r="O101" s="355"/>
      <c r="P101" s="355"/>
      <c r="Q101" s="355"/>
      <c r="R101" s="355"/>
      <c r="S101" s="355"/>
      <c r="T101" s="355"/>
      <c r="U101" s="355"/>
      <c r="V101" s="355"/>
      <c r="W101" s="355"/>
      <c r="X101" s="355"/>
      <c r="Y101" s="355"/>
      <c r="Z101" s="355"/>
      <c r="AA101" s="355"/>
      <c r="AB101" s="355"/>
      <c r="AC101" s="355"/>
      <c r="AD101" s="355"/>
      <c r="AE101" s="355"/>
    </row>
    <row r="102" spans="2:31" ht="35.1" customHeight="1">
      <c r="B102" s="403"/>
      <c r="K102" s="355"/>
      <c r="L102" s="355"/>
      <c r="M102" s="355"/>
      <c r="N102" s="355"/>
      <c r="O102" s="355"/>
      <c r="P102" s="355"/>
      <c r="Q102" s="355"/>
      <c r="R102" s="355"/>
      <c r="S102" s="355"/>
      <c r="T102" s="355"/>
      <c r="U102" s="355"/>
      <c r="V102" s="355"/>
      <c r="W102" s="355"/>
      <c r="X102" s="355"/>
      <c r="Y102" s="355"/>
      <c r="Z102" s="355"/>
      <c r="AA102" s="355"/>
      <c r="AB102" s="355"/>
      <c r="AC102" s="355"/>
      <c r="AD102" s="355"/>
      <c r="AE102" s="355"/>
    </row>
    <row r="103" spans="2:31" ht="35.1" customHeight="1">
      <c r="B103" s="403"/>
      <c r="K103" s="355"/>
      <c r="L103" s="355"/>
      <c r="M103" s="355"/>
      <c r="N103" s="355"/>
      <c r="O103" s="355"/>
      <c r="P103" s="355"/>
      <c r="Q103" s="355"/>
      <c r="R103" s="355"/>
      <c r="S103" s="355"/>
      <c r="T103" s="355"/>
      <c r="U103" s="355"/>
      <c r="V103" s="355"/>
      <c r="W103" s="355"/>
      <c r="X103" s="355"/>
      <c r="Y103" s="355"/>
      <c r="Z103" s="355"/>
      <c r="AA103" s="355"/>
      <c r="AB103" s="355"/>
      <c r="AC103" s="355"/>
      <c r="AD103" s="355"/>
      <c r="AE103" s="355"/>
    </row>
    <row r="104" spans="2:31" ht="35.1" customHeight="1">
      <c r="B104" s="403"/>
      <c r="K104" s="355"/>
      <c r="L104" s="355"/>
      <c r="M104" s="355"/>
      <c r="N104" s="355"/>
      <c r="O104" s="355"/>
      <c r="P104" s="355"/>
      <c r="Q104" s="355"/>
      <c r="R104" s="355"/>
      <c r="S104" s="355"/>
      <c r="T104" s="355"/>
      <c r="U104" s="355"/>
      <c r="V104" s="355"/>
      <c r="W104" s="355"/>
      <c r="X104" s="355"/>
      <c r="Y104" s="355"/>
      <c r="Z104" s="355"/>
      <c r="AA104" s="355"/>
      <c r="AB104" s="355"/>
      <c r="AC104" s="355"/>
      <c r="AD104" s="355"/>
      <c r="AE104" s="355"/>
    </row>
    <row r="105" spans="2:31" ht="35.1" customHeight="1">
      <c r="B105" s="403"/>
      <c r="K105" s="355"/>
      <c r="L105" s="355"/>
      <c r="M105" s="355"/>
      <c r="N105" s="355"/>
      <c r="O105" s="355"/>
      <c r="P105" s="355"/>
      <c r="Q105" s="355"/>
      <c r="R105" s="355"/>
      <c r="S105" s="355"/>
      <c r="T105" s="355"/>
      <c r="U105" s="355"/>
      <c r="V105" s="355"/>
      <c r="W105" s="355"/>
      <c r="X105" s="355"/>
      <c r="Y105" s="355"/>
      <c r="Z105" s="355"/>
      <c r="AA105" s="355"/>
      <c r="AB105" s="355"/>
      <c r="AC105" s="355"/>
      <c r="AD105" s="355"/>
      <c r="AE105" s="355"/>
    </row>
    <row r="106" spans="2:31" ht="35.1" customHeight="1">
      <c r="B106" s="403"/>
      <c r="K106" s="355"/>
      <c r="L106" s="355"/>
      <c r="M106" s="355"/>
      <c r="N106" s="355"/>
      <c r="O106" s="355"/>
      <c r="P106" s="355"/>
      <c r="Q106" s="355"/>
      <c r="R106" s="355"/>
      <c r="S106" s="355"/>
      <c r="T106" s="355"/>
      <c r="U106" s="355"/>
      <c r="V106" s="355"/>
      <c r="W106" s="355"/>
      <c r="X106" s="355"/>
      <c r="Y106" s="355"/>
      <c r="Z106" s="355"/>
      <c r="AA106" s="355"/>
      <c r="AB106" s="355"/>
      <c r="AC106" s="355"/>
      <c r="AD106" s="355"/>
      <c r="AE106" s="355"/>
    </row>
    <row r="107" spans="2:31" ht="35.1" customHeight="1">
      <c r="B107" s="403"/>
      <c r="K107" s="355"/>
      <c r="L107" s="355"/>
      <c r="M107" s="355"/>
      <c r="N107" s="355"/>
      <c r="O107" s="355"/>
      <c r="P107" s="355"/>
      <c r="Q107" s="355"/>
      <c r="R107" s="355"/>
      <c r="S107" s="355"/>
      <c r="T107" s="355"/>
      <c r="U107" s="355"/>
      <c r="V107" s="355"/>
      <c r="W107" s="355"/>
      <c r="X107" s="355"/>
      <c r="Y107" s="355"/>
      <c r="Z107" s="355"/>
      <c r="AA107" s="355"/>
      <c r="AB107" s="355"/>
      <c r="AC107" s="355"/>
      <c r="AD107" s="355"/>
      <c r="AE107" s="355"/>
    </row>
    <row r="108" spans="2:31" ht="35.1" customHeight="1">
      <c r="B108" s="403"/>
      <c r="K108" s="355"/>
      <c r="L108" s="355"/>
      <c r="M108" s="355"/>
      <c r="N108" s="355"/>
      <c r="O108" s="355"/>
      <c r="P108" s="355"/>
      <c r="Q108" s="355"/>
      <c r="R108" s="355"/>
      <c r="S108" s="355"/>
      <c r="T108" s="355"/>
      <c r="U108" s="355"/>
      <c r="V108" s="355"/>
      <c r="W108" s="355"/>
      <c r="X108" s="355"/>
      <c r="Y108" s="355"/>
      <c r="Z108" s="355"/>
      <c r="AA108" s="355"/>
      <c r="AB108" s="355"/>
      <c r="AC108" s="355"/>
      <c r="AD108" s="355"/>
      <c r="AE108" s="355"/>
    </row>
    <row r="109" spans="2:31" ht="35.1" customHeight="1">
      <c r="B109" s="403"/>
      <c r="K109" s="355"/>
      <c r="L109" s="355"/>
      <c r="M109" s="355"/>
      <c r="N109" s="355"/>
      <c r="O109" s="355"/>
      <c r="P109" s="355"/>
      <c r="Q109" s="355"/>
      <c r="R109" s="355"/>
      <c r="S109" s="355"/>
      <c r="T109" s="355"/>
      <c r="U109" s="355"/>
      <c r="V109" s="355"/>
      <c r="W109" s="355"/>
      <c r="X109" s="355"/>
      <c r="Y109" s="355"/>
      <c r="Z109" s="355"/>
      <c r="AA109" s="355"/>
      <c r="AB109" s="355"/>
      <c r="AC109" s="355"/>
      <c r="AD109" s="355"/>
      <c r="AE109" s="355"/>
    </row>
    <row r="110" spans="2:31" ht="35.1" customHeight="1">
      <c r="B110" s="403"/>
      <c r="K110" s="355"/>
      <c r="L110" s="355"/>
      <c r="M110" s="355"/>
      <c r="N110" s="355"/>
      <c r="O110" s="355"/>
      <c r="P110" s="355"/>
      <c r="Q110" s="355"/>
      <c r="R110" s="355"/>
      <c r="S110" s="355"/>
      <c r="T110" s="355"/>
      <c r="U110" s="355"/>
      <c r="V110" s="355"/>
      <c r="W110" s="355"/>
      <c r="X110" s="355"/>
      <c r="Y110" s="355"/>
      <c r="Z110" s="355"/>
      <c r="AA110" s="355"/>
      <c r="AB110" s="355"/>
      <c r="AC110" s="355"/>
      <c r="AD110" s="355"/>
      <c r="AE110" s="355"/>
    </row>
    <row r="111" spans="2:31" ht="35.1" customHeight="1">
      <c r="B111" s="403"/>
      <c r="K111" s="355"/>
      <c r="L111" s="355"/>
      <c r="M111" s="355"/>
      <c r="N111" s="355"/>
      <c r="O111" s="355"/>
      <c r="P111" s="355"/>
      <c r="Q111" s="355"/>
      <c r="R111" s="355"/>
      <c r="S111" s="355"/>
      <c r="T111" s="355"/>
      <c r="U111" s="355"/>
      <c r="V111" s="355"/>
      <c r="W111" s="355"/>
      <c r="X111" s="355"/>
      <c r="Y111" s="355"/>
      <c r="Z111" s="355"/>
      <c r="AA111" s="355"/>
      <c r="AB111" s="355"/>
      <c r="AC111" s="355"/>
      <c r="AD111" s="355"/>
      <c r="AE111" s="355"/>
    </row>
    <row r="112" spans="2:31" ht="35.1" customHeight="1">
      <c r="B112" s="403"/>
      <c r="K112" s="355"/>
      <c r="L112" s="355"/>
      <c r="M112" s="355"/>
      <c r="N112" s="355"/>
      <c r="O112" s="355"/>
      <c r="P112" s="355"/>
      <c r="Q112" s="355"/>
      <c r="R112" s="355"/>
      <c r="S112" s="355"/>
      <c r="T112" s="355"/>
      <c r="U112" s="355"/>
      <c r="V112" s="355"/>
      <c r="W112" s="355"/>
      <c r="X112" s="355"/>
      <c r="Y112" s="355"/>
      <c r="Z112" s="355"/>
      <c r="AA112" s="355"/>
      <c r="AB112" s="355"/>
      <c r="AC112" s="355"/>
      <c r="AD112" s="355"/>
      <c r="AE112" s="355"/>
    </row>
    <row r="113" spans="2:31" ht="35.1" customHeight="1">
      <c r="B113" s="403"/>
      <c r="K113" s="355"/>
      <c r="L113" s="355"/>
      <c r="M113" s="355"/>
      <c r="N113" s="355"/>
      <c r="O113" s="355"/>
      <c r="P113" s="355"/>
      <c r="Q113" s="355"/>
      <c r="R113" s="355"/>
      <c r="S113" s="355"/>
      <c r="T113" s="355"/>
      <c r="U113" s="355"/>
      <c r="V113" s="355"/>
      <c r="W113" s="355"/>
      <c r="X113" s="355"/>
      <c r="Y113" s="355"/>
      <c r="Z113" s="355"/>
      <c r="AA113" s="355"/>
      <c r="AB113" s="355"/>
      <c r="AC113" s="355"/>
      <c r="AD113" s="355"/>
      <c r="AE113" s="355"/>
    </row>
    <row r="114" spans="2:31" ht="35.1" customHeight="1">
      <c r="B114" s="403"/>
      <c r="K114" s="355"/>
      <c r="L114" s="355"/>
      <c r="M114" s="355"/>
      <c r="N114" s="355"/>
      <c r="O114" s="355"/>
      <c r="P114" s="355"/>
      <c r="Q114" s="355"/>
      <c r="R114" s="355"/>
      <c r="S114" s="355"/>
      <c r="T114" s="355"/>
      <c r="U114" s="355"/>
      <c r="V114" s="355"/>
      <c r="W114" s="355"/>
      <c r="X114" s="355"/>
      <c r="Y114" s="355"/>
      <c r="Z114" s="355"/>
      <c r="AA114" s="355"/>
      <c r="AB114" s="355"/>
      <c r="AC114" s="355"/>
      <c r="AD114" s="355"/>
      <c r="AE114" s="355"/>
    </row>
    <row r="115" spans="2:31" ht="35.1" customHeight="1">
      <c r="B115" s="403"/>
      <c r="K115" s="355"/>
      <c r="L115" s="355"/>
      <c r="M115" s="355"/>
      <c r="N115" s="355"/>
      <c r="O115" s="355"/>
      <c r="P115" s="355"/>
      <c r="Q115" s="355"/>
      <c r="R115" s="355"/>
      <c r="S115" s="355"/>
      <c r="T115" s="355"/>
      <c r="U115" s="355"/>
      <c r="V115" s="355"/>
      <c r="W115" s="355"/>
      <c r="X115" s="355"/>
      <c r="Y115" s="355"/>
      <c r="Z115" s="355"/>
      <c r="AA115" s="355"/>
      <c r="AB115" s="355"/>
      <c r="AC115" s="355"/>
      <c r="AD115" s="355"/>
      <c r="AE115" s="355"/>
    </row>
    <row r="116" spans="2:31" ht="35.1" customHeight="1">
      <c r="B116" s="403"/>
      <c r="K116" s="355"/>
      <c r="L116" s="355"/>
      <c r="M116" s="355"/>
      <c r="N116" s="355"/>
      <c r="O116" s="355"/>
      <c r="P116" s="355"/>
      <c r="Q116" s="355"/>
      <c r="R116" s="355"/>
      <c r="S116" s="355"/>
      <c r="T116" s="355"/>
      <c r="U116" s="355"/>
      <c r="V116" s="355"/>
      <c r="W116" s="355"/>
      <c r="X116" s="355"/>
      <c r="Y116" s="355"/>
      <c r="Z116" s="355"/>
      <c r="AA116" s="355"/>
      <c r="AB116" s="355"/>
      <c r="AC116" s="355"/>
      <c r="AD116" s="355"/>
      <c r="AE116" s="355"/>
    </row>
    <row r="117" spans="2:31" ht="35.1" customHeight="1">
      <c r="B117" s="403"/>
      <c r="K117" s="355"/>
      <c r="L117" s="355"/>
      <c r="M117" s="355"/>
      <c r="N117" s="355"/>
      <c r="O117" s="355"/>
      <c r="P117" s="355"/>
      <c r="Q117" s="355"/>
      <c r="R117" s="355"/>
      <c r="S117" s="355"/>
      <c r="T117" s="355"/>
      <c r="U117" s="355"/>
      <c r="V117" s="355"/>
      <c r="W117" s="355"/>
      <c r="X117" s="355"/>
      <c r="Y117" s="355"/>
      <c r="Z117" s="355"/>
      <c r="AA117" s="355"/>
      <c r="AB117" s="355"/>
      <c r="AC117" s="355"/>
      <c r="AD117" s="355"/>
      <c r="AE117" s="355"/>
    </row>
    <row r="118" spans="2:31" ht="35.1" customHeight="1">
      <c r="B118" s="403"/>
      <c r="K118" s="355"/>
      <c r="L118" s="355"/>
      <c r="M118" s="355"/>
      <c r="N118" s="355"/>
      <c r="O118" s="355"/>
      <c r="P118" s="355"/>
      <c r="Q118" s="355"/>
      <c r="R118" s="355"/>
      <c r="S118" s="355"/>
      <c r="T118" s="355"/>
      <c r="U118" s="355"/>
      <c r="V118" s="355"/>
      <c r="W118" s="355"/>
      <c r="X118" s="355"/>
      <c r="Y118" s="355"/>
      <c r="Z118" s="355"/>
      <c r="AA118" s="355"/>
      <c r="AB118" s="355"/>
      <c r="AC118" s="355"/>
      <c r="AD118" s="355"/>
      <c r="AE118" s="355"/>
    </row>
    <row r="119" spans="2:31" ht="35.1" customHeight="1">
      <c r="B119" s="403"/>
      <c r="K119" s="355"/>
      <c r="L119" s="355"/>
      <c r="M119" s="355"/>
      <c r="N119" s="355"/>
      <c r="O119" s="355"/>
      <c r="P119" s="355"/>
      <c r="Q119" s="355"/>
      <c r="R119" s="355"/>
      <c r="S119" s="355"/>
      <c r="T119" s="355"/>
      <c r="U119" s="355"/>
      <c r="V119" s="355"/>
      <c r="W119" s="355"/>
      <c r="X119" s="355"/>
      <c r="Y119" s="355"/>
      <c r="Z119" s="355"/>
      <c r="AA119" s="355"/>
      <c r="AB119" s="355"/>
      <c r="AC119" s="355"/>
      <c r="AD119" s="355"/>
      <c r="AE119" s="355"/>
    </row>
    <row r="120" spans="2:31" ht="35.1" customHeight="1">
      <c r="B120" s="403"/>
      <c r="K120" s="355"/>
      <c r="L120" s="355"/>
      <c r="M120" s="355"/>
      <c r="N120" s="355"/>
      <c r="O120" s="355"/>
      <c r="P120" s="355"/>
      <c r="Q120" s="355"/>
      <c r="R120" s="355"/>
      <c r="S120" s="355"/>
      <c r="T120" s="355"/>
      <c r="U120" s="355"/>
      <c r="V120" s="355"/>
      <c r="W120" s="355"/>
      <c r="X120" s="355"/>
      <c r="Y120" s="355"/>
      <c r="Z120" s="355"/>
      <c r="AA120" s="355"/>
      <c r="AB120" s="355"/>
      <c r="AC120" s="355"/>
      <c r="AD120" s="355"/>
      <c r="AE120" s="355"/>
    </row>
    <row r="121" spans="2:31" ht="35.1" customHeight="1">
      <c r="B121" s="403"/>
      <c r="K121" s="355"/>
      <c r="L121" s="355"/>
      <c r="M121" s="355"/>
      <c r="N121" s="355"/>
      <c r="O121" s="355"/>
      <c r="P121" s="355"/>
      <c r="Q121" s="355"/>
      <c r="R121" s="355"/>
      <c r="S121" s="355"/>
      <c r="T121" s="355"/>
      <c r="U121" s="355"/>
      <c r="V121" s="355"/>
      <c r="W121" s="355"/>
      <c r="X121" s="355"/>
      <c r="Y121" s="355"/>
      <c r="Z121" s="355"/>
      <c r="AA121" s="355"/>
      <c r="AB121" s="355"/>
      <c r="AC121" s="355"/>
      <c r="AD121" s="355"/>
      <c r="AE121" s="355"/>
    </row>
    <row r="122" spans="2:31" ht="35.1" customHeight="1">
      <c r="B122" s="403"/>
      <c r="K122" s="355"/>
      <c r="L122" s="355"/>
      <c r="M122" s="355"/>
      <c r="N122" s="355"/>
      <c r="O122" s="355"/>
      <c r="P122" s="355"/>
      <c r="Q122" s="355"/>
      <c r="R122" s="355"/>
      <c r="S122" s="355"/>
      <c r="T122" s="355"/>
      <c r="U122" s="355"/>
      <c r="V122" s="355"/>
      <c r="W122" s="355"/>
      <c r="X122" s="355"/>
      <c r="Y122" s="355"/>
      <c r="Z122" s="355"/>
      <c r="AA122" s="355"/>
      <c r="AB122" s="355"/>
      <c r="AC122" s="355"/>
      <c r="AD122" s="355"/>
      <c r="AE122" s="355"/>
    </row>
    <row r="123" spans="2:31" ht="35.1" customHeight="1">
      <c r="B123" s="403"/>
      <c r="K123" s="355"/>
      <c r="L123" s="355"/>
      <c r="M123" s="355"/>
      <c r="N123" s="355"/>
      <c r="O123" s="355"/>
      <c r="P123" s="355"/>
      <c r="Q123" s="355"/>
      <c r="R123" s="355"/>
      <c r="S123" s="355"/>
      <c r="T123" s="355"/>
      <c r="U123" s="355"/>
      <c r="V123" s="355"/>
      <c r="W123" s="355"/>
      <c r="X123" s="355"/>
      <c r="Y123" s="355"/>
      <c r="Z123" s="355"/>
      <c r="AA123" s="355"/>
      <c r="AB123" s="355"/>
      <c r="AC123" s="355"/>
      <c r="AD123" s="355"/>
      <c r="AE123" s="355"/>
    </row>
    <row r="124" spans="2:31" ht="35.1" customHeight="1">
      <c r="B124" s="403"/>
      <c r="K124" s="355"/>
      <c r="L124" s="355"/>
      <c r="M124" s="355"/>
      <c r="N124" s="355"/>
      <c r="O124" s="355"/>
      <c r="P124" s="355"/>
      <c r="Q124" s="355"/>
      <c r="R124" s="355"/>
      <c r="S124" s="355"/>
      <c r="T124" s="355"/>
      <c r="U124" s="355"/>
      <c r="V124" s="355"/>
      <c r="W124" s="355"/>
      <c r="X124" s="355"/>
      <c r="Y124" s="355"/>
      <c r="Z124" s="355"/>
      <c r="AA124" s="355"/>
      <c r="AB124" s="355"/>
      <c r="AC124" s="355"/>
      <c r="AD124" s="355"/>
      <c r="AE124" s="355"/>
    </row>
    <row r="125" spans="2:31" ht="35.1" customHeight="1">
      <c r="B125" s="403"/>
      <c r="K125" s="355"/>
      <c r="L125" s="355"/>
      <c r="M125" s="355"/>
      <c r="N125" s="355"/>
      <c r="O125" s="355"/>
      <c r="P125" s="355"/>
      <c r="Q125" s="355"/>
      <c r="R125" s="355"/>
      <c r="S125" s="355"/>
      <c r="T125" s="355"/>
      <c r="U125" s="355"/>
      <c r="V125" s="355"/>
      <c r="W125" s="355"/>
      <c r="X125" s="355"/>
      <c r="Y125" s="355"/>
      <c r="Z125" s="355"/>
      <c r="AA125" s="355"/>
      <c r="AB125" s="355"/>
      <c r="AC125" s="355"/>
      <c r="AD125" s="355"/>
      <c r="AE125" s="355"/>
    </row>
    <row r="126" spans="2:31" ht="35.1" customHeight="1">
      <c r="B126" s="403"/>
      <c r="K126" s="355"/>
      <c r="L126" s="355"/>
      <c r="M126" s="355"/>
      <c r="N126" s="355"/>
      <c r="O126" s="355"/>
      <c r="P126" s="355"/>
      <c r="Q126" s="355"/>
      <c r="R126" s="355"/>
      <c r="S126" s="355"/>
      <c r="T126" s="355"/>
      <c r="U126" s="355"/>
      <c r="V126" s="355"/>
      <c r="W126" s="355"/>
      <c r="X126" s="355"/>
      <c r="Y126" s="355"/>
      <c r="Z126" s="355"/>
      <c r="AA126" s="355"/>
      <c r="AB126" s="355"/>
      <c r="AC126" s="355"/>
      <c r="AD126" s="355"/>
      <c r="AE126" s="355"/>
    </row>
    <row r="127" spans="2:31" ht="35.1" customHeight="1">
      <c r="B127" s="403"/>
      <c r="K127" s="355"/>
      <c r="L127" s="355"/>
      <c r="M127" s="355"/>
      <c r="N127" s="355"/>
      <c r="O127" s="355"/>
      <c r="P127" s="355"/>
      <c r="Q127" s="355"/>
      <c r="R127" s="355"/>
      <c r="S127" s="355"/>
      <c r="T127" s="355"/>
      <c r="U127" s="355"/>
      <c r="V127" s="355"/>
      <c r="W127" s="355"/>
      <c r="X127" s="355"/>
      <c r="Y127" s="355"/>
      <c r="Z127" s="355"/>
      <c r="AA127" s="355"/>
      <c r="AB127" s="355"/>
      <c r="AC127" s="355"/>
      <c r="AD127" s="355"/>
      <c r="AE127" s="355"/>
    </row>
    <row r="128" spans="2:31" ht="35.1" customHeight="1">
      <c r="B128" s="403"/>
      <c r="K128" s="355"/>
      <c r="L128" s="355"/>
      <c r="M128" s="355"/>
      <c r="N128" s="355"/>
      <c r="O128" s="355"/>
      <c r="P128" s="355"/>
      <c r="Q128" s="355"/>
      <c r="R128" s="355"/>
      <c r="S128" s="355"/>
      <c r="T128" s="355"/>
      <c r="U128" s="355"/>
      <c r="V128" s="355"/>
      <c r="W128" s="355"/>
      <c r="X128" s="355"/>
      <c r="Y128" s="355"/>
      <c r="Z128" s="355"/>
      <c r="AA128" s="355"/>
      <c r="AB128" s="355"/>
      <c r="AC128" s="355"/>
      <c r="AD128" s="355"/>
      <c r="AE128" s="355"/>
    </row>
    <row r="129" spans="2:31" ht="35.1" customHeight="1">
      <c r="B129" s="403"/>
      <c r="K129" s="355"/>
      <c r="L129" s="355"/>
      <c r="M129" s="355"/>
      <c r="N129" s="355"/>
      <c r="O129" s="355"/>
      <c r="P129" s="355"/>
      <c r="Q129" s="355"/>
      <c r="R129" s="355"/>
      <c r="S129" s="355"/>
      <c r="T129" s="355"/>
      <c r="U129" s="355"/>
      <c r="V129" s="355"/>
      <c r="W129" s="355"/>
      <c r="X129" s="355"/>
      <c r="Y129" s="355"/>
      <c r="Z129" s="355"/>
      <c r="AA129" s="355"/>
      <c r="AB129" s="355"/>
      <c r="AC129" s="355"/>
      <c r="AD129" s="355"/>
      <c r="AE129" s="355"/>
    </row>
    <row r="130" spans="2:31" ht="35.1" customHeight="1">
      <c r="B130" s="403"/>
      <c r="K130" s="355"/>
      <c r="L130" s="355"/>
      <c r="M130" s="355"/>
      <c r="N130" s="355"/>
      <c r="O130" s="355"/>
      <c r="P130" s="355"/>
      <c r="Q130" s="355"/>
      <c r="R130" s="355"/>
      <c r="S130" s="355"/>
      <c r="T130" s="355"/>
      <c r="U130" s="355"/>
      <c r="V130" s="355"/>
      <c r="W130" s="355"/>
      <c r="X130" s="355"/>
      <c r="Y130" s="355"/>
      <c r="Z130" s="355"/>
      <c r="AA130" s="355"/>
      <c r="AB130" s="355"/>
      <c r="AC130" s="355"/>
      <c r="AD130" s="355"/>
      <c r="AE130" s="355"/>
    </row>
    <row r="131" spans="2:31" ht="35.1" customHeight="1">
      <c r="B131" s="403"/>
      <c r="K131" s="355"/>
      <c r="L131" s="355"/>
      <c r="M131" s="355"/>
      <c r="N131" s="355"/>
      <c r="O131" s="355"/>
      <c r="P131" s="355"/>
      <c r="Q131" s="355"/>
      <c r="R131" s="355"/>
      <c r="S131" s="355"/>
      <c r="T131" s="355"/>
      <c r="U131" s="355"/>
      <c r="V131" s="355"/>
      <c r="W131" s="355"/>
      <c r="X131" s="355"/>
      <c r="Y131" s="355"/>
      <c r="Z131" s="355"/>
      <c r="AA131" s="355"/>
      <c r="AB131" s="355"/>
      <c r="AC131" s="355"/>
      <c r="AD131" s="355"/>
      <c r="AE131" s="355"/>
    </row>
    <row r="132" spans="2:31" ht="35.1" customHeight="1">
      <c r="B132" s="403"/>
      <c r="K132" s="355"/>
      <c r="L132" s="355"/>
      <c r="M132" s="355"/>
      <c r="N132" s="355"/>
      <c r="O132" s="355"/>
      <c r="P132" s="355"/>
      <c r="Q132" s="355"/>
      <c r="R132" s="355"/>
      <c r="S132" s="355"/>
      <c r="T132" s="355"/>
      <c r="U132" s="355"/>
      <c r="V132" s="355"/>
      <c r="W132" s="355"/>
      <c r="X132" s="355"/>
      <c r="Y132" s="355"/>
      <c r="Z132" s="355"/>
      <c r="AA132" s="355"/>
      <c r="AB132" s="355"/>
      <c r="AC132" s="355"/>
      <c r="AD132" s="355"/>
      <c r="AE132" s="355"/>
    </row>
    <row r="133" spans="2:31" ht="35.1" customHeight="1">
      <c r="B133" s="403"/>
      <c r="K133" s="355"/>
      <c r="L133" s="355"/>
      <c r="M133" s="355"/>
      <c r="N133" s="355"/>
      <c r="O133" s="355"/>
      <c r="P133" s="355"/>
      <c r="Q133" s="355"/>
      <c r="R133" s="355"/>
      <c r="S133" s="355"/>
      <c r="T133" s="355"/>
      <c r="U133" s="355"/>
      <c r="V133" s="355"/>
      <c r="W133" s="355"/>
      <c r="X133" s="355"/>
      <c r="Y133" s="355"/>
      <c r="Z133" s="355"/>
      <c r="AA133" s="355"/>
      <c r="AB133" s="355"/>
      <c r="AC133" s="355"/>
      <c r="AD133" s="355"/>
      <c r="AE133" s="355"/>
    </row>
    <row r="134" spans="2:31" ht="35.1" customHeight="1">
      <c r="B134" s="403"/>
      <c r="K134" s="355"/>
      <c r="L134" s="355"/>
      <c r="M134" s="355"/>
      <c r="N134" s="355"/>
      <c r="O134" s="355"/>
      <c r="P134" s="355"/>
      <c r="Q134" s="355"/>
      <c r="R134" s="355"/>
      <c r="S134" s="355"/>
      <c r="T134" s="355"/>
      <c r="U134" s="355"/>
      <c r="V134" s="355"/>
      <c r="W134" s="355"/>
      <c r="X134" s="355"/>
      <c r="Y134" s="355"/>
      <c r="Z134" s="355"/>
      <c r="AA134" s="355"/>
      <c r="AB134" s="355"/>
      <c r="AC134" s="355"/>
      <c r="AD134" s="355"/>
      <c r="AE134" s="355"/>
    </row>
    <row r="135" spans="2:31" ht="35.1" customHeight="1">
      <c r="B135" s="403"/>
      <c r="K135" s="355"/>
      <c r="L135" s="355"/>
      <c r="M135" s="355"/>
      <c r="N135" s="355"/>
      <c r="O135" s="355"/>
      <c r="P135" s="355"/>
      <c r="Q135" s="355"/>
      <c r="R135" s="355"/>
      <c r="S135" s="355"/>
      <c r="T135" s="355"/>
      <c r="U135" s="355"/>
      <c r="V135" s="355"/>
      <c r="W135" s="355"/>
      <c r="X135" s="355"/>
      <c r="Y135" s="355"/>
      <c r="Z135" s="355"/>
      <c r="AA135" s="355"/>
      <c r="AB135" s="355"/>
      <c r="AC135" s="355"/>
      <c r="AD135" s="355"/>
      <c r="AE135" s="355"/>
    </row>
    <row r="136" spans="2:31" ht="35.1" customHeight="1">
      <c r="B136" s="403"/>
      <c r="K136" s="355"/>
      <c r="L136" s="355"/>
      <c r="M136" s="355"/>
      <c r="N136" s="355"/>
      <c r="O136" s="355"/>
      <c r="P136" s="355"/>
      <c r="Q136" s="355"/>
      <c r="R136" s="355"/>
      <c r="S136" s="355"/>
      <c r="T136" s="355"/>
      <c r="U136" s="355"/>
      <c r="V136" s="355"/>
      <c r="W136" s="355"/>
      <c r="X136" s="355"/>
      <c r="Y136" s="355"/>
      <c r="Z136" s="355"/>
      <c r="AA136" s="355"/>
      <c r="AB136" s="355"/>
      <c r="AC136" s="355"/>
      <c r="AD136" s="355"/>
      <c r="AE136" s="355"/>
    </row>
    <row r="137" spans="2:31" ht="35.1" customHeight="1">
      <c r="B137" s="403"/>
      <c r="K137" s="355"/>
      <c r="L137" s="355"/>
      <c r="M137" s="355"/>
      <c r="N137" s="355"/>
      <c r="O137" s="355"/>
      <c r="P137" s="355"/>
      <c r="Q137" s="355"/>
      <c r="R137" s="355"/>
      <c r="S137" s="355"/>
      <c r="T137" s="355"/>
      <c r="U137" s="355"/>
      <c r="V137" s="355"/>
      <c r="W137" s="355"/>
      <c r="X137" s="355"/>
      <c r="Y137" s="355"/>
      <c r="Z137" s="355"/>
      <c r="AA137" s="355"/>
      <c r="AB137" s="355"/>
      <c r="AC137" s="355"/>
      <c r="AD137" s="355"/>
      <c r="AE137" s="355"/>
    </row>
    <row r="138" spans="2:31" ht="35.1" customHeight="1">
      <c r="B138" s="403"/>
      <c r="K138" s="355"/>
      <c r="L138" s="355"/>
      <c r="M138" s="355"/>
      <c r="N138" s="355"/>
      <c r="O138" s="355"/>
      <c r="P138" s="355"/>
      <c r="Q138" s="355"/>
      <c r="R138" s="355"/>
      <c r="S138" s="355"/>
      <c r="T138" s="355"/>
      <c r="U138" s="355"/>
      <c r="V138" s="355"/>
      <c r="W138" s="355"/>
      <c r="X138" s="355"/>
      <c r="Y138" s="355"/>
      <c r="Z138" s="355"/>
      <c r="AA138" s="355"/>
      <c r="AB138" s="355"/>
      <c r="AC138" s="355"/>
      <c r="AD138" s="355"/>
      <c r="AE138" s="355"/>
    </row>
    <row r="139" spans="2:31" ht="35.1" customHeight="1">
      <c r="B139" s="403"/>
    </row>
    <row r="140" spans="2:31" ht="35.1" customHeight="1">
      <c r="B140" s="403"/>
    </row>
    <row r="141" spans="2:31" ht="35.1" customHeight="1">
      <c r="B141" s="403"/>
    </row>
    <row r="142" spans="2:31" ht="35.1" customHeight="1">
      <c r="B142" s="403"/>
    </row>
    <row r="143" spans="2:31" ht="35.1" customHeight="1">
      <c r="B143" s="403"/>
    </row>
    <row r="144" spans="2:31" ht="35.1" customHeight="1">
      <c r="B144" s="403"/>
    </row>
    <row r="145" spans="2:2" ht="35.1" customHeight="1">
      <c r="B145" s="403"/>
    </row>
    <row r="146" spans="2:2" ht="35.1" customHeight="1">
      <c r="B146" s="403"/>
    </row>
    <row r="147" spans="2:2" ht="35.1" customHeight="1">
      <c r="B147" s="403"/>
    </row>
    <row r="148" spans="2:2" ht="35.1" customHeight="1">
      <c r="B148" s="403"/>
    </row>
    <row r="149" spans="2:2" ht="35.1" customHeight="1">
      <c r="B149" s="403"/>
    </row>
    <row r="150" spans="2:2" ht="35.1" customHeight="1">
      <c r="B150" s="403"/>
    </row>
    <row r="151" spans="2:2" ht="35.1" customHeight="1">
      <c r="B151" s="403"/>
    </row>
    <row r="152" spans="2:2" ht="35.1" customHeight="1">
      <c r="B152" s="403"/>
    </row>
    <row r="153" spans="2:2" ht="35.1" customHeight="1">
      <c r="B153" s="403"/>
    </row>
    <row r="154" spans="2:2" ht="35.1" customHeight="1">
      <c r="B154" s="403"/>
    </row>
    <row r="155" spans="2:2" ht="35.1" customHeight="1">
      <c r="B155" s="403"/>
    </row>
    <row r="156" spans="2:2" ht="35.1" customHeight="1">
      <c r="B156" s="403"/>
    </row>
    <row r="157" spans="2:2" ht="35.1" customHeight="1">
      <c r="B157" s="403"/>
    </row>
    <row r="158" spans="2:2" ht="35.1" customHeight="1">
      <c r="B158" s="403"/>
    </row>
    <row r="159" spans="2:2" ht="35.1" customHeight="1">
      <c r="B159" s="403"/>
    </row>
    <row r="160" spans="2:2" ht="35.1" customHeight="1">
      <c r="B160" s="403"/>
    </row>
    <row r="161" spans="2:2" ht="35.1" customHeight="1">
      <c r="B161" s="403"/>
    </row>
    <row r="162" spans="2:2" ht="35.1" customHeight="1">
      <c r="B162" s="403"/>
    </row>
    <row r="163" spans="2:2" ht="35.1" customHeight="1">
      <c r="B163" s="403"/>
    </row>
    <row r="164" spans="2:2" ht="35.1" customHeight="1">
      <c r="B164" s="403"/>
    </row>
    <row r="165" spans="2:2" ht="35.1" customHeight="1">
      <c r="B165" s="403"/>
    </row>
    <row r="166" spans="2:2" ht="35.1" customHeight="1">
      <c r="B166" s="403"/>
    </row>
    <row r="167" spans="2:2" ht="35.1" customHeight="1">
      <c r="B167" s="403"/>
    </row>
    <row r="168" spans="2:2" ht="35.1" customHeight="1">
      <c r="B168" s="403"/>
    </row>
    <row r="169" spans="2:2" ht="35.1" customHeight="1">
      <c r="B169" s="403"/>
    </row>
    <row r="170" spans="2:2" ht="35.1" customHeight="1">
      <c r="B170" s="403"/>
    </row>
    <row r="171" spans="2:2" ht="35.1" customHeight="1">
      <c r="B171" s="403"/>
    </row>
    <row r="172" spans="2:2" ht="35.1" customHeight="1">
      <c r="B172" s="403"/>
    </row>
    <row r="173" spans="2:2" ht="35.1" customHeight="1">
      <c r="B173" s="403"/>
    </row>
    <row r="174" spans="2:2" ht="35.1" customHeight="1">
      <c r="B174" s="403"/>
    </row>
    <row r="175" spans="2:2" ht="35.1" customHeight="1">
      <c r="B175" s="403"/>
    </row>
    <row r="176" spans="2:2" ht="35.1" customHeight="1">
      <c r="B176" s="403"/>
    </row>
    <row r="177" spans="2:2" ht="35.1" customHeight="1">
      <c r="B177" s="403"/>
    </row>
    <row r="178" spans="2:2" ht="35.1" customHeight="1">
      <c r="B178" s="403"/>
    </row>
    <row r="179" spans="2:2" ht="35.1" customHeight="1">
      <c r="B179" s="403"/>
    </row>
    <row r="180" spans="2:2" ht="35.1" customHeight="1">
      <c r="B180" s="403"/>
    </row>
    <row r="181" spans="2:2" ht="35.1" customHeight="1">
      <c r="B181" s="403"/>
    </row>
    <row r="182" spans="2:2" ht="35.1" customHeight="1">
      <c r="B182" s="403"/>
    </row>
    <row r="183" spans="2:2" ht="35.1" customHeight="1">
      <c r="B183" s="403"/>
    </row>
    <row r="184" spans="2:2" ht="35.1" customHeight="1">
      <c r="B184" s="403"/>
    </row>
    <row r="185" spans="2:2" ht="35.1" customHeight="1">
      <c r="B185" s="403"/>
    </row>
    <row r="186" spans="2:2" ht="35.1" customHeight="1">
      <c r="B186" s="403"/>
    </row>
    <row r="187" spans="2:2" ht="35.1" customHeight="1">
      <c r="B187" s="403"/>
    </row>
    <row r="188" spans="2:2" ht="35.1" customHeight="1">
      <c r="B188" s="403"/>
    </row>
    <row r="189" spans="2:2" ht="35.1" customHeight="1">
      <c r="B189" s="403"/>
    </row>
    <row r="190" spans="2:2" ht="35.1" customHeight="1">
      <c r="B190" s="403"/>
    </row>
    <row r="191" spans="2:2" ht="35.1" customHeight="1">
      <c r="B191" s="403"/>
    </row>
    <row r="192" spans="2:2" ht="35.1" customHeight="1">
      <c r="B192" s="403"/>
    </row>
    <row r="193" spans="2:2" ht="35.1" customHeight="1">
      <c r="B193" s="403"/>
    </row>
    <row r="194" spans="2:2" ht="35.1" customHeight="1">
      <c r="B194" s="403"/>
    </row>
    <row r="195" spans="2:2" ht="35.1" customHeight="1">
      <c r="B195" s="403"/>
    </row>
    <row r="196" spans="2:2" ht="35.1" customHeight="1">
      <c r="B196" s="403"/>
    </row>
    <row r="197" spans="2:2" ht="35.1" customHeight="1">
      <c r="B197" s="403"/>
    </row>
    <row r="198" spans="2:2" ht="35.1" customHeight="1">
      <c r="B198" s="403"/>
    </row>
    <row r="199" spans="2:2" ht="35.1" customHeight="1">
      <c r="B199" s="403"/>
    </row>
    <row r="200" spans="2:2" ht="35.1" customHeight="1">
      <c r="B200" s="403"/>
    </row>
    <row r="201" spans="2:2" ht="35.1" customHeight="1">
      <c r="B201" s="403"/>
    </row>
    <row r="202" spans="2:2" ht="35.1" customHeight="1">
      <c r="B202" s="403"/>
    </row>
    <row r="203" spans="2:2" ht="35.1" customHeight="1">
      <c r="B203" s="403"/>
    </row>
    <row r="204" spans="2:2" ht="35.1" customHeight="1">
      <c r="B204" s="403"/>
    </row>
    <row r="205" spans="2:2" ht="35.1" customHeight="1">
      <c r="B205" s="403"/>
    </row>
    <row r="206" spans="2:2" ht="35.1" customHeight="1">
      <c r="B206" s="403"/>
    </row>
    <row r="207" spans="2:2" ht="35.1" customHeight="1">
      <c r="B207" s="403"/>
    </row>
    <row r="208" spans="2:2" ht="35.1" customHeight="1">
      <c r="B208" s="403"/>
    </row>
    <row r="209" spans="2:2" ht="35.1" customHeight="1">
      <c r="B209" s="403"/>
    </row>
    <row r="210" spans="2:2" ht="35.1" customHeight="1">
      <c r="B210" s="403"/>
    </row>
    <row r="211" spans="2:2" ht="35.1" customHeight="1">
      <c r="B211" s="403"/>
    </row>
    <row r="212" spans="2:2" ht="35.1" customHeight="1">
      <c r="B212" s="403"/>
    </row>
    <row r="213" spans="2:2" ht="35.1" customHeight="1">
      <c r="B213" s="403"/>
    </row>
    <row r="214" spans="2:2" ht="35.1" customHeight="1">
      <c r="B214" s="403"/>
    </row>
    <row r="215" spans="2:2" ht="35.1" customHeight="1">
      <c r="B215" s="403"/>
    </row>
    <row r="216" spans="2:2" ht="35.1" customHeight="1">
      <c r="B216" s="403"/>
    </row>
    <row r="217" spans="2:2" ht="35.1" customHeight="1">
      <c r="B217" s="403"/>
    </row>
    <row r="218" spans="2:2" ht="35.1" customHeight="1">
      <c r="B218" s="403"/>
    </row>
    <row r="219" spans="2:2" ht="35.1" customHeight="1">
      <c r="B219" s="403"/>
    </row>
    <row r="220" spans="2:2" ht="35.1" customHeight="1">
      <c r="B220" s="403"/>
    </row>
    <row r="221" spans="2:2" ht="35.1" customHeight="1">
      <c r="B221" s="403"/>
    </row>
    <row r="222" spans="2:2" ht="35.1" customHeight="1">
      <c r="B222" s="403"/>
    </row>
    <row r="223" spans="2:2" ht="35.1" customHeight="1">
      <c r="B223" s="403"/>
    </row>
    <row r="224" spans="2:2" ht="35.1" customHeight="1">
      <c r="B224" s="403"/>
    </row>
    <row r="225" spans="2:2" ht="35.1" customHeight="1">
      <c r="B225" s="403"/>
    </row>
    <row r="226" spans="2:2" ht="35.1" customHeight="1">
      <c r="B226" s="403"/>
    </row>
    <row r="227" spans="2:2" ht="35.1" customHeight="1">
      <c r="B227" s="403"/>
    </row>
    <row r="228" spans="2:2" ht="35.1" customHeight="1">
      <c r="B228" s="403"/>
    </row>
    <row r="229" spans="2:2" ht="35.1" customHeight="1">
      <c r="B229" s="403"/>
    </row>
    <row r="230" spans="2:2" ht="35.1" customHeight="1">
      <c r="B230" s="403"/>
    </row>
    <row r="231" spans="2:2" ht="35.1" customHeight="1">
      <c r="B231" s="403"/>
    </row>
    <row r="232" spans="2:2" ht="35.1" customHeight="1">
      <c r="B232" s="403"/>
    </row>
    <row r="233" spans="2:2" ht="35.1" customHeight="1">
      <c r="B233" s="403"/>
    </row>
    <row r="234" spans="2:2" ht="35.1" customHeight="1">
      <c r="B234" s="403"/>
    </row>
    <row r="235" spans="2:2" ht="35.1" customHeight="1">
      <c r="B235" s="403"/>
    </row>
    <row r="236" spans="2:2" ht="35.1" customHeight="1">
      <c r="B236" s="403"/>
    </row>
    <row r="237" spans="2:2" ht="35.1" customHeight="1">
      <c r="B237" s="403"/>
    </row>
    <row r="238" spans="2:2" ht="35.1" customHeight="1">
      <c r="B238" s="403"/>
    </row>
    <row r="239" spans="2:2" ht="35.1" customHeight="1">
      <c r="B239" s="403"/>
    </row>
    <row r="240" spans="2:2" ht="35.1" customHeight="1">
      <c r="B240" s="403"/>
    </row>
    <row r="241" spans="2:2" ht="35.1" customHeight="1">
      <c r="B241" s="403"/>
    </row>
    <row r="242" spans="2:2" ht="35.1" customHeight="1">
      <c r="B242" s="403"/>
    </row>
    <row r="243" spans="2:2" ht="35.1" customHeight="1">
      <c r="B243" s="403"/>
    </row>
    <row r="244" spans="2:2" ht="35.1" customHeight="1">
      <c r="B244" s="403"/>
    </row>
    <row r="245" spans="2:2" ht="35.1" customHeight="1">
      <c r="B245" s="403"/>
    </row>
    <row r="246" spans="2:2" ht="35.1" customHeight="1">
      <c r="B246" s="403"/>
    </row>
    <row r="247" spans="2:2" ht="35.1" customHeight="1">
      <c r="B247" s="403"/>
    </row>
    <row r="248" spans="2:2" ht="35.1" customHeight="1">
      <c r="B248" s="403"/>
    </row>
    <row r="249" spans="2:2" ht="35.1" customHeight="1">
      <c r="B249" s="403"/>
    </row>
    <row r="250" spans="2:2" ht="35.1" customHeight="1">
      <c r="B250" s="403"/>
    </row>
    <row r="251" spans="2:2" ht="35.1" customHeight="1">
      <c r="B251" s="403"/>
    </row>
    <row r="252" spans="2:2" ht="35.1" customHeight="1">
      <c r="B252" s="403"/>
    </row>
    <row r="253" spans="2:2" ht="35.1" customHeight="1">
      <c r="B253" s="403"/>
    </row>
    <row r="254" spans="2:2" ht="35.1" customHeight="1">
      <c r="B254" s="403"/>
    </row>
    <row r="255" spans="2:2" ht="35.1" customHeight="1">
      <c r="B255" s="403"/>
    </row>
    <row r="256" spans="2:2" ht="35.1" customHeight="1">
      <c r="B256" s="403"/>
    </row>
    <row r="257" spans="2:2" ht="35.1" customHeight="1">
      <c r="B257" s="403"/>
    </row>
    <row r="258" spans="2:2" ht="35.1" customHeight="1">
      <c r="B258" s="403"/>
    </row>
    <row r="259" spans="2:2" ht="35.1" customHeight="1">
      <c r="B259" s="403"/>
    </row>
    <row r="260" spans="2:2" ht="35.1" customHeight="1">
      <c r="B260" s="403"/>
    </row>
    <row r="261" spans="2:2" ht="35.1" customHeight="1">
      <c r="B261" s="403"/>
    </row>
    <row r="262" spans="2:2" ht="35.1" customHeight="1">
      <c r="B262" s="403"/>
    </row>
    <row r="263" spans="2:2" ht="35.1" customHeight="1">
      <c r="B263" s="403"/>
    </row>
    <row r="264" spans="2:2" ht="35.1" customHeight="1">
      <c r="B264" s="403"/>
    </row>
    <row r="265" spans="2:2" ht="35.1" customHeight="1">
      <c r="B265" s="403"/>
    </row>
    <row r="266" spans="2:2" ht="35.1" customHeight="1">
      <c r="B266" s="403"/>
    </row>
    <row r="267" spans="2:2" ht="35.1" customHeight="1">
      <c r="B267" s="403"/>
    </row>
    <row r="268" spans="2:2" ht="35.1" customHeight="1">
      <c r="B268" s="403"/>
    </row>
    <row r="269" spans="2:2" ht="35.1" customHeight="1">
      <c r="B269" s="403"/>
    </row>
    <row r="270" spans="2:2" ht="35.1" customHeight="1">
      <c r="B270" s="403"/>
    </row>
    <row r="271" spans="2:2" ht="35.1" customHeight="1">
      <c r="B271" s="403"/>
    </row>
    <row r="272" spans="2:2" ht="35.1" customHeight="1">
      <c r="B272" s="403"/>
    </row>
    <row r="273" spans="2:2" ht="35.1" customHeight="1">
      <c r="B273" s="403"/>
    </row>
    <row r="274" spans="2:2" ht="35.1" customHeight="1">
      <c r="B274" s="403"/>
    </row>
    <row r="275" spans="2:2" ht="35.1" customHeight="1">
      <c r="B275" s="403"/>
    </row>
    <row r="276" spans="2:2" ht="35.1" customHeight="1">
      <c r="B276" s="403"/>
    </row>
    <row r="277" spans="2:2" ht="35.1" customHeight="1">
      <c r="B277" s="403"/>
    </row>
    <row r="278" spans="2:2" ht="35.1" customHeight="1">
      <c r="B278" s="403"/>
    </row>
    <row r="279" spans="2:2" ht="35.1" customHeight="1">
      <c r="B279" s="403"/>
    </row>
    <row r="280" spans="2:2" ht="35.1" customHeight="1">
      <c r="B280" s="403"/>
    </row>
    <row r="281" spans="2:2" ht="35.1" customHeight="1">
      <c r="B281" s="403"/>
    </row>
    <row r="282" spans="2:2" ht="35.1" customHeight="1">
      <c r="B282" s="403"/>
    </row>
    <row r="283" spans="2:2" ht="35.1" customHeight="1">
      <c r="B283" s="403"/>
    </row>
    <row r="284" spans="2:2" ht="35.1" customHeight="1">
      <c r="B284" s="403"/>
    </row>
    <row r="285" spans="2:2" ht="35.1" customHeight="1">
      <c r="B285" s="403"/>
    </row>
    <row r="286" spans="2:2" ht="35.1" customHeight="1">
      <c r="B286" s="403"/>
    </row>
    <row r="287" spans="2:2" ht="35.1" customHeight="1">
      <c r="B287" s="403"/>
    </row>
    <row r="288" spans="2:2" ht="35.1" customHeight="1">
      <c r="B288" s="403"/>
    </row>
    <row r="289" spans="2:2" ht="35.1" customHeight="1">
      <c r="B289" s="403"/>
    </row>
    <row r="290" spans="2:2" ht="35.1" customHeight="1">
      <c r="B290" s="403"/>
    </row>
    <row r="291" spans="2:2" ht="35.1" customHeight="1">
      <c r="B291" s="403"/>
    </row>
    <row r="292" spans="2:2" ht="35.1" customHeight="1">
      <c r="B292" s="403"/>
    </row>
    <row r="293" spans="2:2" ht="35.1" customHeight="1">
      <c r="B293" s="403"/>
    </row>
    <row r="294" spans="2:2" ht="35.1" customHeight="1">
      <c r="B294" s="403"/>
    </row>
    <row r="295" spans="2:2" ht="35.1" customHeight="1">
      <c r="B295" s="403"/>
    </row>
    <row r="296" spans="2:2" ht="35.1" customHeight="1">
      <c r="B296" s="403"/>
    </row>
    <row r="297" spans="2:2" ht="35.1" customHeight="1">
      <c r="B297" s="403"/>
    </row>
    <row r="298" spans="2:2" ht="35.1" customHeight="1">
      <c r="B298" s="403"/>
    </row>
    <row r="299" spans="2:2" ht="35.1" customHeight="1">
      <c r="B299" s="403"/>
    </row>
    <row r="300" spans="2:2" ht="35.1" customHeight="1">
      <c r="B300" s="403"/>
    </row>
    <row r="301" spans="2:2" ht="35.1" customHeight="1">
      <c r="B301" s="403"/>
    </row>
    <row r="302" spans="2:2" ht="35.1" customHeight="1">
      <c r="B302" s="403"/>
    </row>
    <row r="303" spans="2:2" ht="35.1" customHeight="1">
      <c r="B303" s="403"/>
    </row>
    <row r="304" spans="2:2" ht="35.1" customHeight="1">
      <c r="B304" s="403"/>
    </row>
    <row r="305" spans="2:2" ht="35.1" customHeight="1">
      <c r="B305" s="403"/>
    </row>
    <row r="306" spans="2:2" ht="35.1" customHeight="1">
      <c r="B306" s="403"/>
    </row>
    <row r="307" spans="2:2" ht="35.1" customHeight="1">
      <c r="B307" s="403"/>
    </row>
    <row r="308" spans="2:2" ht="35.1" customHeight="1">
      <c r="B308" s="403"/>
    </row>
    <row r="309" spans="2:2" ht="35.1" customHeight="1">
      <c r="B309" s="403"/>
    </row>
    <row r="310" spans="2:2" ht="35.1" customHeight="1">
      <c r="B310" s="403"/>
    </row>
    <row r="311" spans="2:2" ht="35.1" customHeight="1">
      <c r="B311" s="403"/>
    </row>
    <row r="312" spans="2:2" ht="35.1" customHeight="1">
      <c r="B312" s="403"/>
    </row>
    <row r="313" spans="2:2" ht="35.1" customHeight="1">
      <c r="B313" s="403"/>
    </row>
    <row r="314" spans="2:2" ht="35.1" customHeight="1">
      <c r="B314" s="403"/>
    </row>
    <row r="315" spans="2:2" ht="35.1" customHeight="1">
      <c r="B315" s="403"/>
    </row>
    <row r="316" spans="2:2" ht="35.1" customHeight="1">
      <c r="B316" s="403"/>
    </row>
    <row r="317" spans="2:2" ht="35.1" customHeight="1">
      <c r="B317" s="403"/>
    </row>
    <row r="318" spans="2:2" ht="35.1" customHeight="1">
      <c r="B318" s="403"/>
    </row>
    <row r="319" spans="2:2" ht="35.1" customHeight="1">
      <c r="B319" s="403"/>
    </row>
    <row r="320" spans="2:2" ht="35.1" customHeight="1">
      <c r="B320" s="403"/>
    </row>
    <row r="321" spans="2:2" ht="35.1" customHeight="1">
      <c r="B321" s="403"/>
    </row>
    <row r="322" spans="2:2" ht="35.1" customHeight="1">
      <c r="B322" s="403"/>
    </row>
    <row r="323" spans="2:2" ht="35.1" customHeight="1">
      <c r="B323" s="403"/>
    </row>
    <row r="324" spans="2:2" ht="35.1" customHeight="1">
      <c r="B324" s="403"/>
    </row>
    <row r="325" spans="2:2" ht="35.1" customHeight="1">
      <c r="B325" s="403"/>
    </row>
    <row r="326" spans="2:2" ht="35.1" customHeight="1">
      <c r="B326" s="403"/>
    </row>
    <row r="327" spans="2:2" ht="35.1" customHeight="1">
      <c r="B327" s="403"/>
    </row>
    <row r="328" spans="2:2" ht="35.1" customHeight="1">
      <c r="B328" s="403"/>
    </row>
    <row r="329" spans="2:2" ht="35.1" customHeight="1">
      <c r="B329" s="403"/>
    </row>
    <row r="330" spans="2:2" ht="35.1" customHeight="1">
      <c r="B330" s="403"/>
    </row>
    <row r="331" spans="2:2" ht="35.1" customHeight="1">
      <c r="B331" s="403"/>
    </row>
    <row r="332" spans="2:2" ht="35.1" customHeight="1">
      <c r="B332" s="403"/>
    </row>
    <row r="333" spans="2:2" ht="35.1" customHeight="1">
      <c r="B333" s="403"/>
    </row>
    <row r="334" spans="2:2" ht="35.1" customHeight="1">
      <c r="B334" s="403"/>
    </row>
    <row r="335" spans="2:2" ht="35.1" customHeight="1">
      <c r="B335" s="403"/>
    </row>
    <row r="336" spans="2:2" ht="35.1" customHeight="1">
      <c r="B336" s="403"/>
    </row>
    <row r="337" spans="2:2" ht="35.1" customHeight="1">
      <c r="B337" s="403"/>
    </row>
    <row r="338" spans="2:2" ht="35.1" customHeight="1">
      <c r="B338" s="403"/>
    </row>
    <row r="339" spans="2:2" ht="35.1" customHeight="1">
      <c r="B339" s="403"/>
    </row>
    <row r="340" spans="2:2" ht="35.1" customHeight="1">
      <c r="B340" s="403"/>
    </row>
    <row r="341" spans="2:2" ht="35.1" customHeight="1">
      <c r="B341" s="403"/>
    </row>
    <row r="342" spans="2:2" ht="35.1" customHeight="1">
      <c r="B342" s="403"/>
    </row>
    <row r="343" spans="2:2" ht="35.1" customHeight="1">
      <c r="B343" s="403"/>
    </row>
    <row r="344" spans="2:2" ht="35.1" customHeight="1">
      <c r="B344" s="403"/>
    </row>
    <row r="345" spans="2:2" ht="35.1" customHeight="1">
      <c r="B345" s="403"/>
    </row>
    <row r="346" spans="2:2" ht="35.1" customHeight="1">
      <c r="B346" s="403"/>
    </row>
    <row r="347" spans="2:2" ht="35.1" customHeight="1">
      <c r="B347" s="403"/>
    </row>
    <row r="348" spans="2:2" ht="35.1" customHeight="1">
      <c r="B348" s="403"/>
    </row>
    <row r="349" spans="2:2" ht="35.1" customHeight="1">
      <c r="B349" s="403"/>
    </row>
    <row r="350" spans="2:2" ht="35.1" customHeight="1">
      <c r="B350" s="403"/>
    </row>
    <row r="351" spans="2:2" ht="35.1" customHeight="1">
      <c r="B351" s="403"/>
    </row>
    <row r="352" spans="2:2" ht="35.1" customHeight="1">
      <c r="B352" s="403"/>
    </row>
    <row r="353" spans="2:2" ht="35.1" customHeight="1">
      <c r="B353" s="403"/>
    </row>
    <row r="354" spans="2:2" ht="35.1" customHeight="1">
      <c r="B354" s="403"/>
    </row>
    <row r="355" spans="2:2" ht="35.1" customHeight="1">
      <c r="B355" s="403"/>
    </row>
    <row r="356" spans="2:2" ht="35.1" customHeight="1">
      <c r="B356" s="403"/>
    </row>
    <row r="357" spans="2:2" ht="35.1" customHeight="1">
      <c r="B357" s="403"/>
    </row>
    <row r="358" spans="2:2" ht="35.1" customHeight="1">
      <c r="B358" s="403"/>
    </row>
    <row r="359" spans="2:2" ht="35.1" customHeight="1">
      <c r="B359" s="403"/>
    </row>
    <row r="360" spans="2:2" ht="35.1" customHeight="1">
      <c r="B360" s="403"/>
    </row>
    <row r="361" spans="2:2" ht="35.1" customHeight="1">
      <c r="B361" s="403"/>
    </row>
    <row r="362" spans="2:2" ht="35.1" customHeight="1">
      <c r="B362" s="403"/>
    </row>
    <row r="363" spans="2:2" ht="35.1" customHeight="1">
      <c r="B363" s="403"/>
    </row>
    <row r="364" spans="2:2" ht="35.1" customHeight="1">
      <c r="B364" s="403"/>
    </row>
    <row r="365" spans="2:2" ht="35.1" customHeight="1">
      <c r="B365" s="403"/>
    </row>
    <row r="366" spans="2:2" ht="35.1" customHeight="1">
      <c r="B366" s="403"/>
    </row>
    <row r="367" spans="2:2" ht="35.1" customHeight="1">
      <c r="B367" s="403"/>
    </row>
    <row r="368" spans="2:2" ht="35.1" customHeight="1">
      <c r="B368" s="403"/>
    </row>
    <row r="369" spans="2:2" ht="35.1" customHeight="1">
      <c r="B369" s="403"/>
    </row>
    <row r="370" spans="2:2" ht="35.1" customHeight="1">
      <c r="B370" s="403"/>
    </row>
    <row r="371" spans="2:2" ht="35.1" customHeight="1">
      <c r="B371" s="403"/>
    </row>
    <row r="372" spans="2:2" ht="35.1" customHeight="1">
      <c r="B372" s="403"/>
    </row>
    <row r="373" spans="2:2" ht="35.1" customHeight="1">
      <c r="B373" s="403"/>
    </row>
    <row r="374" spans="2:2" ht="35.1" customHeight="1">
      <c r="B374" s="403"/>
    </row>
    <row r="375" spans="2:2" ht="35.1" customHeight="1">
      <c r="B375" s="403"/>
    </row>
    <row r="376" spans="2:2" ht="35.1" customHeight="1">
      <c r="B376" s="403"/>
    </row>
    <row r="377" spans="2:2" ht="35.1" customHeight="1">
      <c r="B377" s="403"/>
    </row>
    <row r="378" spans="2:2" ht="35.1" customHeight="1">
      <c r="B378" s="403"/>
    </row>
    <row r="379" spans="2:2" ht="35.1" customHeight="1">
      <c r="B379" s="403"/>
    </row>
    <row r="380" spans="2:2" ht="35.1" customHeight="1">
      <c r="B380" s="403"/>
    </row>
    <row r="381" spans="2:2" ht="35.1" customHeight="1">
      <c r="B381" s="403"/>
    </row>
    <row r="382" spans="2:2" ht="35.1" customHeight="1">
      <c r="B382" s="403"/>
    </row>
    <row r="383" spans="2:2" ht="35.1" customHeight="1">
      <c r="B383" s="403"/>
    </row>
    <row r="384" spans="2:2" ht="35.1" customHeight="1">
      <c r="B384" s="403"/>
    </row>
    <row r="385" spans="2:2" ht="35.1" customHeight="1">
      <c r="B385" s="403"/>
    </row>
    <row r="386" spans="2:2" ht="35.1" customHeight="1">
      <c r="B386" s="403"/>
    </row>
    <row r="387" spans="2:2" ht="35.1" customHeight="1">
      <c r="B387" s="403"/>
    </row>
    <row r="388" spans="2:2" ht="35.1" customHeight="1">
      <c r="B388" s="403"/>
    </row>
    <row r="389" spans="2:2" ht="35.1" customHeight="1">
      <c r="B389" s="403"/>
    </row>
    <row r="390" spans="2:2" ht="35.1" customHeight="1">
      <c r="B390" s="403"/>
    </row>
    <row r="391" spans="2:2" ht="35.1" customHeight="1">
      <c r="B391" s="403"/>
    </row>
    <row r="392" spans="2:2" ht="35.1" customHeight="1">
      <c r="B392" s="403"/>
    </row>
    <row r="393" spans="2:2" ht="35.1" customHeight="1">
      <c r="B393" s="403"/>
    </row>
    <row r="394" spans="2:2" ht="35.1" customHeight="1">
      <c r="B394" s="403"/>
    </row>
    <row r="395" spans="2:2" ht="35.1" customHeight="1">
      <c r="B395" s="403"/>
    </row>
    <row r="396" spans="2:2" ht="35.1" customHeight="1">
      <c r="B396" s="403"/>
    </row>
    <row r="397" spans="2:2" ht="35.1" customHeight="1">
      <c r="B397" s="403"/>
    </row>
    <row r="398" spans="2:2" ht="35.1" customHeight="1">
      <c r="B398" s="403"/>
    </row>
    <row r="399" spans="2:2" ht="35.1" customHeight="1">
      <c r="B399" s="403"/>
    </row>
    <row r="400" spans="2:2" ht="35.1" customHeight="1">
      <c r="B400" s="403"/>
    </row>
    <row r="401" spans="2:2" ht="35.1" customHeight="1">
      <c r="B401" s="403"/>
    </row>
    <row r="402" spans="2:2" ht="35.1" customHeight="1">
      <c r="B402" s="403"/>
    </row>
    <row r="403" spans="2:2" ht="35.1" customHeight="1">
      <c r="B403" s="403"/>
    </row>
    <row r="404" spans="2:2" ht="35.1" customHeight="1">
      <c r="B404" s="403"/>
    </row>
    <row r="405" spans="2:2" ht="35.1" customHeight="1">
      <c r="B405" s="403"/>
    </row>
    <row r="406" spans="2:2" ht="35.1" customHeight="1">
      <c r="B406" s="403"/>
    </row>
    <row r="407" spans="2:2" ht="35.1" customHeight="1">
      <c r="B407" s="403"/>
    </row>
    <row r="408" spans="2:2" ht="35.1" customHeight="1">
      <c r="B408" s="403"/>
    </row>
    <row r="409" spans="2:2" ht="35.1" customHeight="1">
      <c r="B409" s="403"/>
    </row>
    <row r="410" spans="2:2" ht="35.1" customHeight="1">
      <c r="B410" s="403"/>
    </row>
    <row r="411" spans="2:2" ht="35.1" customHeight="1">
      <c r="B411" s="403"/>
    </row>
    <row r="412" spans="2:2" ht="35.1" customHeight="1">
      <c r="B412" s="403"/>
    </row>
    <row r="413" spans="2:2" ht="35.1" customHeight="1">
      <c r="B413" s="403"/>
    </row>
    <row r="414" spans="2:2" ht="35.1" customHeight="1">
      <c r="B414" s="403"/>
    </row>
    <row r="415" spans="2:2" ht="35.1" customHeight="1">
      <c r="B415" s="403"/>
    </row>
    <row r="416" spans="2:2" ht="35.1" customHeight="1">
      <c r="B416" s="403"/>
    </row>
    <row r="417" spans="2:2" ht="35.1" customHeight="1">
      <c r="B417" s="403"/>
    </row>
    <row r="418" spans="2:2" ht="35.1" customHeight="1">
      <c r="B418" s="403"/>
    </row>
    <row r="419" spans="2:2" ht="35.1" customHeight="1">
      <c r="B419" s="403"/>
    </row>
    <row r="420" spans="2:2" ht="35.1" customHeight="1">
      <c r="B420" s="403"/>
    </row>
    <row r="421" spans="2:2" ht="35.1" customHeight="1">
      <c r="B421" s="403"/>
    </row>
    <row r="422" spans="2:2" ht="35.1" customHeight="1">
      <c r="B422" s="403"/>
    </row>
    <row r="423" spans="2:2" ht="35.1" customHeight="1">
      <c r="B423" s="403"/>
    </row>
    <row r="424" spans="2:2" ht="35.1" customHeight="1">
      <c r="B424" s="403"/>
    </row>
    <row r="425" spans="2:2" ht="35.1" customHeight="1">
      <c r="B425" s="403"/>
    </row>
    <row r="426" spans="2:2" ht="35.1" customHeight="1">
      <c r="B426" s="403"/>
    </row>
    <row r="427" spans="2:2" ht="35.1" customHeight="1">
      <c r="B427" s="403"/>
    </row>
    <row r="428" spans="2:2" ht="35.1" customHeight="1">
      <c r="B428" s="403"/>
    </row>
    <row r="429" spans="2:2" ht="35.1" customHeight="1">
      <c r="B429" s="403"/>
    </row>
    <row r="430" spans="2:2" ht="35.1" customHeight="1">
      <c r="B430" s="403"/>
    </row>
    <row r="431" spans="2:2" ht="35.1" customHeight="1">
      <c r="B431" s="403"/>
    </row>
    <row r="432" spans="2:2" ht="35.1" customHeight="1">
      <c r="B432" s="403"/>
    </row>
    <row r="433" spans="2:2" ht="35.1" customHeight="1">
      <c r="B433" s="403"/>
    </row>
    <row r="434" spans="2:2" ht="35.1" customHeight="1">
      <c r="B434" s="403"/>
    </row>
    <row r="435" spans="2:2" ht="35.1" customHeight="1">
      <c r="B435" s="403"/>
    </row>
    <row r="436" spans="2:2" ht="35.1" customHeight="1">
      <c r="B436" s="403"/>
    </row>
    <row r="437" spans="2:2" ht="35.1" customHeight="1">
      <c r="B437" s="403"/>
    </row>
    <row r="438" spans="2:2" ht="35.1" customHeight="1">
      <c r="B438" s="403"/>
    </row>
    <row r="439" spans="2:2" ht="35.1" customHeight="1">
      <c r="B439" s="403"/>
    </row>
    <row r="440" spans="2:2" ht="35.1" customHeight="1">
      <c r="B440" s="403"/>
    </row>
    <row r="441" spans="2:2" ht="35.1" customHeight="1">
      <c r="B441" s="403"/>
    </row>
    <row r="442" spans="2:2" ht="35.1" customHeight="1">
      <c r="B442" s="403"/>
    </row>
    <row r="443" spans="2:2" ht="35.1" customHeight="1">
      <c r="B443" s="403"/>
    </row>
    <row r="444" spans="2:2" ht="35.1" customHeight="1">
      <c r="B444" s="403"/>
    </row>
    <row r="445" spans="2:2" ht="35.1" customHeight="1">
      <c r="B445" s="403"/>
    </row>
    <row r="446" spans="2:2" ht="35.1" customHeight="1">
      <c r="B446" s="403"/>
    </row>
    <row r="447" spans="2:2" ht="35.1" customHeight="1">
      <c r="B447" s="403"/>
    </row>
    <row r="448" spans="2:2" ht="35.1" customHeight="1">
      <c r="B448" s="403"/>
    </row>
    <row r="449" spans="2:2" ht="35.1" customHeight="1">
      <c r="B449" s="403"/>
    </row>
    <row r="450" spans="2:2" ht="35.1" customHeight="1">
      <c r="B450" s="403"/>
    </row>
    <row r="451" spans="2:2" ht="35.1" customHeight="1">
      <c r="B451" s="403"/>
    </row>
    <row r="452" spans="2:2" ht="35.1" customHeight="1">
      <c r="B452" s="403"/>
    </row>
    <row r="453" spans="2:2" ht="35.1" customHeight="1">
      <c r="B453" s="403"/>
    </row>
    <row r="454" spans="2:2" ht="35.1" customHeight="1">
      <c r="B454" s="403"/>
    </row>
    <row r="455" spans="2:2" ht="35.1" customHeight="1">
      <c r="B455" s="403"/>
    </row>
    <row r="456" spans="2:2" ht="35.1" customHeight="1">
      <c r="B456" s="403"/>
    </row>
    <row r="457" spans="2:2" ht="35.1" customHeight="1">
      <c r="B457" s="403"/>
    </row>
    <row r="458" spans="2:2" ht="35.1" customHeight="1">
      <c r="B458" s="403"/>
    </row>
    <row r="459" spans="2:2" ht="35.1" customHeight="1">
      <c r="B459" s="403"/>
    </row>
    <row r="460" spans="2:2" ht="35.1" customHeight="1">
      <c r="B460" s="403"/>
    </row>
    <row r="461" spans="2:2" ht="35.1" customHeight="1">
      <c r="B461" s="403"/>
    </row>
    <row r="462" spans="2:2" ht="35.1" customHeight="1">
      <c r="B462" s="403"/>
    </row>
    <row r="463" spans="2:2" ht="35.1" customHeight="1">
      <c r="B463" s="403"/>
    </row>
    <row r="464" spans="2:2" ht="35.1" customHeight="1">
      <c r="B464" s="403"/>
    </row>
    <row r="465" spans="2:2" ht="35.1" customHeight="1">
      <c r="B465" s="403"/>
    </row>
    <row r="466" spans="2:2" ht="35.1" customHeight="1">
      <c r="B466" s="403"/>
    </row>
    <row r="467" spans="2:2" ht="35.1" customHeight="1">
      <c r="B467" s="403"/>
    </row>
    <row r="468" spans="2:2" ht="35.1" customHeight="1">
      <c r="B468" s="403"/>
    </row>
    <row r="469" spans="2:2" ht="35.1" customHeight="1">
      <c r="B469" s="403"/>
    </row>
    <row r="470" spans="2:2" ht="35.1" customHeight="1">
      <c r="B470" s="403"/>
    </row>
    <row r="471" spans="2:2" ht="35.1" customHeight="1">
      <c r="B471" s="403"/>
    </row>
    <row r="472" spans="2:2" ht="35.1" customHeight="1">
      <c r="B472" s="403"/>
    </row>
    <row r="473" spans="2:2" ht="35.1" customHeight="1">
      <c r="B473" s="403"/>
    </row>
    <row r="474" spans="2:2" ht="35.1" customHeight="1">
      <c r="B474" s="403"/>
    </row>
    <row r="475" spans="2:2" ht="35.1" customHeight="1">
      <c r="B475" s="403"/>
    </row>
    <row r="476" spans="2:2" ht="35.1" customHeight="1">
      <c r="B476" s="403"/>
    </row>
    <row r="477" spans="2:2" ht="35.1" customHeight="1">
      <c r="B477" s="403"/>
    </row>
    <row r="478" spans="2:2" ht="35.1" customHeight="1">
      <c r="B478" s="403"/>
    </row>
    <row r="479" spans="2:2" ht="35.1" customHeight="1">
      <c r="B479" s="403"/>
    </row>
    <row r="480" spans="2:2" ht="35.1" customHeight="1">
      <c r="B480" s="403"/>
    </row>
    <row r="481" spans="2:2" ht="35.1" customHeight="1">
      <c r="B481" s="403"/>
    </row>
    <row r="482" spans="2:2" ht="35.1" customHeight="1">
      <c r="B482" s="403"/>
    </row>
    <row r="483" spans="2:2" ht="35.1" customHeight="1">
      <c r="B483" s="403"/>
    </row>
    <row r="484" spans="2:2" ht="35.1" customHeight="1">
      <c r="B484" s="403"/>
    </row>
    <row r="485" spans="2:2" ht="35.1" customHeight="1">
      <c r="B485" s="403"/>
    </row>
    <row r="486" spans="2:2" ht="35.1" customHeight="1">
      <c r="B486" s="403"/>
    </row>
    <row r="487" spans="2:2" ht="35.1" customHeight="1">
      <c r="B487" s="403"/>
    </row>
    <row r="488" spans="2:2" ht="35.1" customHeight="1">
      <c r="B488" s="403"/>
    </row>
    <row r="489" spans="2:2" ht="35.1" customHeight="1">
      <c r="B489" s="403"/>
    </row>
    <row r="490" spans="2:2" ht="35.1" customHeight="1">
      <c r="B490" s="403"/>
    </row>
    <row r="491" spans="2:2" ht="35.1" customHeight="1">
      <c r="B491" s="403"/>
    </row>
    <row r="492" spans="2:2" ht="35.1" customHeight="1">
      <c r="B492" s="403"/>
    </row>
    <row r="493" spans="2:2" ht="35.1" customHeight="1">
      <c r="B493" s="403"/>
    </row>
    <row r="494" spans="2:2" ht="35.1" customHeight="1">
      <c r="B494" s="403"/>
    </row>
    <row r="495" spans="2:2" ht="35.1" customHeight="1">
      <c r="B495" s="403"/>
    </row>
    <row r="496" spans="2:2" ht="35.1" customHeight="1">
      <c r="B496" s="403"/>
    </row>
    <row r="497" spans="2:2" ht="35.1" customHeight="1">
      <c r="B497" s="403"/>
    </row>
    <row r="498" spans="2:2" ht="35.1" customHeight="1">
      <c r="B498" s="403"/>
    </row>
    <row r="499" spans="2:2" ht="35.1" customHeight="1">
      <c r="B499" s="403"/>
    </row>
    <row r="500" spans="2:2" ht="35.1" customHeight="1">
      <c r="B500" s="403"/>
    </row>
    <row r="501" spans="2:2" ht="35.1" customHeight="1">
      <c r="B501" s="403"/>
    </row>
    <row r="502" spans="2:2" ht="35.1" customHeight="1">
      <c r="B502" s="403"/>
    </row>
    <row r="503" spans="2:2" ht="35.1" customHeight="1">
      <c r="B503" s="403"/>
    </row>
    <row r="504" spans="2:2" ht="35.1" customHeight="1">
      <c r="B504" s="403"/>
    </row>
    <row r="505" spans="2:2" ht="35.1" customHeight="1">
      <c r="B505" s="403"/>
    </row>
    <row r="506" spans="2:2" ht="35.1" customHeight="1">
      <c r="B506" s="403"/>
    </row>
    <row r="507" spans="2:2" ht="35.1" customHeight="1">
      <c r="B507" s="403"/>
    </row>
    <row r="508" spans="2:2" ht="35.1" customHeight="1">
      <c r="B508" s="403"/>
    </row>
    <row r="509" spans="2:2" ht="35.1" customHeight="1">
      <c r="B509" s="403"/>
    </row>
    <row r="510" spans="2:2" ht="35.1" customHeight="1">
      <c r="B510" s="403"/>
    </row>
    <row r="511" spans="2:2" ht="35.1" customHeight="1">
      <c r="B511" s="403"/>
    </row>
    <row r="512" spans="2:2" ht="35.1" customHeight="1">
      <c r="B512" s="403"/>
    </row>
    <row r="513" spans="2:2" ht="35.1" customHeight="1">
      <c r="B513" s="403"/>
    </row>
    <row r="514" spans="2:2" ht="35.1" customHeight="1">
      <c r="B514" s="403"/>
    </row>
    <row r="515" spans="2:2" ht="35.1" customHeight="1">
      <c r="B515" s="403"/>
    </row>
    <row r="516" spans="2:2" ht="35.1" customHeight="1">
      <c r="B516" s="403"/>
    </row>
    <row r="517" spans="2:2" ht="35.1" customHeight="1">
      <c r="B517" s="403"/>
    </row>
    <row r="518" spans="2:2" ht="35.1" customHeight="1">
      <c r="B518" s="403"/>
    </row>
    <row r="519" spans="2:2" ht="35.1" customHeight="1">
      <c r="B519" s="403"/>
    </row>
    <row r="520" spans="2:2" ht="35.1" customHeight="1">
      <c r="B520" s="403"/>
    </row>
    <row r="521" spans="2:2" ht="35.1" customHeight="1">
      <c r="B521" s="403"/>
    </row>
    <row r="522" spans="2:2" ht="35.1" customHeight="1">
      <c r="B522" s="403"/>
    </row>
    <row r="523" spans="2:2" ht="35.1" customHeight="1">
      <c r="B523" s="403"/>
    </row>
    <row r="524" spans="2:2" ht="35.1" customHeight="1">
      <c r="B524" s="403"/>
    </row>
    <row r="525" spans="2:2" ht="35.1" customHeight="1">
      <c r="B525" s="403"/>
    </row>
    <row r="526" spans="2:2" ht="35.1" customHeight="1">
      <c r="B526" s="403"/>
    </row>
    <row r="527" spans="2:2" ht="35.1" customHeight="1">
      <c r="B527" s="403"/>
    </row>
    <row r="528" spans="2:2" ht="35.1" customHeight="1">
      <c r="B528" s="403"/>
    </row>
    <row r="529" spans="2:2" ht="35.1" customHeight="1">
      <c r="B529" s="403"/>
    </row>
    <row r="530" spans="2:2" ht="35.1" customHeight="1">
      <c r="B530" s="403"/>
    </row>
    <row r="531" spans="2:2" ht="35.1" customHeight="1">
      <c r="B531" s="403"/>
    </row>
    <row r="532" spans="2:2" ht="35.1" customHeight="1">
      <c r="B532" s="403"/>
    </row>
    <row r="533" spans="2:2" ht="35.1" customHeight="1">
      <c r="B533" s="403"/>
    </row>
    <row r="534" spans="2:2" ht="35.1" customHeight="1">
      <c r="B534" s="403"/>
    </row>
    <row r="535" spans="2:2" ht="35.1" customHeight="1">
      <c r="B535" s="403"/>
    </row>
    <row r="536" spans="2:2" ht="35.1" customHeight="1">
      <c r="B536" s="403"/>
    </row>
    <row r="537" spans="2:2" ht="35.1" customHeight="1">
      <c r="B537" s="403"/>
    </row>
    <row r="538" spans="2:2" ht="35.1" customHeight="1">
      <c r="B538" s="403"/>
    </row>
    <row r="539" spans="2:2" ht="35.1" customHeight="1">
      <c r="B539" s="403"/>
    </row>
    <row r="540" spans="2:2" ht="35.1" customHeight="1">
      <c r="B540" s="403"/>
    </row>
    <row r="541" spans="2:2" ht="35.1" customHeight="1">
      <c r="B541" s="403"/>
    </row>
    <row r="542" spans="2:2" ht="35.1" customHeight="1">
      <c r="B542" s="403"/>
    </row>
    <row r="543" spans="2:2" ht="35.1" customHeight="1">
      <c r="B543" s="403"/>
    </row>
    <row r="544" spans="2:2" ht="35.1" customHeight="1">
      <c r="B544" s="403"/>
    </row>
    <row r="545" spans="2:2" ht="35.1" customHeight="1">
      <c r="B545" s="403"/>
    </row>
    <row r="546" spans="2:2" ht="35.1" customHeight="1">
      <c r="B546" s="403"/>
    </row>
    <row r="547" spans="2:2" ht="35.1" customHeight="1">
      <c r="B547" s="403"/>
    </row>
    <row r="548" spans="2:2" ht="35.1" customHeight="1">
      <c r="B548" s="403"/>
    </row>
    <row r="549" spans="2:2" ht="35.1" customHeight="1">
      <c r="B549" s="403"/>
    </row>
    <row r="550" spans="2:2" ht="35.1" customHeight="1">
      <c r="B550" s="403"/>
    </row>
    <row r="551" spans="2:2" ht="35.1" customHeight="1">
      <c r="B551" s="403"/>
    </row>
    <row r="552" spans="2:2" ht="35.1" customHeight="1">
      <c r="B552" s="403"/>
    </row>
    <row r="553" spans="2:2" ht="35.1" customHeight="1">
      <c r="B553" s="403"/>
    </row>
    <row r="554" spans="2:2" ht="35.1" customHeight="1">
      <c r="B554" s="403"/>
    </row>
    <row r="555" spans="2:2" ht="35.1" customHeight="1">
      <c r="B555" s="403"/>
    </row>
    <row r="556" spans="2:2" ht="35.1" customHeight="1">
      <c r="B556" s="403"/>
    </row>
    <row r="557" spans="2:2" ht="35.1" customHeight="1">
      <c r="B557" s="403"/>
    </row>
    <row r="558" spans="2:2" ht="35.1" customHeight="1">
      <c r="B558" s="403"/>
    </row>
    <row r="559" spans="2:2" ht="35.1" customHeight="1">
      <c r="B559" s="403"/>
    </row>
    <row r="560" spans="2:2" ht="35.1" customHeight="1">
      <c r="B560" s="403"/>
    </row>
    <row r="561" spans="2:2" ht="35.1" customHeight="1">
      <c r="B561" s="403"/>
    </row>
    <row r="562" spans="2:2" ht="35.1" customHeight="1">
      <c r="B562" s="403"/>
    </row>
    <row r="563" spans="2:2" ht="35.1" customHeight="1">
      <c r="B563" s="403"/>
    </row>
    <row r="564" spans="2:2" ht="35.1" customHeight="1">
      <c r="B564" s="403"/>
    </row>
    <row r="565" spans="2:2" ht="35.1" customHeight="1">
      <c r="B565" s="403"/>
    </row>
    <row r="566" spans="2:2" ht="35.1" customHeight="1">
      <c r="B566" s="403"/>
    </row>
    <row r="567" spans="2:2" ht="35.1" customHeight="1">
      <c r="B567" s="403"/>
    </row>
    <row r="568" spans="2:2" ht="35.1" customHeight="1">
      <c r="B568" s="403"/>
    </row>
    <row r="569" spans="2:2" ht="35.1" customHeight="1">
      <c r="B569" s="403"/>
    </row>
    <row r="570" spans="2:2" ht="35.1" customHeight="1">
      <c r="B570" s="403"/>
    </row>
    <row r="571" spans="2:2" ht="35.1" customHeight="1">
      <c r="B571" s="403"/>
    </row>
    <row r="572" spans="2:2" ht="35.1" customHeight="1">
      <c r="B572" s="403"/>
    </row>
    <row r="573" spans="2:2" ht="35.1" customHeight="1">
      <c r="B573" s="403"/>
    </row>
    <row r="574" spans="2:2" ht="35.1" customHeight="1">
      <c r="B574" s="403"/>
    </row>
    <row r="575" spans="2:2" ht="35.1" customHeight="1">
      <c r="B575" s="403"/>
    </row>
    <row r="576" spans="2:2" ht="35.1" customHeight="1">
      <c r="B576" s="403"/>
    </row>
    <row r="577" spans="2:2" ht="35.1" customHeight="1">
      <c r="B577" s="403"/>
    </row>
    <row r="578" spans="2:2" ht="35.1" customHeight="1">
      <c r="B578" s="403"/>
    </row>
    <row r="579" spans="2:2" ht="35.1" customHeight="1">
      <c r="B579" s="403"/>
    </row>
    <row r="580" spans="2:2" ht="35.1" customHeight="1">
      <c r="B580" s="403"/>
    </row>
    <row r="581" spans="2:2" ht="35.1" customHeight="1">
      <c r="B581" s="403"/>
    </row>
    <row r="582" spans="2:2" ht="35.1" customHeight="1">
      <c r="B582" s="403"/>
    </row>
    <row r="583" spans="2:2" ht="35.1" customHeight="1">
      <c r="B583" s="403"/>
    </row>
    <row r="584" spans="2:2" ht="35.1" customHeight="1">
      <c r="B584" s="403"/>
    </row>
    <row r="585" spans="2:2" ht="35.1" customHeight="1">
      <c r="B585" s="403"/>
    </row>
    <row r="586" spans="2:2" ht="35.1" customHeight="1">
      <c r="B586" s="403"/>
    </row>
    <row r="587" spans="2:2" ht="35.1" customHeight="1">
      <c r="B587" s="403"/>
    </row>
    <row r="588" spans="2:2" ht="35.1" customHeight="1">
      <c r="B588" s="403"/>
    </row>
    <row r="589" spans="2:2" ht="35.1" customHeight="1">
      <c r="B589" s="403"/>
    </row>
    <row r="590" spans="2:2" ht="35.1" customHeight="1">
      <c r="B590" s="403"/>
    </row>
    <row r="591" spans="2:2" ht="35.1" customHeight="1">
      <c r="B591" s="403"/>
    </row>
    <row r="592" spans="2:2" ht="35.1" customHeight="1">
      <c r="B592" s="403"/>
    </row>
    <row r="593" spans="2:2" ht="35.1" customHeight="1">
      <c r="B593" s="403"/>
    </row>
    <row r="594" spans="2:2" ht="35.1" customHeight="1">
      <c r="B594" s="403"/>
    </row>
    <row r="595" spans="2:2" ht="35.1" customHeight="1">
      <c r="B595" s="403"/>
    </row>
    <row r="596" spans="2:2" ht="35.1" customHeight="1">
      <c r="B596" s="403"/>
    </row>
    <row r="597" spans="2:2" ht="35.1" customHeight="1">
      <c r="B597" s="403"/>
    </row>
    <row r="598" spans="2:2" ht="35.1" customHeight="1">
      <c r="B598" s="403"/>
    </row>
    <row r="599" spans="2:2" ht="35.1" customHeight="1">
      <c r="B599" s="403"/>
    </row>
    <row r="600" spans="2:2" ht="35.1" customHeight="1">
      <c r="B600" s="403"/>
    </row>
    <row r="601" spans="2:2" ht="35.1" customHeight="1">
      <c r="B601" s="403"/>
    </row>
    <row r="602" spans="2:2" ht="35.1" customHeight="1">
      <c r="B602" s="403"/>
    </row>
    <row r="603" spans="2:2" ht="35.1" customHeight="1">
      <c r="B603" s="403"/>
    </row>
    <row r="604" spans="2:2" ht="35.1" customHeight="1">
      <c r="B604" s="403"/>
    </row>
    <row r="605" spans="2:2" ht="35.1" customHeight="1">
      <c r="B605" s="403"/>
    </row>
    <row r="606" spans="2:2" ht="35.1" customHeight="1">
      <c r="B606" s="403"/>
    </row>
    <row r="607" spans="2:2" ht="35.1" customHeight="1">
      <c r="B607" s="403"/>
    </row>
    <row r="608" spans="2:2" ht="35.1" customHeight="1">
      <c r="B608" s="403"/>
    </row>
    <row r="609" spans="2:2" ht="35.1" customHeight="1">
      <c r="B609" s="403"/>
    </row>
    <row r="610" spans="2:2" ht="35.1" customHeight="1">
      <c r="B610" s="403"/>
    </row>
    <row r="611" spans="2:2" ht="35.1" customHeight="1">
      <c r="B611" s="403"/>
    </row>
    <row r="612" spans="2:2" ht="35.1" customHeight="1">
      <c r="B612" s="403"/>
    </row>
    <row r="613" spans="2:2" ht="35.1" customHeight="1">
      <c r="B613" s="403"/>
    </row>
    <row r="614" spans="2:2" ht="35.1" customHeight="1">
      <c r="B614" s="403"/>
    </row>
    <row r="615" spans="2:2" ht="35.1" customHeight="1">
      <c r="B615" s="403"/>
    </row>
    <row r="616" spans="2:2" ht="35.1" customHeight="1">
      <c r="B616" s="403"/>
    </row>
    <row r="617" spans="2:2" ht="35.1" customHeight="1">
      <c r="B617" s="403"/>
    </row>
    <row r="618" spans="2:2" ht="35.1" customHeight="1">
      <c r="B618" s="403"/>
    </row>
    <row r="619" spans="2:2" ht="35.1" customHeight="1">
      <c r="B619" s="403"/>
    </row>
    <row r="620" spans="2:2" ht="35.1" customHeight="1">
      <c r="B620" s="403"/>
    </row>
    <row r="621" spans="2:2" ht="35.1" customHeight="1">
      <c r="B621" s="403"/>
    </row>
    <row r="622" spans="2:2" ht="35.1" customHeight="1">
      <c r="B622" s="403"/>
    </row>
    <row r="623" spans="2:2" ht="35.1" customHeight="1">
      <c r="B623" s="403"/>
    </row>
    <row r="624" spans="2:2" ht="35.1" customHeight="1">
      <c r="B624" s="403"/>
    </row>
    <row r="625" spans="2:2" ht="35.1" customHeight="1">
      <c r="B625" s="403"/>
    </row>
    <row r="626" spans="2:2" ht="35.1" customHeight="1">
      <c r="B626" s="403"/>
    </row>
    <row r="627" spans="2:2" ht="35.1" customHeight="1">
      <c r="B627" s="403"/>
    </row>
    <row r="628" spans="2:2" ht="35.1" customHeight="1">
      <c r="B628" s="403"/>
    </row>
    <row r="629" spans="2:2" ht="35.1" customHeight="1">
      <c r="B629" s="403"/>
    </row>
    <row r="630" spans="2:2" ht="35.1" customHeight="1">
      <c r="B630" s="403"/>
    </row>
    <row r="631" spans="2:2" ht="35.1" customHeight="1">
      <c r="B631" s="403"/>
    </row>
    <row r="632" spans="2:2" ht="35.1" customHeight="1">
      <c r="B632" s="403"/>
    </row>
    <row r="633" spans="2:2" ht="35.1" customHeight="1">
      <c r="B633" s="403"/>
    </row>
    <row r="634" spans="2:2" ht="35.1" customHeight="1">
      <c r="B634" s="403"/>
    </row>
    <row r="635" spans="2:2" ht="35.1" customHeight="1">
      <c r="B635" s="403"/>
    </row>
    <row r="636" spans="2:2" ht="35.1" customHeight="1">
      <c r="B636" s="403"/>
    </row>
    <row r="637" spans="2:2" ht="35.1" customHeight="1">
      <c r="B637" s="403"/>
    </row>
    <row r="638" spans="2:2" ht="35.1" customHeight="1">
      <c r="B638" s="403"/>
    </row>
    <row r="639" spans="2:2" ht="35.1" customHeight="1">
      <c r="B639" s="403"/>
    </row>
    <row r="640" spans="2:2" ht="35.1" customHeight="1">
      <c r="B640" s="403"/>
    </row>
    <row r="641" spans="2:2" ht="35.1" customHeight="1">
      <c r="B641" s="403"/>
    </row>
    <row r="642" spans="2:2" ht="35.1" customHeight="1">
      <c r="B642" s="403"/>
    </row>
    <row r="643" spans="2:2" ht="35.1" customHeight="1">
      <c r="B643" s="403"/>
    </row>
    <row r="644" spans="2:2" ht="35.1" customHeight="1">
      <c r="B644" s="403"/>
    </row>
    <row r="645" spans="2:2" ht="35.1" customHeight="1">
      <c r="B645" s="403"/>
    </row>
    <row r="646" spans="2:2" ht="35.1" customHeight="1">
      <c r="B646" s="403"/>
    </row>
    <row r="647" spans="2:2" ht="35.1" customHeight="1">
      <c r="B647" s="403"/>
    </row>
    <row r="648" spans="2:2" ht="35.1" customHeight="1">
      <c r="B648" s="403"/>
    </row>
    <row r="649" spans="2:2" ht="35.1" customHeight="1">
      <c r="B649" s="403"/>
    </row>
    <row r="650" spans="2:2" ht="35.1" customHeight="1">
      <c r="B650" s="403"/>
    </row>
    <row r="651" spans="2:2" ht="35.1" customHeight="1">
      <c r="B651" s="403"/>
    </row>
    <row r="652" spans="2:2" ht="35.1" customHeight="1">
      <c r="B652" s="403"/>
    </row>
    <row r="653" spans="2:2" ht="35.1" customHeight="1">
      <c r="B653" s="403"/>
    </row>
    <row r="654" spans="2:2" ht="35.1" customHeight="1">
      <c r="B654" s="403"/>
    </row>
    <row r="655" spans="2:2" ht="35.1" customHeight="1">
      <c r="B655" s="403"/>
    </row>
    <row r="656" spans="2:2" ht="35.1" customHeight="1">
      <c r="B656" s="403"/>
    </row>
    <row r="657" spans="2:2" ht="35.1" customHeight="1">
      <c r="B657" s="403"/>
    </row>
    <row r="658" spans="2:2" ht="35.1" customHeight="1">
      <c r="B658" s="403"/>
    </row>
    <row r="659" spans="2:2" ht="35.1" customHeight="1">
      <c r="B659" s="403"/>
    </row>
    <row r="660" spans="2:2" ht="35.1" customHeight="1">
      <c r="B660" s="403"/>
    </row>
    <row r="661" spans="2:2" ht="35.1" customHeight="1">
      <c r="B661" s="403"/>
    </row>
    <row r="662" spans="2:2" ht="35.1" customHeight="1">
      <c r="B662" s="403"/>
    </row>
    <row r="663" spans="2:2" ht="35.1" customHeight="1">
      <c r="B663" s="403"/>
    </row>
    <row r="664" spans="2:2" ht="35.1" customHeight="1">
      <c r="B664" s="403"/>
    </row>
    <row r="665" spans="2:2" ht="35.1" customHeight="1">
      <c r="B665" s="403"/>
    </row>
    <row r="666" spans="2:2" ht="35.1" customHeight="1">
      <c r="B666" s="403"/>
    </row>
    <row r="667" spans="2:2" ht="35.1" customHeight="1">
      <c r="B667" s="403"/>
    </row>
    <row r="668" spans="2:2" ht="35.1" customHeight="1">
      <c r="B668" s="403"/>
    </row>
    <row r="669" spans="2:2" ht="35.1" customHeight="1">
      <c r="B669" s="403"/>
    </row>
    <row r="670" spans="2:2" ht="35.1" customHeight="1">
      <c r="B670" s="403"/>
    </row>
    <row r="671" spans="2:2" ht="35.1" customHeight="1">
      <c r="B671" s="403"/>
    </row>
    <row r="672" spans="2:2" ht="35.1" customHeight="1">
      <c r="B672" s="403"/>
    </row>
    <row r="673" spans="2:2" ht="35.1" customHeight="1">
      <c r="B673" s="403"/>
    </row>
    <row r="674" spans="2:2" ht="35.1" customHeight="1">
      <c r="B674" s="403"/>
    </row>
    <row r="675" spans="2:2" ht="35.1" customHeight="1">
      <c r="B675" s="403"/>
    </row>
    <row r="676" spans="2:2" ht="35.1" customHeight="1">
      <c r="B676" s="403"/>
    </row>
    <row r="677" spans="2:2" ht="35.1" customHeight="1">
      <c r="B677" s="403"/>
    </row>
    <row r="678" spans="2:2" ht="35.1" customHeight="1">
      <c r="B678" s="403"/>
    </row>
    <row r="679" spans="2:2" ht="35.1" customHeight="1">
      <c r="B679" s="403"/>
    </row>
    <row r="680" spans="2:2" ht="35.1" customHeight="1">
      <c r="B680" s="403"/>
    </row>
    <row r="681" spans="2:2" ht="35.1" customHeight="1">
      <c r="B681" s="403"/>
    </row>
    <row r="682" spans="2:2" ht="35.1" customHeight="1">
      <c r="B682" s="403"/>
    </row>
    <row r="683" spans="2:2" ht="35.1" customHeight="1">
      <c r="B683" s="403"/>
    </row>
    <row r="684" spans="2:2" ht="35.1" customHeight="1">
      <c r="B684" s="403"/>
    </row>
    <row r="685" spans="2:2" ht="35.1" customHeight="1">
      <c r="B685" s="403"/>
    </row>
    <row r="686" spans="2:2" ht="35.1" customHeight="1">
      <c r="B686" s="403"/>
    </row>
    <row r="687" spans="2:2" ht="35.1" customHeight="1">
      <c r="B687" s="403"/>
    </row>
    <row r="688" spans="2:2" ht="35.1" customHeight="1">
      <c r="B688" s="403"/>
    </row>
    <row r="689" spans="2:2" ht="35.1" customHeight="1">
      <c r="B689" s="403"/>
    </row>
    <row r="690" spans="2:2" ht="35.1" customHeight="1">
      <c r="B690" s="403"/>
    </row>
    <row r="691" spans="2:2" ht="35.1" customHeight="1">
      <c r="B691" s="403"/>
    </row>
    <row r="692" spans="2:2" ht="35.1" customHeight="1">
      <c r="B692" s="403"/>
    </row>
    <row r="693" spans="2:2" ht="35.1" customHeight="1">
      <c r="B693" s="403"/>
    </row>
    <row r="694" spans="2:2" ht="35.1" customHeight="1">
      <c r="B694" s="403"/>
    </row>
    <row r="695" spans="2:2" ht="35.1" customHeight="1">
      <c r="B695" s="403"/>
    </row>
    <row r="696" spans="2:2" ht="35.1" customHeight="1">
      <c r="B696" s="403"/>
    </row>
    <row r="697" spans="2:2" ht="35.1" customHeight="1">
      <c r="B697" s="403"/>
    </row>
    <row r="698" spans="2:2" ht="35.1" customHeight="1">
      <c r="B698" s="403"/>
    </row>
    <row r="699" spans="2:2" ht="35.1" customHeight="1">
      <c r="B699" s="403"/>
    </row>
    <row r="700" spans="2:2" ht="35.1" customHeight="1">
      <c r="B700" s="403"/>
    </row>
    <row r="701" spans="2:2" ht="35.1" customHeight="1">
      <c r="B701" s="403"/>
    </row>
    <row r="702" spans="2:2" ht="35.1" customHeight="1">
      <c r="B702" s="403"/>
    </row>
    <row r="703" spans="2:2" ht="35.1" customHeight="1">
      <c r="B703" s="403"/>
    </row>
    <row r="704" spans="2:2" ht="35.1" customHeight="1">
      <c r="B704" s="403"/>
    </row>
    <row r="705" spans="2:2" ht="35.1" customHeight="1">
      <c r="B705" s="403"/>
    </row>
    <row r="706" spans="2:2" ht="35.1" customHeight="1">
      <c r="B706" s="403"/>
    </row>
    <row r="707" spans="2:2" ht="35.1" customHeight="1">
      <c r="B707" s="403"/>
    </row>
    <row r="708" spans="2:2" ht="35.1" customHeight="1">
      <c r="B708" s="403"/>
    </row>
    <row r="709" spans="2:2" ht="35.1" customHeight="1">
      <c r="B709" s="403"/>
    </row>
    <row r="710" spans="2:2" ht="35.1" customHeight="1">
      <c r="B710" s="403"/>
    </row>
    <row r="711" spans="2:2" ht="35.1" customHeight="1">
      <c r="B711" s="403"/>
    </row>
    <row r="712" spans="2:2" ht="35.1" customHeight="1">
      <c r="B712" s="403"/>
    </row>
    <row r="713" spans="2:2" ht="35.1" customHeight="1">
      <c r="B713" s="403"/>
    </row>
    <row r="714" spans="2:2" ht="35.1" customHeight="1">
      <c r="B714" s="403"/>
    </row>
    <row r="715" spans="2:2" ht="35.1" customHeight="1">
      <c r="B715" s="403"/>
    </row>
    <row r="716" spans="2:2" ht="35.1" customHeight="1">
      <c r="B716" s="403"/>
    </row>
    <row r="717" spans="2:2" ht="35.1" customHeight="1">
      <c r="B717" s="403"/>
    </row>
    <row r="718" spans="2:2" ht="35.1" customHeight="1">
      <c r="B718" s="403"/>
    </row>
    <row r="719" spans="2:2" ht="35.1" customHeight="1">
      <c r="B719" s="403"/>
    </row>
    <row r="720" spans="2:2" ht="35.1" customHeight="1">
      <c r="B720" s="403"/>
    </row>
    <row r="721" spans="2:2" ht="35.1" customHeight="1">
      <c r="B721" s="403"/>
    </row>
    <row r="722" spans="2:2" ht="35.1" customHeight="1">
      <c r="B722" s="403"/>
    </row>
    <row r="723" spans="2:2" ht="35.1" customHeight="1">
      <c r="B723" s="403"/>
    </row>
    <row r="724" spans="2:2" ht="35.1" customHeight="1">
      <c r="B724" s="403"/>
    </row>
    <row r="725" spans="2:2" ht="35.1" customHeight="1">
      <c r="B725" s="403"/>
    </row>
    <row r="726" spans="2:2" ht="35.1" customHeight="1">
      <c r="B726" s="403"/>
    </row>
    <row r="727" spans="2:2" ht="35.1" customHeight="1">
      <c r="B727" s="403"/>
    </row>
    <row r="728" spans="2:2" ht="35.1" customHeight="1">
      <c r="B728" s="403"/>
    </row>
    <row r="729" spans="2:2" ht="35.1" customHeight="1">
      <c r="B729" s="403"/>
    </row>
    <row r="730" spans="2:2" ht="35.1" customHeight="1">
      <c r="B730" s="403"/>
    </row>
    <row r="731" spans="2:2" ht="35.1" customHeight="1">
      <c r="B731" s="403"/>
    </row>
    <row r="732" spans="2:2" ht="35.1" customHeight="1">
      <c r="B732" s="403"/>
    </row>
    <row r="733" spans="2:2" ht="35.1" customHeight="1">
      <c r="B733" s="403"/>
    </row>
    <row r="734" spans="2:2" ht="35.1" customHeight="1">
      <c r="B734" s="403"/>
    </row>
    <row r="735" spans="2:2" ht="35.1" customHeight="1">
      <c r="B735" s="403"/>
    </row>
    <row r="736" spans="2:2" ht="35.1" customHeight="1">
      <c r="B736" s="403"/>
    </row>
    <row r="737" spans="2:2" ht="35.1" customHeight="1">
      <c r="B737" s="403"/>
    </row>
    <row r="738" spans="2:2" ht="35.1" customHeight="1">
      <c r="B738" s="403"/>
    </row>
    <row r="739" spans="2:2" ht="35.1" customHeight="1">
      <c r="B739" s="403"/>
    </row>
    <row r="740" spans="2:2" ht="35.1" customHeight="1">
      <c r="B740" s="403"/>
    </row>
    <row r="741" spans="2:2" ht="35.1" customHeight="1">
      <c r="B741" s="403"/>
    </row>
    <row r="742" spans="2:2" ht="35.1" customHeight="1">
      <c r="B742" s="403"/>
    </row>
    <row r="743" spans="2:2" ht="35.1" customHeight="1">
      <c r="B743" s="403"/>
    </row>
    <row r="744" spans="2:2" ht="35.1" customHeight="1">
      <c r="B744" s="403"/>
    </row>
    <row r="745" spans="2:2" ht="35.1" customHeight="1">
      <c r="B745" s="403"/>
    </row>
    <row r="746" spans="2:2" ht="35.1" customHeight="1">
      <c r="B746" s="403"/>
    </row>
    <row r="747" spans="2:2" ht="35.1" customHeight="1">
      <c r="B747" s="403"/>
    </row>
    <row r="748" spans="2:2" ht="35.1" customHeight="1">
      <c r="B748" s="403"/>
    </row>
    <row r="749" spans="2:2" ht="35.1" customHeight="1">
      <c r="B749" s="403"/>
    </row>
    <row r="750" spans="2:2" ht="35.1" customHeight="1">
      <c r="B750" s="403"/>
    </row>
    <row r="751" spans="2:2" ht="35.1" customHeight="1">
      <c r="B751" s="403"/>
    </row>
    <row r="752" spans="2:2" ht="35.1" customHeight="1">
      <c r="B752" s="403"/>
    </row>
    <row r="753" spans="2:2" ht="35.1" customHeight="1">
      <c r="B753" s="403"/>
    </row>
    <row r="754" spans="2:2" ht="35.1" customHeight="1">
      <c r="B754" s="403"/>
    </row>
    <row r="755" spans="2:2" ht="35.1" customHeight="1">
      <c r="B755" s="403"/>
    </row>
    <row r="756" spans="2:2" ht="35.1" customHeight="1">
      <c r="B756" s="403"/>
    </row>
    <row r="757" spans="2:2" ht="35.1" customHeight="1">
      <c r="B757" s="403"/>
    </row>
    <row r="758" spans="2:2" ht="35.1" customHeight="1">
      <c r="B758" s="403"/>
    </row>
    <row r="759" spans="2:2" ht="35.1" customHeight="1">
      <c r="B759" s="403"/>
    </row>
    <row r="760" spans="2:2" ht="35.1" customHeight="1">
      <c r="B760" s="403"/>
    </row>
    <row r="761" spans="2:2" ht="35.1" customHeight="1">
      <c r="B761" s="403"/>
    </row>
    <row r="762" spans="2:2" ht="35.1" customHeight="1">
      <c r="B762" s="403"/>
    </row>
    <row r="763" spans="2:2" ht="35.1" customHeight="1">
      <c r="B763" s="403"/>
    </row>
    <row r="764" spans="2:2" ht="35.1" customHeight="1">
      <c r="B764" s="403"/>
    </row>
    <row r="765" spans="2:2" ht="35.1" customHeight="1">
      <c r="B765" s="403"/>
    </row>
    <row r="766" spans="2:2" ht="35.1" customHeight="1">
      <c r="B766" s="403"/>
    </row>
    <row r="767" spans="2:2" ht="35.1" customHeight="1">
      <c r="B767" s="403"/>
    </row>
    <row r="768" spans="2:2" ht="35.1" customHeight="1">
      <c r="B768" s="403"/>
    </row>
    <row r="769" spans="2:2" ht="35.1" customHeight="1">
      <c r="B769" s="403"/>
    </row>
    <row r="770" spans="2:2" ht="35.1" customHeight="1">
      <c r="B770" s="403"/>
    </row>
    <row r="771" spans="2:2" ht="35.1" customHeight="1">
      <c r="B771" s="403"/>
    </row>
    <row r="772" spans="2:2" ht="35.1" customHeight="1">
      <c r="B772" s="403"/>
    </row>
    <row r="773" spans="2:2" ht="35.1" customHeight="1">
      <c r="B773" s="403"/>
    </row>
    <row r="774" spans="2:2" ht="35.1" customHeight="1">
      <c r="B774" s="403"/>
    </row>
    <row r="775" spans="2:2" ht="35.1" customHeight="1">
      <c r="B775" s="403"/>
    </row>
    <row r="776" spans="2:2" ht="35.1" customHeight="1">
      <c r="B776" s="403"/>
    </row>
    <row r="777" spans="2:2" ht="35.1" customHeight="1">
      <c r="B777" s="403"/>
    </row>
    <row r="778" spans="2:2" ht="35.1" customHeight="1">
      <c r="B778" s="403"/>
    </row>
    <row r="779" spans="2:2" ht="35.1" customHeight="1">
      <c r="B779" s="403"/>
    </row>
    <row r="780" spans="2:2" ht="35.1" customHeight="1">
      <c r="B780" s="403"/>
    </row>
    <row r="781" spans="2:2" ht="35.1" customHeight="1">
      <c r="B781" s="403"/>
    </row>
    <row r="782" spans="2:2" ht="35.1" customHeight="1">
      <c r="B782" s="403"/>
    </row>
    <row r="783" spans="2:2" ht="35.1" customHeight="1">
      <c r="B783" s="403"/>
    </row>
    <row r="784" spans="2:2" ht="35.1" customHeight="1">
      <c r="B784" s="403"/>
    </row>
    <row r="785" spans="2:2" ht="35.1" customHeight="1">
      <c r="B785" s="403"/>
    </row>
    <row r="786" spans="2:2" ht="35.1" customHeight="1">
      <c r="B786" s="403"/>
    </row>
    <row r="787" spans="2:2" ht="35.1" customHeight="1">
      <c r="B787" s="403"/>
    </row>
    <row r="788" spans="2:2" ht="35.1" customHeight="1">
      <c r="B788" s="403"/>
    </row>
    <row r="789" spans="2:2" ht="35.1" customHeight="1">
      <c r="B789" s="403"/>
    </row>
    <row r="790" spans="2:2" ht="35.1" customHeight="1">
      <c r="B790" s="403"/>
    </row>
    <row r="791" spans="2:2" ht="35.1" customHeight="1">
      <c r="B791" s="403"/>
    </row>
    <row r="792" spans="2:2" ht="35.1" customHeight="1">
      <c r="B792" s="403"/>
    </row>
    <row r="793" spans="2:2" ht="35.1" customHeight="1">
      <c r="B793" s="403"/>
    </row>
    <row r="794" spans="2:2" ht="35.1" customHeight="1">
      <c r="B794" s="403"/>
    </row>
    <row r="795" spans="2:2" ht="35.1" customHeight="1">
      <c r="B795" s="403"/>
    </row>
    <row r="796" spans="2:2" ht="35.1" customHeight="1">
      <c r="B796" s="403"/>
    </row>
    <row r="797" spans="2:2" ht="35.1" customHeight="1">
      <c r="B797" s="403"/>
    </row>
    <row r="798" spans="2:2" ht="35.1" customHeight="1">
      <c r="B798" s="403"/>
    </row>
    <row r="799" spans="2:2" ht="35.1" customHeight="1">
      <c r="B799" s="403"/>
    </row>
    <row r="800" spans="2:2" ht="35.1" customHeight="1">
      <c r="B800" s="403"/>
    </row>
    <row r="801" spans="2:2" ht="35.1" customHeight="1">
      <c r="B801" s="403"/>
    </row>
    <row r="802" spans="2:2" ht="35.1" customHeight="1">
      <c r="B802" s="403"/>
    </row>
    <row r="803" spans="2:2" ht="35.1" customHeight="1">
      <c r="B803" s="403"/>
    </row>
    <row r="804" spans="2:2" ht="35.1" customHeight="1">
      <c r="B804" s="403"/>
    </row>
    <row r="805" spans="2:2" ht="35.1" customHeight="1">
      <c r="B805" s="403"/>
    </row>
    <row r="806" spans="2:2" ht="35.1" customHeight="1">
      <c r="B806" s="403"/>
    </row>
    <row r="807" spans="2:2" ht="35.1" customHeight="1">
      <c r="B807" s="403"/>
    </row>
    <row r="808" spans="2:2" ht="35.1" customHeight="1">
      <c r="B808" s="403"/>
    </row>
    <row r="809" spans="2:2" ht="35.1" customHeight="1">
      <c r="B809" s="403"/>
    </row>
    <row r="810" spans="2:2" ht="35.1" customHeight="1">
      <c r="B810" s="403"/>
    </row>
    <row r="811" spans="2:2" ht="35.1" customHeight="1">
      <c r="B811" s="403"/>
    </row>
    <row r="812" spans="2:2" ht="35.1" customHeight="1">
      <c r="B812" s="403"/>
    </row>
    <row r="813" spans="2:2" ht="35.1" customHeight="1">
      <c r="B813" s="403"/>
    </row>
    <row r="814" spans="2:2" ht="35.1" customHeight="1">
      <c r="B814" s="403"/>
    </row>
    <row r="815" spans="2:2" ht="35.1" customHeight="1">
      <c r="B815" s="403"/>
    </row>
    <row r="816" spans="2:2" ht="35.1" customHeight="1">
      <c r="B816" s="403"/>
    </row>
    <row r="817" spans="2:2" ht="35.1" customHeight="1">
      <c r="B817" s="403"/>
    </row>
    <row r="818" spans="2:2" ht="35.1" customHeight="1">
      <c r="B818" s="403"/>
    </row>
    <row r="819" spans="2:2" ht="35.1" customHeight="1">
      <c r="B819" s="403"/>
    </row>
    <row r="820" spans="2:2" ht="35.1" customHeight="1">
      <c r="B820" s="403"/>
    </row>
    <row r="821" spans="2:2" ht="35.1" customHeight="1">
      <c r="B821" s="403"/>
    </row>
    <row r="822" spans="2:2" ht="35.1" customHeight="1">
      <c r="B822" s="403"/>
    </row>
    <row r="823" spans="2:2" ht="35.1" customHeight="1">
      <c r="B823" s="403"/>
    </row>
    <row r="824" spans="2:2" ht="35.1" customHeight="1">
      <c r="B824" s="403"/>
    </row>
    <row r="825" spans="2:2" ht="35.1" customHeight="1">
      <c r="B825" s="403"/>
    </row>
    <row r="826" spans="2:2" ht="35.1" customHeight="1">
      <c r="B826" s="403"/>
    </row>
    <row r="827" spans="2:2" ht="35.1" customHeight="1">
      <c r="B827" s="403"/>
    </row>
    <row r="828" spans="2:2" ht="35.1" customHeight="1">
      <c r="B828" s="403"/>
    </row>
    <row r="829" spans="2:2" ht="35.1" customHeight="1">
      <c r="B829" s="403"/>
    </row>
    <row r="830" spans="2:2" ht="35.1" customHeight="1">
      <c r="B830" s="403"/>
    </row>
    <row r="831" spans="2:2" ht="35.1" customHeight="1">
      <c r="B831" s="403"/>
    </row>
    <row r="832" spans="2:2" ht="35.1" customHeight="1">
      <c r="B832" s="403"/>
    </row>
    <row r="833" spans="2:2" ht="35.1" customHeight="1">
      <c r="B833" s="403"/>
    </row>
    <row r="834" spans="2:2" ht="35.1" customHeight="1">
      <c r="B834" s="403"/>
    </row>
    <row r="835" spans="2:2" ht="35.1" customHeight="1">
      <c r="B835" s="403"/>
    </row>
    <row r="836" spans="2:2" ht="35.1" customHeight="1">
      <c r="B836" s="403"/>
    </row>
    <row r="837" spans="2:2" ht="35.1" customHeight="1">
      <c r="B837" s="403"/>
    </row>
    <row r="838" spans="2:2" ht="35.1" customHeight="1">
      <c r="B838" s="403"/>
    </row>
    <row r="839" spans="2:2" ht="35.1" customHeight="1">
      <c r="B839" s="403"/>
    </row>
    <row r="840" spans="2:2" ht="35.1" customHeight="1">
      <c r="B840" s="403"/>
    </row>
    <row r="841" spans="2:2" ht="35.1" customHeight="1">
      <c r="B841" s="403"/>
    </row>
    <row r="842" spans="2:2" ht="35.1" customHeight="1">
      <c r="B842" s="403"/>
    </row>
    <row r="843" spans="2:2" ht="35.1" customHeight="1">
      <c r="B843" s="403"/>
    </row>
    <row r="844" spans="2:2" ht="35.1" customHeight="1">
      <c r="B844" s="403"/>
    </row>
    <row r="845" spans="2:2" ht="35.1" customHeight="1">
      <c r="B845" s="403"/>
    </row>
    <row r="846" spans="2:2" ht="35.1" customHeight="1">
      <c r="B846" s="403"/>
    </row>
    <row r="847" spans="2:2" ht="35.1" customHeight="1">
      <c r="B847" s="403"/>
    </row>
    <row r="848" spans="2:2" ht="35.1" customHeight="1">
      <c r="B848" s="403"/>
    </row>
    <row r="849" spans="2:2" ht="35.1" customHeight="1">
      <c r="B849" s="403"/>
    </row>
    <row r="850" spans="2:2" ht="35.1" customHeight="1">
      <c r="B850" s="403"/>
    </row>
    <row r="851" spans="2:2" ht="35.1" customHeight="1">
      <c r="B851" s="403"/>
    </row>
    <row r="852" spans="2:2" ht="35.1" customHeight="1">
      <c r="B852" s="403"/>
    </row>
    <row r="853" spans="2:2" ht="35.1" customHeight="1">
      <c r="B853" s="403"/>
    </row>
    <row r="854" spans="2:2" ht="35.1" customHeight="1">
      <c r="B854" s="403"/>
    </row>
    <row r="855" spans="2:2" ht="35.1" customHeight="1">
      <c r="B855" s="403"/>
    </row>
    <row r="856" spans="2:2" ht="35.1" customHeight="1">
      <c r="B856" s="403"/>
    </row>
    <row r="857" spans="2:2" ht="35.1" customHeight="1">
      <c r="B857" s="403"/>
    </row>
    <row r="858" spans="2:2" ht="35.1" customHeight="1">
      <c r="B858" s="403"/>
    </row>
    <row r="859" spans="2:2" ht="35.1" customHeight="1">
      <c r="B859" s="403"/>
    </row>
    <row r="860" spans="2:2" ht="35.1" customHeight="1">
      <c r="B860" s="403"/>
    </row>
    <row r="861" spans="2:2" ht="35.1" customHeight="1">
      <c r="B861" s="403"/>
    </row>
    <row r="862" spans="2:2" ht="35.1" customHeight="1">
      <c r="B862" s="403"/>
    </row>
    <row r="863" spans="2:2" ht="35.1" customHeight="1">
      <c r="B863" s="403"/>
    </row>
    <row r="864" spans="2:2" ht="35.1" customHeight="1">
      <c r="B864" s="403"/>
    </row>
    <row r="865" spans="2:2" ht="35.1" customHeight="1">
      <c r="B865" s="403"/>
    </row>
    <row r="866" spans="2:2" ht="35.1" customHeight="1">
      <c r="B866" s="403"/>
    </row>
    <row r="867" spans="2:2" ht="35.1" customHeight="1">
      <c r="B867" s="403"/>
    </row>
    <row r="868" spans="2:2" ht="35.1" customHeight="1">
      <c r="B868" s="403"/>
    </row>
    <row r="869" spans="2:2" ht="35.1" customHeight="1">
      <c r="B869" s="403"/>
    </row>
    <row r="870" spans="2:2" ht="35.1" customHeight="1">
      <c r="B870" s="403"/>
    </row>
    <row r="871" spans="2:2" ht="35.1" customHeight="1">
      <c r="B871" s="403"/>
    </row>
    <row r="872" spans="2:2" ht="35.1" customHeight="1">
      <c r="B872" s="403"/>
    </row>
    <row r="873" spans="2:2" ht="35.1" customHeight="1">
      <c r="B873" s="403"/>
    </row>
    <row r="874" spans="2:2" ht="35.1" customHeight="1">
      <c r="B874" s="403"/>
    </row>
    <row r="875" spans="2:2" ht="35.1" customHeight="1">
      <c r="B875" s="403"/>
    </row>
    <row r="876" spans="2:2" ht="35.1" customHeight="1">
      <c r="B876" s="403"/>
    </row>
    <row r="877" spans="2:2" ht="35.1" customHeight="1">
      <c r="B877" s="403"/>
    </row>
    <row r="878" spans="2:2" ht="35.1" customHeight="1">
      <c r="B878" s="403"/>
    </row>
    <row r="879" spans="2:2" ht="35.1" customHeight="1">
      <c r="B879" s="403"/>
    </row>
    <row r="880" spans="2:2" ht="35.1" customHeight="1">
      <c r="B880" s="403"/>
    </row>
    <row r="881" spans="2:2" ht="35.1" customHeight="1">
      <c r="B881" s="403"/>
    </row>
    <row r="882" spans="2:2" ht="35.1" customHeight="1">
      <c r="B882" s="403"/>
    </row>
    <row r="883" spans="2:2" ht="35.1" customHeight="1">
      <c r="B883" s="403"/>
    </row>
    <row r="884" spans="2:2" ht="35.1" customHeight="1">
      <c r="B884" s="403"/>
    </row>
    <row r="885" spans="2:2" ht="35.1" customHeight="1">
      <c r="B885" s="403"/>
    </row>
    <row r="886" spans="2:2" ht="35.1" customHeight="1">
      <c r="B886" s="403"/>
    </row>
    <row r="887" spans="2:2" ht="35.1" customHeight="1">
      <c r="B887" s="403"/>
    </row>
    <row r="888" spans="2:2" ht="35.1" customHeight="1">
      <c r="B888" s="403"/>
    </row>
    <row r="889" spans="2:2" ht="35.1" customHeight="1">
      <c r="B889" s="403"/>
    </row>
    <row r="890" spans="2:2" ht="35.1" customHeight="1">
      <c r="B890" s="403"/>
    </row>
    <row r="891" spans="2:2" ht="35.1" customHeight="1">
      <c r="B891" s="403"/>
    </row>
    <row r="892" spans="2:2" ht="35.1" customHeight="1">
      <c r="B892" s="403"/>
    </row>
    <row r="893" spans="2:2" ht="35.1" customHeight="1">
      <c r="B893" s="403"/>
    </row>
    <row r="894" spans="2:2" ht="35.1" customHeight="1">
      <c r="B894" s="403"/>
    </row>
    <row r="895" spans="2:2" ht="35.1" customHeight="1">
      <c r="B895" s="403"/>
    </row>
    <row r="896" spans="2:2" ht="35.1" customHeight="1">
      <c r="B896" s="403"/>
    </row>
    <row r="897" spans="2:2" ht="35.1" customHeight="1">
      <c r="B897" s="403"/>
    </row>
    <row r="898" spans="2:2" ht="35.1" customHeight="1">
      <c r="B898" s="403"/>
    </row>
    <row r="899" spans="2:2" ht="35.1" customHeight="1">
      <c r="B899" s="403"/>
    </row>
    <row r="900" spans="2:2" ht="35.1" customHeight="1">
      <c r="B900" s="403"/>
    </row>
    <row r="901" spans="2:2" ht="35.1" customHeight="1">
      <c r="B901" s="403"/>
    </row>
    <row r="902" spans="2:2" ht="35.1" customHeight="1">
      <c r="B902" s="403"/>
    </row>
    <row r="903" spans="2:2" ht="35.1" customHeight="1">
      <c r="B903" s="403"/>
    </row>
    <row r="904" spans="2:2" ht="35.1" customHeight="1">
      <c r="B904" s="403"/>
    </row>
    <row r="905" spans="2:2" ht="35.1" customHeight="1">
      <c r="B905" s="403"/>
    </row>
    <row r="906" spans="2:2" ht="35.1" customHeight="1">
      <c r="B906" s="403"/>
    </row>
    <row r="907" spans="2:2" ht="35.1" customHeight="1">
      <c r="B907" s="403"/>
    </row>
    <row r="908" spans="2:2" ht="35.1" customHeight="1">
      <c r="B908" s="403"/>
    </row>
    <row r="909" spans="2:2" ht="35.1" customHeight="1">
      <c r="B909" s="403"/>
    </row>
    <row r="910" spans="2:2" ht="35.1" customHeight="1">
      <c r="B910" s="403"/>
    </row>
    <row r="911" spans="2:2" ht="35.1" customHeight="1">
      <c r="B911" s="403"/>
    </row>
    <row r="912" spans="2:2" ht="35.1" customHeight="1">
      <c r="B912" s="403"/>
    </row>
    <row r="913" spans="2:2" ht="35.1" customHeight="1">
      <c r="B913" s="403"/>
    </row>
    <row r="914" spans="2:2" ht="35.1" customHeight="1">
      <c r="B914" s="403"/>
    </row>
    <row r="915" spans="2:2" ht="35.1" customHeight="1">
      <c r="B915" s="403"/>
    </row>
    <row r="916" spans="2:2" ht="35.1" customHeight="1">
      <c r="B916" s="403"/>
    </row>
    <row r="917" spans="2:2" ht="35.1" customHeight="1">
      <c r="B917" s="403"/>
    </row>
    <row r="918" spans="2:2" ht="35.1" customHeight="1">
      <c r="B918" s="403"/>
    </row>
    <row r="919" spans="2:2" ht="35.1" customHeight="1">
      <c r="B919" s="403"/>
    </row>
    <row r="920" spans="2:2" ht="35.1" customHeight="1">
      <c r="B920" s="403"/>
    </row>
    <row r="921" spans="2:2" ht="35.1" customHeight="1">
      <c r="B921" s="403"/>
    </row>
    <row r="922" spans="2:2" ht="35.1" customHeight="1">
      <c r="B922" s="403"/>
    </row>
    <row r="923" spans="2:2" ht="35.1" customHeight="1">
      <c r="B923" s="403"/>
    </row>
    <row r="924" spans="2:2" ht="35.1" customHeight="1">
      <c r="B924" s="403"/>
    </row>
    <row r="925" spans="2:2" ht="35.1" customHeight="1">
      <c r="B925" s="403"/>
    </row>
    <row r="926" spans="2:2" ht="35.1" customHeight="1">
      <c r="B926" s="403"/>
    </row>
    <row r="927" spans="2:2" ht="35.1" customHeight="1">
      <c r="B927" s="403"/>
    </row>
    <row r="928" spans="2:2" ht="35.1" customHeight="1">
      <c r="B928" s="403"/>
    </row>
    <row r="929" spans="2:2" ht="35.1" customHeight="1">
      <c r="B929" s="403"/>
    </row>
    <row r="930" spans="2:2" ht="35.1" customHeight="1">
      <c r="B930" s="403"/>
    </row>
    <row r="931" spans="2:2" ht="35.1" customHeight="1">
      <c r="B931" s="403"/>
    </row>
    <row r="932" spans="2:2" ht="35.1" customHeight="1">
      <c r="B932" s="403"/>
    </row>
    <row r="933" spans="2:2" ht="35.1" customHeight="1">
      <c r="B933" s="403"/>
    </row>
    <row r="934" spans="2:2" ht="35.1" customHeight="1">
      <c r="B934" s="403"/>
    </row>
    <row r="935" spans="2:2" ht="35.1" customHeight="1">
      <c r="B935" s="403"/>
    </row>
    <row r="936" spans="2:2" ht="35.1" customHeight="1">
      <c r="B936" s="403"/>
    </row>
    <row r="937" spans="2:2" ht="35.1" customHeight="1">
      <c r="B937" s="403"/>
    </row>
    <row r="938" spans="2:2" ht="35.1" customHeight="1">
      <c r="B938" s="403"/>
    </row>
    <row r="939" spans="2:2" ht="35.1" customHeight="1">
      <c r="B939" s="403"/>
    </row>
    <row r="940" spans="2:2" ht="35.1" customHeight="1">
      <c r="B940" s="403"/>
    </row>
    <row r="941" spans="2:2" ht="35.1" customHeight="1">
      <c r="B941" s="403"/>
    </row>
    <row r="942" spans="2:2" ht="35.1" customHeight="1">
      <c r="B942" s="403"/>
    </row>
    <row r="943" spans="2:2" ht="35.1" customHeight="1">
      <c r="B943" s="403"/>
    </row>
    <row r="944" spans="2:2" ht="35.1" customHeight="1">
      <c r="B944" s="403"/>
    </row>
    <row r="945" spans="2:2" ht="35.1" customHeight="1">
      <c r="B945" s="403"/>
    </row>
    <row r="946" spans="2:2" ht="35.1" customHeight="1">
      <c r="B946" s="403"/>
    </row>
    <row r="947" spans="2:2" ht="35.1" customHeight="1">
      <c r="B947" s="403"/>
    </row>
    <row r="948" spans="2:2" ht="35.1" customHeight="1">
      <c r="B948" s="403"/>
    </row>
    <row r="949" spans="2:2" ht="35.1" customHeight="1">
      <c r="B949" s="403"/>
    </row>
    <row r="950" spans="2:2" ht="35.1" customHeight="1">
      <c r="B950" s="403"/>
    </row>
    <row r="951" spans="2:2" ht="35.1" customHeight="1">
      <c r="B951" s="403"/>
    </row>
    <row r="952" spans="2:2" ht="35.1" customHeight="1">
      <c r="B952" s="403"/>
    </row>
    <row r="953" spans="2:2" ht="35.1" customHeight="1">
      <c r="B953" s="403"/>
    </row>
    <row r="954" spans="2:2" ht="35.1" customHeight="1">
      <c r="B954" s="403"/>
    </row>
    <row r="955" spans="2:2" ht="35.1" customHeight="1">
      <c r="B955" s="403"/>
    </row>
    <row r="956" spans="2:2" ht="35.1" customHeight="1">
      <c r="B956" s="403"/>
    </row>
    <row r="957" spans="2:2" ht="35.1" customHeight="1">
      <c r="B957" s="403"/>
    </row>
    <row r="958" spans="2:2" ht="35.1" customHeight="1">
      <c r="B958" s="403"/>
    </row>
    <row r="959" spans="2:2" ht="35.1" customHeight="1">
      <c r="B959" s="403"/>
    </row>
    <row r="960" spans="2:2" ht="35.1" customHeight="1">
      <c r="B960" s="403"/>
    </row>
    <row r="961" spans="2:2" ht="35.1" customHeight="1">
      <c r="B961" s="403"/>
    </row>
    <row r="962" spans="2:2" ht="35.1" customHeight="1">
      <c r="B962" s="403"/>
    </row>
    <row r="963" spans="2:2" ht="35.1" customHeight="1">
      <c r="B963" s="403"/>
    </row>
    <row r="964" spans="2:2" ht="35.1" customHeight="1">
      <c r="B964" s="403"/>
    </row>
    <row r="965" spans="2:2" ht="35.1" customHeight="1">
      <c r="B965" s="403"/>
    </row>
    <row r="966" spans="2:2" ht="35.1" customHeight="1">
      <c r="B966" s="403"/>
    </row>
    <row r="967" spans="2:2" ht="35.1" customHeight="1">
      <c r="B967" s="403"/>
    </row>
    <row r="968" spans="2:2" ht="35.1" customHeight="1">
      <c r="B968" s="403"/>
    </row>
    <row r="969" spans="2:2" ht="35.1" customHeight="1">
      <c r="B969" s="403"/>
    </row>
    <row r="970" spans="2:2" ht="35.1" customHeight="1">
      <c r="B970" s="403"/>
    </row>
    <row r="971" spans="2:2" ht="35.1" customHeight="1">
      <c r="B971" s="403"/>
    </row>
    <row r="972" spans="2:2" ht="35.1" customHeight="1">
      <c r="B972" s="403"/>
    </row>
    <row r="973" spans="2:2" ht="35.1" customHeight="1">
      <c r="B973" s="403"/>
    </row>
    <row r="974" spans="2:2" ht="35.1" customHeight="1">
      <c r="B974" s="403"/>
    </row>
    <row r="975" spans="2:2" ht="35.1" customHeight="1">
      <c r="B975" s="403"/>
    </row>
    <row r="976" spans="2:2" ht="35.1" customHeight="1">
      <c r="B976" s="403"/>
    </row>
    <row r="977" spans="2:2" ht="35.1" customHeight="1">
      <c r="B977" s="403"/>
    </row>
    <row r="978" spans="2:2" ht="35.1" customHeight="1">
      <c r="B978" s="403"/>
    </row>
    <row r="979" spans="2:2" ht="35.1" customHeight="1">
      <c r="B979" s="403"/>
    </row>
    <row r="980" spans="2:2" ht="35.1" customHeight="1">
      <c r="B980" s="403"/>
    </row>
    <row r="981" spans="2:2" ht="35.1" customHeight="1">
      <c r="B981" s="403"/>
    </row>
    <row r="982" spans="2:2" ht="35.1" customHeight="1">
      <c r="B982" s="403"/>
    </row>
    <row r="983" spans="2:2" ht="35.1" customHeight="1">
      <c r="B983" s="403"/>
    </row>
    <row r="984" spans="2:2" ht="35.1" customHeight="1">
      <c r="B984" s="403"/>
    </row>
    <row r="985" spans="2:2" ht="35.1" customHeight="1">
      <c r="B985" s="403"/>
    </row>
    <row r="986" spans="2:2" ht="35.1" customHeight="1">
      <c r="B986" s="403"/>
    </row>
    <row r="987" spans="2:2" ht="35.1" customHeight="1">
      <c r="B987" s="403"/>
    </row>
    <row r="988" spans="2:2" ht="35.1" customHeight="1">
      <c r="B988" s="403"/>
    </row>
    <row r="989" spans="2:2" ht="35.1" customHeight="1">
      <c r="B989" s="403"/>
    </row>
    <row r="990" spans="2:2" ht="35.1" customHeight="1">
      <c r="B990" s="403"/>
    </row>
    <row r="991" spans="2:2" ht="35.1" customHeight="1">
      <c r="B991" s="403"/>
    </row>
    <row r="992" spans="2:2" ht="35.1" customHeight="1">
      <c r="B992" s="403"/>
    </row>
    <row r="993" spans="2:2" ht="35.1" customHeight="1">
      <c r="B993" s="403"/>
    </row>
    <row r="994" spans="2:2" ht="35.1" customHeight="1">
      <c r="B994" s="403"/>
    </row>
    <row r="995" spans="2:2" ht="35.1" customHeight="1">
      <c r="B995" s="403"/>
    </row>
    <row r="996" spans="2:2" ht="35.1" customHeight="1">
      <c r="B996" s="403"/>
    </row>
    <row r="997" spans="2:2" ht="35.1" customHeight="1">
      <c r="B997" s="403"/>
    </row>
    <row r="998" spans="2:2" ht="35.1" customHeight="1">
      <c r="B998" s="403"/>
    </row>
    <row r="999" spans="2:2" ht="35.1" customHeight="1">
      <c r="B999" s="403"/>
    </row>
    <row r="1000" spans="2:2" ht="35.1" customHeight="1">
      <c r="B1000" s="403"/>
    </row>
    <row r="1001" spans="2:2" ht="35.1" customHeight="1">
      <c r="B1001" s="403"/>
    </row>
    <row r="1002" spans="2:2" ht="35.1" customHeight="1">
      <c r="B1002" s="403"/>
    </row>
    <row r="1003" spans="2:2" ht="35.1" customHeight="1">
      <c r="B1003" s="403"/>
    </row>
    <row r="1004" spans="2:2" ht="35.1" customHeight="1">
      <c r="B1004" s="403"/>
    </row>
    <row r="1005" spans="2:2" ht="35.1" customHeight="1">
      <c r="B1005" s="403"/>
    </row>
    <row r="1006" spans="2:2" ht="35.1" customHeight="1">
      <c r="B1006" s="403"/>
    </row>
    <row r="1007" spans="2:2" ht="35.1" customHeight="1">
      <c r="B1007" s="403"/>
    </row>
    <row r="1008" spans="2:2" ht="35.1" customHeight="1">
      <c r="B1008" s="403"/>
    </row>
    <row r="1009" spans="2:2" ht="35.1" customHeight="1">
      <c r="B1009" s="403"/>
    </row>
    <row r="1010" spans="2:2" ht="35.1" customHeight="1">
      <c r="B1010" s="403"/>
    </row>
    <row r="1011" spans="2:2" ht="35.1" customHeight="1">
      <c r="B1011" s="403"/>
    </row>
    <row r="1012" spans="2:2" ht="35.1" customHeight="1">
      <c r="B1012" s="403"/>
    </row>
    <row r="1013" spans="2:2" ht="35.1" customHeight="1">
      <c r="B1013" s="403"/>
    </row>
    <row r="1014" spans="2:2" ht="35.1" customHeight="1">
      <c r="B1014" s="403"/>
    </row>
    <row r="1015" spans="2:2" ht="35.1" customHeight="1">
      <c r="B1015" s="403"/>
    </row>
    <row r="1016" spans="2:2" ht="35.1" customHeight="1">
      <c r="B1016" s="403"/>
    </row>
    <row r="1017" spans="2:2" ht="35.1" customHeight="1">
      <c r="B1017" s="403"/>
    </row>
    <row r="1018" spans="2:2" ht="35.1" customHeight="1">
      <c r="B1018" s="403"/>
    </row>
    <row r="1019" spans="2:2" ht="35.1" customHeight="1">
      <c r="B1019" s="403"/>
    </row>
    <row r="1020" spans="2:2" ht="35.1" customHeight="1">
      <c r="B1020" s="403"/>
    </row>
    <row r="1021" spans="2:2" ht="35.1" customHeight="1">
      <c r="B1021" s="403"/>
    </row>
    <row r="1022" spans="2:2" ht="35.1" customHeight="1">
      <c r="B1022" s="403"/>
    </row>
    <row r="1023" spans="2:2" ht="35.1" customHeight="1">
      <c r="B1023" s="403"/>
    </row>
    <row r="1024" spans="2:2" ht="35.1" customHeight="1">
      <c r="B1024" s="403"/>
    </row>
    <row r="1025" spans="2:2" ht="35.1" customHeight="1">
      <c r="B1025" s="403"/>
    </row>
    <row r="1026" spans="2:2" ht="35.1" customHeight="1">
      <c r="B1026" s="403"/>
    </row>
    <row r="1027" spans="2:2" ht="35.1" customHeight="1">
      <c r="B1027" s="403"/>
    </row>
    <row r="1028" spans="2:2" ht="35.1" customHeight="1">
      <c r="B1028" s="403"/>
    </row>
    <row r="1029" spans="2:2" ht="35.1" customHeight="1">
      <c r="B1029" s="403"/>
    </row>
    <row r="1030" spans="2:2" ht="35.1" customHeight="1">
      <c r="B1030" s="403"/>
    </row>
    <row r="1031" spans="2:2" ht="35.1" customHeight="1">
      <c r="B1031" s="403"/>
    </row>
    <row r="1032" spans="2:2" ht="35.1" customHeight="1">
      <c r="B1032" s="403"/>
    </row>
    <row r="1033" spans="2:2" ht="35.1" customHeight="1">
      <c r="B1033" s="403"/>
    </row>
    <row r="1034" spans="2:2" ht="35.1" customHeight="1">
      <c r="B1034" s="403"/>
    </row>
    <row r="1035" spans="2:2" ht="35.1" customHeight="1">
      <c r="B1035" s="403"/>
    </row>
    <row r="1036" spans="2:2" ht="35.1" customHeight="1">
      <c r="B1036" s="403"/>
    </row>
    <row r="1037" spans="2:2" ht="35.1" customHeight="1">
      <c r="B1037" s="403"/>
    </row>
    <row r="1038" spans="2:2" ht="35.1" customHeight="1">
      <c r="B1038" s="403"/>
    </row>
    <row r="1039" spans="2:2" ht="35.1" customHeight="1">
      <c r="B1039" s="403"/>
    </row>
    <row r="1040" spans="2:2" ht="35.1" customHeight="1">
      <c r="B1040" s="403"/>
    </row>
    <row r="1041" spans="2:2" ht="35.1" customHeight="1">
      <c r="B1041" s="403"/>
    </row>
    <row r="1042" spans="2:2" ht="35.1" customHeight="1">
      <c r="B1042" s="403"/>
    </row>
    <row r="1043" spans="2:2" ht="35.1" customHeight="1">
      <c r="B1043" s="403"/>
    </row>
    <row r="1044" spans="2:2" ht="35.1" customHeight="1">
      <c r="B1044" s="403"/>
    </row>
    <row r="1045" spans="2:2" ht="35.1" customHeight="1">
      <c r="B1045" s="403"/>
    </row>
    <row r="1046" spans="2:2" ht="35.1" customHeight="1">
      <c r="B1046" s="403"/>
    </row>
    <row r="1047" spans="2:2" ht="35.1" customHeight="1">
      <c r="B1047" s="403"/>
    </row>
    <row r="1048" spans="2:2" ht="35.1" customHeight="1">
      <c r="B1048" s="403"/>
    </row>
    <row r="1049" spans="2:2" ht="35.1" customHeight="1">
      <c r="B1049" s="403"/>
    </row>
    <row r="1050" spans="2:2" ht="35.1" customHeight="1">
      <c r="B1050" s="403"/>
    </row>
    <row r="1051" spans="2:2" ht="35.1" customHeight="1">
      <c r="B1051" s="403"/>
    </row>
    <row r="1052" spans="2:2" ht="35.1" customHeight="1">
      <c r="B1052" s="403"/>
    </row>
    <row r="1053" spans="2:2" ht="35.1" customHeight="1">
      <c r="B1053" s="403"/>
    </row>
    <row r="1054" spans="2:2" ht="35.1" customHeight="1">
      <c r="B1054" s="403"/>
    </row>
    <row r="1055" spans="2:2" ht="35.1" customHeight="1">
      <c r="B1055" s="403"/>
    </row>
    <row r="1056" spans="2:2" ht="35.1" customHeight="1">
      <c r="B1056" s="403"/>
    </row>
    <row r="1057" spans="2:2" ht="35.1" customHeight="1">
      <c r="B1057" s="403"/>
    </row>
    <row r="1058" spans="2:2" ht="35.1" customHeight="1">
      <c r="B1058" s="403"/>
    </row>
    <row r="1059" spans="2:2" ht="35.1" customHeight="1">
      <c r="B1059" s="403"/>
    </row>
    <row r="1060" spans="2:2" ht="35.1" customHeight="1">
      <c r="B1060" s="403"/>
    </row>
    <row r="1061" spans="2:2" ht="35.1" customHeight="1">
      <c r="B1061" s="403"/>
    </row>
    <row r="1062" spans="2:2" ht="35.1" customHeight="1">
      <c r="B1062" s="403"/>
    </row>
    <row r="1063" spans="2:2" ht="35.1" customHeight="1">
      <c r="B1063" s="403"/>
    </row>
    <row r="1064" spans="2:2" ht="35.1" customHeight="1">
      <c r="B1064" s="403"/>
    </row>
    <row r="1065" spans="2:2" ht="35.1" customHeight="1">
      <c r="B1065" s="403"/>
    </row>
    <row r="1066" spans="2:2" ht="35.1" customHeight="1">
      <c r="B1066" s="403"/>
    </row>
    <row r="1067" spans="2:2" ht="35.1" customHeight="1">
      <c r="B1067" s="403"/>
    </row>
    <row r="1068" spans="2:2" ht="35.1" customHeight="1">
      <c r="B1068" s="403"/>
    </row>
    <row r="1069" spans="2:2" ht="35.1" customHeight="1">
      <c r="B1069" s="403"/>
    </row>
    <row r="1070" spans="2:2" ht="35.1" customHeight="1">
      <c r="B1070" s="403"/>
    </row>
    <row r="1071" spans="2:2" ht="35.1" customHeight="1">
      <c r="B1071" s="403"/>
    </row>
    <row r="1072" spans="2:2" ht="35.1" customHeight="1">
      <c r="B1072" s="403"/>
    </row>
    <row r="1073" spans="2:2" ht="35.1" customHeight="1">
      <c r="B1073" s="403"/>
    </row>
    <row r="1074" spans="2:2" ht="35.1" customHeight="1">
      <c r="B1074" s="403"/>
    </row>
    <row r="1075" spans="2:2" ht="35.1" customHeight="1">
      <c r="B1075" s="403"/>
    </row>
    <row r="1076" spans="2:2" ht="35.1" customHeight="1">
      <c r="B1076" s="403"/>
    </row>
    <row r="1077" spans="2:2" ht="35.1" customHeight="1">
      <c r="B1077" s="403"/>
    </row>
    <row r="1078" spans="2:2" ht="35.1" customHeight="1">
      <c r="B1078" s="403"/>
    </row>
    <row r="1079" spans="2:2" ht="35.1" customHeight="1">
      <c r="B1079" s="403"/>
    </row>
    <row r="1080" spans="2:2" ht="35.1" customHeight="1">
      <c r="B1080" s="403"/>
    </row>
    <row r="1081" spans="2:2" ht="35.1" customHeight="1">
      <c r="B1081" s="403"/>
    </row>
    <row r="1082" spans="2:2" ht="35.1" customHeight="1">
      <c r="B1082" s="403"/>
    </row>
    <row r="1083" spans="2:2" ht="35.1" customHeight="1">
      <c r="B1083" s="403"/>
    </row>
    <row r="1084" spans="2:2" ht="35.1" customHeight="1">
      <c r="B1084" s="403"/>
    </row>
    <row r="1085" spans="2:2" ht="35.1" customHeight="1">
      <c r="B1085" s="403"/>
    </row>
    <row r="1086" spans="2:2" ht="35.1" customHeight="1">
      <c r="B1086" s="403"/>
    </row>
    <row r="1087" spans="2:2" ht="35.1" customHeight="1">
      <c r="B1087" s="403"/>
    </row>
    <row r="1088" spans="2:2" ht="35.1" customHeight="1">
      <c r="B1088" s="403"/>
    </row>
    <row r="1089" spans="2:2" ht="35.1" customHeight="1">
      <c r="B1089" s="403"/>
    </row>
    <row r="1090" spans="2:2" ht="35.1" customHeight="1">
      <c r="B1090" s="403"/>
    </row>
    <row r="1091" spans="2:2" ht="35.1" customHeight="1">
      <c r="B1091" s="403"/>
    </row>
    <row r="1092" spans="2:2" ht="35.1" customHeight="1">
      <c r="B1092" s="403"/>
    </row>
    <row r="1093" spans="2:2" ht="35.1" customHeight="1">
      <c r="B1093" s="403"/>
    </row>
    <row r="1094" spans="2:2" ht="35.1" customHeight="1">
      <c r="B1094" s="403"/>
    </row>
    <row r="1095" spans="2:2" ht="35.1" customHeight="1">
      <c r="B1095" s="403"/>
    </row>
    <row r="1096" spans="2:2" ht="35.1" customHeight="1">
      <c r="B1096" s="403"/>
    </row>
    <row r="1097" spans="2:2" ht="35.1" customHeight="1">
      <c r="B1097" s="403"/>
    </row>
    <row r="1098" spans="2:2" ht="35.1" customHeight="1">
      <c r="B1098" s="403"/>
    </row>
    <row r="1099" spans="2:2" ht="35.1" customHeight="1">
      <c r="B1099" s="403"/>
    </row>
    <row r="1100" spans="2:2" ht="35.1" customHeight="1">
      <c r="B1100" s="403"/>
    </row>
    <row r="1101" spans="2:2" ht="35.1" customHeight="1">
      <c r="B1101" s="403"/>
    </row>
    <row r="1102" spans="2:2" ht="35.1" customHeight="1">
      <c r="B1102" s="403"/>
    </row>
    <row r="1103" spans="2:2" ht="35.1" customHeight="1">
      <c r="B1103" s="403"/>
    </row>
    <row r="1104" spans="2:2" ht="35.1" customHeight="1">
      <c r="B1104" s="403"/>
    </row>
    <row r="1105" spans="2:2" ht="35.1" customHeight="1">
      <c r="B1105" s="403"/>
    </row>
    <row r="1106" spans="2:2" ht="35.1" customHeight="1">
      <c r="B1106" s="403"/>
    </row>
    <row r="1107" spans="2:2" ht="35.1" customHeight="1">
      <c r="B1107" s="403"/>
    </row>
    <row r="1108" spans="2:2" ht="35.1" customHeight="1">
      <c r="B1108" s="403"/>
    </row>
    <row r="1109" spans="2:2" ht="35.1" customHeight="1">
      <c r="B1109" s="403"/>
    </row>
    <row r="1110" spans="2:2" ht="35.1" customHeight="1">
      <c r="B1110" s="403"/>
    </row>
    <row r="1111" spans="2:2" ht="35.1" customHeight="1">
      <c r="B1111" s="403"/>
    </row>
    <row r="1112" spans="2:2" ht="35.1" customHeight="1">
      <c r="B1112" s="403"/>
    </row>
    <row r="1113" spans="2:2" ht="35.1" customHeight="1">
      <c r="B1113" s="403"/>
    </row>
    <row r="1114" spans="2:2" ht="35.1" customHeight="1">
      <c r="B1114" s="403"/>
    </row>
    <row r="1115" spans="2:2" ht="35.1" customHeight="1">
      <c r="B1115" s="403"/>
    </row>
    <row r="1116" spans="2:2" ht="35.1" customHeight="1">
      <c r="B1116" s="403"/>
    </row>
    <row r="1117" spans="2:2" ht="35.1" customHeight="1">
      <c r="B1117" s="403"/>
    </row>
    <row r="1118" spans="2:2" ht="35.1" customHeight="1">
      <c r="B1118" s="403"/>
    </row>
    <row r="1119" spans="2:2" ht="35.1" customHeight="1">
      <c r="B1119" s="403"/>
    </row>
    <row r="1120" spans="2:2" ht="35.1" customHeight="1">
      <c r="B1120" s="403"/>
    </row>
    <row r="1121" spans="2:2" ht="35.1" customHeight="1">
      <c r="B1121" s="403"/>
    </row>
    <row r="1122" spans="2:2" ht="35.1" customHeight="1">
      <c r="B1122" s="403"/>
    </row>
    <row r="1123" spans="2:2" ht="35.1" customHeight="1">
      <c r="B1123" s="403"/>
    </row>
    <row r="1124" spans="2:2" ht="35.1" customHeight="1">
      <c r="B1124" s="403"/>
    </row>
    <row r="1125" spans="2:2" ht="35.1" customHeight="1">
      <c r="B1125" s="403"/>
    </row>
    <row r="1126" spans="2:2" ht="35.1" customHeight="1">
      <c r="B1126" s="403"/>
    </row>
    <row r="1127" spans="2:2" ht="35.1" customHeight="1">
      <c r="B1127" s="403"/>
    </row>
    <row r="1128" spans="2:2" ht="35.1" customHeight="1">
      <c r="B1128" s="403"/>
    </row>
    <row r="1129" spans="2:2" ht="35.1" customHeight="1">
      <c r="B1129" s="403"/>
    </row>
    <row r="1130" spans="2:2" ht="35.1" customHeight="1">
      <c r="B1130" s="403"/>
    </row>
    <row r="1131" spans="2:2" ht="35.1" customHeight="1">
      <c r="B1131" s="403"/>
    </row>
    <row r="1132" spans="2:2" ht="35.1" customHeight="1">
      <c r="B1132" s="403"/>
    </row>
    <row r="1133" spans="2:2" ht="35.1" customHeight="1">
      <c r="B1133" s="403"/>
    </row>
    <row r="1134" spans="2:2" ht="35.1" customHeight="1">
      <c r="B1134" s="403"/>
    </row>
    <row r="1135" spans="2:2" ht="35.1" customHeight="1">
      <c r="B1135" s="403"/>
    </row>
    <row r="1136" spans="2:2" ht="35.1" customHeight="1">
      <c r="B1136" s="403"/>
    </row>
    <row r="1137" spans="2:2" ht="35.1" customHeight="1">
      <c r="B1137" s="403"/>
    </row>
    <row r="1138" spans="2:2" ht="35.1" customHeight="1">
      <c r="B1138" s="403"/>
    </row>
    <row r="1139" spans="2:2" ht="35.1" customHeight="1">
      <c r="B1139" s="403"/>
    </row>
    <row r="1140" spans="2:2" ht="35.1" customHeight="1">
      <c r="B1140" s="403"/>
    </row>
    <row r="1141" spans="2:2" ht="35.1" customHeight="1">
      <c r="B1141" s="403"/>
    </row>
    <row r="1142" spans="2:2" ht="35.1" customHeight="1">
      <c r="B1142" s="403"/>
    </row>
    <row r="1143" spans="2:2" ht="35.1" customHeight="1">
      <c r="B1143" s="403"/>
    </row>
    <row r="1144" spans="2:2" ht="35.1" customHeight="1">
      <c r="B1144" s="403"/>
    </row>
    <row r="1145" spans="2:2" ht="35.1" customHeight="1">
      <c r="B1145" s="403"/>
    </row>
    <row r="1146" spans="2:2" ht="35.1" customHeight="1">
      <c r="B1146" s="403"/>
    </row>
    <row r="1147" spans="2:2" ht="35.1" customHeight="1">
      <c r="B1147" s="403"/>
    </row>
    <row r="1148" spans="2:2" ht="35.1" customHeight="1">
      <c r="B1148" s="403"/>
    </row>
    <row r="1149" spans="2:2" ht="35.1" customHeight="1">
      <c r="B1149" s="403"/>
    </row>
    <row r="1150" spans="2:2" ht="35.1" customHeight="1">
      <c r="B1150" s="403"/>
    </row>
    <row r="1151" spans="2:2" ht="35.1" customHeight="1">
      <c r="B1151" s="403"/>
    </row>
    <row r="1152" spans="2:2" ht="35.1" customHeight="1">
      <c r="B1152" s="403"/>
    </row>
    <row r="1153" spans="2:2" ht="35.1" customHeight="1">
      <c r="B1153" s="403"/>
    </row>
    <row r="1154" spans="2:2" ht="35.1" customHeight="1">
      <c r="B1154" s="403"/>
    </row>
    <row r="1155" spans="2:2" ht="35.1" customHeight="1">
      <c r="B1155" s="403"/>
    </row>
    <row r="1156" spans="2:2" ht="35.1" customHeight="1">
      <c r="B1156" s="403"/>
    </row>
    <row r="1157" spans="2:2" ht="35.1" customHeight="1">
      <c r="B1157" s="403"/>
    </row>
    <row r="1158" spans="2:2" ht="35.1" customHeight="1">
      <c r="B1158" s="403"/>
    </row>
    <row r="1159" spans="2:2" ht="35.1" customHeight="1">
      <c r="B1159" s="403"/>
    </row>
    <row r="1160" spans="2:2" ht="35.1" customHeight="1">
      <c r="B1160" s="403"/>
    </row>
    <row r="1161" spans="2:2" ht="35.1" customHeight="1">
      <c r="B1161" s="403"/>
    </row>
    <row r="1162" spans="2:2" ht="35.1" customHeight="1">
      <c r="B1162" s="403"/>
    </row>
    <row r="1163" spans="2:2" ht="35.1" customHeight="1">
      <c r="B1163" s="403"/>
    </row>
    <row r="1164" spans="2:2" ht="35.1" customHeight="1">
      <c r="B1164" s="403"/>
    </row>
    <row r="1165" spans="2:2" ht="35.1" customHeight="1">
      <c r="B1165" s="403"/>
    </row>
    <row r="1166" spans="2:2" ht="35.1" customHeight="1">
      <c r="B1166" s="403"/>
    </row>
    <row r="1167" spans="2:2" ht="35.1" customHeight="1">
      <c r="B1167" s="403"/>
    </row>
    <row r="1168" spans="2:2" ht="35.1" customHeight="1">
      <c r="B1168" s="403"/>
    </row>
    <row r="1169" spans="2:2" ht="35.1" customHeight="1">
      <c r="B1169" s="403"/>
    </row>
    <row r="1170" spans="2:2" ht="35.1" customHeight="1">
      <c r="B1170" s="403"/>
    </row>
    <row r="1171" spans="2:2" ht="35.1" customHeight="1">
      <c r="B1171" s="403"/>
    </row>
    <row r="1172" spans="2:2" ht="35.1" customHeight="1">
      <c r="B1172" s="403"/>
    </row>
    <row r="1173" spans="2:2" ht="35.1" customHeight="1">
      <c r="B1173" s="403"/>
    </row>
    <row r="1174" spans="2:2" ht="35.1" customHeight="1">
      <c r="B1174" s="403"/>
    </row>
    <row r="1175" spans="2:2" ht="35.1" customHeight="1">
      <c r="B1175" s="403"/>
    </row>
    <row r="1176" spans="2:2" ht="35.1" customHeight="1">
      <c r="B1176" s="403"/>
    </row>
    <row r="1177" spans="2:2" ht="35.1" customHeight="1">
      <c r="B1177" s="403"/>
    </row>
    <row r="1178" spans="2:2" ht="35.1" customHeight="1">
      <c r="B1178" s="403"/>
    </row>
    <row r="1179" spans="2:2" ht="35.1" customHeight="1">
      <c r="B1179" s="403"/>
    </row>
    <row r="1180" spans="2:2" ht="35.1" customHeight="1">
      <c r="B1180" s="403"/>
    </row>
    <row r="1181" spans="2:2" ht="35.1" customHeight="1">
      <c r="B1181" s="403"/>
    </row>
    <row r="1182" spans="2:2" ht="35.1" customHeight="1">
      <c r="B1182" s="403"/>
    </row>
    <row r="1183" spans="2:2" ht="35.1" customHeight="1">
      <c r="B1183" s="403"/>
    </row>
    <row r="1184" spans="2:2" ht="35.1" customHeight="1">
      <c r="B1184" s="403"/>
    </row>
    <row r="1185" spans="2:2" ht="35.1" customHeight="1">
      <c r="B1185" s="403"/>
    </row>
    <row r="1186" spans="2:2" ht="35.1" customHeight="1">
      <c r="B1186" s="403"/>
    </row>
    <row r="1187" spans="2:2" ht="35.1" customHeight="1">
      <c r="B1187" s="403"/>
    </row>
    <row r="1188" spans="2:2" ht="35.1" customHeight="1">
      <c r="B1188" s="403"/>
    </row>
    <row r="1189" spans="2:2" ht="35.1" customHeight="1">
      <c r="B1189" s="403"/>
    </row>
    <row r="1190" spans="2:2" ht="35.1" customHeight="1">
      <c r="B1190" s="403"/>
    </row>
    <row r="1191" spans="2:2" ht="35.1" customHeight="1">
      <c r="B1191" s="403"/>
    </row>
    <row r="1192" spans="2:2" ht="35.1" customHeight="1">
      <c r="B1192" s="403"/>
    </row>
    <row r="1193" spans="2:2" ht="35.1" customHeight="1">
      <c r="B1193" s="403"/>
    </row>
    <row r="1194" spans="2:2" ht="35.1" customHeight="1">
      <c r="B1194" s="403"/>
    </row>
    <row r="1195" spans="2:2" ht="35.1" customHeight="1">
      <c r="B1195" s="403"/>
    </row>
    <row r="1196" spans="2:2" ht="35.1" customHeight="1">
      <c r="B1196" s="403"/>
    </row>
    <row r="1197" spans="2:2" ht="35.1" customHeight="1">
      <c r="B1197" s="403"/>
    </row>
    <row r="1198" spans="2:2" ht="35.1" customHeight="1">
      <c r="B1198" s="403"/>
    </row>
    <row r="1199" spans="2:2" ht="35.1" customHeight="1">
      <c r="B1199" s="403"/>
    </row>
    <row r="1200" spans="2:2" ht="35.1" customHeight="1">
      <c r="B1200" s="403"/>
    </row>
    <row r="1201" spans="2:2" ht="35.1" customHeight="1">
      <c r="B1201" s="403"/>
    </row>
    <row r="1202" spans="2:2" ht="35.1" customHeight="1">
      <c r="B1202" s="403"/>
    </row>
    <row r="1203" spans="2:2" ht="35.1" customHeight="1">
      <c r="B1203" s="403"/>
    </row>
    <row r="1204" spans="2:2" ht="35.1" customHeight="1">
      <c r="B1204" s="403"/>
    </row>
    <row r="1205" spans="2:2" ht="35.1" customHeight="1">
      <c r="B1205" s="403"/>
    </row>
    <row r="1206" spans="2:2" ht="35.1" customHeight="1">
      <c r="B1206" s="403"/>
    </row>
    <row r="1207" spans="2:2" ht="35.1" customHeight="1">
      <c r="B1207" s="403"/>
    </row>
    <row r="1208" spans="2:2" ht="35.1" customHeight="1">
      <c r="B1208" s="403"/>
    </row>
    <row r="1209" spans="2:2" ht="35.1" customHeight="1">
      <c r="B1209" s="403"/>
    </row>
    <row r="1210" spans="2:2" ht="35.1" customHeight="1">
      <c r="B1210" s="403"/>
    </row>
    <row r="1211" spans="2:2" ht="35.1" customHeight="1">
      <c r="B1211" s="403"/>
    </row>
    <row r="1212" spans="2:2" ht="35.1" customHeight="1">
      <c r="B1212" s="403"/>
    </row>
    <row r="1213" spans="2:2" ht="35.1" customHeight="1">
      <c r="B1213" s="403"/>
    </row>
    <row r="1214" spans="2:2" ht="35.1" customHeight="1">
      <c r="B1214" s="403"/>
    </row>
    <row r="1215" spans="2:2" ht="35.1" customHeight="1">
      <c r="B1215" s="403"/>
    </row>
    <row r="1216" spans="2:2" ht="35.1" customHeight="1">
      <c r="B1216" s="403"/>
    </row>
    <row r="1217" spans="2:2" ht="35.1" customHeight="1">
      <c r="B1217" s="403"/>
    </row>
    <row r="1218" spans="2:2" ht="35.1" customHeight="1">
      <c r="B1218" s="403"/>
    </row>
    <row r="1219" spans="2:2" ht="35.1" customHeight="1">
      <c r="B1219" s="403"/>
    </row>
    <row r="1220" spans="2:2" ht="35.1" customHeight="1">
      <c r="B1220" s="403"/>
    </row>
    <row r="1221" spans="2:2" ht="35.1" customHeight="1">
      <c r="B1221" s="403"/>
    </row>
    <row r="1222" spans="2:2" ht="35.1" customHeight="1">
      <c r="B1222" s="403"/>
    </row>
    <row r="1223" spans="2:2" ht="35.1" customHeight="1">
      <c r="B1223" s="403"/>
    </row>
    <row r="1224" spans="2:2" ht="35.1" customHeight="1">
      <c r="B1224" s="403"/>
    </row>
    <row r="1225" spans="2:2" ht="35.1" customHeight="1">
      <c r="B1225" s="403"/>
    </row>
    <row r="1226" spans="2:2" ht="35.1" customHeight="1">
      <c r="B1226" s="403"/>
    </row>
    <row r="1227" spans="2:2" ht="35.1" customHeight="1">
      <c r="B1227" s="403"/>
    </row>
    <row r="1228" spans="2:2" ht="35.1" customHeight="1">
      <c r="B1228" s="403"/>
    </row>
    <row r="1229" spans="2:2" ht="35.1" customHeight="1">
      <c r="B1229" s="403"/>
    </row>
    <row r="1230" spans="2:2" ht="35.1" customHeight="1">
      <c r="B1230" s="403"/>
    </row>
    <row r="1231" spans="2:2" ht="35.1" customHeight="1">
      <c r="B1231" s="403"/>
    </row>
    <row r="1232" spans="2:2" ht="35.1" customHeight="1">
      <c r="B1232" s="403"/>
    </row>
    <row r="1233" spans="2:2" ht="35.1" customHeight="1">
      <c r="B1233" s="403"/>
    </row>
    <row r="1234" spans="2:2" ht="35.1" customHeight="1">
      <c r="B1234" s="403"/>
    </row>
    <row r="1235" spans="2:2" ht="35.1" customHeight="1">
      <c r="B1235" s="403"/>
    </row>
    <row r="1236" spans="2:2" ht="35.1" customHeight="1">
      <c r="B1236" s="403"/>
    </row>
    <row r="1237" spans="2:2" ht="35.1" customHeight="1">
      <c r="B1237" s="403"/>
    </row>
    <row r="1238" spans="2:2" ht="35.1" customHeight="1">
      <c r="B1238" s="403"/>
    </row>
    <row r="1239" spans="2:2" ht="35.1" customHeight="1">
      <c r="B1239" s="403"/>
    </row>
    <row r="1240" spans="2:2" ht="35.1" customHeight="1">
      <c r="B1240" s="403"/>
    </row>
    <row r="1241" spans="2:2" ht="35.1" customHeight="1">
      <c r="B1241" s="403"/>
    </row>
    <row r="1242" spans="2:2" ht="35.1" customHeight="1">
      <c r="B1242" s="403"/>
    </row>
    <row r="1243" spans="2:2" ht="35.1" customHeight="1">
      <c r="B1243" s="403"/>
    </row>
    <row r="1244" spans="2:2" ht="35.1" customHeight="1">
      <c r="B1244" s="403"/>
    </row>
    <row r="1245" spans="2:2" ht="35.1" customHeight="1">
      <c r="B1245" s="403"/>
    </row>
    <row r="1246" spans="2:2" ht="35.1" customHeight="1">
      <c r="B1246" s="403"/>
    </row>
    <row r="1247" spans="2:2" ht="35.1" customHeight="1">
      <c r="B1247" s="403"/>
    </row>
    <row r="1248" spans="2:2" ht="35.1" customHeight="1">
      <c r="B1248" s="403"/>
    </row>
    <row r="1249" spans="2:2" ht="35.1" customHeight="1">
      <c r="B1249" s="403"/>
    </row>
    <row r="1250" spans="2:2" ht="35.1" customHeight="1">
      <c r="B1250" s="403"/>
    </row>
    <row r="1251" spans="2:2" ht="35.1" customHeight="1">
      <c r="B1251" s="403"/>
    </row>
    <row r="1252" spans="2:2" ht="35.1" customHeight="1">
      <c r="B1252" s="403"/>
    </row>
    <row r="1253" spans="2:2" ht="35.1" customHeight="1">
      <c r="B1253" s="403"/>
    </row>
    <row r="1254" spans="2:2" ht="35.1" customHeight="1">
      <c r="B1254" s="403"/>
    </row>
    <row r="1255" spans="2:2" ht="35.1" customHeight="1">
      <c r="B1255" s="403"/>
    </row>
    <row r="1256" spans="2:2" ht="35.1" customHeight="1">
      <c r="B1256" s="403"/>
    </row>
    <row r="1257" spans="2:2" ht="35.1" customHeight="1">
      <c r="B1257" s="403"/>
    </row>
    <row r="1258" spans="2:2" ht="35.1" customHeight="1">
      <c r="B1258" s="403"/>
    </row>
    <row r="1259" spans="2:2" ht="35.1" customHeight="1">
      <c r="B1259" s="403"/>
    </row>
    <row r="1260" spans="2:2" ht="35.1" customHeight="1">
      <c r="B1260" s="403"/>
    </row>
    <row r="1261" spans="2:2" ht="35.1" customHeight="1">
      <c r="B1261" s="403"/>
    </row>
    <row r="1262" spans="2:2" ht="35.1" customHeight="1">
      <c r="B1262" s="403"/>
    </row>
    <row r="1263" spans="2:2" ht="35.1" customHeight="1">
      <c r="B1263" s="403"/>
    </row>
    <row r="1264" spans="2:2" ht="35.1" customHeight="1">
      <c r="B1264" s="403"/>
    </row>
    <row r="1265" spans="2:2" ht="35.1" customHeight="1">
      <c r="B1265" s="403"/>
    </row>
    <row r="1266" spans="2:2" ht="35.1" customHeight="1">
      <c r="B1266" s="403"/>
    </row>
    <row r="1267" spans="2:2" ht="35.1" customHeight="1">
      <c r="B1267" s="403"/>
    </row>
    <row r="1268" spans="2:2" ht="35.1" customHeight="1">
      <c r="B1268" s="403"/>
    </row>
    <row r="1269" spans="2:2" ht="35.1" customHeight="1">
      <c r="B1269" s="403"/>
    </row>
    <row r="1270" spans="2:2" ht="35.1" customHeight="1">
      <c r="B1270" s="403"/>
    </row>
    <row r="1271" spans="2:2" ht="35.1" customHeight="1">
      <c r="B1271" s="403"/>
    </row>
    <row r="1272" spans="2:2" ht="35.1" customHeight="1">
      <c r="B1272" s="403"/>
    </row>
    <row r="1273" spans="2:2" ht="35.1" customHeight="1">
      <c r="B1273" s="403"/>
    </row>
    <row r="1274" spans="2:2" ht="35.1" customHeight="1">
      <c r="B1274" s="403"/>
    </row>
    <row r="1275" spans="2:2" ht="35.1" customHeight="1">
      <c r="B1275" s="403"/>
    </row>
    <row r="1276" spans="2:2" ht="35.1" customHeight="1">
      <c r="B1276" s="403"/>
    </row>
    <row r="1277" spans="2:2" ht="35.1" customHeight="1">
      <c r="B1277" s="403"/>
    </row>
    <row r="1278" spans="2:2" ht="35.1" customHeight="1">
      <c r="B1278" s="403"/>
    </row>
    <row r="1279" spans="2:2" ht="35.1" customHeight="1">
      <c r="B1279" s="403"/>
    </row>
    <row r="1280" spans="2:2" ht="35.1" customHeight="1">
      <c r="B1280" s="403"/>
    </row>
    <row r="1281" spans="2:2" ht="35.1" customHeight="1">
      <c r="B1281" s="403"/>
    </row>
    <row r="1282" spans="2:2" ht="35.1" customHeight="1">
      <c r="B1282" s="403"/>
    </row>
    <row r="1283" spans="2:2" ht="35.1" customHeight="1">
      <c r="B1283" s="403"/>
    </row>
    <row r="1284" spans="2:2" ht="35.1" customHeight="1">
      <c r="B1284" s="403"/>
    </row>
    <row r="1285" spans="2:2" ht="35.1" customHeight="1">
      <c r="B1285" s="403"/>
    </row>
    <row r="1286" spans="2:2" ht="35.1" customHeight="1">
      <c r="B1286" s="403"/>
    </row>
    <row r="1287" spans="2:2" ht="35.1" customHeight="1">
      <c r="B1287" s="403"/>
    </row>
    <row r="1288" spans="2:2" ht="35.1" customHeight="1">
      <c r="B1288" s="403"/>
    </row>
    <row r="1289" spans="2:2" ht="35.1" customHeight="1">
      <c r="B1289" s="403"/>
    </row>
    <row r="1290" spans="2:2" ht="35.1" customHeight="1">
      <c r="B1290" s="403"/>
    </row>
    <row r="1291" spans="2:2" ht="35.1" customHeight="1">
      <c r="B1291" s="403"/>
    </row>
    <row r="1292" spans="2:2" ht="35.1" customHeight="1">
      <c r="B1292" s="403"/>
    </row>
    <row r="1293" spans="2:2" ht="35.1" customHeight="1">
      <c r="B1293" s="403"/>
    </row>
    <row r="1294" spans="2:2" ht="35.1" customHeight="1">
      <c r="B1294" s="403"/>
    </row>
    <row r="1295" spans="2:2" ht="35.1" customHeight="1">
      <c r="B1295" s="403"/>
    </row>
    <row r="1296" spans="2:2" ht="35.1" customHeight="1">
      <c r="B1296" s="403"/>
    </row>
    <row r="1297" spans="2:2" ht="35.1" customHeight="1">
      <c r="B1297" s="403"/>
    </row>
    <row r="1298" spans="2:2" ht="35.1" customHeight="1">
      <c r="B1298" s="403"/>
    </row>
    <row r="1299" spans="2:2" ht="35.1" customHeight="1">
      <c r="B1299" s="403"/>
    </row>
    <row r="1300" spans="2:2" ht="35.1" customHeight="1">
      <c r="B1300" s="403"/>
    </row>
    <row r="1301" spans="2:2" ht="35.1" customHeight="1">
      <c r="B1301" s="403"/>
    </row>
    <row r="1302" spans="2:2" ht="35.1" customHeight="1">
      <c r="B1302" s="403"/>
    </row>
    <row r="1303" spans="2:2" ht="35.1" customHeight="1">
      <c r="B1303" s="403"/>
    </row>
    <row r="1304" spans="2:2" ht="35.1" customHeight="1">
      <c r="B1304" s="403"/>
    </row>
    <row r="1305" spans="2:2" ht="35.1" customHeight="1">
      <c r="B1305" s="403"/>
    </row>
    <row r="1306" spans="2:2" ht="35.1" customHeight="1">
      <c r="B1306" s="403"/>
    </row>
    <row r="1307" spans="2:2" ht="35.1" customHeight="1">
      <c r="B1307" s="403"/>
    </row>
    <row r="1308" spans="2:2" ht="35.1" customHeight="1">
      <c r="B1308" s="403"/>
    </row>
    <row r="1309" spans="2:2" ht="35.1" customHeight="1">
      <c r="B1309" s="403"/>
    </row>
    <row r="1310" spans="2:2" ht="35.1" customHeight="1">
      <c r="B1310" s="403"/>
    </row>
    <row r="1311" spans="2:2" ht="35.1" customHeight="1">
      <c r="B1311" s="403"/>
    </row>
    <row r="1312" spans="2:2" ht="35.1" customHeight="1">
      <c r="B1312" s="403"/>
    </row>
    <row r="1313" spans="2:2" ht="35.1" customHeight="1">
      <c r="B1313" s="403"/>
    </row>
    <row r="1314" spans="2:2" ht="35.1" customHeight="1">
      <c r="B1314" s="403"/>
    </row>
    <row r="1315" spans="2:2" ht="35.1" customHeight="1">
      <c r="B1315" s="403"/>
    </row>
    <row r="1316" spans="2:2" ht="35.1" customHeight="1">
      <c r="B1316" s="403"/>
    </row>
    <row r="1317" spans="2:2" ht="35.1" customHeight="1">
      <c r="B1317" s="403"/>
    </row>
    <row r="1318" spans="2:2" ht="35.1" customHeight="1">
      <c r="B1318" s="403"/>
    </row>
    <row r="1319" spans="2:2" ht="35.1" customHeight="1">
      <c r="B1319" s="403"/>
    </row>
    <row r="1320" spans="2:2" ht="35.1" customHeight="1">
      <c r="B1320" s="403"/>
    </row>
    <row r="1321" spans="2:2" ht="35.1" customHeight="1">
      <c r="B1321" s="403"/>
    </row>
    <row r="1322" spans="2:2" ht="35.1" customHeight="1">
      <c r="B1322" s="403"/>
    </row>
    <row r="1323" spans="2:2" ht="35.1" customHeight="1">
      <c r="B1323" s="403"/>
    </row>
    <row r="1324" spans="2:2" ht="35.1" customHeight="1">
      <c r="B1324" s="403"/>
    </row>
    <row r="1325" spans="2:2" ht="35.1" customHeight="1">
      <c r="B1325" s="403"/>
    </row>
    <row r="1326" spans="2:2" ht="35.1" customHeight="1">
      <c r="B1326" s="403"/>
    </row>
    <row r="1327" spans="2:2" ht="35.1" customHeight="1">
      <c r="B1327" s="403"/>
    </row>
    <row r="1328" spans="2:2" ht="35.1" customHeight="1">
      <c r="B1328" s="403"/>
    </row>
    <row r="1329" spans="2:2" ht="35.1" customHeight="1">
      <c r="B1329" s="403"/>
    </row>
    <row r="1330" spans="2:2" ht="35.1" customHeight="1">
      <c r="B1330" s="403"/>
    </row>
    <row r="1331" spans="2:2" ht="35.1" customHeight="1">
      <c r="B1331" s="403"/>
    </row>
    <row r="1332" spans="2:2" ht="35.1" customHeight="1">
      <c r="B1332" s="403"/>
    </row>
    <row r="1333" spans="2:2" ht="35.1" customHeight="1">
      <c r="B1333" s="403"/>
    </row>
    <row r="1334" spans="2:2" ht="35.1" customHeight="1">
      <c r="B1334" s="403"/>
    </row>
    <row r="1335" spans="2:2" ht="35.1" customHeight="1">
      <c r="B1335" s="403"/>
    </row>
    <row r="1336" spans="2:2" ht="35.1" customHeight="1">
      <c r="B1336" s="403"/>
    </row>
    <row r="1337" spans="2:2" ht="35.1" customHeight="1">
      <c r="B1337" s="403"/>
    </row>
    <row r="1338" spans="2:2" ht="35.1" customHeight="1">
      <c r="B1338" s="403"/>
    </row>
    <row r="1339" spans="2:2" ht="35.1" customHeight="1">
      <c r="B1339" s="403"/>
    </row>
    <row r="1340" spans="2:2" ht="35.1" customHeight="1">
      <c r="B1340" s="403"/>
    </row>
    <row r="1341" spans="2:2" ht="35.1" customHeight="1">
      <c r="B1341" s="403"/>
    </row>
    <row r="1342" spans="2:2" ht="35.1" customHeight="1">
      <c r="B1342" s="403"/>
    </row>
    <row r="1343" spans="2:2" ht="35.1" customHeight="1">
      <c r="B1343" s="403"/>
    </row>
    <row r="1344" spans="2:2" ht="35.1" customHeight="1">
      <c r="B1344" s="403"/>
    </row>
    <row r="1345" spans="2:2" ht="35.1" customHeight="1">
      <c r="B1345" s="403"/>
    </row>
    <row r="1346" spans="2:2" ht="35.1" customHeight="1">
      <c r="B1346" s="403"/>
    </row>
    <row r="1347" spans="2:2" ht="35.1" customHeight="1">
      <c r="B1347" s="403"/>
    </row>
    <row r="1348" spans="2:2" ht="35.1" customHeight="1">
      <c r="B1348" s="403"/>
    </row>
    <row r="1349" spans="2:2" ht="35.1" customHeight="1">
      <c r="B1349" s="403"/>
    </row>
    <row r="1350" spans="2:2" ht="35.1" customHeight="1">
      <c r="B1350" s="403"/>
    </row>
    <row r="1351" spans="2:2" ht="35.1" customHeight="1">
      <c r="B1351" s="403"/>
    </row>
    <row r="1352" spans="2:2" ht="35.1" customHeight="1">
      <c r="B1352" s="403"/>
    </row>
    <row r="1353" spans="2:2" ht="35.1" customHeight="1">
      <c r="B1353" s="403"/>
    </row>
    <row r="1354" spans="2:2" ht="35.1" customHeight="1">
      <c r="B1354" s="403"/>
    </row>
    <row r="1355" spans="2:2" ht="35.1" customHeight="1">
      <c r="B1355" s="403"/>
    </row>
    <row r="1356" spans="2:2" ht="35.1" customHeight="1">
      <c r="B1356" s="403"/>
    </row>
    <row r="1357" spans="2:2" ht="35.1" customHeight="1">
      <c r="B1357" s="403"/>
    </row>
    <row r="1358" spans="2:2" ht="35.1" customHeight="1">
      <c r="B1358" s="403"/>
    </row>
    <row r="1359" spans="2:2" ht="35.1" customHeight="1">
      <c r="B1359" s="403"/>
    </row>
    <row r="1360" spans="2:2" ht="35.1" customHeight="1">
      <c r="B1360" s="403"/>
    </row>
    <row r="1361" spans="2:2" ht="35.1" customHeight="1">
      <c r="B1361" s="403"/>
    </row>
    <row r="1362" spans="2:2" ht="35.1" customHeight="1">
      <c r="B1362" s="403"/>
    </row>
    <row r="1363" spans="2:2" ht="35.1" customHeight="1">
      <c r="B1363" s="403"/>
    </row>
    <row r="1364" spans="2:2" ht="35.1" customHeight="1">
      <c r="B1364" s="403"/>
    </row>
    <row r="1365" spans="2:2" ht="35.1" customHeight="1">
      <c r="B1365" s="403"/>
    </row>
    <row r="1366" spans="2:2" ht="35.1" customHeight="1">
      <c r="B1366" s="403"/>
    </row>
    <row r="1367" spans="2:2" ht="35.1" customHeight="1">
      <c r="B1367" s="403"/>
    </row>
    <row r="1368" spans="2:2" ht="35.1" customHeight="1">
      <c r="B1368" s="403"/>
    </row>
    <row r="1369" spans="2:2" ht="35.1" customHeight="1">
      <c r="B1369" s="403"/>
    </row>
    <row r="1370" spans="2:2" ht="35.1" customHeight="1">
      <c r="B1370" s="403"/>
    </row>
    <row r="1371" spans="2:2" ht="35.1" customHeight="1">
      <c r="B1371" s="403"/>
    </row>
    <row r="1372" spans="2:2" ht="35.1" customHeight="1">
      <c r="B1372" s="403"/>
    </row>
    <row r="1373" spans="2:2" ht="35.1" customHeight="1">
      <c r="B1373" s="403"/>
    </row>
    <row r="1374" spans="2:2" ht="35.1" customHeight="1">
      <c r="B1374" s="403"/>
    </row>
    <row r="1375" spans="2:2" ht="35.1" customHeight="1">
      <c r="B1375" s="403"/>
    </row>
    <row r="1376" spans="2:2" ht="35.1" customHeight="1">
      <c r="B1376" s="403"/>
    </row>
    <row r="1377" spans="2:2" ht="35.1" customHeight="1">
      <c r="B1377" s="403"/>
    </row>
    <row r="1378" spans="2:2" ht="35.1" customHeight="1">
      <c r="B1378" s="403"/>
    </row>
    <row r="1379" spans="2:2" ht="35.1" customHeight="1">
      <c r="B1379" s="403"/>
    </row>
    <row r="1380" spans="2:2" ht="35.1" customHeight="1">
      <c r="B1380" s="403"/>
    </row>
    <row r="1381" spans="2:2" ht="35.1" customHeight="1">
      <c r="B1381" s="403"/>
    </row>
    <row r="1382" spans="2:2" ht="35.1" customHeight="1">
      <c r="B1382" s="403"/>
    </row>
    <row r="1383" spans="2:2" ht="35.1" customHeight="1">
      <c r="B1383" s="403"/>
    </row>
    <row r="1384" spans="2:2" ht="35.1" customHeight="1">
      <c r="B1384" s="403"/>
    </row>
    <row r="1385" spans="2:2" ht="35.1" customHeight="1">
      <c r="B1385" s="403"/>
    </row>
    <row r="1386" spans="2:2" ht="35.1" customHeight="1">
      <c r="B1386" s="403"/>
    </row>
    <row r="1387" spans="2:2" ht="35.1" customHeight="1">
      <c r="B1387" s="403"/>
    </row>
    <row r="1388" spans="2:2" ht="35.1" customHeight="1">
      <c r="B1388" s="403"/>
    </row>
    <row r="1389" spans="2:2" ht="35.1" customHeight="1">
      <c r="B1389" s="403"/>
    </row>
    <row r="1390" spans="2:2" ht="35.1" customHeight="1">
      <c r="B1390" s="403"/>
    </row>
    <row r="1391" spans="2:2" ht="35.1" customHeight="1">
      <c r="B1391" s="403"/>
    </row>
    <row r="1392" spans="2:2" ht="35.1" customHeight="1">
      <c r="B1392" s="403"/>
    </row>
    <row r="1393" spans="2:2" ht="35.1" customHeight="1">
      <c r="B1393" s="403"/>
    </row>
    <row r="1394" spans="2:2" ht="35.1" customHeight="1">
      <c r="B1394" s="403"/>
    </row>
    <row r="1395" spans="2:2" ht="35.1" customHeight="1">
      <c r="B1395" s="403"/>
    </row>
    <row r="1396" spans="2:2" ht="35.1" customHeight="1">
      <c r="B1396" s="403"/>
    </row>
    <row r="1397" spans="2:2" ht="35.1" customHeight="1">
      <c r="B1397" s="403"/>
    </row>
    <row r="1398" spans="2:2" ht="35.1" customHeight="1">
      <c r="B1398" s="403"/>
    </row>
    <row r="1399" spans="2:2" ht="35.1" customHeight="1">
      <c r="B1399" s="403"/>
    </row>
    <row r="1400" spans="2:2" ht="35.1" customHeight="1">
      <c r="B1400" s="403"/>
    </row>
    <row r="1401" spans="2:2" ht="35.1" customHeight="1">
      <c r="B1401" s="403"/>
    </row>
    <row r="1402" spans="2:2" ht="35.1" customHeight="1">
      <c r="B1402" s="403"/>
    </row>
    <row r="1403" spans="2:2" ht="35.1" customHeight="1">
      <c r="B1403" s="403"/>
    </row>
    <row r="1404" spans="2:2" ht="35.1" customHeight="1">
      <c r="B1404" s="403"/>
    </row>
    <row r="1405" spans="2:2" ht="35.1" customHeight="1">
      <c r="B1405" s="403"/>
    </row>
    <row r="1406" spans="2:2" ht="35.1" customHeight="1">
      <c r="B1406" s="403"/>
    </row>
    <row r="1407" spans="2:2" ht="35.1" customHeight="1">
      <c r="B1407" s="403"/>
    </row>
    <row r="1408" spans="2:2" ht="35.1" customHeight="1">
      <c r="B1408" s="403"/>
    </row>
    <row r="1409" spans="2:2" ht="35.1" customHeight="1">
      <c r="B1409" s="403"/>
    </row>
    <row r="1410" spans="2:2" ht="35.1" customHeight="1">
      <c r="B1410" s="403"/>
    </row>
    <row r="1411" spans="2:2" ht="35.1" customHeight="1">
      <c r="B1411" s="403"/>
    </row>
    <row r="1412" spans="2:2" ht="35.1" customHeight="1">
      <c r="B1412" s="403"/>
    </row>
    <row r="1413" spans="2:2" ht="35.1" customHeight="1">
      <c r="B1413" s="403"/>
    </row>
    <row r="1414" spans="2:2" ht="35.1" customHeight="1">
      <c r="B1414" s="403"/>
    </row>
    <row r="1415" spans="2:2" ht="35.1" customHeight="1">
      <c r="B1415" s="403"/>
    </row>
    <row r="1416" spans="2:2" ht="35.1" customHeight="1">
      <c r="B1416" s="403"/>
    </row>
    <row r="1417" spans="2:2" ht="35.1" customHeight="1">
      <c r="B1417" s="403"/>
    </row>
    <row r="1418" spans="2:2" ht="35.1" customHeight="1">
      <c r="B1418" s="403"/>
    </row>
    <row r="1419" spans="2:2" ht="35.1" customHeight="1">
      <c r="B1419" s="403"/>
    </row>
    <row r="1420" spans="2:2" ht="35.1" customHeight="1">
      <c r="B1420" s="403"/>
    </row>
    <row r="1421" spans="2:2" ht="35.1" customHeight="1">
      <c r="B1421" s="403"/>
    </row>
    <row r="1422" spans="2:2" ht="35.1" customHeight="1">
      <c r="B1422" s="403"/>
    </row>
    <row r="1423" spans="2:2" ht="35.1" customHeight="1">
      <c r="B1423" s="403"/>
    </row>
    <row r="1424" spans="2:2" ht="35.1" customHeight="1">
      <c r="B1424" s="403"/>
    </row>
    <row r="1425" spans="2:2" ht="35.1" customHeight="1">
      <c r="B1425" s="403"/>
    </row>
    <row r="1426" spans="2:2" ht="35.1" customHeight="1">
      <c r="B1426" s="403"/>
    </row>
    <row r="1427" spans="2:2" ht="35.1" customHeight="1">
      <c r="B1427" s="403"/>
    </row>
    <row r="1428" spans="2:2" ht="35.1" customHeight="1">
      <c r="B1428" s="403"/>
    </row>
    <row r="1429" spans="2:2" ht="35.1" customHeight="1">
      <c r="B1429" s="403"/>
    </row>
    <row r="1430" spans="2:2" ht="35.1" customHeight="1">
      <c r="B1430" s="403"/>
    </row>
    <row r="1431" spans="2:2" ht="35.1" customHeight="1">
      <c r="B1431" s="403"/>
    </row>
    <row r="1432" spans="2:2" ht="35.1" customHeight="1">
      <c r="B1432" s="403"/>
    </row>
    <row r="1433" spans="2:2" ht="35.1" customHeight="1">
      <c r="B1433" s="403"/>
    </row>
    <row r="1434" spans="2:2" ht="35.1" customHeight="1">
      <c r="B1434" s="403"/>
    </row>
    <row r="1435" spans="2:2" ht="35.1" customHeight="1">
      <c r="B1435" s="403"/>
    </row>
    <row r="1436" spans="2:2" ht="35.1" customHeight="1">
      <c r="B1436" s="403"/>
    </row>
    <row r="1437" spans="2:2" ht="35.1" customHeight="1">
      <c r="B1437" s="403"/>
    </row>
    <row r="1438" spans="2:2" ht="35.1" customHeight="1">
      <c r="B1438" s="403"/>
    </row>
    <row r="1439" spans="2:2" ht="35.1" customHeight="1">
      <c r="B1439" s="403"/>
    </row>
    <row r="1440" spans="2:2" ht="35.1" customHeight="1">
      <c r="B1440" s="403"/>
    </row>
    <row r="1441" spans="2:2" ht="35.1" customHeight="1">
      <c r="B1441" s="403"/>
    </row>
    <row r="1442" spans="2:2" ht="35.1" customHeight="1">
      <c r="B1442" s="403"/>
    </row>
    <row r="1443" spans="2:2" ht="35.1" customHeight="1">
      <c r="B1443" s="403"/>
    </row>
    <row r="1444" spans="2:2" ht="35.1" customHeight="1">
      <c r="B1444" s="403"/>
    </row>
    <row r="1445" spans="2:2" ht="35.1" customHeight="1">
      <c r="B1445" s="403"/>
    </row>
    <row r="1446" spans="2:2" ht="35.1" customHeight="1">
      <c r="B1446" s="403"/>
    </row>
    <row r="1447" spans="2:2" ht="35.1" customHeight="1">
      <c r="B1447" s="403"/>
    </row>
    <row r="1448" spans="2:2" ht="35.1" customHeight="1">
      <c r="B1448" s="403"/>
    </row>
    <row r="1449" spans="2:2" ht="35.1" customHeight="1">
      <c r="B1449" s="403"/>
    </row>
    <row r="1450" spans="2:2" ht="35.1" customHeight="1">
      <c r="B1450" s="403"/>
    </row>
    <row r="1451" spans="2:2" ht="35.1" customHeight="1">
      <c r="B1451" s="403"/>
    </row>
    <row r="1452" spans="2:2" ht="35.1" customHeight="1">
      <c r="B1452" s="403"/>
    </row>
    <row r="1453" spans="2:2" ht="35.1" customHeight="1">
      <c r="B1453" s="403"/>
    </row>
    <row r="1454" spans="2:2" ht="35.1" customHeight="1">
      <c r="B1454" s="403"/>
    </row>
    <row r="1455" spans="2:2" ht="35.1" customHeight="1">
      <c r="B1455" s="403"/>
    </row>
    <row r="1456" spans="2:2" ht="35.1" customHeight="1">
      <c r="B1456" s="403"/>
    </row>
    <row r="1457" spans="2:2" ht="35.1" customHeight="1">
      <c r="B1457" s="403"/>
    </row>
    <row r="1458" spans="2:2" ht="35.1" customHeight="1">
      <c r="B1458" s="403"/>
    </row>
    <row r="1459" spans="2:2" ht="35.1" customHeight="1">
      <c r="B1459" s="403"/>
    </row>
    <row r="1460" spans="2:2" ht="35.1" customHeight="1">
      <c r="B1460" s="403"/>
    </row>
    <row r="1461" spans="2:2" ht="35.1" customHeight="1">
      <c r="B1461" s="403"/>
    </row>
    <row r="1462" spans="2:2" ht="35.1" customHeight="1">
      <c r="B1462" s="403"/>
    </row>
    <row r="1463" spans="2:2" ht="35.1" customHeight="1">
      <c r="B1463" s="403"/>
    </row>
    <row r="1464" spans="2:2" ht="35.1" customHeight="1">
      <c r="B1464" s="403"/>
    </row>
    <row r="1465" spans="2:2" ht="35.1" customHeight="1">
      <c r="B1465" s="403"/>
    </row>
    <row r="1466" spans="2:2" ht="35.1" customHeight="1">
      <c r="B1466" s="403"/>
    </row>
    <row r="1467" spans="2:2" ht="35.1" customHeight="1">
      <c r="B1467" s="403"/>
    </row>
    <row r="1468" spans="2:2" ht="35.1" customHeight="1">
      <c r="B1468" s="403"/>
    </row>
    <row r="1469" spans="2:2" ht="35.1" customHeight="1">
      <c r="B1469" s="403"/>
    </row>
    <row r="1470" spans="2:2" ht="35.1" customHeight="1">
      <c r="B1470" s="403"/>
    </row>
    <row r="1471" spans="2:2" ht="35.1" customHeight="1">
      <c r="B1471" s="403"/>
    </row>
    <row r="1472" spans="2:2" ht="35.1" customHeight="1">
      <c r="B1472" s="403"/>
    </row>
    <row r="1473" spans="2:2" ht="35.1" customHeight="1">
      <c r="B1473" s="403"/>
    </row>
    <row r="1474" spans="2:2" ht="35.1" customHeight="1">
      <c r="B1474" s="403"/>
    </row>
    <row r="1475" spans="2:2" ht="35.1" customHeight="1">
      <c r="B1475" s="403"/>
    </row>
    <row r="1476" spans="2:2" ht="35.1" customHeight="1">
      <c r="B1476" s="403"/>
    </row>
    <row r="1477" spans="2:2" ht="35.1" customHeight="1">
      <c r="B1477" s="403"/>
    </row>
    <row r="1478" spans="2:2" ht="35.1" customHeight="1">
      <c r="B1478" s="403"/>
    </row>
    <row r="1479" spans="2:2" ht="35.1" customHeight="1">
      <c r="B1479" s="403"/>
    </row>
    <row r="1480" spans="2:2" ht="35.1" customHeight="1">
      <c r="B1480" s="403"/>
    </row>
    <row r="1481" spans="2:2" ht="35.1" customHeight="1">
      <c r="B1481" s="403"/>
    </row>
    <row r="1482" spans="2:2" ht="35.1" customHeight="1">
      <c r="B1482" s="403"/>
    </row>
    <row r="1483" spans="2:2" ht="35.1" customHeight="1">
      <c r="B1483" s="403"/>
    </row>
    <row r="1484" spans="2:2" ht="35.1" customHeight="1">
      <c r="B1484" s="403"/>
    </row>
    <row r="1485" spans="2:2" ht="35.1" customHeight="1">
      <c r="B1485" s="403"/>
    </row>
    <row r="1486" spans="2:2" ht="35.1" customHeight="1">
      <c r="B1486" s="403"/>
    </row>
    <row r="1487" spans="2:2" ht="35.1" customHeight="1">
      <c r="B1487" s="403"/>
    </row>
    <row r="1488" spans="2:2" ht="35.1" customHeight="1">
      <c r="B1488" s="403"/>
    </row>
    <row r="1489" spans="2:2" ht="35.1" customHeight="1">
      <c r="B1489" s="403"/>
    </row>
    <row r="1490" spans="2:2" ht="35.1" customHeight="1">
      <c r="B1490" s="403"/>
    </row>
    <row r="1491" spans="2:2" ht="35.1" customHeight="1">
      <c r="B1491" s="403"/>
    </row>
    <row r="1492" spans="2:2" ht="35.1" customHeight="1">
      <c r="B1492" s="403"/>
    </row>
    <row r="1493" spans="2:2" ht="35.1" customHeight="1">
      <c r="B1493" s="403"/>
    </row>
    <row r="1494" spans="2:2" ht="35.1" customHeight="1">
      <c r="B1494" s="403"/>
    </row>
    <row r="1495" spans="2:2" ht="35.1" customHeight="1">
      <c r="B1495" s="403"/>
    </row>
    <row r="1496" spans="2:2" ht="35.1" customHeight="1">
      <c r="B1496" s="403"/>
    </row>
    <row r="1497" spans="2:2" ht="35.1" customHeight="1">
      <c r="B1497" s="403"/>
    </row>
    <row r="1498" spans="2:2" ht="35.1" customHeight="1">
      <c r="B1498" s="403"/>
    </row>
    <row r="1499" spans="2:2" ht="35.1" customHeight="1">
      <c r="B1499" s="403"/>
    </row>
    <row r="1500" spans="2:2" ht="35.1" customHeight="1">
      <c r="B1500" s="403"/>
    </row>
    <row r="1501" spans="2:2" ht="35.1" customHeight="1">
      <c r="B1501" s="403"/>
    </row>
    <row r="1502" spans="2:2" ht="35.1" customHeight="1">
      <c r="B1502" s="403"/>
    </row>
    <row r="1503" spans="2:2" ht="35.1" customHeight="1">
      <c r="B1503" s="403"/>
    </row>
    <row r="1504" spans="2:2" ht="35.1" customHeight="1">
      <c r="B1504" s="403"/>
    </row>
    <row r="1505" spans="2:2" ht="35.1" customHeight="1">
      <c r="B1505" s="403"/>
    </row>
    <row r="1506" spans="2:2" ht="35.1" customHeight="1">
      <c r="B1506" s="403"/>
    </row>
    <row r="1507" spans="2:2" ht="35.1" customHeight="1">
      <c r="B1507" s="403"/>
    </row>
    <row r="1508" spans="2:2" ht="35.1" customHeight="1">
      <c r="B1508" s="403"/>
    </row>
    <row r="1509" spans="2:2" ht="35.1" customHeight="1">
      <c r="B1509" s="403"/>
    </row>
    <row r="1510" spans="2:2" ht="35.1" customHeight="1">
      <c r="B1510" s="403"/>
    </row>
    <row r="1511" spans="2:2" ht="35.1" customHeight="1">
      <c r="B1511" s="403"/>
    </row>
    <row r="1512" spans="2:2" ht="35.1" customHeight="1">
      <c r="B1512" s="403"/>
    </row>
    <row r="1513" spans="2:2" ht="35.1" customHeight="1">
      <c r="B1513" s="403"/>
    </row>
    <row r="1514" spans="2:2" ht="35.1" customHeight="1">
      <c r="B1514" s="403"/>
    </row>
    <row r="1515" spans="2:2" ht="35.1" customHeight="1">
      <c r="B1515" s="403"/>
    </row>
    <row r="1516" spans="2:2" ht="35.1" customHeight="1">
      <c r="B1516" s="403"/>
    </row>
    <row r="1517" spans="2:2" ht="35.1" customHeight="1">
      <c r="B1517" s="403"/>
    </row>
    <row r="1518" spans="2:2" ht="35.1" customHeight="1">
      <c r="B1518" s="403"/>
    </row>
    <row r="1519" spans="2:2" ht="35.1" customHeight="1">
      <c r="B1519" s="403"/>
    </row>
    <row r="1520" spans="2:2" ht="35.1" customHeight="1">
      <c r="B1520" s="403"/>
    </row>
    <row r="1521" spans="2:2" ht="35.1" customHeight="1">
      <c r="B1521" s="403"/>
    </row>
    <row r="1522" spans="2:2" ht="35.1" customHeight="1">
      <c r="B1522" s="403"/>
    </row>
    <row r="1523" spans="2:2" ht="35.1" customHeight="1">
      <c r="B1523" s="403"/>
    </row>
    <row r="1524" spans="2:2" ht="35.1" customHeight="1">
      <c r="B1524" s="403"/>
    </row>
    <row r="1525" spans="2:2" ht="35.1" customHeight="1">
      <c r="B1525" s="403"/>
    </row>
    <row r="1526" spans="2:2" ht="35.1" customHeight="1">
      <c r="B1526" s="403"/>
    </row>
    <row r="1527" spans="2:2" ht="35.1" customHeight="1">
      <c r="B1527" s="403"/>
    </row>
    <row r="1528" spans="2:2" ht="35.1" customHeight="1">
      <c r="B1528" s="403"/>
    </row>
    <row r="1529" spans="2:2" ht="35.1" customHeight="1">
      <c r="B1529" s="403"/>
    </row>
    <row r="1530" spans="2:2" ht="35.1" customHeight="1">
      <c r="B1530" s="403"/>
    </row>
    <row r="1531" spans="2:2" ht="35.1" customHeight="1">
      <c r="B1531" s="403"/>
    </row>
    <row r="1532" spans="2:2" ht="35.1" customHeight="1">
      <c r="B1532" s="403"/>
    </row>
    <row r="1533" spans="2:2" ht="35.1" customHeight="1">
      <c r="B1533" s="403"/>
    </row>
    <row r="1534" spans="2:2" ht="35.1" customHeight="1">
      <c r="B1534" s="403"/>
    </row>
    <row r="1535" spans="2:2" ht="35.1" customHeight="1">
      <c r="B1535" s="403"/>
    </row>
    <row r="1536" spans="2:2" ht="35.1" customHeight="1">
      <c r="B1536" s="403"/>
    </row>
    <row r="1537" spans="2:2" ht="35.1" customHeight="1">
      <c r="B1537" s="403"/>
    </row>
    <row r="1538" spans="2:2" ht="35.1" customHeight="1">
      <c r="B1538" s="403"/>
    </row>
    <row r="1539" spans="2:2" ht="35.1" customHeight="1">
      <c r="B1539" s="403"/>
    </row>
    <row r="1540" spans="2:2" ht="35.1" customHeight="1">
      <c r="B1540" s="403"/>
    </row>
    <row r="1541" spans="2:2" ht="35.1" customHeight="1">
      <c r="B1541" s="403"/>
    </row>
    <row r="1542" spans="2:2" ht="35.1" customHeight="1">
      <c r="B1542" s="403"/>
    </row>
    <row r="1543" spans="2:2" ht="35.1" customHeight="1">
      <c r="B1543" s="403"/>
    </row>
    <row r="1544" spans="2:2" ht="35.1" customHeight="1">
      <c r="B1544" s="403"/>
    </row>
    <row r="1545" spans="2:2" ht="35.1" customHeight="1">
      <c r="B1545" s="403"/>
    </row>
    <row r="1546" spans="2:2" ht="35.1" customHeight="1">
      <c r="B1546" s="403"/>
    </row>
    <row r="1547" spans="2:2" ht="35.1" customHeight="1">
      <c r="B1547" s="403"/>
    </row>
    <row r="1548" spans="2:2" ht="35.1" customHeight="1">
      <c r="B1548" s="403"/>
    </row>
    <row r="1549" spans="2:2" ht="35.1" customHeight="1">
      <c r="B1549" s="403"/>
    </row>
    <row r="1550" spans="2:2" ht="35.1" customHeight="1">
      <c r="B1550" s="403"/>
    </row>
    <row r="1551" spans="2:2" ht="35.1" customHeight="1">
      <c r="B1551" s="403"/>
    </row>
    <row r="1552" spans="2:2" ht="35.1" customHeight="1">
      <c r="B1552" s="403"/>
    </row>
    <row r="1553" spans="2:2" ht="35.1" customHeight="1">
      <c r="B1553" s="403"/>
    </row>
    <row r="1554" spans="2:2" ht="35.1" customHeight="1">
      <c r="B1554" s="403"/>
    </row>
    <row r="1555" spans="2:2" ht="35.1" customHeight="1">
      <c r="B1555" s="403"/>
    </row>
    <row r="1556" spans="2:2" ht="35.1" customHeight="1">
      <c r="B1556" s="403"/>
    </row>
    <row r="1557" spans="2:2" ht="35.1" customHeight="1">
      <c r="B1557" s="403"/>
    </row>
    <row r="1558" spans="2:2" ht="35.1" customHeight="1">
      <c r="B1558" s="403"/>
    </row>
    <row r="1559" spans="2:2" ht="35.1" customHeight="1">
      <c r="B1559" s="403"/>
    </row>
    <row r="1560" spans="2:2" ht="35.1" customHeight="1">
      <c r="B1560" s="403"/>
    </row>
    <row r="1561" spans="2:2" ht="35.1" customHeight="1">
      <c r="B1561" s="403"/>
    </row>
    <row r="1562" spans="2:2" ht="35.1" customHeight="1">
      <c r="B1562" s="403"/>
    </row>
    <row r="1563" spans="2:2" ht="35.1" customHeight="1">
      <c r="B1563" s="403"/>
    </row>
    <row r="1564" spans="2:2" ht="35.1" customHeight="1">
      <c r="B1564" s="403"/>
    </row>
    <row r="1565" spans="2:2" ht="35.1" customHeight="1">
      <c r="B1565" s="403"/>
    </row>
    <row r="1566" spans="2:2" ht="35.1" customHeight="1">
      <c r="B1566" s="403"/>
    </row>
    <row r="1567" spans="2:2" ht="35.1" customHeight="1">
      <c r="B1567" s="403"/>
    </row>
    <row r="1568" spans="2:2" ht="35.1" customHeight="1">
      <c r="B1568" s="403"/>
    </row>
    <row r="1569" spans="2:2" ht="35.1" customHeight="1">
      <c r="B1569" s="403"/>
    </row>
    <row r="1570" spans="2:2" ht="35.1" customHeight="1">
      <c r="B1570" s="403"/>
    </row>
    <row r="1571" spans="2:2" ht="35.1" customHeight="1">
      <c r="B1571" s="403"/>
    </row>
    <row r="1572" spans="2:2" ht="35.1" customHeight="1">
      <c r="B1572" s="403"/>
    </row>
    <row r="1573" spans="2:2" ht="35.1" customHeight="1">
      <c r="B1573" s="403"/>
    </row>
    <row r="1574" spans="2:2" ht="35.1" customHeight="1">
      <c r="B1574" s="403"/>
    </row>
    <row r="1575" spans="2:2" ht="35.1" customHeight="1">
      <c r="B1575" s="403"/>
    </row>
    <row r="1576" spans="2:2" ht="35.1" customHeight="1">
      <c r="B1576" s="403"/>
    </row>
    <row r="1577" spans="2:2" ht="35.1" customHeight="1">
      <c r="B1577" s="403"/>
    </row>
    <row r="1578" spans="2:2" ht="35.1" customHeight="1">
      <c r="B1578" s="403"/>
    </row>
    <row r="1579" spans="2:2" ht="35.1" customHeight="1">
      <c r="B1579" s="403"/>
    </row>
    <row r="1580" spans="2:2" ht="35.1" customHeight="1">
      <c r="B1580" s="403"/>
    </row>
    <row r="1581" spans="2:2" ht="35.1" customHeight="1">
      <c r="B1581" s="403"/>
    </row>
    <row r="1582" spans="2:2" ht="35.1" customHeight="1">
      <c r="B1582" s="403"/>
    </row>
    <row r="1583" spans="2:2" ht="35.1" customHeight="1">
      <c r="B1583" s="403"/>
    </row>
    <row r="1584" spans="2:2" ht="35.1" customHeight="1">
      <c r="B1584" s="403"/>
    </row>
    <row r="1585" spans="2:2" ht="35.1" customHeight="1">
      <c r="B1585" s="403"/>
    </row>
    <row r="1586" spans="2:2" ht="35.1" customHeight="1">
      <c r="B1586" s="403"/>
    </row>
    <row r="1587" spans="2:2" ht="35.1" customHeight="1">
      <c r="B1587" s="403"/>
    </row>
    <row r="1588" spans="2:2" ht="35.1" customHeight="1">
      <c r="B1588" s="403"/>
    </row>
    <row r="1589" spans="2:2" ht="35.1" customHeight="1">
      <c r="B1589" s="403"/>
    </row>
    <row r="1590" spans="2:2" ht="35.1" customHeight="1">
      <c r="B1590" s="403"/>
    </row>
    <row r="1591" spans="2:2" ht="35.1" customHeight="1">
      <c r="B1591" s="403"/>
    </row>
    <row r="1592" spans="2:2" ht="35.1" customHeight="1">
      <c r="B1592" s="403"/>
    </row>
    <row r="1593" spans="2:2" ht="35.1" customHeight="1">
      <c r="B1593" s="403"/>
    </row>
    <row r="1594" spans="2:2" ht="35.1" customHeight="1">
      <c r="B1594" s="403"/>
    </row>
    <row r="1595" spans="2:2" ht="35.1" customHeight="1">
      <c r="B1595" s="403"/>
    </row>
    <row r="1596" spans="2:2" ht="35.1" customHeight="1">
      <c r="B1596" s="403"/>
    </row>
    <row r="1597" spans="2:2" ht="35.1" customHeight="1">
      <c r="B1597" s="403"/>
    </row>
    <row r="1598" spans="2:2" ht="35.1" customHeight="1">
      <c r="B1598" s="403"/>
    </row>
    <row r="1599" spans="2:2" ht="35.1" customHeight="1">
      <c r="B1599" s="403"/>
    </row>
    <row r="1600" spans="2:2" ht="35.1" customHeight="1">
      <c r="B1600" s="403"/>
    </row>
    <row r="1601" spans="2:2" ht="35.1" customHeight="1">
      <c r="B1601" s="403"/>
    </row>
    <row r="1602" spans="2:2" ht="35.1" customHeight="1">
      <c r="B1602" s="403"/>
    </row>
    <row r="1603" spans="2:2" ht="35.1" customHeight="1">
      <c r="B1603" s="403"/>
    </row>
    <row r="1604" spans="2:2" ht="35.1" customHeight="1">
      <c r="B1604" s="403"/>
    </row>
    <row r="1605" spans="2:2" ht="35.1" customHeight="1">
      <c r="B1605" s="403"/>
    </row>
    <row r="1606" spans="2:2" ht="35.1" customHeight="1">
      <c r="B1606" s="403"/>
    </row>
    <row r="1607" spans="2:2" ht="35.1" customHeight="1">
      <c r="B1607" s="403"/>
    </row>
    <row r="1608" spans="2:2" ht="35.1" customHeight="1">
      <c r="B1608" s="403"/>
    </row>
    <row r="1609" spans="2:2" ht="35.1" customHeight="1">
      <c r="B1609" s="403"/>
    </row>
    <row r="1610" spans="2:2" ht="35.1" customHeight="1">
      <c r="B1610" s="403"/>
    </row>
    <row r="1611" spans="2:2" ht="35.1" customHeight="1">
      <c r="B1611" s="403"/>
    </row>
    <row r="1612" spans="2:2" ht="35.1" customHeight="1">
      <c r="B1612" s="403"/>
    </row>
    <row r="1613" spans="2:2" ht="35.1" customHeight="1">
      <c r="B1613" s="403"/>
    </row>
    <row r="1614" spans="2:2" ht="35.1" customHeight="1">
      <c r="B1614" s="403"/>
    </row>
    <row r="1615" spans="2:2" ht="35.1" customHeight="1">
      <c r="B1615" s="403"/>
    </row>
    <row r="1616" spans="2:2" ht="35.1" customHeight="1">
      <c r="B1616" s="403"/>
    </row>
    <row r="1617" spans="2:2" ht="35.1" customHeight="1">
      <c r="B1617" s="403"/>
    </row>
    <row r="1618" spans="2:2" ht="35.1" customHeight="1">
      <c r="B1618" s="403"/>
    </row>
    <row r="1619" spans="2:2" ht="35.1" customHeight="1">
      <c r="B1619" s="403"/>
    </row>
    <row r="1620" spans="2:2" ht="35.1" customHeight="1">
      <c r="B1620" s="403"/>
    </row>
    <row r="1621" spans="2:2" ht="35.1" customHeight="1">
      <c r="B1621" s="403"/>
    </row>
    <row r="1622" spans="2:2" ht="35.1" customHeight="1">
      <c r="B1622" s="403"/>
    </row>
    <row r="1623" spans="2:2" ht="35.1" customHeight="1">
      <c r="B1623" s="403"/>
    </row>
    <row r="1624" spans="2:2" ht="35.1" customHeight="1">
      <c r="B1624" s="403"/>
    </row>
    <row r="1625" spans="2:2" ht="35.1" customHeight="1">
      <c r="B1625" s="403"/>
    </row>
    <row r="1626" spans="2:2" ht="35.1" customHeight="1">
      <c r="B1626" s="403"/>
    </row>
    <row r="1627" spans="2:2" ht="35.1" customHeight="1">
      <c r="B1627" s="403"/>
    </row>
    <row r="1628" spans="2:2" ht="35.1" customHeight="1">
      <c r="B1628" s="403"/>
    </row>
    <row r="1629" spans="2:2" ht="35.1" customHeight="1">
      <c r="B1629" s="403"/>
    </row>
    <row r="1630" spans="2:2" ht="35.1" customHeight="1">
      <c r="B1630" s="403"/>
    </row>
    <row r="1631" spans="2:2" ht="35.1" customHeight="1">
      <c r="B1631" s="403"/>
    </row>
    <row r="1632" spans="2:2" ht="35.1" customHeight="1">
      <c r="B1632" s="403"/>
    </row>
    <row r="1633" spans="2:2" ht="35.1" customHeight="1">
      <c r="B1633" s="403"/>
    </row>
    <row r="1634" spans="2:2" ht="35.1" customHeight="1">
      <c r="B1634" s="403"/>
    </row>
    <row r="1635" spans="2:2" ht="35.1" customHeight="1">
      <c r="B1635" s="403"/>
    </row>
    <row r="1636" spans="2:2" ht="35.1" customHeight="1">
      <c r="B1636" s="403"/>
    </row>
    <row r="1637" spans="2:2" ht="35.1" customHeight="1">
      <c r="B1637" s="403"/>
    </row>
    <row r="1638" spans="2:2" ht="35.1" customHeight="1">
      <c r="B1638" s="403"/>
    </row>
    <row r="1639" spans="2:2" ht="35.1" customHeight="1">
      <c r="B1639" s="403"/>
    </row>
    <row r="1640" spans="2:2" ht="35.1" customHeight="1">
      <c r="B1640" s="403"/>
    </row>
    <row r="1641" spans="2:2" ht="35.1" customHeight="1">
      <c r="B1641" s="403"/>
    </row>
    <row r="1642" spans="2:2" ht="35.1" customHeight="1">
      <c r="B1642" s="403"/>
    </row>
    <row r="1643" spans="2:2" ht="35.1" customHeight="1">
      <c r="B1643" s="403"/>
    </row>
    <row r="1644" spans="2:2" ht="35.1" customHeight="1">
      <c r="B1644" s="403"/>
    </row>
    <row r="1645" spans="2:2" ht="35.1" customHeight="1">
      <c r="B1645" s="403"/>
    </row>
    <row r="1646" spans="2:2" ht="35.1" customHeight="1">
      <c r="B1646" s="403"/>
    </row>
    <row r="1647" spans="2:2" ht="35.1" customHeight="1">
      <c r="B1647" s="403"/>
    </row>
    <row r="1648" spans="2:2" ht="35.1" customHeight="1">
      <c r="B1648" s="403"/>
    </row>
    <row r="1649" spans="2:2" ht="35.1" customHeight="1">
      <c r="B1649" s="403"/>
    </row>
    <row r="1650" spans="2:2" ht="35.1" customHeight="1">
      <c r="B1650" s="403"/>
    </row>
    <row r="1651" spans="2:2" ht="35.1" customHeight="1">
      <c r="B1651" s="403"/>
    </row>
    <row r="1652" spans="2:2" ht="35.1" customHeight="1">
      <c r="B1652" s="403"/>
    </row>
    <row r="1653" spans="2:2" ht="35.1" customHeight="1">
      <c r="B1653" s="403"/>
    </row>
    <row r="1654" spans="2:2" ht="35.1" customHeight="1">
      <c r="B1654" s="403"/>
    </row>
    <row r="1655" spans="2:2" ht="35.1" customHeight="1">
      <c r="B1655" s="403"/>
    </row>
    <row r="1656" spans="2:2" ht="35.1" customHeight="1">
      <c r="B1656" s="403"/>
    </row>
    <row r="1657" spans="2:2" ht="35.1" customHeight="1">
      <c r="B1657" s="403"/>
    </row>
    <row r="1658" spans="2:2" ht="35.1" customHeight="1">
      <c r="B1658" s="403"/>
    </row>
    <row r="1659" spans="2:2" ht="35.1" customHeight="1">
      <c r="B1659" s="403"/>
    </row>
    <row r="1660" spans="2:2" ht="35.1" customHeight="1">
      <c r="B1660" s="403"/>
    </row>
    <row r="1661" spans="2:2" ht="35.1" customHeight="1">
      <c r="B1661" s="403"/>
    </row>
    <row r="1662" spans="2:2" ht="35.1" customHeight="1">
      <c r="B1662" s="403"/>
    </row>
    <row r="1663" spans="2:2" ht="35.1" customHeight="1">
      <c r="B1663" s="403"/>
    </row>
    <row r="1664" spans="2:2" ht="35.1" customHeight="1">
      <c r="B1664" s="403"/>
    </row>
    <row r="1665" spans="2:2" ht="35.1" customHeight="1">
      <c r="B1665" s="403"/>
    </row>
    <row r="1666" spans="2:2" ht="35.1" customHeight="1">
      <c r="B1666" s="403"/>
    </row>
    <row r="1667" spans="2:2" ht="35.1" customHeight="1">
      <c r="B1667" s="403"/>
    </row>
    <row r="1668" spans="2:2" ht="35.1" customHeight="1">
      <c r="B1668" s="403"/>
    </row>
    <row r="1669" spans="2:2" ht="35.1" customHeight="1">
      <c r="B1669" s="403"/>
    </row>
    <row r="1670" spans="2:2" ht="35.1" customHeight="1">
      <c r="B1670" s="403"/>
    </row>
    <row r="1671" spans="2:2" ht="35.1" customHeight="1">
      <c r="B1671" s="403"/>
    </row>
    <row r="1672" spans="2:2" ht="35.1" customHeight="1">
      <c r="B1672" s="403"/>
    </row>
    <row r="1673" spans="2:2" ht="35.1" customHeight="1">
      <c r="B1673" s="403"/>
    </row>
    <row r="1674" spans="2:2" ht="35.1" customHeight="1">
      <c r="B1674" s="403"/>
    </row>
    <row r="1675" spans="2:2" ht="35.1" customHeight="1">
      <c r="B1675" s="403"/>
    </row>
    <row r="1676" spans="2:2" ht="35.1" customHeight="1">
      <c r="B1676" s="403"/>
    </row>
    <row r="1677" spans="2:2" ht="35.1" customHeight="1">
      <c r="B1677" s="403"/>
    </row>
    <row r="1678" spans="2:2" ht="35.1" customHeight="1">
      <c r="B1678" s="403"/>
    </row>
    <row r="1679" spans="2:2" ht="35.1" customHeight="1">
      <c r="B1679" s="403"/>
    </row>
    <row r="1680" spans="2:2" ht="35.1" customHeight="1">
      <c r="B1680" s="403"/>
    </row>
    <row r="1681" spans="2:2" ht="35.1" customHeight="1">
      <c r="B1681" s="403"/>
    </row>
    <row r="1682" spans="2:2" ht="35.1" customHeight="1">
      <c r="B1682" s="403"/>
    </row>
    <row r="1683" spans="2:2" ht="35.1" customHeight="1">
      <c r="B1683" s="403"/>
    </row>
    <row r="1684" spans="2:2" ht="35.1" customHeight="1">
      <c r="B1684" s="403"/>
    </row>
    <row r="1685" spans="2:2" ht="35.1" customHeight="1">
      <c r="B1685" s="403"/>
    </row>
    <row r="1686" spans="2:2" ht="35.1" customHeight="1">
      <c r="B1686" s="403"/>
    </row>
    <row r="1687" spans="2:2" ht="35.1" customHeight="1">
      <c r="B1687" s="403"/>
    </row>
    <row r="1688" spans="2:2" ht="35.1" customHeight="1">
      <c r="B1688" s="403"/>
    </row>
    <row r="1689" spans="2:2" ht="35.1" customHeight="1">
      <c r="B1689" s="403"/>
    </row>
    <row r="1690" spans="2:2" ht="35.1" customHeight="1">
      <c r="B1690" s="403"/>
    </row>
    <row r="1691" spans="2:2" ht="35.1" customHeight="1">
      <c r="B1691" s="403"/>
    </row>
    <row r="1692" spans="2:2" ht="35.1" customHeight="1">
      <c r="B1692" s="403"/>
    </row>
    <row r="1693" spans="2:2" ht="35.1" customHeight="1">
      <c r="B1693" s="403"/>
    </row>
    <row r="1694" spans="2:2" ht="35.1" customHeight="1">
      <c r="B1694" s="403"/>
    </row>
    <row r="1695" spans="2:2" ht="35.1" customHeight="1">
      <c r="B1695" s="403"/>
    </row>
    <row r="1696" spans="2:2" ht="35.1" customHeight="1">
      <c r="B1696" s="403"/>
    </row>
    <row r="1697" spans="2:2" ht="35.1" customHeight="1">
      <c r="B1697" s="403"/>
    </row>
    <row r="1698" spans="2:2" ht="35.1" customHeight="1">
      <c r="B1698" s="403"/>
    </row>
    <row r="1699" spans="2:2" ht="35.1" customHeight="1">
      <c r="B1699" s="403"/>
    </row>
    <row r="1700" spans="2:2" ht="35.1" customHeight="1">
      <c r="B1700" s="403"/>
    </row>
    <row r="1701" spans="2:2" ht="35.1" customHeight="1">
      <c r="B1701" s="403"/>
    </row>
    <row r="1702" spans="2:2" ht="35.1" customHeight="1">
      <c r="B1702" s="403"/>
    </row>
    <row r="1703" spans="2:2" ht="35.1" customHeight="1">
      <c r="B1703" s="403"/>
    </row>
    <row r="1704" spans="2:2" ht="35.1" customHeight="1">
      <c r="B1704" s="403"/>
    </row>
    <row r="1705" spans="2:2" ht="35.1" customHeight="1">
      <c r="B1705" s="403"/>
    </row>
    <row r="1706" spans="2:2" ht="35.1" customHeight="1">
      <c r="B1706" s="403"/>
    </row>
    <row r="1707" spans="2:2" ht="35.1" customHeight="1">
      <c r="B1707" s="403"/>
    </row>
    <row r="1708" spans="2:2" ht="35.1" customHeight="1">
      <c r="B1708" s="403"/>
    </row>
    <row r="1709" spans="2:2" ht="35.1" customHeight="1">
      <c r="B1709" s="403"/>
    </row>
    <row r="1710" spans="2:2" ht="35.1" customHeight="1">
      <c r="B1710" s="403"/>
    </row>
    <row r="1711" spans="2:2" ht="35.1" customHeight="1">
      <c r="B1711" s="403"/>
    </row>
    <row r="1712" spans="2:2" ht="35.1" customHeight="1">
      <c r="B1712" s="403"/>
    </row>
    <row r="1713" spans="2:2" ht="35.1" customHeight="1">
      <c r="B1713" s="403"/>
    </row>
    <row r="1714" spans="2:2" ht="35.1" customHeight="1">
      <c r="B1714" s="403"/>
    </row>
    <row r="1715" spans="2:2" ht="35.1" customHeight="1">
      <c r="B1715" s="403"/>
    </row>
    <row r="1716" spans="2:2" ht="35.1" customHeight="1">
      <c r="B1716" s="403"/>
    </row>
    <row r="1717" spans="2:2" ht="35.1" customHeight="1">
      <c r="B1717" s="403"/>
    </row>
    <row r="1718" spans="2:2" ht="35.1" customHeight="1">
      <c r="B1718" s="403"/>
    </row>
    <row r="1719" spans="2:2" ht="35.1" customHeight="1">
      <c r="B1719" s="403"/>
    </row>
    <row r="1720" spans="2:2" ht="35.1" customHeight="1">
      <c r="B1720" s="403"/>
    </row>
    <row r="1721" spans="2:2" ht="35.1" customHeight="1">
      <c r="B1721" s="403"/>
    </row>
    <row r="1722" spans="2:2" ht="35.1" customHeight="1">
      <c r="B1722" s="403"/>
    </row>
    <row r="1723" spans="2:2" ht="35.1" customHeight="1">
      <c r="B1723" s="403"/>
    </row>
    <row r="1724" spans="2:2" ht="35.1" customHeight="1">
      <c r="B1724" s="403"/>
    </row>
    <row r="1725" spans="2:2" ht="35.1" customHeight="1">
      <c r="B1725" s="403"/>
    </row>
    <row r="1726" spans="2:2" ht="35.1" customHeight="1">
      <c r="B1726" s="403"/>
    </row>
    <row r="1727" spans="2:2" ht="35.1" customHeight="1">
      <c r="B1727" s="403"/>
    </row>
    <row r="1728" spans="2:2" ht="35.1" customHeight="1">
      <c r="B1728" s="403"/>
    </row>
    <row r="1729" spans="2:2" ht="35.1" customHeight="1">
      <c r="B1729" s="403"/>
    </row>
    <row r="1730" spans="2:2" ht="35.1" customHeight="1">
      <c r="B1730" s="403"/>
    </row>
    <row r="1731" spans="2:2" ht="35.1" customHeight="1">
      <c r="B1731" s="403"/>
    </row>
    <row r="1732" spans="2:2" ht="35.1" customHeight="1">
      <c r="B1732" s="403"/>
    </row>
    <row r="1733" spans="2:2" ht="35.1" customHeight="1">
      <c r="B1733" s="403"/>
    </row>
    <row r="1734" spans="2:2" ht="35.1" customHeight="1">
      <c r="B1734" s="403"/>
    </row>
    <row r="1735" spans="2:2" ht="35.1" customHeight="1">
      <c r="B1735" s="403"/>
    </row>
    <row r="1736" spans="2:2" ht="35.1" customHeight="1">
      <c r="B1736" s="403"/>
    </row>
    <row r="1737" spans="2:2" ht="35.1" customHeight="1">
      <c r="B1737" s="403"/>
    </row>
    <row r="1738" spans="2:2" ht="35.1" customHeight="1">
      <c r="B1738" s="403"/>
    </row>
    <row r="1739" spans="2:2" ht="35.1" customHeight="1">
      <c r="B1739" s="403"/>
    </row>
    <row r="1740" spans="2:2" ht="35.1" customHeight="1">
      <c r="B1740" s="403"/>
    </row>
    <row r="1741" spans="2:2" ht="35.1" customHeight="1">
      <c r="B1741" s="403"/>
    </row>
    <row r="1742" spans="2:2" ht="35.1" customHeight="1">
      <c r="B1742" s="403"/>
    </row>
    <row r="1743" spans="2:2" ht="35.1" customHeight="1">
      <c r="B1743" s="403"/>
    </row>
    <row r="1744" spans="2:2" ht="35.1" customHeight="1">
      <c r="B1744" s="403"/>
    </row>
    <row r="1745" spans="2:2" ht="35.1" customHeight="1">
      <c r="B1745" s="403"/>
    </row>
    <row r="1746" spans="2:2" ht="35.1" customHeight="1">
      <c r="B1746" s="403"/>
    </row>
    <row r="1747" spans="2:2" ht="35.1" customHeight="1">
      <c r="B1747" s="403"/>
    </row>
    <row r="1748" spans="2:2" ht="35.1" customHeight="1">
      <c r="B1748" s="403"/>
    </row>
    <row r="1749" spans="2:2" ht="35.1" customHeight="1">
      <c r="B1749" s="403"/>
    </row>
    <row r="1750" spans="2:2" ht="35.1" customHeight="1">
      <c r="B1750" s="403"/>
    </row>
    <row r="1751" spans="2:2" ht="35.1" customHeight="1">
      <c r="B1751" s="403"/>
    </row>
    <row r="1752" spans="2:2" ht="35.1" customHeight="1">
      <c r="B1752" s="403"/>
    </row>
    <row r="1753" spans="2:2" ht="35.1" customHeight="1">
      <c r="B1753" s="403"/>
    </row>
    <row r="1754" spans="2:2" ht="35.1" customHeight="1">
      <c r="B1754" s="403"/>
    </row>
    <row r="1755" spans="2:2" ht="35.1" customHeight="1">
      <c r="B1755" s="403"/>
    </row>
    <row r="1756" spans="2:2" ht="35.1" customHeight="1">
      <c r="B1756" s="403"/>
    </row>
    <row r="1757" spans="2:2" ht="35.1" customHeight="1">
      <c r="B1757" s="403"/>
    </row>
    <row r="1758" spans="2:2" ht="35.1" customHeight="1">
      <c r="B1758" s="403"/>
    </row>
    <row r="1759" spans="2:2" ht="35.1" customHeight="1">
      <c r="B1759" s="403"/>
    </row>
    <row r="1760" spans="2:2" ht="35.1" customHeight="1">
      <c r="B1760" s="403"/>
    </row>
    <row r="1761" spans="2:2" ht="35.1" customHeight="1">
      <c r="B1761" s="403"/>
    </row>
    <row r="1762" spans="2:2" ht="35.1" customHeight="1">
      <c r="B1762" s="403"/>
    </row>
    <row r="1763" spans="2:2" ht="35.1" customHeight="1">
      <c r="B1763" s="403"/>
    </row>
    <row r="1764" spans="2:2" ht="35.1" customHeight="1">
      <c r="B1764" s="403"/>
    </row>
    <row r="1765" spans="2:2" ht="35.1" customHeight="1">
      <c r="B1765" s="403"/>
    </row>
    <row r="1766" spans="2:2" ht="35.1" customHeight="1">
      <c r="B1766" s="403"/>
    </row>
    <row r="1767" spans="2:2" ht="35.1" customHeight="1">
      <c r="B1767" s="403"/>
    </row>
    <row r="1768" spans="2:2" ht="35.1" customHeight="1">
      <c r="B1768" s="403"/>
    </row>
    <row r="1769" spans="2:2" ht="35.1" customHeight="1">
      <c r="B1769" s="403"/>
    </row>
    <row r="1770" spans="2:2" ht="35.1" customHeight="1">
      <c r="B1770" s="403"/>
    </row>
    <row r="1771" spans="2:2" ht="35.1" customHeight="1">
      <c r="B1771" s="403"/>
    </row>
    <row r="1772" spans="2:2" ht="35.1" customHeight="1">
      <c r="B1772" s="403"/>
    </row>
    <row r="1773" spans="2:2" ht="35.1" customHeight="1">
      <c r="B1773" s="403"/>
    </row>
    <row r="1774" spans="2:2" ht="35.1" customHeight="1">
      <c r="B1774" s="403"/>
    </row>
    <row r="1775" spans="2:2" ht="35.1" customHeight="1">
      <c r="B1775" s="403"/>
    </row>
    <row r="1776" spans="2:2" ht="35.1" customHeight="1">
      <c r="B1776" s="403"/>
    </row>
    <row r="1777" spans="2:2" ht="35.1" customHeight="1">
      <c r="B1777" s="403"/>
    </row>
    <row r="1778" spans="2:2" ht="35.1" customHeight="1">
      <c r="B1778" s="403"/>
    </row>
    <row r="1779" spans="2:2" ht="35.1" customHeight="1">
      <c r="B1779" s="403"/>
    </row>
    <row r="1780" spans="2:2" ht="35.1" customHeight="1">
      <c r="B1780" s="403"/>
    </row>
    <row r="1781" spans="2:2" ht="35.1" customHeight="1">
      <c r="B1781" s="403"/>
    </row>
    <row r="1782" spans="2:2" ht="35.1" customHeight="1">
      <c r="B1782" s="403"/>
    </row>
    <row r="1783" spans="2:2" ht="35.1" customHeight="1">
      <c r="B1783" s="403"/>
    </row>
    <row r="1784" spans="2:2" ht="35.1" customHeight="1">
      <c r="B1784" s="403"/>
    </row>
    <row r="1785" spans="2:2" ht="35.1" customHeight="1">
      <c r="B1785" s="403"/>
    </row>
    <row r="1786" spans="2:2" ht="35.1" customHeight="1">
      <c r="B1786" s="403"/>
    </row>
    <row r="1787" spans="2:2" ht="35.1" customHeight="1">
      <c r="B1787" s="403"/>
    </row>
    <row r="1788" spans="2:2" ht="35.1" customHeight="1">
      <c r="B1788" s="403"/>
    </row>
    <row r="1789" spans="2:2" ht="35.1" customHeight="1">
      <c r="B1789" s="403"/>
    </row>
    <row r="1790" spans="2:2" ht="35.1" customHeight="1">
      <c r="B1790" s="403"/>
    </row>
    <row r="1791" spans="2:2" ht="35.1" customHeight="1">
      <c r="B1791" s="403"/>
    </row>
    <row r="1792" spans="2:2" ht="35.1" customHeight="1">
      <c r="B1792" s="403"/>
    </row>
    <row r="1793" spans="2:2" ht="35.1" customHeight="1">
      <c r="B1793" s="403"/>
    </row>
    <row r="1794" spans="2:2" ht="35.1" customHeight="1">
      <c r="B1794" s="403"/>
    </row>
    <row r="1795" spans="2:2" ht="35.1" customHeight="1">
      <c r="B1795" s="403"/>
    </row>
    <row r="1796" spans="2:2" ht="35.1" customHeight="1">
      <c r="B1796" s="403"/>
    </row>
    <row r="1797" spans="2:2" ht="35.1" customHeight="1">
      <c r="B1797" s="403"/>
    </row>
    <row r="1798" spans="2:2" ht="35.1" customHeight="1">
      <c r="B1798" s="403"/>
    </row>
    <row r="1799" spans="2:2" ht="35.1" customHeight="1">
      <c r="B1799" s="403"/>
    </row>
    <row r="1800" spans="2:2" ht="35.1" customHeight="1">
      <c r="B1800" s="403"/>
    </row>
    <row r="1801" spans="2:2" ht="35.1" customHeight="1">
      <c r="B1801" s="403"/>
    </row>
    <row r="1802" spans="2:2" ht="35.1" customHeight="1">
      <c r="B1802" s="403"/>
    </row>
    <row r="1803" spans="2:2" ht="35.1" customHeight="1">
      <c r="B1803" s="403"/>
    </row>
    <row r="1804" spans="2:2" ht="35.1" customHeight="1">
      <c r="B1804" s="403"/>
    </row>
    <row r="1805" spans="2:2" ht="35.1" customHeight="1">
      <c r="B1805" s="403"/>
    </row>
    <row r="1806" spans="2:2" ht="35.1" customHeight="1">
      <c r="B1806" s="403"/>
    </row>
    <row r="1807" spans="2:2" ht="35.1" customHeight="1">
      <c r="B1807" s="403"/>
    </row>
    <row r="1808" spans="2:2" ht="35.1" customHeight="1">
      <c r="B1808" s="403"/>
    </row>
    <row r="1809" spans="2:2" ht="35.1" customHeight="1">
      <c r="B1809" s="403"/>
    </row>
    <row r="1810" spans="2:2" ht="35.1" customHeight="1">
      <c r="B1810" s="403"/>
    </row>
    <row r="1811" spans="2:2" ht="35.1" customHeight="1">
      <c r="B1811" s="403"/>
    </row>
    <row r="1812" spans="2:2" ht="35.1" customHeight="1">
      <c r="B1812" s="403"/>
    </row>
    <row r="1813" spans="2:2" ht="35.1" customHeight="1">
      <c r="B1813" s="403"/>
    </row>
    <row r="1814" spans="2:2" ht="35.1" customHeight="1">
      <c r="B1814" s="403"/>
    </row>
    <row r="1815" spans="2:2" ht="35.1" customHeight="1">
      <c r="B1815" s="403"/>
    </row>
    <row r="1816" spans="2:2" ht="35.1" customHeight="1">
      <c r="B1816" s="403"/>
    </row>
    <row r="1817" spans="2:2" ht="35.1" customHeight="1">
      <c r="B1817" s="403"/>
    </row>
    <row r="1818" spans="2:2" ht="35.1" customHeight="1">
      <c r="B1818" s="403"/>
    </row>
    <row r="1819" spans="2:2" ht="35.1" customHeight="1">
      <c r="B1819" s="403"/>
    </row>
    <row r="1820" spans="2:2" ht="35.1" customHeight="1">
      <c r="B1820" s="403"/>
    </row>
    <row r="1821" spans="2:2" ht="35.1" customHeight="1">
      <c r="B1821" s="403"/>
    </row>
    <row r="1822" spans="2:2" ht="35.1" customHeight="1">
      <c r="B1822" s="403"/>
    </row>
    <row r="1823" spans="2:2" ht="35.1" customHeight="1">
      <c r="B1823" s="403"/>
    </row>
    <row r="1824" spans="2:2" ht="35.1" customHeight="1">
      <c r="B1824" s="403"/>
    </row>
    <row r="1825" spans="2:2" ht="35.1" customHeight="1">
      <c r="B1825" s="403"/>
    </row>
    <row r="1826" spans="2:2" ht="35.1" customHeight="1">
      <c r="B1826" s="403"/>
    </row>
    <row r="1827" spans="2:2" ht="35.1" customHeight="1">
      <c r="B1827" s="403"/>
    </row>
    <row r="1828" spans="2:2" ht="35.1" customHeight="1">
      <c r="B1828" s="403"/>
    </row>
    <row r="1829" spans="2:2" ht="35.1" customHeight="1">
      <c r="B1829" s="403"/>
    </row>
    <row r="1830" spans="2:2" ht="35.1" customHeight="1">
      <c r="B1830" s="403"/>
    </row>
    <row r="1831" spans="2:2" ht="35.1" customHeight="1">
      <c r="B1831" s="403"/>
    </row>
    <row r="1832" spans="2:2" ht="35.1" customHeight="1">
      <c r="B1832" s="403"/>
    </row>
    <row r="1833" spans="2:2" ht="35.1" customHeight="1">
      <c r="B1833" s="403"/>
    </row>
    <row r="1834" spans="2:2" ht="35.1" customHeight="1">
      <c r="B1834" s="403"/>
    </row>
    <row r="1835" spans="2:2" ht="35.1" customHeight="1">
      <c r="B1835" s="403"/>
    </row>
    <row r="1836" spans="2:2" ht="35.1" customHeight="1">
      <c r="B1836" s="403"/>
    </row>
    <row r="1837" spans="2:2" ht="35.1" customHeight="1">
      <c r="B1837" s="403"/>
    </row>
    <row r="1838" spans="2:2" ht="35.1" customHeight="1">
      <c r="B1838" s="403"/>
    </row>
    <row r="1839" spans="2:2" ht="35.1" customHeight="1">
      <c r="B1839" s="403"/>
    </row>
    <row r="1840" spans="2:2" ht="35.1" customHeight="1">
      <c r="B1840" s="403"/>
    </row>
    <row r="1841" spans="2:2" ht="35.1" customHeight="1">
      <c r="B1841" s="403"/>
    </row>
    <row r="1842" spans="2:2" ht="35.1" customHeight="1">
      <c r="B1842" s="403"/>
    </row>
    <row r="1843" spans="2:2" ht="35.1" customHeight="1">
      <c r="B1843" s="403"/>
    </row>
    <row r="1844" spans="2:2" ht="35.1" customHeight="1">
      <c r="B1844" s="403"/>
    </row>
    <row r="1845" spans="2:2" ht="35.1" customHeight="1">
      <c r="B1845" s="403"/>
    </row>
    <row r="1846" spans="2:2" ht="35.1" customHeight="1">
      <c r="B1846" s="403"/>
    </row>
    <row r="1847" spans="2:2" ht="35.1" customHeight="1">
      <c r="B1847" s="403"/>
    </row>
    <row r="1848" spans="2:2" ht="35.1" customHeight="1">
      <c r="B1848" s="403"/>
    </row>
    <row r="1849" spans="2:2" ht="35.1" customHeight="1">
      <c r="B1849" s="403"/>
    </row>
    <row r="1850" spans="2:2" ht="35.1" customHeight="1">
      <c r="B1850" s="403"/>
    </row>
    <row r="1851" spans="2:2" ht="35.1" customHeight="1">
      <c r="B1851" s="403"/>
    </row>
    <row r="1852" spans="2:2" ht="35.1" customHeight="1">
      <c r="B1852" s="403"/>
    </row>
    <row r="1853" spans="2:2" ht="35.1" customHeight="1">
      <c r="B1853" s="403"/>
    </row>
    <row r="1854" spans="2:2" ht="35.1" customHeight="1">
      <c r="B1854" s="403"/>
    </row>
    <row r="1855" spans="2:2" ht="35.1" customHeight="1">
      <c r="B1855" s="403"/>
    </row>
    <row r="1856" spans="2:2" ht="35.1" customHeight="1">
      <c r="B1856" s="403"/>
    </row>
    <row r="1857" spans="2:2" ht="35.1" customHeight="1">
      <c r="B1857" s="403"/>
    </row>
    <row r="1858" spans="2:2" ht="35.1" customHeight="1">
      <c r="B1858" s="403"/>
    </row>
    <row r="1859" spans="2:2" ht="35.1" customHeight="1">
      <c r="B1859" s="403"/>
    </row>
    <row r="1860" spans="2:2" ht="35.1" customHeight="1">
      <c r="B1860" s="403"/>
    </row>
    <row r="1861" spans="2:2" ht="35.1" customHeight="1">
      <c r="B1861" s="403"/>
    </row>
    <row r="1862" spans="2:2" ht="35.1" customHeight="1">
      <c r="B1862" s="403"/>
    </row>
    <row r="1863" spans="2:2" ht="35.1" customHeight="1">
      <c r="B1863" s="403"/>
    </row>
    <row r="1864" spans="2:2" ht="35.1" customHeight="1">
      <c r="B1864" s="403"/>
    </row>
    <row r="1865" spans="2:2" ht="35.1" customHeight="1">
      <c r="B1865" s="403"/>
    </row>
    <row r="1866" spans="2:2" ht="35.1" customHeight="1">
      <c r="B1866" s="403"/>
    </row>
    <row r="1867" spans="2:2" ht="35.1" customHeight="1">
      <c r="B1867" s="403"/>
    </row>
    <row r="1868" spans="2:2" ht="35.1" customHeight="1">
      <c r="B1868" s="403"/>
    </row>
    <row r="1869" spans="2:2" ht="35.1" customHeight="1">
      <c r="B1869" s="403"/>
    </row>
    <row r="1870" spans="2:2" ht="35.1" customHeight="1">
      <c r="B1870" s="403"/>
    </row>
    <row r="1871" spans="2:2" ht="35.1" customHeight="1">
      <c r="B1871" s="403"/>
    </row>
    <row r="1872" spans="2:2" ht="35.1" customHeight="1">
      <c r="B1872" s="403"/>
    </row>
    <row r="1873" spans="2:2" ht="35.1" customHeight="1">
      <c r="B1873" s="403"/>
    </row>
    <row r="1874" spans="2:2" ht="35.1" customHeight="1">
      <c r="B1874" s="403"/>
    </row>
    <row r="1875" spans="2:2" ht="35.1" customHeight="1">
      <c r="B1875" s="403"/>
    </row>
    <row r="1876" spans="2:2" ht="35.1" customHeight="1">
      <c r="B1876" s="403"/>
    </row>
    <row r="1877" spans="2:2" ht="35.1" customHeight="1">
      <c r="B1877" s="403"/>
    </row>
    <row r="1878" spans="2:2" ht="35.1" customHeight="1">
      <c r="B1878" s="403"/>
    </row>
    <row r="1879" spans="2:2" ht="35.1" customHeight="1">
      <c r="B1879" s="403"/>
    </row>
    <row r="1880" spans="2:2" ht="35.1" customHeight="1">
      <c r="B1880" s="403"/>
    </row>
    <row r="1881" spans="2:2" ht="35.1" customHeight="1">
      <c r="B1881" s="403"/>
    </row>
    <row r="1882" spans="2:2" ht="35.1" customHeight="1">
      <c r="B1882" s="403"/>
    </row>
    <row r="1883" spans="2:2" ht="35.1" customHeight="1">
      <c r="B1883" s="403"/>
    </row>
    <row r="1884" spans="2:2" ht="35.1" customHeight="1">
      <c r="B1884" s="403"/>
    </row>
    <row r="1885" spans="2:2" ht="35.1" customHeight="1">
      <c r="B1885" s="403"/>
    </row>
    <row r="1886" spans="2:2" ht="35.1" customHeight="1">
      <c r="B1886" s="403"/>
    </row>
    <row r="1887" spans="2:2" ht="35.1" customHeight="1">
      <c r="B1887" s="403"/>
    </row>
    <row r="1888" spans="2:2" ht="35.1" customHeight="1">
      <c r="B1888" s="403"/>
    </row>
    <row r="1889" spans="2:2" ht="35.1" customHeight="1">
      <c r="B1889" s="403"/>
    </row>
    <row r="1890" spans="2:2" ht="35.1" customHeight="1">
      <c r="B1890" s="403"/>
    </row>
    <row r="1891" spans="2:2" ht="35.1" customHeight="1">
      <c r="B1891" s="403"/>
    </row>
    <row r="1892" spans="2:2" ht="35.1" customHeight="1">
      <c r="B1892" s="403"/>
    </row>
    <row r="1893" spans="2:2" ht="35.1" customHeight="1">
      <c r="B1893" s="403"/>
    </row>
    <row r="1894" spans="2:2" ht="35.1" customHeight="1">
      <c r="B1894" s="403"/>
    </row>
    <row r="1895" spans="2:2" ht="35.1" customHeight="1">
      <c r="B1895" s="403"/>
    </row>
    <row r="1896" spans="2:2" ht="35.1" customHeight="1">
      <c r="B1896" s="403"/>
    </row>
    <row r="1897" spans="2:2" ht="35.1" customHeight="1">
      <c r="B1897" s="403"/>
    </row>
    <row r="1898" spans="2:2" ht="35.1" customHeight="1">
      <c r="B1898" s="403"/>
    </row>
    <row r="1899" spans="2:2" ht="35.1" customHeight="1">
      <c r="B1899" s="403"/>
    </row>
    <row r="1900" spans="2:2" ht="35.1" customHeight="1">
      <c r="B1900" s="403"/>
    </row>
    <row r="1901" spans="2:2" ht="35.1" customHeight="1">
      <c r="B1901" s="403"/>
    </row>
    <row r="1902" spans="2:2" ht="35.1" customHeight="1">
      <c r="B1902" s="403"/>
    </row>
    <row r="1903" spans="2:2" ht="35.1" customHeight="1">
      <c r="B1903" s="403"/>
    </row>
    <row r="1904" spans="2:2" ht="35.1" customHeight="1">
      <c r="B1904" s="403"/>
    </row>
    <row r="1905" spans="2:2" ht="35.1" customHeight="1">
      <c r="B1905" s="403"/>
    </row>
    <row r="1906" spans="2:2" ht="35.1" customHeight="1">
      <c r="B1906" s="403"/>
    </row>
    <row r="1907" spans="2:2" ht="35.1" customHeight="1">
      <c r="B1907" s="403"/>
    </row>
    <row r="1908" spans="2:2" ht="35.1" customHeight="1">
      <c r="B1908" s="403"/>
    </row>
    <row r="1909" spans="2:2" ht="35.1" customHeight="1">
      <c r="B1909" s="403"/>
    </row>
    <row r="1910" spans="2:2" ht="35.1" customHeight="1">
      <c r="B1910" s="403"/>
    </row>
    <row r="1911" spans="2:2" ht="35.1" customHeight="1">
      <c r="B1911" s="403"/>
    </row>
    <row r="1912" spans="2:2" ht="35.1" customHeight="1">
      <c r="B1912" s="403"/>
    </row>
    <row r="1913" spans="2:2" ht="35.1" customHeight="1">
      <c r="B1913" s="403"/>
    </row>
    <row r="1914" spans="2:2" ht="35.1" customHeight="1">
      <c r="B1914" s="403"/>
    </row>
    <row r="1915" spans="2:2" ht="35.1" customHeight="1">
      <c r="B1915" s="403"/>
    </row>
    <row r="1916" spans="2:2" ht="35.1" customHeight="1">
      <c r="B1916" s="403"/>
    </row>
    <row r="1917" spans="2:2" ht="35.1" customHeight="1">
      <c r="B1917" s="403"/>
    </row>
    <row r="1918" spans="2:2" ht="35.1" customHeight="1">
      <c r="B1918" s="403"/>
    </row>
    <row r="1919" spans="2:2" ht="35.1" customHeight="1">
      <c r="B1919" s="403"/>
    </row>
    <row r="1920" spans="2:2" ht="35.1" customHeight="1">
      <c r="B1920" s="403"/>
    </row>
    <row r="1921" spans="2:2" ht="35.1" customHeight="1">
      <c r="B1921" s="403"/>
    </row>
    <row r="1922" spans="2:2" ht="35.1" customHeight="1">
      <c r="B1922" s="403"/>
    </row>
    <row r="1923" spans="2:2" ht="35.1" customHeight="1">
      <c r="B1923" s="403"/>
    </row>
    <row r="1924" spans="2:2" ht="35.1" customHeight="1">
      <c r="B1924" s="403"/>
    </row>
    <row r="1925" spans="2:2" ht="35.1" customHeight="1">
      <c r="B1925" s="403"/>
    </row>
    <row r="1926" spans="2:2" ht="35.1" customHeight="1">
      <c r="B1926" s="403"/>
    </row>
    <row r="1927" spans="2:2" ht="35.1" customHeight="1">
      <c r="B1927" s="403"/>
    </row>
    <row r="1928" spans="2:2" ht="35.1" customHeight="1">
      <c r="B1928" s="403"/>
    </row>
    <row r="1929" spans="2:2" ht="35.1" customHeight="1">
      <c r="B1929" s="403"/>
    </row>
    <row r="1930" spans="2:2" ht="35.1" customHeight="1">
      <c r="B1930" s="403"/>
    </row>
    <row r="1931" spans="2:2" ht="35.1" customHeight="1">
      <c r="B1931" s="403"/>
    </row>
    <row r="1932" spans="2:2" ht="35.1" customHeight="1">
      <c r="B1932" s="403"/>
    </row>
    <row r="1933" spans="2:2" ht="35.1" customHeight="1">
      <c r="B1933" s="403"/>
    </row>
    <row r="1934" spans="2:2" ht="35.1" customHeight="1">
      <c r="B1934" s="403"/>
    </row>
    <row r="1935" spans="2:2" ht="35.1" customHeight="1">
      <c r="B1935" s="403"/>
    </row>
    <row r="1936" spans="2:2" ht="35.1" customHeight="1">
      <c r="B1936" s="403"/>
    </row>
    <row r="1937" spans="2:2" ht="35.1" customHeight="1">
      <c r="B1937" s="403"/>
    </row>
    <row r="1938" spans="2:2" ht="35.1" customHeight="1">
      <c r="B1938" s="403"/>
    </row>
    <row r="1939" spans="2:2" ht="35.1" customHeight="1">
      <c r="B1939" s="403"/>
    </row>
    <row r="1940" spans="2:2" ht="35.1" customHeight="1">
      <c r="B1940" s="403"/>
    </row>
    <row r="1941" spans="2:2" ht="35.1" customHeight="1">
      <c r="B1941" s="403"/>
    </row>
    <row r="1942" spans="2:2" ht="35.1" customHeight="1">
      <c r="B1942" s="403"/>
    </row>
    <row r="1943" spans="2:2" ht="35.1" customHeight="1">
      <c r="B1943" s="403"/>
    </row>
    <row r="1944" spans="2:2" ht="35.1" customHeight="1">
      <c r="B1944" s="403"/>
    </row>
    <row r="1945" spans="2:2" ht="35.1" customHeight="1">
      <c r="B1945" s="403"/>
    </row>
    <row r="1946" spans="2:2" ht="35.1" customHeight="1">
      <c r="B1946" s="403"/>
    </row>
    <row r="1947" spans="2:2" ht="35.1" customHeight="1">
      <c r="B1947" s="403"/>
    </row>
    <row r="1948" spans="2:2" ht="35.1" customHeight="1">
      <c r="B1948" s="403"/>
    </row>
    <row r="1949" spans="2:2" ht="35.1" customHeight="1">
      <c r="B1949" s="403"/>
    </row>
    <row r="1950" spans="2:2" ht="35.1" customHeight="1">
      <c r="B1950" s="403"/>
    </row>
    <row r="1951" spans="2:2" ht="35.1" customHeight="1">
      <c r="B1951" s="403"/>
    </row>
    <row r="1952" spans="2:2" ht="35.1" customHeight="1">
      <c r="B1952" s="403"/>
    </row>
    <row r="1953" spans="2:2" ht="35.1" customHeight="1">
      <c r="B1953" s="403"/>
    </row>
    <row r="1954" spans="2:2" ht="35.1" customHeight="1">
      <c r="B1954" s="403"/>
    </row>
    <row r="1955" spans="2:2" ht="35.1" customHeight="1">
      <c r="B1955" s="403"/>
    </row>
    <row r="1956" spans="2:2" ht="35.1" customHeight="1">
      <c r="B1956" s="403"/>
    </row>
    <row r="1957" spans="2:2" ht="35.1" customHeight="1">
      <c r="B1957" s="403"/>
    </row>
    <row r="1958" spans="2:2" ht="35.1" customHeight="1">
      <c r="B1958" s="403"/>
    </row>
    <row r="1959" spans="2:2" ht="35.1" customHeight="1">
      <c r="B1959" s="403"/>
    </row>
    <row r="1960" spans="2:2" ht="35.1" customHeight="1">
      <c r="B1960" s="403"/>
    </row>
    <row r="1961" spans="2:2" ht="35.1" customHeight="1">
      <c r="B1961" s="403"/>
    </row>
    <row r="1962" spans="2:2" ht="35.1" customHeight="1">
      <c r="B1962" s="403"/>
    </row>
    <row r="1963" spans="2:2" ht="35.1" customHeight="1">
      <c r="B1963" s="403"/>
    </row>
    <row r="1964" spans="2:2" ht="35.1" customHeight="1">
      <c r="B1964" s="403"/>
    </row>
    <row r="1965" spans="2:2" ht="35.1" customHeight="1">
      <c r="B1965" s="403"/>
    </row>
    <row r="1966" spans="2:2" ht="35.1" customHeight="1">
      <c r="B1966" s="403"/>
    </row>
    <row r="1967" spans="2:2" ht="35.1" customHeight="1">
      <c r="B1967" s="403"/>
    </row>
    <row r="1968" spans="2:2" ht="35.1" customHeight="1">
      <c r="B1968" s="403"/>
    </row>
    <row r="1969" spans="2:2" ht="35.1" customHeight="1">
      <c r="B1969" s="403"/>
    </row>
    <row r="1970" spans="2:2" ht="35.1" customHeight="1">
      <c r="B1970" s="403"/>
    </row>
    <row r="1971" spans="2:2" ht="35.1" customHeight="1">
      <c r="B1971" s="403"/>
    </row>
    <row r="1972" spans="2:2" ht="35.1" customHeight="1">
      <c r="B1972" s="403"/>
    </row>
    <row r="1973" spans="2:2" ht="35.1" customHeight="1">
      <c r="B1973" s="403"/>
    </row>
    <row r="1974" spans="2:2" ht="35.1" customHeight="1">
      <c r="B1974" s="403"/>
    </row>
    <row r="1975" spans="2:2" ht="35.1" customHeight="1">
      <c r="B1975" s="403"/>
    </row>
    <row r="1976" spans="2:2" ht="35.1" customHeight="1">
      <c r="B1976" s="403"/>
    </row>
    <row r="1977" spans="2:2" ht="35.1" customHeight="1">
      <c r="B1977" s="403"/>
    </row>
    <row r="1978" spans="2:2" ht="35.1" customHeight="1">
      <c r="B1978" s="403"/>
    </row>
    <row r="1979" spans="2:2" ht="35.1" customHeight="1">
      <c r="B1979" s="403"/>
    </row>
    <row r="1980" spans="2:2" ht="35.1" customHeight="1">
      <c r="B1980" s="403"/>
    </row>
    <row r="1981" spans="2:2" ht="35.1" customHeight="1">
      <c r="B1981" s="403"/>
    </row>
    <row r="1982" spans="2:2" ht="35.1" customHeight="1">
      <c r="B1982" s="403"/>
    </row>
  </sheetData>
  <mergeCells count="33">
    <mergeCell ref="C71:J71"/>
    <mergeCell ref="F66:H66"/>
    <mergeCell ref="F67:H67"/>
    <mergeCell ref="C69:J69"/>
    <mergeCell ref="C70:J70"/>
    <mergeCell ref="M3:N3"/>
    <mergeCell ref="N6:P6"/>
    <mergeCell ref="B40:C40"/>
    <mergeCell ref="B41:C41"/>
    <mergeCell ref="B22:B29"/>
    <mergeCell ref="B20:C20"/>
    <mergeCell ref="B34:C34"/>
    <mergeCell ref="B35:C35"/>
    <mergeCell ref="B36:C36"/>
    <mergeCell ref="B37:C37"/>
    <mergeCell ref="B38:C38"/>
    <mergeCell ref="B39:C39"/>
    <mergeCell ref="B32:C32"/>
    <mergeCell ref="B7:B12"/>
    <mergeCell ref="B14:B17"/>
    <mergeCell ref="B49:D49"/>
    <mergeCell ref="B50:D50"/>
    <mergeCell ref="E2:E5"/>
    <mergeCell ref="D46:D47"/>
    <mergeCell ref="B45:B47"/>
    <mergeCell ref="C46:C47"/>
    <mergeCell ref="B63:D63"/>
    <mergeCell ref="A52:A53"/>
    <mergeCell ref="B60:D60"/>
    <mergeCell ref="B62:D62"/>
    <mergeCell ref="B52:E53"/>
    <mergeCell ref="B55:E55"/>
    <mergeCell ref="B61:E61"/>
  </mergeCells>
  <printOptions horizontalCentered="1"/>
  <pageMargins left="0.2" right="0.2" top="0.2" bottom="0.2" header="0.2" footer="0.2"/>
  <pageSetup paperSize="9" fitToHeight="0" orientation="portrait" r:id="rId1"/>
  <headerFooter alignWithMargins="0">
    <oddFooter>&amp;L&amp;"Segoe UI,Bold"&amp;8&amp;F&amp;DNEWFORM# DSN01/F20,rev.k&amp;R&amp;"Segoe UI,Bold"&amp;8Page &amp;P of &amp;N</oddFoot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1A82B-0CD7-44B1-B028-96FF813AFBA3}">
  <sheetPr codeName="Sheet53">
    <pageSetUpPr fitToPage="1"/>
  </sheetPr>
  <dimension ref="A1:AE1981"/>
  <sheetViews>
    <sheetView showGridLines="0" view="pageBreakPreview" zoomScale="85" zoomScaleSheetLayoutView="85" workbookViewId="0">
      <selection activeCell="D11" sqref="D11"/>
    </sheetView>
  </sheetViews>
  <sheetFormatPr defaultColWidth="9.140625" defaultRowHeight="35.1" customHeight="1" outlineLevelRow="1"/>
  <cols>
    <col min="1" max="1" width="2.7109375" style="356" customWidth="1"/>
    <col min="2" max="2" width="18.7109375" style="437" customWidth="1"/>
    <col min="3" max="4" width="36.7109375" style="356" customWidth="1"/>
    <col min="5" max="5" width="2.7109375" style="356" customWidth="1"/>
    <col min="6" max="6" width="25.5703125" style="351" bestFit="1" customWidth="1"/>
    <col min="7" max="7" width="29.7109375" style="435" customWidth="1"/>
    <col min="8" max="8" width="27.7109375" style="436" customWidth="1"/>
    <col min="9" max="9" width="16.140625" style="436" customWidth="1"/>
    <col min="10" max="10" width="3.42578125" style="356" customWidth="1"/>
    <col min="11" max="12" width="18.85546875" style="356" customWidth="1"/>
    <col min="13" max="13" width="12.5703125" style="356" customWidth="1"/>
    <col min="14" max="14" width="13" style="356" bestFit="1" customWidth="1"/>
    <col min="15" max="15" width="8.42578125" style="356" bestFit="1" customWidth="1"/>
    <col min="16" max="16" width="9.42578125" style="356" customWidth="1"/>
    <col min="17" max="17" width="17.7109375" style="356" bestFit="1" customWidth="1"/>
    <col min="18" max="18" width="9.140625" style="356"/>
    <col min="19" max="19" width="7.85546875" style="356" customWidth="1"/>
    <col min="20" max="20" width="12.28515625" style="356" bestFit="1" customWidth="1"/>
    <col min="21" max="21" width="9" style="356" customWidth="1"/>
    <col min="22" max="22" width="21.140625" style="356" customWidth="1"/>
    <col min="23" max="23" width="7.42578125" style="356" bestFit="1" customWidth="1"/>
    <col min="24" max="24" width="9.140625" style="356"/>
    <col min="25" max="25" width="8.42578125" style="356" customWidth="1"/>
    <col min="26" max="26" width="7.5703125" style="356" customWidth="1"/>
    <col min="27" max="16384" width="9.140625" style="356"/>
  </cols>
  <sheetData>
    <row r="1" spans="1:31" ht="7.9" customHeight="1">
      <c r="B1" s="435"/>
    </row>
    <row r="2" spans="1:31" s="399" customFormat="1" ht="38.450000000000003" customHeight="1">
      <c r="A2" s="356"/>
      <c r="B2" s="356"/>
      <c r="C2" s="397"/>
      <c r="E2" s="737"/>
      <c r="F2" s="397"/>
      <c r="I2" s="397"/>
      <c r="J2" s="397"/>
      <c r="K2" s="355"/>
      <c r="L2" s="355"/>
      <c r="M2" s="398"/>
      <c r="N2" s="355"/>
      <c r="O2" s="355"/>
      <c r="P2" s="355"/>
      <c r="Q2" s="355"/>
      <c r="R2" s="355"/>
      <c r="S2" s="355"/>
      <c r="T2" s="355"/>
      <c r="U2" s="355"/>
      <c r="V2" s="355"/>
      <c r="W2" s="355"/>
      <c r="X2" s="355"/>
      <c r="Y2" s="355"/>
      <c r="Z2" s="355"/>
      <c r="AA2" s="355"/>
      <c r="AB2" s="355"/>
      <c r="AC2" s="355"/>
      <c r="AD2" s="355"/>
      <c r="AE2" s="355"/>
    </row>
    <row r="3" spans="1:31" ht="28.15" customHeight="1">
      <c r="B3" s="356"/>
      <c r="C3" s="397"/>
      <c r="E3" s="737"/>
      <c r="F3" s="397"/>
      <c r="I3" s="397"/>
      <c r="J3" s="397"/>
      <c r="K3" s="400"/>
      <c r="L3" s="400"/>
      <c r="M3" s="745"/>
      <c r="N3" s="745"/>
      <c r="O3" s="355"/>
      <c r="P3" s="355"/>
      <c r="Q3" s="355"/>
      <c r="R3" s="355"/>
      <c r="S3" s="355"/>
      <c r="T3" s="355"/>
      <c r="U3" s="355"/>
      <c r="V3" s="355"/>
      <c r="W3" s="355"/>
      <c r="X3" s="355"/>
      <c r="Y3" s="355"/>
      <c r="Z3" s="355"/>
      <c r="AA3" s="355"/>
      <c r="AB3" s="355"/>
      <c r="AC3" s="355"/>
      <c r="AD3" s="355"/>
      <c r="AE3" s="355"/>
    </row>
    <row r="4" spans="1:31" ht="19.899999999999999" customHeight="1">
      <c r="B4" s="356"/>
      <c r="C4" s="397"/>
      <c r="E4" s="737"/>
      <c r="F4" s="397"/>
      <c r="I4" s="91"/>
      <c r="J4" s="91"/>
      <c r="K4" s="355"/>
      <c r="L4" s="355"/>
      <c r="M4" s="401"/>
      <c r="N4" s="401"/>
      <c r="O4" s="355"/>
      <c r="P4" s="355"/>
      <c r="Q4" s="355"/>
      <c r="R4" s="355"/>
      <c r="S4" s="355"/>
      <c r="T4" s="355"/>
      <c r="U4" s="355"/>
      <c r="V4" s="355"/>
      <c r="W4" s="355"/>
      <c r="X4" s="355"/>
      <c r="Y4" s="355"/>
      <c r="Z4" s="355"/>
      <c r="AA4" s="355"/>
      <c r="AB4" s="355"/>
      <c r="AC4" s="355"/>
      <c r="AD4" s="355"/>
      <c r="AE4" s="355"/>
    </row>
    <row r="5" spans="1:31" ht="16.5" customHeight="1" thickBot="1">
      <c r="B5" s="356"/>
      <c r="C5" s="397"/>
      <c r="E5" s="737"/>
      <c r="F5" s="397"/>
      <c r="H5" s="402" t="str">
        <f>General!$C$11</f>
        <v>IMG_0000</v>
      </c>
      <c r="I5" s="402"/>
      <c r="J5" s="91"/>
      <c r="M5" s="401"/>
      <c r="N5" s="401"/>
      <c r="O5" s="355"/>
      <c r="P5" s="355"/>
      <c r="Q5" s="355"/>
      <c r="R5" s="355"/>
      <c r="S5" s="355"/>
      <c r="T5" s="355"/>
      <c r="U5" s="355"/>
      <c r="V5" s="355"/>
      <c r="W5" s="355"/>
      <c r="X5" s="355"/>
      <c r="Y5" s="355"/>
      <c r="Z5" s="355"/>
      <c r="AA5" s="355"/>
      <c r="AB5" s="355"/>
      <c r="AC5" s="355"/>
      <c r="AD5" s="355"/>
      <c r="AE5" s="355"/>
    </row>
    <row r="6" spans="1:31" ht="21.75" customHeight="1" thickTop="1" thickBot="1">
      <c r="A6" s="592" t="str">
        <f>+H5</f>
        <v>IMG_0000</v>
      </c>
      <c r="B6" s="403"/>
      <c r="D6" s="91"/>
      <c r="E6" s="91"/>
      <c r="F6" s="91"/>
      <c r="G6" s="91"/>
      <c r="H6" s="401"/>
      <c r="I6" s="401"/>
      <c r="J6" s="404"/>
      <c r="M6" s="147"/>
      <c r="N6" s="746" t="s">
        <v>445</v>
      </c>
      <c r="O6" s="747"/>
      <c r="P6" s="748"/>
      <c r="Q6" s="89"/>
      <c r="R6" s="89"/>
      <c r="S6" s="405" t="s">
        <v>446</v>
      </c>
      <c r="T6" s="405" t="s">
        <v>447</v>
      </c>
      <c r="U6" s="405" t="s">
        <v>448</v>
      </c>
      <c r="V6" s="405" t="s">
        <v>449</v>
      </c>
      <c r="W6" s="405" t="s">
        <v>448</v>
      </c>
      <c r="X6" s="165"/>
      <c r="Y6" s="406" t="s">
        <v>446</v>
      </c>
      <c r="Z6" s="406" t="s">
        <v>450</v>
      </c>
      <c r="AA6" s="355"/>
      <c r="AB6" s="355"/>
      <c r="AC6" s="355"/>
      <c r="AD6" s="355"/>
      <c r="AE6" s="355"/>
    </row>
    <row r="7" spans="1:31" ht="20.100000000000001" customHeight="1" outlineLevel="1" thickTop="1" thickBot="1">
      <c r="B7" s="767" t="s">
        <v>451</v>
      </c>
      <c r="C7" s="633" t="s">
        <v>26</v>
      </c>
      <c r="D7" s="645" t="s">
        <v>653</v>
      </c>
      <c r="H7" s="462"/>
      <c r="I7" s="462"/>
      <c r="J7" s="91"/>
      <c r="M7" s="408"/>
      <c r="N7" s="408"/>
      <c r="O7" s="408"/>
      <c r="P7" s="408"/>
      <c r="Q7" s="408"/>
      <c r="R7" s="89"/>
      <c r="S7" s="408"/>
      <c r="T7" s="408"/>
      <c r="U7" s="408"/>
      <c r="V7" s="408"/>
      <c r="W7" s="408"/>
      <c r="X7" s="89"/>
      <c r="Y7" s="408"/>
      <c r="Z7" s="408"/>
      <c r="AA7" s="409"/>
      <c r="AB7" s="355"/>
      <c r="AC7" s="355"/>
      <c r="AD7" s="355"/>
      <c r="AE7" s="355"/>
    </row>
    <row r="8" spans="1:31" ht="19.149999999999999" customHeight="1" outlineLevel="1" thickTop="1" thickBot="1">
      <c r="B8" s="768"/>
      <c r="C8" s="635" t="s">
        <v>452</v>
      </c>
      <c r="D8" s="646">
        <f>+Outdoor!I141</f>
        <v>0</v>
      </c>
      <c r="J8" s="91"/>
      <c r="M8" s="408"/>
      <c r="N8" s="408"/>
      <c r="O8" s="408"/>
      <c r="P8" s="408"/>
      <c r="Q8" s="408"/>
      <c r="R8" s="89"/>
      <c r="S8" s="408"/>
      <c r="T8" s="408"/>
      <c r="U8" s="408"/>
      <c r="V8" s="408"/>
      <c r="W8" s="408"/>
      <c r="X8" s="89"/>
      <c r="Y8" s="408"/>
      <c r="Z8" s="408"/>
      <c r="AA8" s="355"/>
      <c r="AB8" s="355"/>
      <c r="AC8" s="355"/>
      <c r="AD8" s="355"/>
      <c r="AE8" s="355"/>
    </row>
    <row r="9" spans="1:31" ht="19.149999999999999" customHeight="1" outlineLevel="1" thickTop="1" thickBot="1">
      <c r="B9" s="768"/>
      <c r="C9" s="637" t="s">
        <v>453</v>
      </c>
      <c r="D9" s="647">
        <f>Indoor!$J$209</f>
        <v>0</v>
      </c>
      <c r="J9" s="91"/>
      <c r="M9" s="408"/>
      <c r="N9" s="408"/>
      <c r="O9" s="408"/>
      <c r="P9" s="408"/>
      <c r="Q9" s="408"/>
      <c r="R9" s="89"/>
      <c r="S9" s="408"/>
      <c r="T9" s="408"/>
      <c r="U9" s="408"/>
      <c r="V9" s="408"/>
      <c r="W9" s="408"/>
      <c r="X9" s="89"/>
      <c r="Y9" s="408"/>
      <c r="Z9" s="408"/>
      <c r="AA9" s="355"/>
      <c r="AB9" s="355"/>
      <c r="AC9" s="355"/>
      <c r="AD9" s="355"/>
      <c r="AE9" s="355"/>
    </row>
    <row r="10" spans="1:31" ht="19.149999999999999" customHeight="1" outlineLevel="1" thickTop="1" thickBot="1">
      <c r="B10" s="768"/>
      <c r="C10" s="639" t="s">
        <v>454</v>
      </c>
      <c r="D10" s="648">
        <f>+Controllers!H57+Controllers!H68</f>
        <v>0</v>
      </c>
      <c r="J10" s="91"/>
      <c r="M10" s="408"/>
      <c r="N10" s="408"/>
      <c r="O10" s="408"/>
      <c r="P10" s="408"/>
      <c r="Q10" s="408"/>
      <c r="R10" s="89"/>
      <c r="S10" s="408"/>
      <c r="T10" s="408"/>
      <c r="U10" s="408"/>
      <c r="V10" s="408"/>
      <c r="W10" s="408"/>
      <c r="X10" s="89"/>
      <c r="Y10" s="408"/>
      <c r="Z10" s="408"/>
      <c r="AA10" s="355"/>
      <c r="AB10" s="355"/>
      <c r="AC10" s="355"/>
      <c r="AD10" s="355"/>
      <c r="AE10" s="355"/>
    </row>
    <row r="11" spans="1:31" ht="19.149999999999999" customHeight="1" outlineLevel="1" thickTop="1" thickBot="1">
      <c r="B11" s="768"/>
      <c r="C11" s="641" t="s">
        <v>455</v>
      </c>
      <c r="D11" s="649">
        <f>IFERROR('Installation Price'!G73,'Installation Price'!F73)</f>
        <v>0</v>
      </c>
      <c r="J11" s="91"/>
      <c r="M11" s="408"/>
      <c r="N11" s="408"/>
      <c r="O11" s="408"/>
      <c r="P11" s="408"/>
      <c r="Q11" s="408"/>
      <c r="R11" s="89"/>
      <c r="S11" s="408"/>
      <c r="T11" s="408"/>
      <c r="U11" s="408"/>
      <c r="V11" s="408"/>
      <c r="W11" s="408"/>
      <c r="X11" s="89"/>
      <c r="Y11" s="408"/>
      <c r="Z11" s="408"/>
      <c r="AA11" s="355"/>
      <c r="AB11" s="355"/>
      <c r="AC11" s="355"/>
      <c r="AD11" s="355"/>
      <c r="AE11" s="355"/>
    </row>
    <row r="12" spans="1:31" ht="25.5" customHeight="1" outlineLevel="1" thickTop="1" thickBot="1">
      <c r="A12" s="351"/>
      <c r="B12" s="769"/>
      <c r="C12" s="643" t="s">
        <v>30</v>
      </c>
      <c r="D12" s="650">
        <f>+D8+D9+D10+D11</f>
        <v>0</v>
      </c>
      <c r="F12" s="351">
        <f>+D12/1.16</f>
        <v>0</v>
      </c>
      <c r="J12" s="91"/>
      <c r="K12" s="355"/>
      <c r="L12" s="355"/>
      <c r="M12" s="408"/>
      <c r="N12" s="408"/>
      <c r="O12" s="408"/>
      <c r="P12" s="408"/>
      <c r="Q12" s="408"/>
      <c r="R12" s="89"/>
      <c r="S12" s="408"/>
      <c r="T12" s="408"/>
      <c r="U12" s="408"/>
      <c r="V12" s="408"/>
      <c r="W12" s="408"/>
      <c r="X12" s="89"/>
      <c r="Y12" s="408"/>
      <c r="Z12" s="408"/>
      <c r="AA12" s="355"/>
      <c r="AB12" s="355"/>
      <c r="AC12" s="355"/>
      <c r="AD12" s="355"/>
      <c r="AE12" s="355"/>
    </row>
    <row r="13" spans="1:31" ht="19.899999999999999" customHeight="1" thickTop="1" thickBot="1">
      <c r="A13" s="351"/>
      <c r="B13" s="356"/>
      <c r="C13" s="91"/>
      <c r="D13" s="91"/>
      <c r="I13" s="91"/>
      <c r="J13" s="91"/>
      <c r="K13" s="355"/>
      <c r="L13" s="355"/>
      <c r="M13" s="408"/>
      <c r="N13" s="408"/>
      <c r="O13" s="408"/>
      <c r="P13" s="408"/>
      <c r="Q13" s="408"/>
      <c r="R13" s="89"/>
      <c r="S13" s="408"/>
      <c r="T13" s="408"/>
      <c r="U13" s="408"/>
      <c r="V13" s="408"/>
      <c r="W13" s="408"/>
      <c r="X13" s="89"/>
      <c r="Y13" s="408"/>
      <c r="Z13" s="408"/>
      <c r="AA13" s="355"/>
      <c r="AB13" s="355"/>
      <c r="AC13" s="355"/>
      <c r="AD13" s="355"/>
      <c r="AE13" s="355"/>
    </row>
    <row r="14" spans="1:31" ht="20.100000000000001" customHeight="1" outlineLevel="1" thickTop="1" thickBot="1">
      <c r="B14" s="770" t="s">
        <v>456</v>
      </c>
      <c r="C14" s="651" t="s">
        <v>26</v>
      </c>
      <c r="D14" s="652" t="s">
        <v>653</v>
      </c>
      <c r="J14" s="91"/>
      <c r="K14" s="401"/>
      <c r="L14" s="401"/>
      <c r="M14" s="408"/>
      <c r="N14" s="408"/>
      <c r="O14" s="408"/>
      <c r="P14" s="408"/>
      <c r="Q14" s="408"/>
      <c r="R14" s="89"/>
      <c r="S14" s="408"/>
      <c r="T14" s="408"/>
      <c r="U14" s="408"/>
      <c r="V14" s="408"/>
      <c r="W14" s="408"/>
      <c r="X14" s="89"/>
      <c r="Y14" s="408"/>
      <c r="Z14" s="408"/>
      <c r="AA14" s="409"/>
      <c r="AB14" s="355"/>
      <c r="AC14" s="355"/>
      <c r="AD14" s="355"/>
      <c r="AE14" s="355"/>
    </row>
    <row r="15" spans="1:31" ht="19.149999999999999" customHeight="1" outlineLevel="1" thickTop="1" thickBot="1">
      <c r="B15" s="771"/>
      <c r="C15" s="653" t="s">
        <v>457</v>
      </c>
      <c r="D15" s="654">
        <f>+Split!J108</f>
        <v>0</v>
      </c>
      <c r="J15" s="91"/>
      <c r="M15" s="408"/>
      <c r="N15" s="408"/>
      <c r="O15" s="408"/>
      <c r="P15" s="408"/>
      <c r="Q15" s="408"/>
      <c r="R15" s="89"/>
      <c r="S15" s="408"/>
      <c r="T15" s="408"/>
      <c r="U15" s="408"/>
      <c r="V15" s="408"/>
      <c r="W15" s="408"/>
      <c r="X15" s="355"/>
      <c r="Y15" s="408"/>
      <c r="Z15" s="408"/>
      <c r="AA15" s="355"/>
      <c r="AB15" s="355"/>
      <c r="AC15" s="355"/>
      <c r="AD15" s="355"/>
      <c r="AE15" s="355"/>
    </row>
    <row r="16" spans="1:31" ht="19.149999999999999" customHeight="1" outlineLevel="1" thickTop="1" thickBot="1">
      <c r="B16" s="771"/>
      <c r="C16" s="655" t="s">
        <v>458</v>
      </c>
      <c r="D16" s="656">
        <f>IF(General!F16&lt;&gt;"",Copper!M9,0)</f>
        <v>0</v>
      </c>
      <c r="J16" s="91"/>
      <c r="M16" s="408"/>
      <c r="N16" s="408"/>
      <c r="O16" s="408"/>
      <c r="P16" s="408"/>
      <c r="Q16" s="408"/>
      <c r="R16" s="355"/>
      <c r="S16" s="408"/>
      <c r="T16" s="408"/>
      <c r="U16" s="408"/>
      <c r="V16" s="408"/>
      <c r="W16" s="408"/>
      <c r="X16" s="355"/>
      <c r="Y16" s="408"/>
      <c r="Z16" s="408"/>
      <c r="AA16" s="355"/>
      <c r="AB16" s="355"/>
      <c r="AC16" s="355"/>
      <c r="AD16" s="355"/>
      <c r="AE16" s="355"/>
    </row>
    <row r="17" spans="1:31" ht="24" customHeight="1" outlineLevel="1" thickBot="1">
      <c r="A17" s="351"/>
      <c r="B17" s="772"/>
      <c r="C17" s="657" t="s">
        <v>30</v>
      </c>
      <c r="D17" s="658">
        <f>SUM(D15:D16)</f>
        <v>0</v>
      </c>
      <c r="J17" s="91"/>
      <c r="K17" s="355"/>
      <c r="L17" s="355"/>
      <c r="AA17" s="355"/>
      <c r="AB17" s="355"/>
      <c r="AC17" s="355"/>
      <c r="AD17" s="355"/>
      <c r="AE17" s="355"/>
    </row>
    <row r="18" spans="1:31" ht="9.9499999999999993" customHeight="1">
      <c r="A18" s="351"/>
      <c r="B18" s="351"/>
      <c r="C18" s="91"/>
      <c r="F18" s="91"/>
      <c r="H18" s="91"/>
      <c r="I18" s="91"/>
      <c r="J18" s="91"/>
      <c r="K18" s="355"/>
      <c r="L18" s="355"/>
      <c r="M18" s="147"/>
      <c r="N18" s="89"/>
      <c r="O18" s="410"/>
      <c r="P18" s="89"/>
      <c r="Q18" s="89"/>
      <c r="R18" s="89"/>
      <c r="S18" s="89"/>
      <c r="T18" s="89"/>
      <c r="U18" s="89"/>
      <c r="V18" s="322"/>
      <c r="W18" s="149"/>
      <c r="X18" s="89"/>
      <c r="Y18" s="89"/>
      <c r="Z18" s="355"/>
      <c r="AA18" s="355"/>
      <c r="AB18" s="355"/>
      <c r="AC18" s="355"/>
      <c r="AD18" s="355"/>
      <c r="AE18" s="355"/>
    </row>
    <row r="19" spans="1:31" ht="9.9499999999999993" customHeight="1" thickBot="1">
      <c r="A19" s="351"/>
      <c r="B19" s="351"/>
      <c r="C19" s="91"/>
      <c r="F19" s="91"/>
      <c r="H19" s="413"/>
      <c r="I19" s="414"/>
      <c r="J19" s="91"/>
      <c r="K19" s="355"/>
      <c r="L19" s="355"/>
      <c r="AA19" s="355"/>
      <c r="AB19" s="355"/>
      <c r="AC19" s="355"/>
      <c r="AD19" s="355"/>
      <c r="AE19" s="355"/>
    </row>
    <row r="20" spans="1:31" ht="19.5" customHeight="1" outlineLevel="1" thickBot="1">
      <c r="A20" s="351"/>
      <c r="B20" s="775" t="s">
        <v>459</v>
      </c>
      <c r="C20" s="776"/>
      <c r="D20" s="628">
        <f>'Sum Duct'!G19</f>
        <v>0</v>
      </c>
      <c r="J20" s="91"/>
      <c r="K20" s="355"/>
      <c r="L20" s="355"/>
      <c r="M20" s="416"/>
      <c r="AA20" s="355"/>
      <c r="AB20" s="355"/>
      <c r="AC20" s="355"/>
      <c r="AD20" s="355"/>
      <c r="AE20" s="355"/>
    </row>
    <row r="21" spans="1:31" ht="19.5" thickBot="1">
      <c r="A21" s="351"/>
      <c r="B21" s="91"/>
      <c r="C21" s="412"/>
      <c r="D21" s="414"/>
      <c r="J21" s="91"/>
      <c r="K21" s="355"/>
      <c r="L21" s="355"/>
      <c r="AA21" s="355"/>
      <c r="AB21" s="355"/>
      <c r="AC21" s="355"/>
      <c r="AD21" s="355"/>
      <c r="AE21" s="355"/>
    </row>
    <row r="22" spans="1:31" ht="18.600000000000001" customHeight="1" outlineLevel="1" thickBot="1">
      <c r="A22" s="351"/>
      <c r="B22" s="767" t="s">
        <v>545</v>
      </c>
      <c r="C22" s="659" t="s">
        <v>26</v>
      </c>
      <c r="D22" s="652" t="s">
        <v>653</v>
      </c>
      <c r="K22" s="355"/>
      <c r="L22" s="355"/>
      <c r="AA22" s="355"/>
      <c r="AB22" s="355"/>
      <c r="AC22" s="355"/>
      <c r="AD22" s="355"/>
      <c r="AE22" s="355"/>
    </row>
    <row r="23" spans="1:31" ht="18" customHeight="1" outlineLevel="1">
      <c r="A23" s="351"/>
      <c r="B23" s="768"/>
      <c r="C23" s="660" t="s">
        <v>628</v>
      </c>
      <c r="D23" s="661">
        <f>'Heat Pump'!J53</f>
        <v>0</v>
      </c>
      <c r="K23" s="355"/>
      <c r="L23" s="355"/>
      <c r="AA23" s="355"/>
      <c r="AB23" s="355"/>
      <c r="AC23" s="355"/>
      <c r="AD23" s="355"/>
      <c r="AE23" s="355"/>
    </row>
    <row r="24" spans="1:31" ht="19.5" outlineLevel="1">
      <c r="A24" s="351"/>
      <c r="B24" s="768"/>
      <c r="C24" s="662" t="s">
        <v>379</v>
      </c>
      <c r="D24" s="663">
        <f>Chillers!J53</f>
        <v>0</v>
      </c>
      <c r="K24" s="355"/>
      <c r="L24" s="355"/>
      <c r="AA24" s="355"/>
      <c r="AB24" s="355"/>
      <c r="AC24" s="355"/>
      <c r="AD24" s="355"/>
      <c r="AE24" s="355"/>
    </row>
    <row r="25" spans="1:31" ht="19.5" outlineLevel="1">
      <c r="A25" s="351"/>
      <c r="B25" s="768"/>
      <c r="C25" s="662" t="s">
        <v>629</v>
      </c>
      <c r="D25" s="663">
        <f>Package!H103</f>
        <v>0</v>
      </c>
      <c r="K25" s="355"/>
      <c r="L25" s="355"/>
      <c r="AA25" s="355"/>
      <c r="AB25" s="355"/>
      <c r="AC25" s="355"/>
      <c r="AD25" s="355"/>
      <c r="AE25" s="355"/>
    </row>
    <row r="26" spans="1:31" ht="19.5" outlineLevel="1">
      <c r="A26" s="351"/>
      <c r="B26" s="768"/>
      <c r="C26" s="662" t="s">
        <v>523</v>
      </c>
      <c r="D26" s="663">
        <f>AHU!H53</f>
        <v>0</v>
      </c>
      <c r="K26" s="355"/>
      <c r="L26" s="355"/>
      <c r="AA26" s="355"/>
      <c r="AB26" s="355"/>
      <c r="AC26" s="355"/>
      <c r="AD26" s="355"/>
      <c r="AE26" s="355"/>
    </row>
    <row r="27" spans="1:31" ht="19.5" outlineLevel="1">
      <c r="A27" s="351"/>
      <c r="B27" s="768"/>
      <c r="C27" s="689" t="s">
        <v>631</v>
      </c>
      <c r="D27" s="692">
        <f>+CCU!J103</f>
        <v>0</v>
      </c>
      <c r="K27" s="355"/>
      <c r="L27" s="355"/>
      <c r="AA27" s="355"/>
      <c r="AB27" s="355"/>
      <c r="AC27" s="355"/>
      <c r="AD27" s="355"/>
      <c r="AE27" s="355"/>
    </row>
    <row r="28" spans="1:31" ht="20.25" outlineLevel="1" thickBot="1">
      <c r="A28" s="351"/>
      <c r="B28" s="768"/>
      <c r="C28" s="664" t="s">
        <v>630</v>
      </c>
      <c r="D28" s="665">
        <f>FCU!I103</f>
        <v>0</v>
      </c>
      <c r="K28" s="355"/>
      <c r="L28" s="355"/>
      <c r="AA28" s="355"/>
      <c r="AB28" s="355"/>
      <c r="AC28" s="355"/>
      <c r="AD28" s="355"/>
      <c r="AE28" s="355"/>
    </row>
    <row r="29" spans="1:31" ht="20.25" outlineLevel="1" thickBot="1">
      <c r="A29" s="351"/>
      <c r="B29" s="769"/>
      <c r="C29" s="666" t="s">
        <v>30</v>
      </c>
      <c r="D29" s="658">
        <f>SUM(D23:D28)</f>
        <v>0</v>
      </c>
      <c r="K29" s="355"/>
      <c r="L29" s="355"/>
      <c r="AA29" s="355"/>
      <c r="AB29" s="355"/>
      <c r="AC29" s="355"/>
      <c r="AD29" s="355"/>
      <c r="AE29" s="355"/>
    </row>
    <row r="30" spans="1:31" ht="18.600000000000001" customHeight="1" thickBot="1">
      <c r="A30" s="351"/>
      <c r="B30" s="351"/>
      <c r="F30" s="493"/>
      <c r="H30" s="494"/>
      <c r="I30" s="495"/>
      <c r="K30" s="355"/>
      <c r="L30" s="355"/>
      <c r="AA30" s="355"/>
      <c r="AB30" s="355"/>
      <c r="AC30" s="355"/>
      <c r="AD30" s="355"/>
      <c r="AE30" s="355"/>
    </row>
    <row r="31" spans="1:31" ht="20.45" customHeight="1" thickBot="1">
      <c r="A31" s="351"/>
      <c r="B31" s="766" t="s">
        <v>652</v>
      </c>
      <c r="C31" s="766"/>
      <c r="D31" s="411">
        <f>IFERROR(+D20+D17+D12+D29,#REF!)</f>
        <v>0</v>
      </c>
      <c r="J31" s="91"/>
      <c r="K31" s="355"/>
      <c r="L31" s="355"/>
      <c r="AA31" s="355"/>
      <c r="AB31" s="355"/>
      <c r="AC31" s="355"/>
      <c r="AD31" s="355"/>
      <c r="AE31" s="355"/>
    </row>
    <row r="32" spans="1:31" ht="19.5" thickBot="1">
      <c r="A32" s="351"/>
      <c r="B32" s="351"/>
      <c r="C32" s="91"/>
      <c r="D32" s="91"/>
      <c r="E32" s="91"/>
      <c r="F32" s="91"/>
      <c r="G32" s="412"/>
      <c r="H32" s="413"/>
      <c r="I32" s="414"/>
      <c r="J32" s="91"/>
      <c r="K32" s="355"/>
      <c r="L32" s="355"/>
      <c r="AA32" s="355"/>
      <c r="AB32" s="355"/>
      <c r="AC32" s="355"/>
      <c r="AD32" s="355"/>
      <c r="AE32" s="355"/>
    </row>
    <row r="33" spans="1:31" ht="15" customHeight="1" outlineLevel="1" thickBot="1">
      <c r="A33" s="351"/>
      <c r="B33" s="758" t="s">
        <v>460</v>
      </c>
      <c r="C33" s="759"/>
      <c r="D33" s="333" t="s">
        <v>461</v>
      </c>
      <c r="E33" s="417"/>
      <c r="I33" s="91"/>
      <c r="J33" s="91"/>
      <c r="K33" s="355"/>
      <c r="L33" s="355"/>
      <c r="AA33" s="355"/>
      <c r="AB33" s="355"/>
      <c r="AC33" s="355"/>
      <c r="AD33" s="355"/>
      <c r="AE33" s="355"/>
    </row>
    <row r="34" spans="1:31" ht="16.899999999999999" customHeight="1" outlineLevel="1">
      <c r="A34" s="351"/>
      <c r="B34" s="760" t="s">
        <v>462</v>
      </c>
      <c r="C34" s="761"/>
      <c r="D34" s="418" t="str">
        <f>'Sum(Total)'!D35</f>
        <v xml:space="preserve">38 ˚C  / 0 ˚C  </v>
      </c>
      <c r="E34" s="417"/>
      <c r="I34" s="91"/>
      <c r="J34" s="91"/>
      <c r="K34" s="355"/>
      <c r="L34" s="355"/>
      <c r="AA34" s="355"/>
      <c r="AB34" s="355"/>
      <c r="AC34" s="355"/>
      <c r="AD34" s="355"/>
      <c r="AE34" s="355"/>
    </row>
    <row r="35" spans="1:31" ht="25.5" outlineLevel="1">
      <c r="A35" s="351"/>
      <c r="B35" s="762" t="s">
        <v>464</v>
      </c>
      <c r="C35" s="763"/>
      <c r="D35" s="419" t="str">
        <f>'Sum(Total)'!D36</f>
        <v>___˚C DB ,___˚C WB /
 21 ˚C in Heating</v>
      </c>
      <c r="E35" s="417"/>
      <c r="I35" s="91"/>
      <c r="J35" s="91"/>
      <c r="AA35" s="355"/>
      <c r="AB35" s="355"/>
      <c r="AC35" s="355"/>
      <c r="AD35" s="355"/>
      <c r="AE35" s="355"/>
    </row>
    <row r="36" spans="1:31" ht="16.899999999999999" customHeight="1" outlineLevel="1">
      <c r="A36" s="351"/>
      <c r="B36" s="764" t="s">
        <v>466</v>
      </c>
      <c r="C36" s="765"/>
      <c r="D36" s="420" t="str">
        <f>'Sum(Total)'!D37</f>
        <v xml:space="preserve">    W/m².C</v>
      </c>
      <c r="E36" s="417"/>
      <c r="I36" s="91"/>
      <c r="J36" s="91"/>
      <c r="AA36" s="355"/>
      <c r="AB36" s="355"/>
      <c r="AC36" s="355"/>
      <c r="AD36" s="355"/>
      <c r="AE36" s="355"/>
    </row>
    <row r="37" spans="1:31" ht="16.899999999999999" customHeight="1" outlineLevel="1">
      <c r="A37" s="351"/>
      <c r="B37" s="749" t="s">
        <v>468</v>
      </c>
      <c r="C37" s="750"/>
      <c r="D37" s="421" t="str">
        <f>'Sum(Total)'!D38</f>
        <v xml:space="preserve">    W/m².C</v>
      </c>
      <c r="E37" s="417"/>
      <c r="I37" s="91"/>
      <c r="J37" s="91"/>
      <c r="AA37" s="355"/>
      <c r="AB37" s="355"/>
      <c r="AC37" s="355"/>
      <c r="AD37" s="355"/>
      <c r="AE37" s="355"/>
    </row>
    <row r="38" spans="1:31" ht="16.899999999999999" customHeight="1" outlineLevel="1">
      <c r="A38" s="351"/>
      <c r="B38" s="764" t="s">
        <v>469</v>
      </c>
      <c r="C38" s="765"/>
      <c r="D38" s="420" t="str">
        <f>'Sum(Total)'!D39</f>
        <v xml:space="preserve">    W/m².C</v>
      </c>
      <c r="E38" s="417"/>
      <c r="I38" s="91"/>
      <c r="J38" s="91"/>
      <c r="AA38" s="355"/>
      <c r="AB38" s="355"/>
      <c r="AC38" s="355"/>
      <c r="AD38" s="355"/>
      <c r="AE38" s="355"/>
    </row>
    <row r="39" spans="1:31" ht="16.899999999999999" customHeight="1" outlineLevel="1">
      <c r="A39" s="351"/>
      <c r="B39" s="749" t="s">
        <v>470</v>
      </c>
      <c r="C39" s="750"/>
      <c r="D39" s="422">
        <f>'Sum(Total)'!D40</f>
        <v>0</v>
      </c>
      <c r="E39" s="417"/>
      <c r="I39" s="91"/>
      <c r="J39" s="91"/>
      <c r="AA39" s="355"/>
      <c r="AB39" s="355"/>
      <c r="AC39" s="355"/>
      <c r="AD39" s="355"/>
      <c r="AE39" s="355"/>
    </row>
    <row r="40" spans="1:31" ht="16.899999999999999" customHeight="1" outlineLevel="1" thickBot="1">
      <c r="A40" s="351"/>
      <c r="B40" s="751" t="s">
        <v>471</v>
      </c>
      <c r="C40" s="752"/>
      <c r="D40" s="423" t="str">
        <f>'Sum(Total)'!D41</f>
        <v>___ l/s/person+___l/s.m²</v>
      </c>
      <c r="E40" s="417"/>
      <c r="I40" s="91"/>
      <c r="J40" s="91"/>
      <c r="AA40" s="355"/>
      <c r="AB40" s="355"/>
      <c r="AC40" s="355"/>
      <c r="AD40" s="355"/>
      <c r="AE40" s="355"/>
    </row>
    <row r="41" spans="1:31" ht="16.899999999999999" customHeight="1" outlineLevel="1">
      <c r="A41" s="429" t="s">
        <v>421</v>
      </c>
      <c r="B41" s="627" t="s">
        <v>473</v>
      </c>
      <c r="D41" s="153"/>
      <c r="E41" s="153"/>
      <c r="F41" s="153"/>
      <c r="G41" s="153"/>
      <c r="H41" s="153"/>
      <c r="I41" s="153"/>
      <c r="L41" s="153"/>
      <c r="AA41" s="355"/>
      <c r="AB41" s="355"/>
      <c r="AC41" s="355"/>
      <c r="AD41" s="355"/>
      <c r="AE41" s="355"/>
    </row>
    <row r="42" spans="1:31" ht="16.899999999999999" customHeight="1" outlineLevel="1">
      <c r="A42" s="429" t="s">
        <v>421</v>
      </c>
      <c r="B42" s="627" t="s">
        <v>474</v>
      </c>
      <c r="D42" s="153"/>
      <c r="E42" s="153"/>
      <c r="F42" s="153"/>
      <c r="G42" s="153"/>
      <c r="H42" s="153"/>
      <c r="I42" s="153"/>
      <c r="L42" s="153"/>
      <c r="AA42" s="355"/>
      <c r="AB42" s="355"/>
      <c r="AC42" s="355"/>
      <c r="AD42" s="355"/>
      <c r="AE42" s="355"/>
    </row>
    <row r="43" spans="1:31" ht="16.899999999999999" customHeight="1" thickBot="1">
      <c r="A43" s="429"/>
      <c r="B43" s="627"/>
      <c r="D43" s="153"/>
      <c r="E43" s="153"/>
      <c r="F43" s="153"/>
      <c r="G43" s="153"/>
      <c r="H43" s="153"/>
      <c r="I43" s="153"/>
      <c r="L43" s="153"/>
      <c r="AA43" s="355"/>
      <c r="AB43" s="355"/>
      <c r="AC43" s="355"/>
      <c r="AD43" s="355"/>
      <c r="AE43" s="355"/>
    </row>
    <row r="44" spans="1:31" ht="30.75" customHeight="1" outlineLevel="1" thickBot="1">
      <c r="B44" s="777" t="s">
        <v>475</v>
      </c>
      <c r="C44" s="659" t="s">
        <v>476</v>
      </c>
      <c r="D44" s="667" t="s">
        <v>477</v>
      </c>
      <c r="E44" s="407"/>
      <c r="I44" s="91"/>
      <c r="J44" s="91"/>
      <c r="AA44" s="409"/>
      <c r="AB44" s="355"/>
      <c r="AC44" s="355"/>
      <c r="AD44" s="355"/>
      <c r="AE44" s="355"/>
    </row>
    <row r="45" spans="1:31" ht="19.149999999999999" customHeight="1" outlineLevel="1">
      <c r="B45" s="778"/>
      <c r="C45" s="780"/>
      <c r="D45" s="782"/>
      <c r="E45" s="91"/>
      <c r="I45" s="91"/>
      <c r="J45" s="91"/>
      <c r="AA45" s="355"/>
      <c r="AB45" s="355"/>
      <c r="AC45" s="355"/>
      <c r="AD45" s="355"/>
      <c r="AE45" s="355"/>
    </row>
    <row r="46" spans="1:31" ht="23.25" customHeight="1" outlineLevel="1" thickBot="1">
      <c r="B46" s="779"/>
      <c r="C46" s="781"/>
      <c r="D46" s="783"/>
      <c r="E46" s="91"/>
      <c r="I46" s="91"/>
      <c r="J46" s="91"/>
      <c r="M46" s="148"/>
      <c r="N46" s="148"/>
      <c r="O46" s="148"/>
      <c r="P46" s="148"/>
      <c r="Q46" s="148"/>
      <c r="R46" s="89"/>
      <c r="S46" s="148"/>
      <c r="T46" s="148"/>
      <c r="U46" s="148"/>
      <c r="V46" s="148"/>
      <c r="W46" s="148"/>
      <c r="X46" s="355"/>
      <c r="Y46" s="148"/>
      <c r="Z46" s="148"/>
      <c r="AA46" s="355"/>
      <c r="AB46" s="355"/>
      <c r="AC46" s="355"/>
      <c r="AD46" s="355"/>
      <c r="AE46" s="355"/>
    </row>
    <row r="47" spans="1:31" ht="16.899999999999999" customHeight="1">
      <c r="A47" s="351"/>
      <c r="B47" s="630" t="s">
        <v>440</v>
      </c>
      <c r="D47" s="630"/>
      <c r="E47" s="630"/>
      <c r="F47" s="610"/>
      <c r="G47" s="345"/>
      <c r="J47" s="91"/>
      <c r="K47" s="355"/>
      <c r="L47" s="355"/>
      <c r="M47" s="425" t="s">
        <v>478</v>
      </c>
      <c r="N47" s="425" t="s">
        <v>479</v>
      </c>
      <c r="AA47" s="355"/>
      <c r="AB47" s="355"/>
      <c r="AC47" s="355"/>
      <c r="AD47" s="355"/>
      <c r="AE47" s="355"/>
    </row>
    <row r="48" spans="1:31" ht="16.149999999999999" customHeight="1">
      <c r="A48" s="348" t="s">
        <v>421</v>
      </c>
      <c r="B48" s="735" t="s">
        <v>480</v>
      </c>
      <c r="C48" s="735"/>
      <c r="D48" s="735"/>
      <c r="E48" s="632"/>
      <c r="F48" s="353"/>
      <c r="G48" s="353"/>
      <c r="J48" s="91"/>
      <c r="K48" s="355"/>
      <c r="L48" s="355"/>
      <c r="M48" s="425" t="s">
        <v>481</v>
      </c>
      <c r="N48" s="425"/>
      <c r="AA48" s="355"/>
      <c r="AB48" s="355"/>
      <c r="AC48" s="355"/>
      <c r="AD48" s="355"/>
      <c r="AE48" s="355"/>
    </row>
    <row r="49" spans="1:31" ht="30" customHeight="1">
      <c r="A49" s="429" t="s">
        <v>421</v>
      </c>
      <c r="B49" s="735" t="str">
        <f>IF(General!$C$8="Inclusive","Prices are in Jordanian Dinars including customs duties, and current sales tax by 16%.",IF(General!$C$8="Exempted","Prices are in Jordanian Dinars Excluding customs duties and current sales Tax.",IF(General!$C$8="Iraq","Prices are in USD Excluding customs duties and current sales Tax.","Prices are in Jordanian Dinars including customs duties, and Excluding current sales tax by 16%.")))</f>
        <v>Prices are in Jordanian Dinars including customs duties, and current sales tax by 16%.</v>
      </c>
      <c r="C49" s="735"/>
      <c r="D49" s="735"/>
      <c r="E49" s="632"/>
      <c r="F49" s="353"/>
      <c r="G49" s="353"/>
      <c r="J49" s="91"/>
      <c r="K49" s="355"/>
      <c r="L49" s="355"/>
      <c r="M49" s="425" t="s">
        <v>482</v>
      </c>
      <c r="N49" s="425"/>
      <c r="AA49" s="355"/>
      <c r="AB49" s="355"/>
      <c r="AC49" s="355"/>
      <c r="AD49" s="355"/>
      <c r="AE49" s="355"/>
    </row>
    <row r="50" spans="1:31" ht="16.899999999999999" customHeight="1">
      <c r="A50" s="351"/>
      <c r="B50" s="630" t="s">
        <v>483</v>
      </c>
      <c r="D50" s="630"/>
      <c r="E50" s="630"/>
      <c r="F50" s="610"/>
      <c r="G50" s="610"/>
      <c r="J50" s="354"/>
      <c r="K50" s="355"/>
      <c r="L50" s="355"/>
      <c r="M50" s="425" t="s">
        <v>484</v>
      </c>
      <c r="N50" s="425"/>
      <c r="AA50" s="355"/>
      <c r="AB50" s="355"/>
      <c r="AC50" s="355"/>
      <c r="AD50" s="355"/>
      <c r="AE50" s="355"/>
    </row>
    <row r="51" spans="1:31" ht="28.9" customHeight="1">
      <c r="A51" s="736" t="s">
        <v>421</v>
      </c>
      <c r="B51" s="735" t="s">
        <v>639</v>
      </c>
      <c r="C51" s="735"/>
      <c r="D51" s="735"/>
      <c r="E51" s="735"/>
      <c r="F51" s="353"/>
      <c r="G51" s="353"/>
      <c r="J51" s="353"/>
      <c r="K51" s="353"/>
      <c r="L51" s="353"/>
      <c r="M51" s="425" t="s">
        <v>485</v>
      </c>
      <c r="N51" s="425"/>
      <c r="AA51" s="355"/>
      <c r="AB51" s="355"/>
      <c r="AC51" s="355"/>
      <c r="AD51" s="355"/>
      <c r="AE51" s="355"/>
    </row>
    <row r="52" spans="1:31" ht="26.45" customHeight="1">
      <c r="A52" s="736"/>
      <c r="B52" s="735"/>
      <c r="C52" s="735"/>
      <c r="D52" s="735"/>
      <c r="E52" s="735"/>
      <c r="F52" s="353"/>
      <c r="G52" s="353"/>
      <c r="J52" s="353"/>
      <c r="K52" s="353"/>
      <c r="L52" s="353"/>
      <c r="M52" s="425" t="s">
        <v>486</v>
      </c>
      <c r="N52" s="426"/>
      <c r="AA52" s="355"/>
      <c r="AB52" s="355"/>
      <c r="AC52" s="355"/>
      <c r="AD52" s="355"/>
      <c r="AE52" s="355"/>
    </row>
    <row r="53" spans="1:31" ht="19.149999999999999" customHeight="1">
      <c r="A53" s="351"/>
      <c r="B53" s="630" t="s">
        <v>694</v>
      </c>
      <c r="D53" s="630"/>
      <c r="E53" s="630"/>
      <c r="F53" s="610"/>
      <c r="G53" s="610"/>
      <c r="H53" s="91"/>
      <c r="K53" s="355"/>
      <c r="L53" s="355"/>
      <c r="M53" s="425" t="s">
        <v>487</v>
      </c>
      <c r="N53" s="425"/>
      <c r="O53" s="355"/>
      <c r="P53" s="355"/>
      <c r="Q53" s="355"/>
      <c r="R53" s="355"/>
      <c r="S53" s="355"/>
      <c r="T53" s="355"/>
      <c r="U53" s="355"/>
      <c r="V53" s="355"/>
      <c r="W53" s="355"/>
      <c r="X53" s="355"/>
      <c r="Y53" s="355"/>
      <c r="Z53" s="355"/>
      <c r="AA53" s="355"/>
      <c r="AB53" s="355"/>
      <c r="AC53" s="355"/>
      <c r="AD53" s="355"/>
      <c r="AE53" s="355"/>
    </row>
    <row r="54" spans="1:31" ht="35.450000000000003" customHeight="1">
      <c r="A54" s="429" t="s">
        <v>421</v>
      </c>
      <c r="B54" s="735" t="s">
        <v>488</v>
      </c>
      <c r="C54" s="735"/>
      <c r="D54" s="735"/>
      <c r="E54" s="735"/>
      <c r="F54" s="353"/>
      <c r="G54" s="353"/>
      <c r="H54" s="91"/>
      <c r="K54" s="355"/>
      <c r="L54" s="355"/>
      <c r="O54" s="355"/>
      <c r="P54" s="355"/>
      <c r="Q54" s="355"/>
      <c r="R54" s="355"/>
      <c r="S54" s="355"/>
      <c r="T54" s="355"/>
      <c r="U54" s="355"/>
      <c r="V54" s="355"/>
      <c r="W54" s="355"/>
      <c r="X54" s="355"/>
      <c r="Y54" s="355"/>
      <c r="Z54" s="355"/>
      <c r="AA54" s="355"/>
      <c r="AB54" s="355"/>
      <c r="AC54" s="355"/>
      <c r="AD54" s="355"/>
      <c r="AE54" s="355"/>
    </row>
    <row r="55" spans="1:31" ht="19.149999999999999" customHeight="1">
      <c r="A55" s="345"/>
      <c r="B55" s="632"/>
      <c r="C55" s="632"/>
      <c r="H55" s="91"/>
      <c r="K55" s="355"/>
      <c r="L55" s="355"/>
      <c r="M55" s="355"/>
      <c r="N55" s="355"/>
      <c r="O55" s="355"/>
      <c r="P55" s="355"/>
      <c r="Q55" s="355"/>
      <c r="R55" s="355"/>
      <c r="S55" s="355"/>
      <c r="T55" s="355"/>
      <c r="U55" s="355"/>
      <c r="V55" s="355"/>
      <c r="W55" s="355"/>
      <c r="X55" s="355"/>
      <c r="Y55" s="355"/>
      <c r="Z55" s="355"/>
      <c r="AA55" s="355"/>
      <c r="AB55" s="355"/>
      <c r="AC55" s="355"/>
      <c r="AD55" s="355"/>
      <c r="AE55" s="355"/>
    </row>
    <row r="56" spans="1:31" ht="19.149999999999999" customHeight="1">
      <c r="A56" s="351"/>
      <c r="B56" s="630" t="s">
        <v>695</v>
      </c>
      <c r="D56" s="630"/>
      <c r="E56" s="630"/>
      <c r="F56" s="610"/>
      <c r="G56" s="610"/>
      <c r="H56" s="91"/>
      <c r="K56" s="355"/>
      <c r="L56" s="355"/>
      <c r="M56" s="355"/>
      <c r="N56" s="355"/>
      <c r="O56" s="355"/>
      <c r="P56" s="355"/>
      <c r="Q56" s="355"/>
      <c r="R56" s="355"/>
      <c r="S56" s="355"/>
      <c r="T56" s="355"/>
      <c r="U56" s="355"/>
      <c r="V56" s="355"/>
      <c r="W56" s="355"/>
      <c r="X56" s="355"/>
      <c r="Y56" s="355"/>
      <c r="Z56" s="355"/>
      <c r="AA56" s="355"/>
      <c r="AB56" s="355"/>
      <c r="AC56" s="355"/>
      <c r="AD56" s="355"/>
      <c r="AE56" s="355"/>
    </row>
    <row r="57" spans="1:31" ht="16.899999999999999" customHeight="1">
      <c r="A57" s="351"/>
      <c r="B57" s="630" t="s">
        <v>696</v>
      </c>
      <c r="D57" s="630"/>
      <c r="E57" s="630"/>
      <c r="F57" s="610"/>
      <c r="G57" s="610"/>
      <c r="H57" s="91"/>
      <c r="K57" s="355"/>
      <c r="L57" s="355"/>
      <c r="M57" s="427"/>
      <c r="N57" s="355"/>
      <c r="O57" s="355"/>
      <c r="P57" s="355"/>
      <c r="Q57" s="355"/>
      <c r="R57" s="355"/>
      <c r="S57" s="355"/>
      <c r="T57" s="355"/>
      <c r="U57" s="355"/>
      <c r="V57" s="355"/>
      <c r="W57" s="355"/>
      <c r="X57" s="355"/>
      <c r="Y57" s="355"/>
      <c r="Z57" s="355"/>
      <c r="AA57" s="355"/>
      <c r="AB57" s="355"/>
      <c r="AC57" s="355"/>
      <c r="AD57" s="355"/>
      <c r="AE57" s="355"/>
    </row>
    <row r="58" spans="1:31" ht="16.899999999999999" customHeight="1">
      <c r="A58" s="351"/>
      <c r="B58" s="630" t="s">
        <v>489</v>
      </c>
      <c r="D58" s="630"/>
      <c r="E58" s="630"/>
      <c r="F58" s="610"/>
      <c r="G58" s="610"/>
      <c r="H58" s="91"/>
      <c r="K58" s="355"/>
      <c r="L58" s="355"/>
      <c r="M58" s="427"/>
      <c r="N58" s="355"/>
      <c r="O58" s="355"/>
      <c r="P58" s="355"/>
      <c r="Q58" s="355"/>
      <c r="R58" s="355"/>
      <c r="S58" s="355"/>
      <c r="T58" s="355"/>
      <c r="U58" s="355"/>
      <c r="V58" s="355"/>
      <c r="W58" s="355"/>
      <c r="X58" s="355"/>
      <c r="Y58" s="355"/>
      <c r="Z58" s="355"/>
      <c r="AA58" s="355"/>
      <c r="AB58" s="355"/>
      <c r="AC58" s="355"/>
      <c r="AD58" s="355"/>
      <c r="AE58" s="355"/>
    </row>
    <row r="59" spans="1:31" ht="16.899999999999999" customHeight="1">
      <c r="A59" s="429" t="s">
        <v>421</v>
      </c>
      <c r="B59" s="735" t="str">
        <f>4+General!$C$21 &amp;" years Factory Warranty for the compressor against manufacturing defects."</f>
        <v>5 years Factory Warranty for the compressor against manufacturing defects.</v>
      </c>
      <c r="C59" s="735"/>
      <c r="D59" s="735"/>
      <c r="E59" s="632"/>
      <c r="F59" s="352"/>
      <c r="G59" s="352"/>
      <c r="H59" s="91"/>
      <c r="K59" s="355"/>
      <c r="L59" s="355"/>
      <c r="M59" s="427"/>
      <c r="N59" s="355"/>
      <c r="O59" s="355"/>
      <c r="P59" s="355"/>
      <c r="Q59" s="355"/>
      <c r="R59" s="355"/>
      <c r="S59" s="355"/>
      <c r="T59" s="355"/>
      <c r="U59" s="355"/>
      <c r="V59" s="355"/>
      <c r="W59" s="355"/>
      <c r="X59" s="355"/>
      <c r="Y59" s="355"/>
      <c r="Z59" s="355"/>
      <c r="AA59" s="355"/>
      <c r="AB59" s="355"/>
      <c r="AC59" s="355"/>
      <c r="AD59" s="355"/>
      <c r="AE59" s="355"/>
    </row>
    <row r="60" spans="1:31" ht="18" customHeight="1">
      <c r="A60" s="429" t="s">
        <v>421</v>
      </c>
      <c r="B60" s="735" t="str">
        <f xml:space="preserve"> +General!C21 &amp;" year Factory Warranty for other AC Components against manufacturing defects."</f>
        <v>1 year Factory Warranty for other AC Components against manufacturing defects.</v>
      </c>
      <c r="C60" s="735"/>
      <c r="D60" s="735"/>
      <c r="E60" s="735"/>
      <c r="F60" s="153"/>
      <c r="G60" s="153"/>
      <c r="H60" s="91"/>
      <c r="K60" s="355"/>
      <c r="L60" s="355"/>
      <c r="M60" s="355"/>
      <c r="N60" s="355"/>
      <c r="O60" s="355"/>
      <c r="P60" s="428" t="s">
        <v>697</v>
      </c>
      <c r="Q60" s="355"/>
      <c r="R60" s="355"/>
      <c r="S60" s="355"/>
      <c r="T60" s="355"/>
      <c r="U60" s="355"/>
      <c r="V60" s="355"/>
      <c r="W60" s="355"/>
      <c r="X60" s="355"/>
      <c r="Y60" s="355"/>
      <c r="Z60" s="355"/>
      <c r="AA60" s="355"/>
      <c r="AB60" s="355"/>
      <c r="AC60" s="355"/>
      <c r="AD60" s="355"/>
      <c r="AE60" s="355"/>
    </row>
    <row r="61" spans="1:31" ht="15.6" customHeight="1">
      <c r="A61" s="429" t="s">
        <v>421</v>
      </c>
      <c r="B61" s="735" t="s">
        <v>638</v>
      </c>
      <c r="C61" s="735"/>
      <c r="D61" s="735"/>
      <c r="E61" s="631"/>
      <c r="F61" s="352"/>
      <c r="G61" s="352"/>
      <c r="H61" s="153"/>
      <c r="K61" s="355"/>
      <c r="L61" s="355"/>
      <c r="M61" s="355"/>
      <c r="N61" s="355"/>
      <c r="O61" s="355"/>
      <c r="P61" s="428" t="s">
        <v>698</v>
      </c>
      <c r="Q61" s="355"/>
      <c r="R61" s="355"/>
      <c r="S61" s="355"/>
      <c r="T61" s="355"/>
      <c r="U61" s="355"/>
      <c r="V61" s="355"/>
      <c r="W61" s="355"/>
      <c r="X61" s="355"/>
      <c r="Y61" s="355"/>
      <c r="Z61" s="355"/>
      <c r="AA61" s="355"/>
      <c r="AB61" s="355"/>
      <c r="AC61" s="355"/>
      <c r="AD61" s="355"/>
      <c r="AE61" s="355"/>
    </row>
    <row r="62" spans="1:31" ht="15.6" customHeight="1">
      <c r="A62" s="429" t="s">
        <v>421</v>
      </c>
      <c r="B62" s="735" t="s">
        <v>490</v>
      </c>
      <c r="C62" s="735"/>
      <c r="D62" s="735"/>
      <c r="E62" s="629"/>
      <c r="F62" s="153"/>
      <c r="G62" s="153"/>
      <c r="H62" s="611"/>
      <c r="I62" s="611"/>
      <c r="J62" s="611"/>
      <c r="K62" s="355"/>
      <c r="L62" s="355"/>
      <c r="M62" s="355"/>
      <c r="N62" s="355"/>
      <c r="O62" s="355"/>
      <c r="P62" s="355"/>
      <c r="Q62" s="355"/>
      <c r="R62" s="355"/>
      <c r="S62" s="355"/>
      <c r="T62" s="355"/>
      <c r="U62" s="355"/>
      <c r="V62" s="355"/>
      <c r="W62" s="355"/>
      <c r="X62" s="355"/>
      <c r="Y62" s="355"/>
      <c r="Z62" s="355"/>
      <c r="AA62" s="355"/>
      <c r="AB62" s="355"/>
      <c r="AC62" s="355"/>
      <c r="AD62" s="355"/>
      <c r="AE62" s="355"/>
    </row>
    <row r="63" spans="1:31" ht="35.1" customHeight="1">
      <c r="A63" s="351"/>
      <c r="B63" s="351"/>
      <c r="C63" s="91"/>
      <c r="D63" s="91"/>
      <c r="E63" s="91"/>
      <c r="F63" s="784"/>
      <c r="G63" s="784"/>
      <c r="H63" s="784"/>
      <c r="I63" s="784"/>
      <c r="J63" s="784"/>
      <c r="K63" s="784"/>
      <c r="L63" s="355"/>
      <c r="M63" s="355"/>
      <c r="N63" s="355"/>
      <c r="O63" s="355"/>
      <c r="P63" s="355"/>
      <c r="Q63" s="355"/>
      <c r="R63" s="355"/>
      <c r="S63" s="355"/>
      <c r="T63" s="355"/>
      <c r="U63" s="355"/>
      <c r="V63" s="355"/>
      <c r="W63" s="355"/>
      <c r="X63" s="355"/>
      <c r="Y63" s="355"/>
      <c r="Z63" s="355"/>
      <c r="AA63" s="355"/>
      <c r="AB63" s="355"/>
      <c r="AC63" s="355"/>
      <c r="AD63" s="355"/>
      <c r="AE63" s="355"/>
    </row>
    <row r="64" spans="1:31" ht="35.1" customHeight="1">
      <c r="A64" s="351"/>
      <c r="B64" s="351"/>
      <c r="C64" s="91"/>
      <c r="D64" s="91"/>
      <c r="E64" s="91"/>
      <c r="F64" s="730"/>
      <c r="G64" s="730"/>
      <c r="H64" s="730"/>
      <c r="I64" s="430"/>
      <c r="J64" s="91"/>
      <c r="K64" s="355"/>
      <c r="L64" s="355"/>
      <c r="M64" s="355"/>
      <c r="N64" s="355"/>
      <c r="O64" s="355"/>
      <c r="P64" s="355"/>
      <c r="Q64" s="355"/>
      <c r="R64" s="355"/>
      <c r="S64" s="355"/>
      <c r="T64" s="355"/>
      <c r="U64" s="355"/>
      <c r="V64" s="355"/>
      <c r="W64" s="355"/>
      <c r="X64" s="355"/>
      <c r="Y64" s="355"/>
      <c r="Z64" s="355"/>
      <c r="AA64" s="355"/>
      <c r="AB64" s="355"/>
      <c r="AC64" s="355"/>
      <c r="AD64" s="355"/>
      <c r="AE64" s="355"/>
    </row>
    <row r="65" spans="1:31" ht="35.1" customHeight="1">
      <c r="A65" s="351"/>
      <c r="B65" s="351"/>
      <c r="C65" s="91"/>
      <c r="D65" s="91"/>
      <c r="E65" s="91"/>
      <c r="F65" s="730"/>
      <c r="G65" s="730"/>
      <c r="H65" s="730"/>
      <c r="I65" s="91"/>
      <c r="J65" s="91"/>
      <c r="K65" s="355"/>
      <c r="L65" s="355"/>
      <c r="M65" s="355"/>
      <c r="N65" s="355"/>
      <c r="O65" s="355"/>
      <c r="P65" s="355"/>
      <c r="Q65" s="355"/>
      <c r="R65" s="355"/>
      <c r="S65" s="355"/>
      <c r="T65" s="355"/>
      <c r="U65" s="355"/>
      <c r="V65" s="355"/>
      <c r="W65" s="355"/>
      <c r="X65" s="355"/>
      <c r="Y65" s="355"/>
      <c r="Z65" s="355"/>
      <c r="AA65" s="355"/>
      <c r="AB65" s="355"/>
      <c r="AC65" s="355"/>
      <c r="AD65" s="355"/>
      <c r="AE65" s="355"/>
    </row>
    <row r="66" spans="1:31" ht="35.1" customHeight="1">
      <c r="A66" s="351"/>
      <c r="B66" s="351"/>
      <c r="F66" s="774"/>
      <c r="G66" s="774"/>
      <c r="H66" s="774"/>
      <c r="I66" s="356"/>
      <c r="K66" s="355"/>
      <c r="L66" s="355"/>
      <c r="M66" s="355"/>
      <c r="N66" s="355"/>
      <c r="O66" s="355"/>
      <c r="P66" s="355"/>
      <c r="Q66" s="355"/>
      <c r="R66" s="355"/>
      <c r="S66" s="355"/>
      <c r="T66" s="355"/>
      <c r="U66" s="355"/>
      <c r="V66" s="355"/>
      <c r="W66" s="355"/>
      <c r="X66" s="355"/>
      <c r="Y66" s="355"/>
      <c r="Z66" s="355"/>
      <c r="AA66" s="355"/>
      <c r="AB66" s="355"/>
      <c r="AC66" s="355"/>
      <c r="AD66" s="355"/>
      <c r="AE66" s="355"/>
    </row>
    <row r="67" spans="1:31" ht="35.1" customHeight="1">
      <c r="A67" s="351"/>
      <c r="B67" s="351"/>
      <c r="F67" s="431"/>
      <c r="G67" s="351"/>
      <c r="H67" s="432"/>
      <c r="I67" s="432"/>
      <c r="K67" s="355"/>
      <c r="L67" s="355"/>
      <c r="M67" s="355"/>
      <c r="N67" s="355"/>
      <c r="O67" s="355"/>
      <c r="P67" s="355"/>
      <c r="Q67" s="355"/>
      <c r="R67" s="355"/>
      <c r="S67" s="355"/>
      <c r="T67" s="355"/>
      <c r="U67" s="355"/>
      <c r="V67" s="355"/>
      <c r="W67" s="355"/>
      <c r="X67" s="355"/>
      <c r="Y67" s="355"/>
      <c r="Z67" s="355"/>
      <c r="AA67" s="355"/>
      <c r="AB67" s="355"/>
      <c r="AC67" s="355"/>
      <c r="AD67" s="355"/>
      <c r="AE67" s="355"/>
    </row>
    <row r="68" spans="1:31" ht="35.1" customHeight="1">
      <c r="A68" s="433" t="s">
        <v>491</v>
      </c>
      <c r="B68" s="433"/>
      <c r="C68" s="773"/>
      <c r="D68" s="773"/>
      <c r="E68" s="773"/>
      <c r="F68" s="773"/>
      <c r="G68" s="773"/>
      <c r="H68" s="773"/>
      <c r="I68" s="773"/>
      <c r="J68" s="773"/>
      <c r="K68" s="355"/>
      <c r="L68" s="355"/>
      <c r="M68" s="355"/>
      <c r="N68" s="355"/>
      <c r="O68" s="355"/>
      <c r="P68" s="355"/>
      <c r="Q68" s="355"/>
      <c r="R68" s="355"/>
      <c r="S68" s="355"/>
      <c r="T68" s="355"/>
      <c r="U68" s="355"/>
      <c r="V68" s="355"/>
      <c r="W68" s="355"/>
      <c r="X68" s="355"/>
      <c r="Y68" s="355"/>
      <c r="Z68" s="355"/>
      <c r="AA68" s="355"/>
      <c r="AB68" s="355"/>
      <c r="AC68" s="355"/>
      <c r="AD68" s="355"/>
      <c r="AE68" s="355"/>
    </row>
    <row r="69" spans="1:31" ht="35.1" customHeight="1">
      <c r="A69" s="433" t="s">
        <v>492</v>
      </c>
      <c r="B69" s="433"/>
      <c r="C69" s="773"/>
      <c r="D69" s="773"/>
      <c r="E69" s="773"/>
      <c r="F69" s="773"/>
      <c r="G69" s="773"/>
      <c r="H69" s="773"/>
      <c r="I69" s="773"/>
      <c r="J69" s="773"/>
      <c r="K69" s="355"/>
      <c r="L69" s="355"/>
      <c r="M69" s="355"/>
      <c r="N69" s="355"/>
      <c r="O69" s="355"/>
      <c r="P69" s="355"/>
      <c r="Q69" s="355"/>
      <c r="R69" s="355"/>
      <c r="S69" s="355"/>
      <c r="T69" s="355"/>
      <c r="U69" s="355"/>
      <c r="V69" s="355"/>
      <c r="W69" s="355"/>
      <c r="X69" s="355"/>
      <c r="Y69" s="355"/>
      <c r="Z69" s="355"/>
      <c r="AA69" s="355"/>
      <c r="AB69" s="355"/>
      <c r="AC69" s="355"/>
      <c r="AD69" s="355"/>
      <c r="AE69" s="355"/>
    </row>
    <row r="70" spans="1:31" ht="35.1" customHeight="1">
      <c r="A70" s="433" t="s">
        <v>493</v>
      </c>
      <c r="B70" s="433"/>
      <c r="C70" s="773"/>
      <c r="D70" s="773"/>
      <c r="E70" s="773"/>
      <c r="F70" s="773"/>
      <c r="G70" s="773"/>
      <c r="H70" s="773"/>
      <c r="I70" s="773"/>
      <c r="J70" s="773"/>
      <c r="K70" s="355"/>
      <c r="L70" s="355"/>
      <c r="M70" s="355"/>
      <c r="N70" s="355"/>
      <c r="O70" s="355"/>
      <c r="P70" s="355"/>
      <c r="Q70" s="355"/>
      <c r="R70" s="355"/>
      <c r="S70" s="355"/>
      <c r="T70" s="355"/>
      <c r="U70" s="355"/>
      <c r="V70" s="355"/>
      <c r="W70" s="355"/>
      <c r="X70" s="355"/>
      <c r="Y70" s="355"/>
      <c r="Z70" s="355"/>
      <c r="AA70" s="355"/>
      <c r="AB70" s="355"/>
      <c r="AC70" s="355"/>
      <c r="AD70" s="355"/>
      <c r="AE70" s="355"/>
    </row>
    <row r="71" spans="1:31" ht="35.1" customHeight="1">
      <c r="B71" s="403"/>
      <c r="F71" s="434"/>
      <c r="K71" s="355"/>
      <c r="L71" s="355"/>
      <c r="M71" s="355"/>
      <c r="N71" s="355"/>
      <c r="O71" s="355"/>
      <c r="P71" s="355"/>
      <c r="Q71" s="355"/>
      <c r="R71" s="355"/>
      <c r="S71" s="355"/>
      <c r="T71" s="355"/>
      <c r="U71" s="355"/>
      <c r="V71" s="355"/>
      <c r="W71" s="355"/>
      <c r="X71" s="355"/>
      <c r="Y71" s="355"/>
      <c r="Z71" s="355"/>
      <c r="AA71" s="355"/>
      <c r="AB71" s="355"/>
      <c r="AC71" s="355"/>
      <c r="AD71" s="355"/>
      <c r="AE71" s="355"/>
    </row>
    <row r="72" spans="1:31" ht="35.1" customHeight="1">
      <c r="B72" s="403"/>
      <c r="K72" s="355"/>
      <c r="L72" s="355"/>
      <c r="M72" s="355"/>
      <c r="N72" s="355"/>
      <c r="O72" s="355"/>
      <c r="P72" s="355"/>
      <c r="Q72" s="355"/>
      <c r="R72" s="355"/>
      <c r="S72" s="355"/>
      <c r="T72" s="355"/>
      <c r="U72" s="355"/>
      <c r="V72" s="355"/>
      <c r="W72" s="355"/>
      <c r="X72" s="355"/>
      <c r="Y72" s="355"/>
      <c r="Z72" s="355"/>
      <c r="AA72" s="355"/>
      <c r="AB72" s="355"/>
      <c r="AC72" s="355"/>
      <c r="AD72" s="355"/>
      <c r="AE72" s="355"/>
    </row>
    <row r="73" spans="1:31" ht="35.1" customHeight="1">
      <c r="B73" s="403"/>
      <c r="K73" s="355"/>
      <c r="L73" s="355"/>
      <c r="M73" s="355"/>
      <c r="N73" s="355"/>
      <c r="O73" s="355"/>
      <c r="P73" s="355"/>
      <c r="Q73" s="355"/>
      <c r="R73" s="355"/>
      <c r="S73" s="355"/>
      <c r="T73" s="355"/>
      <c r="U73" s="355"/>
      <c r="V73" s="355"/>
      <c r="W73" s="355"/>
      <c r="X73" s="355"/>
      <c r="Y73" s="355"/>
      <c r="Z73" s="355"/>
      <c r="AA73" s="355"/>
      <c r="AB73" s="355"/>
      <c r="AC73" s="355"/>
      <c r="AD73" s="355"/>
      <c r="AE73" s="355"/>
    </row>
    <row r="74" spans="1:31" ht="35.1" customHeight="1">
      <c r="B74" s="403"/>
      <c r="K74" s="355"/>
      <c r="L74" s="355"/>
      <c r="M74" s="355"/>
      <c r="N74" s="355"/>
      <c r="O74" s="355"/>
      <c r="P74" s="355"/>
      <c r="Q74" s="355"/>
      <c r="R74" s="355"/>
      <c r="S74" s="355"/>
      <c r="T74" s="355"/>
      <c r="U74" s="355"/>
      <c r="V74" s="355"/>
      <c r="W74" s="355"/>
      <c r="X74" s="355"/>
      <c r="Y74" s="355"/>
      <c r="Z74" s="355"/>
      <c r="AA74" s="355"/>
      <c r="AB74" s="355"/>
      <c r="AC74" s="355"/>
      <c r="AD74" s="355"/>
      <c r="AE74" s="355"/>
    </row>
    <row r="75" spans="1:31" ht="35.1" customHeight="1">
      <c r="B75" s="403"/>
      <c r="K75" s="355"/>
      <c r="L75" s="355"/>
      <c r="M75" s="355"/>
      <c r="N75" s="355"/>
      <c r="O75" s="355"/>
      <c r="P75" s="355"/>
      <c r="Q75" s="355"/>
      <c r="R75" s="355"/>
      <c r="S75" s="355"/>
      <c r="T75" s="355"/>
      <c r="U75" s="355"/>
      <c r="V75" s="355"/>
      <c r="W75" s="355"/>
      <c r="X75" s="355"/>
      <c r="Y75" s="355"/>
      <c r="Z75" s="355"/>
      <c r="AA75" s="355"/>
      <c r="AB75" s="355"/>
      <c r="AC75" s="355"/>
      <c r="AD75" s="355"/>
      <c r="AE75" s="355"/>
    </row>
    <row r="76" spans="1:31" ht="35.1" customHeight="1">
      <c r="B76" s="403"/>
      <c r="K76" s="355"/>
      <c r="L76" s="355"/>
      <c r="M76" s="355"/>
      <c r="N76" s="355"/>
      <c r="O76" s="355"/>
      <c r="P76" s="355"/>
      <c r="Q76" s="355"/>
      <c r="R76" s="355"/>
      <c r="S76" s="355"/>
      <c r="T76" s="355"/>
      <c r="U76" s="355"/>
      <c r="V76" s="355"/>
      <c r="W76" s="355"/>
      <c r="X76" s="355"/>
      <c r="Y76" s="355"/>
      <c r="Z76" s="355"/>
      <c r="AA76" s="355"/>
      <c r="AB76" s="355"/>
      <c r="AC76" s="355"/>
      <c r="AD76" s="355"/>
      <c r="AE76" s="355"/>
    </row>
    <row r="77" spans="1:31" ht="35.1" customHeight="1">
      <c r="B77" s="403"/>
      <c r="K77" s="355"/>
      <c r="L77" s="355"/>
      <c r="M77" s="355"/>
      <c r="N77" s="355"/>
      <c r="O77" s="355"/>
      <c r="P77" s="355"/>
      <c r="Q77" s="355"/>
      <c r="R77" s="355"/>
      <c r="S77" s="355"/>
      <c r="T77" s="355"/>
      <c r="U77" s="355"/>
      <c r="V77" s="355"/>
      <c r="W77" s="355"/>
      <c r="X77" s="355"/>
      <c r="Y77" s="355"/>
      <c r="Z77" s="355"/>
      <c r="AA77" s="355"/>
      <c r="AB77" s="355"/>
      <c r="AC77" s="355"/>
      <c r="AD77" s="355"/>
      <c r="AE77" s="355"/>
    </row>
    <row r="78" spans="1:31" ht="35.1" customHeight="1">
      <c r="B78" s="403"/>
      <c r="K78" s="355"/>
      <c r="L78" s="355"/>
      <c r="M78" s="355"/>
      <c r="N78" s="355"/>
      <c r="O78" s="355"/>
      <c r="P78" s="355"/>
      <c r="Q78" s="355"/>
      <c r="R78" s="355"/>
      <c r="S78" s="355"/>
      <c r="T78" s="355"/>
      <c r="U78" s="355"/>
      <c r="V78" s="355"/>
      <c r="W78" s="355"/>
      <c r="X78" s="355"/>
      <c r="Y78" s="355"/>
      <c r="Z78" s="355"/>
      <c r="AA78" s="355"/>
      <c r="AB78" s="355"/>
      <c r="AC78" s="355"/>
      <c r="AD78" s="355"/>
      <c r="AE78" s="355"/>
    </row>
    <row r="79" spans="1:31" ht="35.1" customHeight="1">
      <c r="B79" s="403"/>
      <c r="K79" s="355"/>
      <c r="L79" s="355"/>
      <c r="M79" s="355"/>
      <c r="N79" s="355"/>
      <c r="O79" s="355"/>
      <c r="P79" s="355"/>
      <c r="Q79" s="355"/>
      <c r="R79" s="355"/>
      <c r="S79" s="355"/>
      <c r="T79" s="355"/>
      <c r="U79" s="355"/>
      <c r="V79" s="355"/>
      <c r="W79" s="355"/>
      <c r="X79" s="355"/>
      <c r="Y79" s="355"/>
      <c r="Z79" s="355"/>
      <c r="AA79" s="355"/>
      <c r="AB79" s="355"/>
      <c r="AC79" s="355"/>
      <c r="AD79" s="355"/>
      <c r="AE79" s="355"/>
    </row>
    <row r="80" spans="1:31" ht="35.1" customHeight="1">
      <c r="B80" s="403"/>
      <c r="K80" s="355"/>
      <c r="L80" s="355"/>
      <c r="M80" s="355"/>
      <c r="N80" s="355"/>
      <c r="O80" s="355"/>
      <c r="P80" s="355"/>
      <c r="Q80" s="355"/>
      <c r="R80" s="355"/>
      <c r="S80" s="355"/>
      <c r="T80" s="355"/>
      <c r="U80" s="355"/>
      <c r="V80" s="355"/>
      <c r="W80" s="355"/>
      <c r="X80" s="355"/>
      <c r="Y80" s="355"/>
      <c r="Z80" s="355"/>
      <c r="AA80" s="355"/>
      <c r="AB80" s="355"/>
      <c r="AC80" s="355"/>
      <c r="AD80" s="355"/>
      <c r="AE80" s="355"/>
    </row>
    <row r="81" spans="2:31" ht="35.1" customHeight="1">
      <c r="B81" s="403"/>
      <c r="K81" s="355"/>
      <c r="L81" s="355"/>
      <c r="M81" s="355"/>
      <c r="N81" s="355"/>
      <c r="O81" s="355"/>
      <c r="P81" s="355"/>
      <c r="Q81" s="355"/>
      <c r="R81" s="355"/>
      <c r="S81" s="355"/>
      <c r="T81" s="355"/>
      <c r="U81" s="355"/>
      <c r="V81" s="355"/>
      <c r="W81" s="355"/>
      <c r="X81" s="355"/>
      <c r="Y81" s="355"/>
      <c r="Z81" s="355"/>
      <c r="AA81" s="355"/>
      <c r="AB81" s="355"/>
      <c r="AC81" s="355"/>
      <c r="AD81" s="355"/>
      <c r="AE81" s="355"/>
    </row>
    <row r="82" spans="2:31" ht="35.1" customHeight="1">
      <c r="B82" s="403"/>
      <c r="K82" s="355"/>
      <c r="L82" s="355"/>
      <c r="M82" s="355"/>
      <c r="N82" s="355"/>
      <c r="O82" s="355"/>
      <c r="P82" s="355"/>
      <c r="Q82" s="355"/>
      <c r="R82" s="355"/>
      <c r="S82" s="355"/>
      <c r="T82" s="355"/>
      <c r="U82" s="355"/>
      <c r="V82" s="355"/>
      <c r="W82" s="355"/>
      <c r="X82" s="355"/>
      <c r="Y82" s="355"/>
      <c r="Z82" s="355"/>
      <c r="AA82" s="355"/>
      <c r="AB82" s="355"/>
      <c r="AC82" s="355"/>
      <c r="AD82" s="355"/>
      <c r="AE82" s="355"/>
    </row>
    <row r="83" spans="2:31" ht="35.1" customHeight="1">
      <c r="B83" s="403"/>
      <c r="K83" s="355"/>
      <c r="L83" s="355"/>
      <c r="M83" s="355"/>
      <c r="N83" s="355"/>
      <c r="O83" s="355"/>
      <c r="P83" s="355"/>
      <c r="Q83" s="355"/>
      <c r="R83" s="355"/>
      <c r="S83" s="355"/>
      <c r="T83" s="355"/>
      <c r="U83" s="355"/>
      <c r="V83" s="355"/>
      <c r="W83" s="355"/>
      <c r="X83" s="355"/>
      <c r="Y83" s="355"/>
      <c r="Z83" s="355"/>
      <c r="AA83" s="355"/>
      <c r="AB83" s="355"/>
      <c r="AC83" s="355"/>
      <c r="AD83" s="355"/>
      <c r="AE83" s="355"/>
    </row>
    <row r="84" spans="2:31" ht="35.1" customHeight="1">
      <c r="B84" s="403"/>
      <c r="K84" s="355"/>
      <c r="L84" s="355"/>
      <c r="M84" s="355"/>
      <c r="N84" s="355"/>
      <c r="O84" s="355"/>
      <c r="P84" s="355"/>
      <c r="Q84" s="355"/>
      <c r="R84" s="355"/>
      <c r="S84" s="355"/>
      <c r="T84" s="355"/>
      <c r="U84" s="355"/>
      <c r="V84" s="355"/>
      <c r="W84" s="355"/>
      <c r="X84" s="355"/>
      <c r="Y84" s="355"/>
      <c r="Z84" s="355"/>
      <c r="AA84" s="355"/>
      <c r="AB84" s="355"/>
      <c r="AC84" s="355"/>
      <c r="AD84" s="355"/>
      <c r="AE84" s="355"/>
    </row>
    <row r="85" spans="2:31" ht="35.1" customHeight="1">
      <c r="B85" s="403"/>
      <c r="K85" s="355"/>
      <c r="L85" s="355"/>
      <c r="M85" s="355"/>
      <c r="N85" s="355"/>
      <c r="O85" s="355"/>
      <c r="P85" s="355"/>
      <c r="Q85" s="355"/>
      <c r="R85" s="355"/>
      <c r="S85" s="355"/>
      <c r="T85" s="355"/>
      <c r="U85" s="355"/>
      <c r="V85" s="355"/>
      <c r="W85" s="355"/>
      <c r="X85" s="355"/>
      <c r="Y85" s="355"/>
      <c r="Z85" s="355"/>
      <c r="AA85" s="355"/>
      <c r="AB85" s="355"/>
      <c r="AC85" s="355"/>
      <c r="AD85" s="355"/>
      <c r="AE85" s="355"/>
    </row>
    <row r="86" spans="2:31" ht="35.1" customHeight="1">
      <c r="B86" s="403"/>
      <c r="K86" s="355"/>
      <c r="L86" s="355"/>
      <c r="M86" s="355"/>
      <c r="N86" s="355"/>
      <c r="O86" s="355"/>
      <c r="P86" s="355"/>
      <c r="Q86" s="355"/>
      <c r="R86" s="355"/>
      <c r="S86" s="355"/>
      <c r="T86" s="355"/>
      <c r="U86" s="355"/>
      <c r="V86" s="355"/>
      <c r="W86" s="355"/>
      <c r="X86" s="355"/>
      <c r="Y86" s="355"/>
      <c r="Z86" s="355"/>
      <c r="AA86" s="355"/>
      <c r="AB86" s="355"/>
      <c r="AC86" s="355"/>
      <c r="AD86" s="355"/>
      <c r="AE86" s="355"/>
    </row>
    <row r="87" spans="2:31" ht="35.1" customHeight="1">
      <c r="B87" s="403"/>
      <c r="K87" s="355"/>
      <c r="L87" s="355"/>
      <c r="M87" s="355"/>
      <c r="N87" s="355"/>
      <c r="O87" s="355"/>
      <c r="P87" s="355"/>
      <c r="Q87" s="355"/>
      <c r="R87" s="355"/>
      <c r="S87" s="355"/>
      <c r="T87" s="355"/>
      <c r="U87" s="355"/>
      <c r="V87" s="355"/>
      <c r="W87" s="355"/>
      <c r="X87" s="355"/>
      <c r="Y87" s="355"/>
      <c r="Z87" s="355"/>
      <c r="AA87" s="355"/>
      <c r="AB87" s="355"/>
      <c r="AC87" s="355"/>
      <c r="AD87" s="355"/>
      <c r="AE87" s="355"/>
    </row>
    <row r="88" spans="2:31" ht="35.1" customHeight="1">
      <c r="B88" s="403"/>
      <c r="K88" s="355"/>
      <c r="L88" s="355"/>
      <c r="M88" s="355"/>
      <c r="N88" s="355"/>
      <c r="O88" s="355"/>
      <c r="P88" s="355"/>
      <c r="Q88" s="355"/>
      <c r="R88" s="355"/>
      <c r="S88" s="355"/>
      <c r="T88" s="355"/>
      <c r="U88" s="355"/>
      <c r="V88" s="355"/>
      <c r="W88" s="355"/>
      <c r="X88" s="355"/>
      <c r="Y88" s="355"/>
      <c r="Z88" s="355"/>
      <c r="AA88" s="355"/>
      <c r="AB88" s="355"/>
      <c r="AC88" s="355"/>
      <c r="AD88" s="355"/>
      <c r="AE88" s="355"/>
    </row>
    <row r="89" spans="2:31" ht="35.1" customHeight="1">
      <c r="B89" s="403"/>
      <c r="K89" s="355"/>
      <c r="L89" s="355"/>
      <c r="M89" s="355"/>
      <c r="N89" s="355"/>
      <c r="O89" s="355"/>
      <c r="P89" s="355"/>
      <c r="Q89" s="355"/>
      <c r="R89" s="355"/>
      <c r="S89" s="355"/>
      <c r="T89" s="355"/>
      <c r="U89" s="355"/>
      <c r="V89" s="355"/>
      <c r="W89" s="355"/>
      <c r="X89" s="355"/>
      <c r="Y89" s="355"/>
      <c r="Z89" s="355"/>
      <c r="AA89" s="355"/>
      <c r="AB89" s="355"/>
      <c r="AC89" s="355"/>
      <c r="AD89" s="355"/>
      <c r="AE89" s="355"/>
    </row>
    <row r="90" spans="2:31" ht="35.1" customHeight="1">
      <c r="B90" s="403"/>
      <c r="K90" s="355"/>
      <c r="L90" s="355"/>
      <c r="M90" s="355"/>
      <c r="N90" s="355"/>
      <c r="O90" s="355"/>
      <c r="P90" s="355"/>
      <c r="Q90" s="355"/>
      <c r="R90" s="355"/>
      <c r="S90" s="355"/>
      <c r="T90" s="355"/>
      <c r="U90" s="355"/>
      <c r="V90" s="355"/>
      <c r="W90" s="355"/>
      <c r="X90" s="355"/>
      <c r="Y90" s="355"/>
      <c r="Z90" s="355"/>
      <c r="AA90" s="355"/>
      <c r="AB90" s="355"/>
      <c r="AC90" s="355"/>
      <c r="AD90" s="355"/>
      <c r="AE90" s="355"/>
    </row>
    <row r="91" spans="2:31" ht="35.1" customHeight="1">
      <c r="B91" s="403"/>
      <c r="K91" s="355"/>
      <c r="L91" s="355"/>
      <c r="M91" s="355"/>
      <c r="N91" s="355"/>
      <c r="O91" s="355"/>
      <c r="P91" s="355"/>
      <c r="Q91" s="355"/>
      <c r="R91" s="355"/>
      <c r="S91" s="355"/>
      <c r="T91" s="355"/>
      <c r="U91" s="355"/>
      <c r="V91" s="355"/>
      <c r="W91" s="355"/>
      <c r="X91" s="355"/>
      <c r="Y91" s="355"/>
      <c r="Z91" s="355"/>
      <c r="AA91" s="355"/>
      <c r="AB91" s="355"/>
      <c r="AC91" s="355"/>
      <c r="AD91" s="355"/>
      <c r="AE91" s="355"/>
    </row>
    <row r="92" spans="2:31" ht="35.1" customHeight="1">
      <c r="B92" s="403"/>
      <c r="K92" s="355"/>
      <c r="L92" s="355"/>
      <c r="M92" s="355"/>
      <c r="N92" s="355"/>
      <c r="O92" s="355"/>
      <c r="P92" s="355"/>
      <c r="Q92" s="355"/>
      <c r="R92" s="355"/>
      <c r="S92" s="355"/>
      <c r="T92" s="355"/>
      <c r="U92" s="355"/>
      <c r="V92" s="355"/>
      <c r="W92" s="355"/>
      <c r="X92" s="355"/>
      <c r="Y92" s="355"/>
      <c r="Z92" s="355"/>
      <c r="AA92" s="355"/>
      <c r="AB92" s="355"/>
      <c r="AC92" s="355"/>
      <c r="AD92" s="355"/>
      <c r="AE92" s="355"/>
    </row>
    <row r="93" spans="2:31" ht="35.1" customHeight="1">
      <c r="B93" s="403"/>
      <c r="K93" s="355"/>
      <c r="L93" s="355"/>
      <c r="M93" s="355"/>
      <c r="N93" s="355"/>
      <c r="O93" s="355"/>
      <c r="P93" s="355"/>
      <c r="Q93" s="355"/>
      <c r="R93" s="355"/>
      <c r="S93" s="355"/>
      <c r="T93" s="355"/>
      <c r="U93" s="355"/>
      <c r="V93" s="355"/>
      <c r="W93" s="355"/>
      <c r="X93" s="355"/>
      <c r="Y93" s="355"/>
      <c r="Z93" s="355"/>
      <c r="AA93" s="355"/>
      <c r="AB93" s="355"/>
      <c r="AC93" s="355"/>
      <c r="AD93" s="355"/>
      <c r="AE93" s="355"/>
    </row>
    <row r="94" spans="2:31" ht="35.1" customHeight="1">
      <c r="B94" s="403"/>
      <c r="K94" s="355"/>
      <c r="L94" s="355"/>
      <c r="M94" s="355"/>
      <c r="N94" s="355"/>
      <c r="O94" s="355"/>
      <c r="P94" s="355"/>
      <c r="Q94" s="355"/>
      <c r="R94" s="355"/>
      <c r="S94" s="355"/>
      <c r="T94" s="355"/>
      <c r="U94" s="355"/>
      <c r="V94" s="355"/>
      <c r="W94" s="355"/>
      <c r="X94" s="355"/>
      <c r="Y94" s="355"/>
      <c r="Z94" s="355"/>
      <c r="AA94" s="355"/>
      <c r="AB94" s="355"/>
      <c r="AC94" s="355"/>
      <c r="AD94" s="355"/>
      <c r="AE94" s="355"/>
    </row>
    <row r="95" spans="2:31" ht="35.1" customHeight="1">
      <c r="B95" s="403"/>
      <c r="K95" s="355"/>
      <c r="L95" s="355"/>
      <c r="M95" s="355"/>
      <c r="N95" s="355"/>
      <c r="O95" s="355"/>
      <c r="P95" s="355"/>
      <c r="Q95" s="355"/>
      <c r="R95" s="355"/>
      <c r="S95" s="355"/>
      <c r="T95" s="355"/>
      <c r="U95" s="355"/>
      <c r="V95" s="355"/>
      <c r="W95" s="355"/>
      <c r="X95" s="355"/>
      <c r="Y95" s="355"/>
      <c r="Z95" s="355"/>
      <c r="AA95" s="355"/>
      <c r="AB95" s="355"/>
      <c r="AC95" s="355"/>
      <c r="AD95" s="355"/>
      <c r="AE95" s="355"/>
    </row>
    <row r="96" spans="2:31" ht="35.1" customHeight="1">
      <c r="B96" s="403"/>
      <c r="K96" s="355"/>
      <c r="L96" s="355"/>
      <c r="M96" s="355"/>
      <c r="N96" s="355"/>
      <c r="O96" s="355"/>
      <c r="P96" s="355"/>
      <c r="Q96" s="355"/>
      <c r="R96" s="355"/>
      <c r="S96" s="355"/>
      <c r="T96" s="355"/>
      <c r="U96" s="355"/>
      <c r="V96" s="355"/>
      <c r="W96" s="355"/>
      <c r="X96" s="355"/>
      <c r="Y96" s="355"/>
      <c r="Z96" s="355"/>
      <c r="AA96" s="355"/>
      <c r="AB96" s="355"/>
      <c r="AC96" s="355"/>
      <c r="AD96" s="355"/>
      <c r="AE96" s="355"/>
    </row>
    <row r="97" spans="2:31" ht="35.1" customHeight="1">
      <c r="B97" s="403"/>
      <c r="K97" s="355"/>
      <c r="L97" s="355"/>
      <c r="M97" s="355"/>
      <c r="N97" s="355"/>
      <c r="O97" s="355"/>
      <c r="P97" s="355"/>
      <c r="Q97" s="355"/>
      <c r="R97" s="355"/>
      <c r="S97" s="355"/>
      <c r="T97" s="355"/>
      <c r="U97" s="355"/>
      <c r="V97" s="355"/>
      <c r="W97" s="355"/>
      <c r="X97" s="355"/>
      <c r="Y97" s="355"/>
      <c r="Z97" s="355"/>
      <c r="AA97" s="355"/>
      <c r="AB97" s="355"/>
      <c r="AC97" s="355"/>
      <c r="AD97" s="355"/>
      <c r="AE97" s="355"/>
    </row>
    <row r="98" spans="2:31" ht="35.1" customHeight="1">
      <c r="B98" s="403"/>
      <c r="K98" s="355"/>
      <c r="L98" s="355"/>
      <c r="M98" s="355"/>
      <c r="N98" s="355"/>
      <c r="O98" s="355"/>
      <c r="P98" s="355"/>
      <c r="Q98" s="355"/>
      <c r="R98" s="355"/>
      <c r="S98" s="355"/>
      <c r="T98" s="355"/>
      <c r="U98" s="355"/>
      <c r="V98" s="355"/>
      <c r="W98" s="355"/>
      <c r="X98" s="355"/>
      <c r="Y98" s="355"/>
      <c r="Z98" s="355"/>
      <c r="AA98" s="355"/>
      <c r="AB98" s="355"/>
      <c r="AC98" s="355"/>
      <c r="AD98" s="355"/>
      <c r="AE98" s="355"/>
    </row>
    <row r="99" spans="2:31" ht="35.1" customHeight="1">
      <c r="B99" s="403"/>
      <c r="K99" s="355"/>
      <c r="L99" s="355"/>
      <c r="M99" s="355"/>
      <c r="N99" s="355"/>
      <c r="O99" s="355"/>
      <c r="P99" s="355"/>
      <c r="Q99" s="355"/>
      <c r="R99" s="355"/>
      <c r="S99" s="355"/>
      <c r="T99" s="355"/>
      <c r="U99" s="355"/>
      <c r="V99" s="355"/>
      <c r="W99" s="355"/>
      <c r="X99" s="355"/>
      <c r="Y99" s="355"/>
      <c r="Z99" s="355"/>
      <c r="AA99" s="355"/>
      <c r="AB99" s="355"/>
      <c r="AC99" s="355"/>
      <c r="AD99" s="355"/>
      <c r="AE99" s="355"/>
    </row>
    <row r="100" spans="2:31" ht="35.1" customHeight="1">
      <c r="B100" s="403"/>
      <c r="K100" s="355"/>
      <c r="L100" s="355"/>
      <c r="M100" s="355"/>
      <c r="N100" s="355"/>
      <c r="O100" s="355"/>
      <c r="P100" s="355"/>
      <c r="Q100" s="355"/>
      <c r="R100" s="355"/>
      <c r="S100" s="355"/>
      <c r="T100" s="355"/>
      <c r="U100" s="355"/>
      <c r="V100" s="355"/>
      <c r="W100" s="355"/>
      <c r="X100" s="355"/>
      <c r="Y100" s="355"/>
      <c r="Z100" s="355"/>
      <c r="AA100" s="355"/>
      <c r="AB100" s="355"/>
      <c r="AC100" s="355"/>
      <c r="AD100" s="355"/>
      <c r="AE100" s="355"/>
    </row>
    <row r="101" spans="2:31" ht="35.1" customHeight="1">
      <c r="B101" s="403"/>
      <c r="K101" s="355"/>
      <c r="L101" s="355"/>
      <c r="M101" s="355"/>
      <c r="N101" s="355"/>
      <c r="O101" s="355"/>
      <c r="P101" s="355"/>
      <c r="Q101" s="355"/>
      <c r="R101" s="355"/>
      <c r="S101" s="355"/>
      <c r="T101" s="355"/>
      <c r="U101" s="355"/>
      <c r="V101" s="355"/>
      <c r="W101" s="355"/>
      <c r="X101" s="355"/>
      <c r="Y101" s="355"/>
      <c r="Z101" s="355"/>
      <c r="AA101" s="355"/>
      <c r="AB101" s="355"/>
      <c r="AC101" s="355"/>
      <c r="AD101" s="355"/>
      <c r="AE101" s="355"/>
    </row>
    <row r="102" spans="2:31" ht="35.1" customHeight="1">
      <c r="B102" s="403"/>
      <c r="K102" s="355"/>
      <c r="L102" s="355"/>
      <c r="M102" s="355"/>
      <c r="N102" s="355"/>
      <c r="O102" s="355"/>
      <c r="P102" s="355"/>
      <c r="Q102" s="355"/>
      <c r="R102" s="355"/>
      <c r="S102" s="355"/>
      <c r="T102" s="355"/>
      <c r="U102" s="355"/>
      <c r="V102" s="355"/>
      <c r="W102" s="355"/>
      <c r="X102" s="355"/>
      <c r="Y102" s="355"/>
      <c r="Z102" s="355"/>
      <c r="AA102" s="355"/>
      <c r="AB102" s="355"/>
      <c r="AC102" s="355"/>
      <c r="AD102" s="355"/>
      <c r="AE102" s="355"/>
    </row>
    <row r="103" spans="2:31" ht="35.1" customHeight="1">
      <c r="B103" s="403"/>
      <c r="K103" s="355"/>
      <c r="L103" s="355"/>
      <c r="M103" s="355"/>
      <c r="N103" s="355"/>
      <c r="O103" s="355"/>
      <c r="P103" s="355"/>
      <c r="Q103" s="355"/>
      <c r="R103" s="355"/>
      <c r="S103" s="355"/>
      <c r="T103" s="355"/>
      <c r="U103" s="355"/>
      <c r="V103" s="355"/>
      <c r="W103" s="355"/>
      <c r="X103" s="355"/>
      <c r="Y103" s="355"/>
      <c r="Z103" s="355"/>
      <c r="AA103" s="355"/>
      <c r="AB103" s="355"/>
      <c r="AC103" s="355"/>
      <c r="AD103" s="355"/>
      <c r="AE103" s="355"/>
    </row>
    <row r="104" spans="2:31" ht="35.1" customHeight="1">
      <c r="B104" s="403"/>
      <c r="K104" s="355"/>
      <c r="L104" s="355"/>
      <c r="M104" s="355"/>
      <c r="N104" s="355"/>
      <c r="O104" s="355"/>
      <c r="P104" s="355"/>
      <c r="Q104" s="355"/>
      <c r="R104" s="355"/>
      <c r="S104" s="355"/>
      <c r="T104" s="355"/>
      <c r="U104" s="355"/>
      <c r="V104" s="355"/>
      <c r="W104" s="355"/>
      <c r="X104" s="355"/>
      <c r="Y104" s="355"/>
      <c r="Z104" s="355"/>
      <c r="AA104" s="355"/>
      <c r="AB104" s="355"/>
      <c r="AC104" s="355"/>
      <c r="AD104" s="355"/>
      <c r="AE104" s="355"/>
    </row>
    <row r="105" spans="2:31" ht="35.1" customHeight="1">
      <c r="B105" s="403"/>
      <c r="K105" s="355"/>
      <c r="L105" s="355"/>
      <c r="M105" s="355"/>
      <c r="N105" s="355"/>
      <c r="O105" s="355"/>
      <c r="P105" s="355"/>
      <c r="Q105" s="355"/>
      <c r="R105" s="355"/>
      <c r="S105" s="355"/>
      <c r="T105" s="355"/>
      <c r="U105" s="355"/>
      <c r="V105" s="355"/>
      <c r="W105" s="355"/>
      <c r="X105" s="355"/>
      <c r="Y105" s="355"/>
      <c r="Z105" s="355"/>
      <c r="AA105" s="355"/>
      <c r="AB105" s="355"/>
      <c r="AC105" s="355"/>
      <c r="AD105" s="355"/>
      <c r="AE105" s="355"/>
    </row>
    <row r="106" spans="2:31" ht="35.1" customHeight="1">
      <c r="B106" s="403"/>
      <c r="K106" s="355"/>
      <c r="L106" s="355"/>
      <c r="M106" s="355"/>
      <c r="N106" s="355"/>
      <c r="O106" s="355"/>
      <c r="P106" s="355"/>
      <c r="Q106" s="355"/>
      <c r="R106" s="355"/>
      <c r="S106" s="355"/>
      <c r="T106" s="355"/>
      <c r="U106" s="355"/>
      <c r="V106" s="355"/>
      <c r="W106" s="355"/>
      <c r="X106" s="355"/>
      <c r="Y106" s="355"/>
      <c r="Z106" s="355"/>
      <c r="AA106" s="355"/>
      <c r="AB106" s="355"/>
      <c r="AC106" s="355"/>
      <c r="AD106" s="355"/>
      <c r="AE106" s="355"/>
    </row>
    <row r="107" spans="2:31" ht="35.1" customHeight="1">
      <c r="B107" s="403"/>
      <c r="K107" s="355"/>
      <c r="L107" s="355"/>
      <c r="M107" s="355"/>
      <c r="N107" s="355"/>
      <c r="O107" s="355"/>
      <c r="P107" s="355"/>
      <c r="Q107" s="355"/>
      <c r="R107" s="355"/>
      <c r="S107" s="355"/>
      <c r="T107" s="355"/>
      <c r="U107" s="355"/>
      <c r="V107" s="355"/>
      <c r="W107" s="355"/>
      <c r="X107" s="355"/>
      <c r="Y107" s="355"/>
      <c r="Z107" s="355"/>
      <c r="AA107" s="355"/>
      <c r="AB107" s="355"/>
      <c r="AC107" s="355"/>
      <c r="AD107" s="355"/>
      <c r="AE107" s="355"/>
    </row>
    <row r="108" spans="2:31" ht="35.1" customHeight="1">
      <c r="B108" s="403"/>
      <c r="K108" s="355"/>
      <c r="L108" s="355"/>
      <c r="M108" s="355"/>
      <c r="N108" s="355"/>
      <c r="O108" s="355"/>
      <c r="P108" s="355"/>
      <c r="Q108" s="355"/>
      <c r="R108" s="355"/>
      <c r="S108" s="355"/>
      <c r="T108" s="355"/>
      <c r="U108" s="355"/>
      <c r="V108" s="355"/>
      <c r="W108" s="355"/>
      <c r="X108" s="355"/>
      <c r="Y108" s="355"/>
      <c r="Z108" s="355"/>
      <c r="AA108" s="355"/>
      <c r="AB108" s="355"/>
      <c r="AC108" s="355"/>
      <c r="AD108" s="355"/>
      <c r="AE108" s="355"/>
    </row>
    <row r="109" spans="2:31" ht="35.1" customHeight="1">
      <c r="B109" s="403"/>
      <c r="K109" s="355"/>
      <c r="L109" s="355"/>
      <c r="M109" s="355"/>
      <c r="N109" s="355"/>
      <c r="O109" s="355"/>
      <c r="P109" s="355"/>
      <c r="Q109" s="355"/>
      <c r="R109" s="355"/>
      <c r="S109" s="355"/>
      <c r="T109" s="355"/>
      <c r="U109" s="355"/>
      <c r="V109" s="355"/>
      <c r="W109" s="355"/>
      <c r="X109" s="355"/>
      <c r="Y109" s="355"/>
      <c r="Z109" s="355"/>
      <c r="AA109" s="355"/>
      <c r="AB109" s="355"/>
      <c r="AC109" s="355"/>
      <c r="AD109" s="355"/>
      <c r="AE109" s="355"/>
    </row>
    <row r="110" spans="2:31" ht="35.1" customHeight="1">
      <c r="B110" s="403"/>
      <c r="K110" s="355"/>
      <c r="L110" s="355"/>
      <c r="M110" s="355"/>
      <c r="N110" s="355"/>
      <c r="O110" s="355"/>
      <c r="P110" s="355"/>
      <c r="Q110" s="355"/>
      <c r="R110" s="355"/>
      <c r="S110" s="355"/>
      <c r="T110" s="355"/>
      <c r="U110" s="355"/>
      <c r="V110" s="355"/>
      <c r="W110" s="355"/>
      <c r="X110" s="355"/>
      <c r="Y110" s="355"/>
      <c r="Z110" s="355"/>
      <c r="AA110" s="355"/>
      <c r="AB110" s="355"/>
      <c r="AC110" s="355"/>
      <c r="AD110" s="355"/>
      <c r="AE110" s="355"/>
    </row>
    <row r="111" spans="2:31" ht="35.1" customHeight="1">
      <c r="B111" s="403"/>
      <c r="K111" s="355"/>
      <c r="L111" s="355"/>
      <c r="M111" s="355"/>
      <c r="N111" s="355"/>
      <c r="O111" s="355"/>
      <c r="P111" s="355"/>
      <c r="Q111" s="355"/>
      <c r="R111" s="355"/>
      <c r="S111" s="355"/>
      <c r="T111" s="355"/>
      <c r="U111" s="355"/>
      <c r="V111" s="355"/>
      <c r="W111" s="355"/>
      <c r="X111" s="355"/>
      <c r="Y111" s="355"/>
      <c r="Z111" s="355"/>
      <c r="AA111" s="355"/>
      <c r="AB111" s="355"/>
      <c r="AC111" s="355"/>
      <c r="AD111" s="355"/>
      <c r="AE111" s="355"/>
    </row>
    <row r="112" spans="2:31" ht="35.1" customHeight="1">
      <c r="B112" s="403"/>
      <c r="K112" s="355"/>
      <c r="L112" s="355"/>
      <c r="M112" s="355"/>
      <c r="N112" s="355"/>
      <c r="O112" s="355"/>
      <c r="P112" s="355"/>
      <c r="Q112" s="355"/>
      <c r="R112" s="355"/>
      <c r="S112" s="355"/>
      <c r="T112" s="355"/>
      <c r="U112" s="355"/>
      <c r="V112" s="355"/>
      <c r="W112" s="355"/>
      <c r="X112" s="355"/>
      <c r="Y112" s="355"/>
      <c r="Z112" s="355"/>
      <c r="AA112" s="355"/>
      <c r="AB112" s="355"/>
      <c r="AC112" s="355"/>
      <c r="AD112" s="355"/>
      <c r="AE112" s="355"/>
    </row>
    <row r="113" spans="2:31" ht="35.1" customHeight="1">
      <c r="B113" s="403"/>
      <c r="K113" s="355"/>
      <c r="L113" s="355"/>
      <c r="M113" s="355"/>
      <c r="N113" s="355"/>
      <c r="O113" s="355"/>
      <c r="P113" s="355"/>
      <c r="Q113" s="355"/>
      <c r="R113" s="355"/>
      <c r="S113" s="355"/>
      <c r="T113" s="355"/>
      <c r="U113" s="355"/>
      <c r="V113" s="355"/>
      <c r="W113" s="355"/>
      <c r="X113" s="355"/>
      <c r="Y113" s="355"/>
      <c r="Z113" s="355"/>
      <c r="AA113" s="355"/>
      <c r="AB113" s="355"/>
      <c r="AC113" s="355"/>
      <c r="AD113" s="355"/>
      <c r="AE113" s="355"/>
    </row>
    <row r="114" spans="2:31" ht="35.1" customHeight="1">
      <c r="B114" s="403"/>
      <c r="K114" s="355"/>
      <c r="L114" s="355"/>
      <c r="M114" s="355"/>
      <c r="N114" s="355"/>
      <c r="O114" s="355"/>
      <c r="P114" s="355"/>
      <c r="Q114" s="355"/>
      <c r="R114" s="355"/>
      <c r="S114" s="355"/>
      <c r="T114" s="355"/>
      <c r="U114" s="355"/>
      <c r="V114" s="355"/>
      <c r="W114" s="355"/>
      <c r="X114" s="355"/>
      <c r="Y114" s="355"/>
      <c r="Z114" s="355"/>
      <c r="AA114" s="355"/>
      <c r="AB114" s="355"/>
      <c r="AC114" s="355"/>
      <c r="AD114" s="355"/>
      <c r="AE114" s="355"/>
    </row>
    <row r="115" spans="2:31" ht="35.1" customHeight="1">
      <c r="B115" s="403"/>
      <c r="K115" s="355"/>
      <c r="L115" s="355"/>
      <c r="M115" s="355"/>
      <c r="N115" s="355"/>
      <c r="O115" s="355"/>
      <c r="P115" s="355"/>
      <c r="Q115" s="355"/>
      <c r="R115" s="355"/>
      <c r="S115" s="355"/>
      <c r="T115" s="355"/>
      <c r="U115" s="355"/>
      <c r="V115" s="355"/>
      <c r="W115" s="355"/>
      <c r="X115" s="355"/>
      <c r="Y115" s="355"/>
      <c r="Z115" s="355"/>
      <c r="AA115" s="355"/>
      <c r="AB115" s="355"/>
      <c r="AC115" s="355"/>
      <c r="AD115" s="355"/>
      <c r="AE115" s="355"/>
    </row>
    <row r="116" spans="2:31" ht="35.1" customHeight="1">
      <c r="B116" s="403"/>
      <c r="K116" s="355"/>
      <c r="L116" s="355"/>
      <c r="M116" s="355"/>
      <c r="N116" s="355"/>
      <c r="O116" s="355"/>
      <c r="P116" s="355"/>
      <c r="Q116" s="355"/>
      <c r="R116" s="355"/>
      <c r="S116" s="355"/>
      <c r="T116" s="355"/>
      <c r="U116" s="355"/>
      <c r="V116" s="355"/>
      <c r="W116" s="355"/>
      <c r="X116" s="355"/>
      <c r="Y116" s="355"/>
      <c r="Z116" s="355"/>
      <c r="AA116" s="355"/>
      <c r="AB116" s="355"/>
      <c r="AC116" s="355"/>
      <c r="AD116" s="355"/>
      <c r="AE116" s="355"/>
    </row>
    <row r="117" spans="2:31" ht="35.1" customHeight="1">
      <c r="B117" s="403"/>
      <c r="K117" s="355"/>
      <c r="L117" s="355"/>
      <c r="M117" s="355"/>
      <c r="N117" s="355"/>
      <c r="O117" s="355"/>
      <c r="P117" s="355"/>
      <c r="Q117" s="355"/>
      <c r="R117" s="355"/>
      <c r="S117" s="355"/>
      <c r="T117" s="355"/>
      <c r="U117" s="355"/>
      <c r="V117" s="355"/>
      <c r="W117" s="355"/>
      <c r="X117" s="355"/>
      <c r="Y117" s="355"/>
      <c r="Z117" s="355"/>
      <c r="AA117" s="355"/>
      <c r="AB117" s="355"/>
      <c r="AC117" s="355"/>
      <c r="AD117" s="355"/>
      <c r="AE117" s="355"/>
    </row>
    <row r="118" spans="2:31" ht="35.1" customHeight="1">
      <c r="B118" s="403"/>
      <c r="K118" s="355"/>
      <c r="L118" s="355"/>
      <c r="M118" s="355"/>
      <c r="N118" s="355"/>
      <c r="O118" s="355"/>
      <c r="P118" s="355"/>
      <c r="Q118" s="355"/>
      <c r="R118" s="355"/>
      <c r="S118" s="355"/>
      <c r="T118" s="355"/>
      <c r="U118" s="355"/>
      <c r="V118" s="355"/>
      <c r="W118" s="355"/>
      <c r="X118" s="355"/>
      <c r="Y118" s="355"/>
      <c r="Z118" s="355"/>
      <c r="AA118" s="355"/>
      <c r="AB118" s="355"/>
      <c r="AC118" s="355"/>
      <c r="AD118" s="355"/>
      <c r="AE118" s="355"/>
    </row>
    <row r="119" spans="2:31" ht="35.1" customHeight="1">
      <c r="B119" s="403"/>
      <c r="K119" s="355"/>
      <c r="L119" s="355"/>
      <c r="M119" s="355"/>
      <c r="N119" s="355"/>
      <c r="O119" s="355"/>
      <c r="P119" s="355"/>
      <c r="Q119" s="355"/>
      <c r="R119" s="355"/>
      <c r="S119" s="355"/>
      <c r="T119" s="355"/>
      <c r="U119" s="355"/>
      <c r="V119" s="355"/>
      <c r="W119" s="355"/>
      <c r="X119" s="355"/>
      <c r="Y119" s="355"/>
      <c r="Z119" s="355"/>
      <c r="AA119" s="355"/>
      <c r="AB119" s="355"/>
      <c r="AC119" s="355"/>
      <c r="AD119" s="355"/>
      <c r="AE119" s="355"/>
    </row>
    <row r="120" spans="2:31" ht="35.1" customHeight="1">
      <c r="B120" s="403"/>
      <c r="K120" s="355"/>
      <c r="L120" s="355"/>
      <c r="M120" s="355"/>
      <c r="N120" s="355"/>
      <c r="O120" s="355"/>
      <c r="P120" s="355"/>
      <c r="Q120" s="355"/>
      <c r="R120" s="355"/>
      <c r="S120" s="355"/>
      <c r="T120" s="355"/>
      <c r="U120" s="355"/>
      <c r="V120" s="355"/>
      <c r="W120" s="355"/>
      <c r="X120" s="355"/>
      <c r="Y120" s="355"/>
      <c r="Z120" s="355"/>
      <c r="AA120" s="355"/>
      <c r="AB120" s="355"/>
      <c r="AC120" s="355"/>
      <c r="AD120" s="355"/>
      <c r="AE120" s="355"/>
    </row>
    <row r="121" spans="2:31" ht="35.1" customHeight="1">
      <c r="B121" s="403"/>
      <c r="K121" s="355"/>
      <c r="L121" s="355"/>
      <c r="M121" s="355"/>
      <c r="N121" s="355"/>
      <c r="O121" s="355"/>
      <c r="P121" s="355"/>
      <c r="Q121" s="355"/>
      <c r="R121" s="355"/>
      <c r="S121" s="355"/>
      <c r="T121" s="355"/>
      <c r="U121" s="355"/>
      <c r="V121" s="355"/>
      <c r="W121" s="355"/>
      <c r="X121" s="355"/>
      <c r="Y121" s="355"/>
      <c r="Z121" s="355"/>
      <c r="AA121" s="355"/>
      <c r="AB121" s="355"/>
      <c r="AC121" s="355"/>
      <c r="AD121" s="355"/>
      <c r="AE121" s="355"/>
    </row>
    <row r="122" spans="2:31" ht="35.1" customHeight="1">
      <c r="B122" s="403"/>
      <c r="K122" s="355"/>
      <c r="L122" s="355"/>
      <c r="M122" s="355"/>
      <c r="N122" s="355"/>
      <c r="O122" s="355"/>
      <c r="P122" s="355"/>
      <c r="Q122" s="355"/>
      <c r="R122" s="355"/>
      <c r="S122" s="355"/>
      <c r="T122" s="355"/>
      <c r="U122" s="355"/>
      <c r="V122" s="355"/>
      <c r="W122" s="355"/>
      <c r="X122" s="355"/>
      <c r="Y122" s="355"/>
      <c r="Z122" s="355"/>
      <c r="AA122" s="355"/>
      <c r="AB122" s="355"/>
      <c r="AC122" s="355"/>
      <c r="AD122" s="355"/>
      <c r="AE122" s="355"/>
    </row>
    <row r="123" spans="2:31" ht="35.1" customHeight="1">
      <c r="B123" s="403"/>
      <c r="K123" s="355"/>
      <c r="L123" s="355"/>
      <c r="M123" s="355"/>
      <c r="N123" s="355"/>
      <c r="O123" s="355"/>
      <c r="P123" s="355"/>
      <c r="Q123" s="355"/>
      <c r="R123" s="355"/>
      <c r="S123" s="355"/>
      <c r="T123" s="355"/>
      <c r="U123" s="355"/>
      <c r="V123" s="355"/>
      <c r="W123" s="355"/>
      <c r="X123" s="355"/>
      <c r="Y123" s="355"/>
      <c r="Z123" s="355"/>
      <c r="AA123" s="355"/>
      <c r="AB123" s="355"/>
      <c r="AC123" s="355"/>
      <c r="AD123" s="355"/>
      <c r="AE123" s="355"/>
    </row>
    <row r="124" spans="2:31" ht="35.1" customHeight="1">
      <c r="B124" s="403"/>
      <c r="K124" s="355"/>
      <c r="L124" s="355"/>
      <c r="M124" s="355"/>
      <c r="N124" s="355"/>
      <c r="O124" s="355"/>
      <c r="P124" s="355"/>
      <c r="Q124" s="355"/>
      <c r="R124" s="355"/>
      <c r="S124" s="355"/>
      <c r="T124" s="355"/>
      <c r="U124" s="355"/>
      <c r="V124" s="355"/>
      <c r="W124" s="355"/>
      <c r="X124" s="355"/>
      <c r="Y124" s="355"/>
      <c r="Z124" s="355"/>
      <c r="AA124" s="355"/>
      <c r="AB124" s="355"/>
      <c r="AC124" s="355"/>
      <c r="AD124" s="355"/>
      <c r="AE124" s="355"/>
    </row>
    <row r="125" spans="2:31" ht="35.1" customHeight="1">
      <c r="B125" s="403"/>
      <c r="K125" s="355"/>
      <c r="L125" s="355"/>
      <c r="M125" s="355"/>
      <c r="N125" s="355"/>
      <c r="O125" s="355"/>
      <c r="P125" s="355"/>
      <c r="Q125" s="355"/>
      <c r="R125" s="355"/>
      <c r="S125" s="355"/>
      <c r="T125" s="355"/>
      <c r="U125" s="355"/>
      <c r="V125" s="355"/>
      <c r="W125" s="355"/>
      <c r="X125" s="355"/>
      <c r="Y125" s="355"/>
      <c r="Z125" s="355"/>
      <c r="AA125" s="355"/>
      <c r="AB125" s="355"/>
      <c r="AC125" s="355"/>
      <c r="AD125" s="355"/>
      <c r="AE125" s="355"/>
    </row>
    <row r="126" spans="2:31" ht="35.1" customHeight="1">
      <c r="B126" s="403"/>
      <c r="K126" s="355"/>
      <c r="L126" s="355"/>
      <c r="M126" s="355"/>
      <c r="N126" s="355"/>
      <c r="O126" s="355"/>
      <c r="P126" s="355"/>
      <c r="Q126" s="355"/>
      <c r="R126" s="355"/>
      <c r="S126" s="355"/>
      <c r="T126" s="355"/>
      <c r="U126" s="355"/>
      <c r="V126" s="355"/>
      <c r="W126" s="355"/>
      <c r="X126" s="355"/>
      <c r="Y126" s="355"/>
      <c r="Z126" s="355"/>
      <c r="AA126" s="355"/>
      <c r="AB126" s="355"/>
      <c r="AC126" s="355"/>
      <c r="AD126" s="355"/>
      <c r="AE126" s="355"/>
    </row>
    <row r="127" spans="2:31" ht="35.1" customHeight="1">
      <c r="B127" s="403"/>
      <c r="K127" s="355"/>
      <c r="L127" s="355"/>
      <c r="M127" s="355"/>
      <c r="N127" s="355"/>
      <c r="O127" s="355"/>
      <c r="P127" s="355"/>
      <c r="Q127" s="355"/>
      <c r="R127" s="355"/>
      <c r="S127" s="355"/>
      <c r="T127" s="355"/>
      <c r="U127" s="355"/>
      <c r="V127" s="355"/>
      <c r="W127" s="355"/>
      <c r="X127" s="355"/>
      <c r="Y127" s="355"/>
      <c r="Z127" s="355"/>
      <c r="AA127" s="355"/>
      <c r="AB127" s="355"/>
      <c r="AC127" s="355"/>
      <c r="AD127" s="355"/>
      <c r="AE127" s="355"/>
    </row>
    <row r="128" spans="2:31" ht="35.1" customHeight="1">
      <c r="B128" s="403"/>
      <c r="K128" s="355"/>
      <c r="L128" s="355"/>
      <c r="M128" s="355"/>
      <c r="N128" s="355"/>
      <c r="O128" s="355"/>
      <c r="P128" s="355"/>
      <c r="Q128" s="355"/>
      <c r="R128" s="355"/>
      <c r="S128" s="355"/>
      <c r="T128" s="355"/>
      <c r="U128" s="355"/>
      <c r="V128" s="355"/>
      <c r="W128" s="355"/>
      <c r="X128" s="355"/>
      <c r="Y128" s="355"/>
      <c r="Z128" s="355"/>
      <c r="AA128" s="355"/>
      <c r="AB128" s="355"/>
      <c r="AC128" s="355"/>
      <c r="AD128" s="355"/>
      <c r="AE128" s="355"/>
    </row>
    <row r="129" spans="2:31" ht="35.1" customHeight="1">
      <c r="B129" s="403"/>
      <c r="K129" s="355"/>
      <c r="L129" s="355"/>
      <c r="M129" s="355"/>
      <c r="N129" s="355"/>
      <c r="O129" s="355"/>
      <c r="P129" s="355"/>
      <c r="Q129" s="355"/>
      <c r="R129" s="355"/>
      <c r="S129" s="355"/>
      <c r="T129" s="355"/>
      <c r="U129" s="355"/>
      <c r="V129" s="355"/>
      <c r="W129" s="355"/>
      <c r="X129" s="355"/>
      <c r="Y129" s="355"/>
      <c r="Z129" s="355"/>
      <c r="AA129" s="355"/>
      <c r="AB129" s="355"/>
      <c r="AC129" s="355"/>
      <c r="AD129" s="355"/>
      <c r="AE129" s="355"/>
    </row>
    <row r="130" spans="2:31" ht="35.1" customHeight="1">
      <c r="B130" s="403"/>
      <c r="K130" s="355"/>
      <c r="L130" s="355"/>
      <c r="M130" s="355"/>
      <c r="N130" s="355"/>
      <c r="O130" s="355"/>
      <c r="P130" s="355"/>
      <c r="Q130" s="355"/>
      <c r="R130" s="355"/>
      <c r="S130" s="355"/>
      <c r="T130" s="355"/>
      <c r="U130" s="355"/>
      <c r="V130" s="355"/>
      <c r="W130" s="355"/>
      <c r="X130" s="355"/>
      <c r="Y130" s="355"/>
      <c r="Z130" s="355"/>
      <c r="AA130" s="355"/>
      <c r="AB130" s="355"/>
      <c r="AC130" s="355"/>
      <c r="AD130" s="355"/>
      <c r="AE130" s="355"/>
    </row>
    <row r="131" spans="2:31" ht="35.1" customHeight="1">
      <c r="B131" s="403"/>
      <c r="K131" s="355"/>
      <c r="L131" s="355"/>
      <c r="M131" s="355"/>
      <c r="N131" s="355"/>
      <c r="O131" s="355"/>
      <c r="P131" s="355"/>
      <c r="Q131" s="355"/>
      <c r="R131" s="355"/>
      <c r="S131" s="355"/>
      <c r="T131" s="355"/>
      <c r="U131" s="355"/>
      <c r="V131" s="355"/>
      <c r="W131" s="355"/>
      <c r="X131" s="355"/>
      <c r="Y131" s="355"/>
      <c r="Z131" s="355"/>
      <c r="AA131" s="355"/>
      <c r="AB131" s="355"/>
      <c r="AC131" s="355"/>
      <c r="AD131" s="355"/>
      <c r="AE131" s="355"/>
    </row>
    <row r="132" spans="2:31" ht="35.1" customHeight="1">
      <c r="B132" s="403"/>
      <c r="K132" s="355"/>
      <c r="L132" s="355"/>
      <c r="M132" s="355"/>
      <c r="N132" s="355"/>
      <c r="O132" s="355"/>
      <c r="P132" s="355"/>
      <c r="Q132" s="355"/>
      <c r="R132" s="355"/>
      <c r="S132" s="355"/>
      <c r="T132" s="355"/>
      <c r="U132" s="355"/>
      <c r="V132" s="355"/>
      <c r="W132" s="355"/>
      <c r="X132" s="355"/>
      <c r="Y132" s="355"/>
      <c r="Z132" s="355"/>
      <c r="AA132" s="355"/>
      <c r="AB132" s="355"/>
      <c r="AC132" s="355"/>
      <c r="AD132" s="355"/>
      <c r="AE132" s="355"/>
    </row>
    <row r="133" spans="2:31" ht="35.1" customHeight="1">
      <c r="B133" s="403"/>
      <c r="K133" s="355"/>
      <c r="L133" s="355"/>
      <c r="M133" s="355"/>
      <c r="N133" s="355"/>
      <c r="O133" s="355"/>
      <c r="P133" s="355"/>
      <c r="Q133" s="355"/>
      <c r="R133" s="355"/>
      <c r="S133" s="355"/>
      <c r="T133" s="355"/>
      <c r="U133" s="355"/>
      <c r="V133" s="355"/>
      <c r="W133" s="355"/>
      <c r="X133" s="355"/>
      <c r="Y133" s="355"/>
      <c r="Z133" s="355"/>
      <c r="AA133" s="355"/>
      <c r="AB133" s="355"/>
      <c r="AC133" s="355"/>
      <c r="AD133" s="355"/>
      <c r="AE133" s="355"/>
    </row>
    <row r="134" spans="2:31" ht="35.1" customHeight="1">
      <c r="B134" s="403"/>
      <c r="K134" s="355"/>
      <c r="L134" s="355"/>
      <c r="M134" s="355"/>
      <c r="N134" s="355"/>
      <c r="O134" s="355"/>
      <c r="P134" s="355"/>
      <c r="Q134" s="355"/>
      <c r="R134" s="355"/>
      <c r="S134" s="355"/>
      <c r="T134" s="355"/>
      <c r="U134" s="355"/>
      <c r="V134" s="355"/>
      <c r="W134" s="355"/>
      <c r="X134" s="355"/>
      <c r="Y134" s="355"/>
      <c r="Z134" s="355"/>
      <c r="AA134" s="355"/>
      <c r="AB134" s="355"/>
      <c r="AC134" s="355"/>
      <c r="AD134" s="355"/>
      <c r="AE134" s="355"/>
    </row>
    <row r="135" spans="2:31" ht="35.1" customHeight="1">
      <c r="B135" s="403"/>
      <c r="K135" s="355"/>
      <c r="L135" s="355"/>
      <c r="M135" s="355"/>
      <c r="N135" s="355"/>
      <c r="O135" s="355"/>
      <c r="P135" s="355"/>
      <c r="Q135" s="355"/>
      <c r="R135" s="355"/>
      <c r="S135" s="355"/>
      <c r="T135" s="355"/>
      <c r="U135" s="355"/>
      <c r="V135" s="355"/>
      <c r="W135" s="355"/>
      <c r="X135" s="355"/>
      <c r="Y135" s="355"/>
      <c r="Z135" s="355"/>
      <c r="AA135" s="355"/>
      <c r="AB135" s="355"/>
      <c r="AC135" s="355"/>
      <c r="AD135" s="355"/>
      <c r="AE135" s="355"/>
    </row>
    <row r="136" spans="2:31" ht="35.1" customHeight="1">
      <c r="B136" s="403"/>
      <c r="K136" s="355"/>
      <c r="L136" s="355"/>
      <c r="M136" s="355"/>
      <c r="N136" s="355"/>
      <c r="O136" s="355"/>
      <c r="P136" s="355"/>
      <c r="Q136" s="355"/>
      <c r="R136" s="355"/>
      <c r="S136" s="355"/>
      <c r="T136" s="355"/>
      <c r="U136" s="355"/>
      <c r="V136" s="355"/>
      <c r="W136" s="355"/>
      <c r="X136" s="355"/>
      <c r="Y136" s="355"/>
      <c r="Z136" s="355"/>
      <c r="AA136" s="355"/>
      <c r="AB136" s="355"/>
      <c r="AC136" s="355"/>
      <c r="AD136" s="355"/>
      <c r="AE136" s="355"/>
    </row>
    <row r="137" spans="2:31" ht="35.1" customHeight="1">
      <c r="B137" s="403"/>
      <c r="K137" s="355"/>
      <c r="L137" s="355"/>
      <c r="M137" s="355"/>
      <c r="N137" s="355"/>
      <c r="O137" s="355"/>
      <c r="P137" s="355"/>
      <c r="Q137" s="355"/>
      <c r="R137" s="355"/>
      <c r="S137" s="355"/>
      <c r="T137" s="355"/>
      <c r="U137" s="355"/>
      <c r="V137" s="355"/>
      <c r="W137" s="355"/>
      <c r="X137" s="355"/>
      <c r="Y137" s="355"/>
      <c r="Z137" s="355"/>
      <c r="AA137" s="355"/>
      <c r="AB137" s="355"/>
      <c r="AC137" s="355"/>
      <c r="AD137" s="355"/>
      <c r="AE137" s="355"/>
    </row>
    <row r="138" spans="2:31" ht="35.1" customHeight="1">
      <c r="B138" s="403"/>
    </row>
    <row r="139" spans="2:31" ht="35.1" customHeight="1">
      <c r="B139" s="403"/>
    </row>
    <row r="140" spans="2:31" ht="35.1" customHeight="1">
      <c r="B140" s="403"/>
    </row>
    <row r="141" spans="2:31" ht="35.1" customHeight="1">
      <c r="B141" s="403"/>
    </row>
    <row r="142" spans="2:31" ht="35.1" customHeight="1">
      <c r="B142" s="403"/>
    </row>
    <row r="143" spans="2:31" ht="35.1" customHeight="1">
      <c r="B143" s="403"/>
    </row>
    <row r="144" spans="2:31" ht="35.1" customHeight="1">
      <c r="B144" s="403"/>
    </row>
    <row r="145" spans="2:2" ht="35.1" customHeight="1">
      <c r="B145" s="403"/>
    </row>
    <row r="146" spans="2:2" ht="35.1" customHeight="1">
      <c r="B146" s="403"/>
    </row>
    <row r="147" spans="2:2" ht="35.1" customHeight="1">
      <c r="B147" s="403"/>
    </row>
    <row r="148" spans="2:2" ht="35.1" customHeight="1">
      <c r="B148" s="403"/>
    </row>
    <row r="149" spans="2:2" ht="35.1" customHeight="1">
      <c r="B149" s="403"/>
    </row>
    <row r="150" spans="2:2" ht="35.1" customHeight="1">
      <c r="B150" s="403"/>
    </row>
    <row r="151" spans="2:2" ht="35.1" customHeight="1">
      <c r="B151" s="403"/>
    </row>
    <row r="152" spans="2:2" ht="35.1" customHeight="1">
      <c r="B152" s="403"/>
    </row>
    <row r="153" spans="2:2" ht="35.1" customHeight="1">
      <c r="B153" s="403"/>
    </row>
    <row r="154" spans="2:2" ht="35.1" customHeight="1">
      <c r="B154" s="403"/>
    </row>
    <row r="155" spans="2:2" ht="35.1" customHeight="1">
      <c r="B155" s="403"/>
    </row>
    <row r="156" spans="2:2" ht="35.1" customHeight="1">
      <c r="B156" s="403"/>
    </row>
    <row r="157" spans="2:2" ht="35.1" customHeight="1">
      <c r="B157" s="403"/>
    </row>
    <row r="158" spans="2:2" ht="35.1" customHeight="1">
      <c r="B158" s="403"/>
    </row>
    <row r="159" spans="2:2" ht="35.1" customHeight="1">
      <c r="B159" s="403"/>
    </row>
    <row r="160" spans="2:2" ht="35.1" customHeight="1">
      <c r="B160" s="403"/>
    </row>
    <row r="161" spans="2:2" ht="35.1" customHeight="1">
      <c r="B161" s="403"/>
    </row>
    <row r="162" spans="2:2" ht="35.1" customHeight="1">
      <c r="B162" s="403"/>
    </row>
    <row r="163" spans="2:2" ht="35.1" customHeight="1">
      <c r="B163" s="403"/>
    </row>
    <row r="164" spans="2:2" ht="35.1" customHeight="1">
      <c r="B164" s="403"/>
    </row>
    <row r="165" spans="2:2" ht="35.1" customHeight="1">
      <c r="B165" s="403"/>
    </row>
    <row r="166" spans="2:2" ht="35.1" customHeight="1">
      <c r="B166" s="403"/>
    </row>
    <row r="167" spans="2:2" ht="35.1" customHeight="1">
      <c r="B167" s="403"/>
    </row>
    <row r="168" spans="2:2" ht="35.1" customHeight="1">
      <c r="B168" s="403"/>
    </row>
    <row r="169" spans="2:2" ht="35.1" customHeight="1">
      <c r="B169" s="403"/>
    </row>
    <row r="170" spans="2:2" ht="35.1" customHeight="1">
      <c r="B170" s="403"/>
    </row>
    <row r="171" spans="2:2" ht="35.1" customHeight="1">
      <c r="B171" s="403"/>
    </row>
    <row r="172" spans="2:2" ht="35.1" customHeight="1">
      <c r="B172" s="403"/>
    </row>
    <row r="173" spans="2:2" ht="35.1" customHeight="1">
      <c r="B173" s="403"/>
    </row>
    <row r="174" spans="2:2" ht="35.1" customHeight="1">
      <c r="B174" s="403"/>
    </row>
    <row r="175" spans="2:2" ht="35.1" customHeight="1">
      <c r="B175" s="403"/>
    </row>
    <row r="176" spans="2:2" ht="35.1" customHeight="1">
      <c r="B176" s="403"/>
    </row>
    <row r="177" spans="2:2" ht="35.1" customHeight="1">
      <c r="B177" s="403"/>
    </row>
    <row r="178" spans="2:2" ht="35.1" customHeight="1">
      <c r="B178" s="403"/>
    </row>
    <row r="179" spans="2:2" ht="35.1" customHeight="1">
      <c r="B179" s="403"/>
    </row>
    <row r="180" spans="2:2" ht="35.1" customHeight="1">
      <c r="B180" s="403"/>
    </row>
    <row r="181" spans="2:2" ht="35.1" customHeight="1">
      <c r="B181" s="403"/>
    </row>
    <row r="182" spans="2:2" ht="35.1" customHeight="1">
      <c r="B182" s="403"/>
    </row>
    <row r="183" spans="2:2" ht="35.1" customHeight="1">
      <c r="B183" s="403"/>
    </row>
    <row r="184" spans="2:2" ht="35.1" customHeight="1">
      <c r="B184" s="403"/>
    </row>
    <row r="185" spans="2:2" ht="35.1" customHeight="1">
      <c r="B185" s="403"/>
    </row>
    <row r="186" spans="2:2" ht="35.1" customHeight="1">
      <c r="B186" s="403"/>
    </row>
    <row r="187" spans="2:2" ht="35.1" customHeight="1">
      <c r="B187" s="403"/>
    </row>
    <row r="188" spans="2:2" ht="35.1" customHeight="1">
      <c r="B188" s="403"/>
    </row>
    <row r="189" spans="2:2" ht="35.1" customHeight="1">
      <c r="B189" s="403"/>
    </row>
    <row r="190" spans="2:2" ht="35.1" customHeight="1">
      <c r="B190" s="403"/>
    </row>
    <row r="191" spans="2:2" ht="35.1" customHeight="1">
      <c r="B191" s="403"/>
    </row>
    <row r="192" spans="2:2" ht="35.1" customHeight="1">
      <c r="B192" s="403"/>
    </row>
    <row r="193" spans="2:2" ht="35.1" customHeight="1">
      <c r="B193" s="403"/>
    </row>
    <row r="194" spans="2:2" ht="35.1" customHeight="1">
      <c r="B194" s="403"/>
    </row>
    <row r="195" spans="2:2" ht="35.1" customHeight="1">
      <c r="B195" s="403"/>
    </row>
    <row r="196" spans="2:2" ht="35.1" customHeight="1">
      <c r="B196" s="403"/>
    </row>
    <row r="197" spans="2:2" ht="35.1" customHeight="1">
      <c r="B197" s="403"/>
    </row>
    <row r="198" spans="2:2" ht="35.1" customHeight="1">
      <c r="B198" s="403"/>
    </row>
    <row r="199" spans="2:2" ht="35.1" customHeight="1">
      <c r="B199" s="403"/>
    </row>
    <row r="200" spans="2:2" ht="35.1" customHeight="1">
      <c r="B200" s="403"/>
    </row>
    <row r="201" spans="2:2" ht="35.1" customHeight="1">
      <c r="B201" s="403"/>
    </row>
    <row r="202" spans="2:2" ht="35.1" customHeight="1">
      <c r="B202" s="403"/>
    </row>
    <row r="203" spans="2:2" ht="35.1" customHeight="1">
      <c r="B203" s="403"/>
    </row>
    <row r="204" spans="2:2" ht="35.1" customHeight="1">
      <c r="B204" s="403"/>
    </row>
    <row r="205" spans="2:2" ht="35.1" customHeight="1">
      <c r="B205" s="403"/>
    </row>
    <row r="206" spans="2:2" ht="35.1" customHeight="1">
      <c r="B206" s="403"/>
    </row>
    <row r="207" spans="2:2" ht="35.1" customHeight="1">
      <c r="B207" s="403"/>
    </row>
    <row r="208" spans="2:2" ht="35.1" customHeight="1">
      <c r="B208" s="403"/>
    </row>
    <row r="209" spans="2:2" ht="35.1" customHeight="1">
      <c r="B209" s="403"/>
    </row>
    <row r="210" spans="2:2" ht="35.1" customHeight="1">
      <c r="B210" s="403"/>
    </row>
    <row r="211" spans="2:2" ht="35.1" customHeight="1">
      <c r="B211" s="403"/>
    </row>
    <row r="212" spans="2:2" ht="35.1" customHeight="1">
      <c r="B212" s="403"/>
    </row>
    <row r="213" spans="2:2" ht="35.1" customHeight="1">
      <c r="B213" s="403"/>
    </row>
    <row r="214" spans="2:2" ht="35.1" customHeight="1">
      <c r="B214" s="403"/>
    </row>
    <row r="215" spans="2:2" ht="35.1" customHeight="1">
      <c r="B215" s="403"/>
    </row>
    <row r="216" spans="2:2" ht="35.1" customHeight="1">
      <c r="B216" s="403"/>
    </row>
    <row r="217" spans="2:2" ht="35.1" customHeight="1">
      <c r="B217" s="403"/>
    </row>
    <row r="218" spans="2:2" ht="35.1" customHeight="1">
      <c r="B218" s="403"/>
    </row>
    <row r="219" spans="2:2" ht="35.1" customHeight="1">
      <c r="B219" s="403"/>
    </row>
    <row r="220" spans="2:2" ht="35.1" customHeight="1">
      <c r="B220" s="403"/>
    </row>
    <row r="221" spans="2:2" ht="35.1" customHeight="1">
      <c r="B221" s="403"/>
    </row>
    <row r="222" spans="2:2" ht="35.1" customHeight="1">
      <c r="B222" s="403"/>
    </row>
    <row r="223" spans="2:2" ht="35.1" customHeight="1">
      <c r="B223" s="403"/>
    </row>
    <row r="224" spans="2:2" ht="35.1" customHeight="1">
      <c r="B224" s="403"/>
    </row>
    <row r="225" spans="2:2" ht="35.1" customHeight="1">
      <c r="B225" s="403"/>
    </row>
    <row r="226" spans="2:2" ht="35.1" customHeight="1">
      <c r="B226" s="403"/>
    </row>
    <row r="227" spans="2:2" ht="35.1" customHeight="1">
      <c r="B227" s="403"/>
    </row>
    <row r="228" spans="2:2" ht="35.1" customHeight="1">
      <c r="B228" s="403"/>
    </row>
    <row r="229" spans="2:2" ht="35.1" customHeight="1">
      <c r="B229" s="403"/>
    </row>
    <row r="230" spans="2:2" ht="35.1" customHeight="1">
      <c r="B230" s="403"/>
    </row>
    <row r="231" spans="2:2" ht="35.1" customHeight="1">
      <c r="B231" s="403"/>
    </row>
    <row r="232" spans="2:2" ht="35.1" customHeight="1">
      <c r="B232" s="403"/>
    </row>
    <row r="233" spans="2:2" ht="35.1" customHeight="1">
      <c r="B233" s="403"/>
    </row>
    <row r="234" spans="2:2" ht="35.1" customHeight="1">
      <c r="B234" s="403"/>
    </row>
    <row r="235" spans="2:2" ht="35.1" customHeight="1">
      <c r="B235" s="403"/>
    </row>
    <row r="236" spans="2:2" ht="35.1" customHeight="1">
      <c r="B236" s="403"/>
    </row>
    <row r="237" spans="2:2" ht="35.1" customHeight="1">
      <c r="B237" s="403"/>
    </row>
    <row r="238" spans="2:2" ht="35.1" customHeight="1">
      <c r="B238" s="403"/>
    </row>
    <row r="239" spans="2:2" ht="35.1" customHeight="1">
      <c r="B239" s="403"/>
    </row>
    <row r="240" spans="2:2" ht="35.1" customHeight="1">
      <c r="B240" s="403"/>
    </row>
    <row r="241" spans="2:2" ht="35.1" customHeight="1">
      <c r="B241" s="403"/>
    </row>
    <row r="242" spans="2:2" ht="35.1" customHeight="1">
      <c r="B242" s="403"/>
    </row>
    <row r="243" spans="2:2" ht="35.1" customHeight="1">
      <c r="B243" s="403"/>
    </row>
    <row r="244" spans="2:2" ht="35.1" customHeight="1">
      <c r="B244" s="403"/>
    </row>
    <row r="245" spans="2:2" ht="35.1" customHeight="1">
      <c r="B245" s="403"/>
    </row>
    <row r="246" spans="2:2" ht="35.1" customHeight="1">
      <c r="B246" s="403"/>
    </row>
    <row r="247" spans="2:2" ht="35.1" customHeight="1">
      <c r="B247" s="403"/>
    </row>
    <row r="248" spans="2:2" ht="35.1" customHeight="1">
      <c r="B248" s="403"/>
    </row>
    <row r="249" spans="2:2" ht="35.1" customHeight="1">
      <c r="B249" s="403"/>
    </row>
    <row r="250" spans="2:2" ht="35.1" customHeight="1">
      <c r="B250" s="403"/>
    </row>
    <row r="251" spans="2:2" ht="35.1" customHeight="1">
      <c r="B251" s="403"/>
    </row>
    <row r="252" spans="2:2" ht="35.1" customHeight="1">
      <c r="B252" s="403"/>
    </row>
    <row r="253" spans="2:2" ht="35.1" customHeight="1">
      <c r="B253" s="403"/>
    </row>
    <row r="254" spans="2:2" ht="35.1" customHeight="1">
      <c r="B254" s="403"/>
    </row>
    <row r="255" spans="2:2" ht="35.1" customHeight="1">
      <c r="B255" s="403"/>
    </row>
    <row r="256" spans="2:2" ht="35.1" customHeight="1">
      <c r="B256" s="403"/>
    </row>
    <row r="257" spans="2:2" ht="35.1" customHeight="1">
      <c r="B257" s="403"/>
    </row>
    <row r="258" spans="2:2" ht="35.1" customHeight="1">
      <c r="B258" s="403"/>
    </row>
    <row r="259" spans="2:2" ht="35.1" customHeight="1">
      <c r="B259" s="403"/>
    </row>
    <row r="260" spans="2:2" ht="35.1" customHeight="1">
      <c r="B260" s="403"/>
    </row>
    <row r="261" spans="2:2" ht="35.1" customHeight="1">
      <c r="B261" s="403"/>
    </row>
    <row r="262" spans="2:2" ht="35.1" customHeight="1">
      <c r="B262" s="403"/>
    </row>
    <row r="263" spans="2:2" ht="35.1" customHeight="1">
      <c r="B263" s="403"/>
    </row>
    <row r="264" spans="2:2" ht="35.1" customHeight="1">
      <c r="B264" s="403"/>
    </row>
    <row r="265" spans="2:2" ht="35.1" customHeight="1">
      <c r="B265" s="403"/>
    </row>
    <row r="266" spans="2:2" ht="35.1" customHeight="1">
      <c r="B266" s="403"/>
    </row>
    <row r="267" spans="2:2" ht="35.1" customHeight="1">
      <c r="B267" s="403"/>
    </row>
    <row r="268" spans="2:2" ht="35.1" customHeight="1">
      <c r="B268" s="403"/>
    </row>
    <row r="269" spans="2:2" ht="35.1" customHeight="1">
      <c r="B269" s="403"/>
    </row>
    <row r="270" spans="2:2" ht="35.1" customHeight="1">
      <c r="B270" s="403"/>
    </row>
    <row r="271" spans="2:2" ht="35.1" customHeight="1">
      <c r="B271" s="403"/>
    </row>
    <row r="272" spans="2:2" ht="35.1" customHeight="1">
      <c r="B272" s="403"/>
    </row>
    <row r="273" spans="2:2" ht="35.1" customHeight="1">
      <c r="B273" s="403"/>
    </row>
    <row r="274" spans="2:2" ht="35.1" customHeight="1">
      <c r="B274" s="403"/>
    </row>
    <row r="275" spans="2:2" ht="35.1" customHeight="1">
      <c r="B275" s="403"/>
    </row>
    <row r="276" spans="2:2" ht="35.1" customHeight="1">
      <c r="B276" s="403"/>
    </row>
    <row r="277" spans="2:2" ht="35.1" customHeight="1">
      <c r="B277" s="403"/>
    </row>
    <row r="278" spans="2:2" ht="35.1" customHeight="1">
      <c r="B278" s="403"/>
    </row>
    <row r="279" spans="2:2" ht="35.1" customHeight="1">
      <c r="B279" s="403"/>
    </row>
    <row r="280" spans="2:2" ht="35.1" customHeight="1">
      <c r="B280" s="403"/>
    </row>
    <row r="281" spans="2:2" ht="35.1" customHeight="1">
      <c r="B281" s="403"/>
    </row>
    <row r="282" spans="2:2" ht="35.1" customHeight="1">
      <c r="B282" s="403"/>
    </row>
    <row r="283" spans="2:2" ht="35.1" customHeight="1">
      <c r="B283" s="403"/>
    </row>
    <row r="284" spans="2:2" ht="35.1" customHeight="1">
      <c r="B284" s="403"/>
    </row>
    <row r="285" spans="2:2" ht="35.1" customHeight="1">
      <c r="B285" s="403"/>
    </row>
    <row r="286" spans="2:2" ht="35.1" customHeight="1">
      <c r="B286" s="403"/>
    </row>
    <row r="287" spans="2:2" ht="35.1" customHeight="1">
      <c r="B287" s="403"/>
    </row>
    <row r="288" spans="2:2" ht="35.1" customHeight="1">
      <c r="B288" s="403"/>
    </row>
    <row r="289" spans="2:2" ht="35.1" customHeight="1">
      <c r="B289" s="403"/>
    </row>
    <row r="290" spans="2:2" ht="35.1" customHeight="1">
      <c r="B290" s="403"/>
    </row>
    <row r="291" spans="2:2" ht="35.1" customHeight="1">
      <c r="B291" s="403"/>
    </row>
    <row r="292" spans="2:2" ht="35.1" customHeight="1">
      <c r="B292" s="403"/>
    </row>
    <row r="293" spans="2:2" ht="35.1" customHeight="1">
      <c r="B293" s="403"/>
    </row>
    <row r="294" spans="2:2" ht="35.1" customHeight="1">
      <c r="B294" s="403"/>
    </row>
    <row r="295" spans="2:2" ht="35.1" customHeight="1">
      <c r="B295" s="403"/>
    </row>
    <row r="296" spans="2:2" ht="35.1" customHeight="1">
      <c r="B296" s="403"/>
    </row>
    <row r="297" spans="2:2" ht="35.1" customHeight="1">
      <c r="B297" s="403"/>
    </row>
    <row r="298" spans="2:2" ht="35.1" customHeight="1">
      <c r="B298" s="403"/>
    </row>
    <row r="299" spans="2:2" ht="35.1" customHeight="1">
      <c r="B299" s="403"/>
    </row>
    <row r="300" spans="2:2" ht="35.1" customHeight="1">
      <c r="B300" s="403"/>
    </row>
    <row r="301" spans="2:2" ht="35.1" customHeight="1">
      <c r="B301" s="403"/>
    </row>
    <row r="302" spans="2:2" ht="35.1" customHeight="1">
      <c r="B302" s="403"/>
    </row>
    <row r="303" spans="2:2" ht="35.1" customHeight="1">
      <c r="B303" s="403"/>
    </row>
    <row r="304" spans="2:2" ht="35.1" customHeight="1">
      <c r="B304" s="403"/>
    </row>
    <row r="305" spans="2:2" ht="35.1" customHeight="1">
      <c r="B305" s="403"/>
    </row>
    <row r="306" spans="2:2" ht="35.1" customHeight="1">
      <c r="B306" s="403"/>
    </row>
    <row r="307" spans="2:2" ht="35.1" customHeight="1">
      <c r="B307" s="403"/>
    </row>
    <row r="308" spans="2:2" ht="35.1" customHeight="1">
      <c r="B308" s="403"/>
    </row>
    <row r="309" spans="2:2" ht="35.1" customHeight="1">
      <c r="B309" s="403"/>
    </row>
    <row r="310" spans="2:2" ht="35.1" customHeight="1">
      <c r="B310" s="403"/>
    </row>
    <row r="311" spans="2:2" ht="35.1" customHeight="1">
      <c r="B311" s="403"/>
    </row>
    <row r="312" spans="2:2" ht="35.1" customHeight="1">
      <c r="B312" s="403"/>
    </row>
    <row r="313" spans="2:2" ht="35.1" customHeight="1">
      <c r="B313" s="403"/>
    </row>
    <row r="314" spans="2:2" ht="35.1" customHeight="1">
      <c r="B314" s="403"/>
    </row>
    <row r="315" spans="2:2" ht="35.1" customHeight="1">
      <c r="B315" s="403"/>
    </row>
    <row r="316" spans="2:2" ht="35.1" customHeight="1">
      <c r="B316" s="403"/>
    </row>
    <row r="317" spans="2:2" ht="35.1" customHeight="1">
      <c r="B317" s="403"/>
    </row>
    <row r="318" spans="2:2" ht="35.1" customHeight="1">
      <c r="B318" s="403"/>
    </row>
    <row r="319" spans="2:2" ht="35.1" customHeight="1">
      <c r="B319" s="403"/>
    </row>
    <row r="320" spans="2:2" ht="35.1" customHeight="1">
      <c r="B320" s="403"/>
    </row>
    <row r="321" spans="2:2" ht="35.1" customHeight="1">
      <c r="B321" s="403"/>
    </row>
    <row r="322" spans="2:2" ht="35.1" customHeight="1">
      <c r="B322" s="403"/>
    </row>
    <row r="323" spans="2:2" ht="35.1" customHeight="1">
      <c r="B323" s="403"/>
    </row>
    <row r="324" spans="2:2" ht="35.1" customHeight="1">
      <c r="B324" s="403"/>
    </row>
    <row r="325" spans="2:2" ht="35.1" customHeight="1">
      <c r="B325" s="403"/>
    </row>
    <row r="326" spans="2:2" ht="35.1" customHeight="1">
      <c r="B326" s="403"/>
    </row>
    <row r="327" spans="2:2" ht="35.1" customHeight="1">
      <c r="B327" s="403"/>
    </row>
    <row r="328" spans="2:2" ht="35.1" customHeight="1">
      <c r="B328" s="403"/>
    </row>
    <row r="329" spans="2:2" ht="35.1" customHeight="1">
      <c r="B329" s="403"/>
    </row>
    <row r="330" spans="2:2" ht="35.1" customHeight="1">
      <c r="B330" s="403"/>
    </row>
    <row r="331" spans="2:2" ht="35.1" customHeight="1">
      <c r="B331" s="403"/>
    </row>
    <row r="332" spans="2:2" ht="35.1" customHeight="1">
      <c r="B332" s="403"/>
    </row>
    <row r="333" spans="2:2" ht="35.1" customHeight="1">
      <c r="B333" s="403"/>
    </row>
    <row r="334" spans="2:2" ht="35.1" customHeight="1">
      <c r="B334" s="403"/>
    </row>
    <row r="335" spans="2:2" ht="35.1" customHeight="1">
      <c r="B335" s="403"/>
    </row>
    <row r="336" spans="2:2" ht="35.1" customHeight="1">
      <c r="B336" s="403"/>
    </row>
    <row r="337" spans="2:2" ht="35.1" customHeight="1">
      <c r="B337" s="403"/>
    </row>
    <row r="338" spans="2:2" ht="35.1" customHeight="1">
      <c r="B338" s="403"/>
    </row>
    <row r="339" spans="2:2" ht="35.1" customHeight="1">
      <c r="B339" s="403"/>
    </row>
    <row r="340" spans="2:2" ht="35.1" customHeight="1">
      <c r="B340" s="403"/>
    </row>
    <row r="341" spans="2:2" ht="35.1" customHeight="1">
      <c r="B341" s="403"/>
    </row>
    <row r="342" spans="2:2" ht="35.1" customHeight="1">
      <c r="B342" s="403"/>
    </row>
    <row r="343" spans="2:2" ht="35.1" customHeight="1">
      <c r="B343" s="403"/>
    </row>
    <row r="344" spans="2:2" ht="35.1" customHeight="1">
      <c r="B344" s="403"/>
    </row>
    <row r="345" spans="2:2" ht="35.1" customHeight="1">
      <c r="B345" s="403"/>
    </row>
    <row r="346" spans="2:2" ht="35.1" customHeight="1">
      <c r="B346" s="403"/>
    </row>
    <row r="347" spans="2:2" ht="35.1" customHeight="1">
      <c r="B347" s="403"/>
    </row>
    <row r="348" spans="2:2" ht="35.1" customHeight="1">
      <c r="B348" s="403"/>
    </row>
    <row r="349" spans="2:2" ht="35.1" customHeight="1">
      <c r="B349" s="403"/>
    </row>
    <row r="350" spans="2:2" ht="35.1" customHeight="1">
      <c r="B350" s="403"/>
    </row>
    <row r="351" spans="2:2" ht="35.1" customHeight="1">
      <c r="B351" s="403"/>
    </row>
    <row r="352" spans="2:2" ht="35.1" customHeight="1">
      <c r="B352" s="403"/>
    </row>
    <row r="353" spans="2:2" ht="35.1" customHeight="1">
      <c r="B353" s="403"/>
    </row>
    <row r="354" spans="2:2" ht="35.1" customHeight="1">
      <c r="B354" s="403"/>
    </row>
    <row r="355" spans="2:2" ht="35.1" customHeight="1">
      <c r="B355" s="403"/>
    </row>
    <row r="356" spans="2:2" ht="35.1" customHeight="1">
      <c r="B356" s="403"/>
    </row>
    <row r="357" spans="2:2" ht="35.1" customHeight="1">
      <c r="B357" s="403"/>
    </row>
    <row r="358" spans="2:2" ht="35.1" customHeight="1">
      <c r="B358" s="403"/>
    </row>
    <row r="359" spans="2:2" ht="35.1" customHeight="1">
      <c r="B359" s="403"/>
    </row>
    <row r="360" spans="2:2" ht="35.1" customHeight="1">
      <c r="B360" s="403"/>
    </row>
    <row r="361" spans="2:2" ht="35.1" customHeight="1">
      <c r="B361" s="403"/>
    </row>
    <row r="362" spans="2:2" ht="35.1" customHeight="1">
      <c r="B362" s="403"/>
    </row>
    <row r="363" spans="2:2" ht="35.1" customHeight="1">
      <c r="B363" s="403"/>
    </row>
    <row r="364" spans="2:2" ht="35.1" customHeight="1">
      <c r="B364" s="403"/>
    </row>
    <row r="365" spans="2:2" ht="35.1" customHeight="1">
      <c r="B365" s="403"/>
    </row>
    <row r="366" spans="2:2" ht="35.1" customHeight="1">
      <c r="B366" s="403"/>
    </row>
    <row r="367" spans="2:2" ht="35.1" customHeight="1">
      <c r="B367" s="403"/>
    </row>
    <row r="368" spans="2:2" ht="35.1" customHeight="1">
      <c r="B368" s="403"/>
    </row>
    <row r="369" spans="2:2" ht="35.1" customHeight="1">
      <c r="B369" s="403"/>
    </row>
    <row r="370" spans="2:2" ht="35.1" customHeight="1">
      <c r="B370" s="403"/>
    </row>
    <row r="371" spans="2:2" ht="35.1" customHeight="1">
      <c r="B371" s="403"/>
    </row>
    <row r="372" spans="2:2" ht="35.1" customHeight="1">
      <c r="B372" s="403"/>
    </row>
    <row r="373" spans="2:2" ht="35.1" customHeight="1">
      <c r="B373" s="403"/>
    </row>
    <row r="374" spans="2:2" ht="35.1" customHeight="1">
      <c r="B374" s="403"/>
    </row>
    <row r="375" spans="2:2" ht="35.1" customHeight="1">
      <c r="B375" s="403"/>
    </row>
    <row r="376" spans="2:2" ht="35.1" customHeight="1">
      <c r="B376" s="403"/>
    </row>
    <row r="377" spans="2:2" ht="35.1" customHeight="1">
      <c r="B377" s="403"/>
    </row>
    <row r="378" spans="2:2" ht="35.1" customHeight="1">
      <c r="B378" s="403"/>
    </row>
    <row r="379" spans="2:2" ht="35.1" customHeight="1">
      <c r="B379" s="403"/>
    </row>
    <row r="380" spans="2:2" ht="35.1" customHeight="1">
      <c r="B380" s="403"/>
    </row>
    <row r="381" spans="2:2" ht="35.1" customHeight="1">
      <c r="B381" s="403"/>
    </row>
    <row r="382" spans="2:2" ht="35.1" customHeight="1">
      <c r="B382" s="403"/>
    </row>
    <row r="383" spans="2:2" ht="35.1" customHeight="1">
      <c r="B383" s="403"/>
    </row>
    <row r="384" spans="2:2" ht="35.1" customHeight="1">
      <c r="B384" s="403"/>
    </row>
    <row r="385" spans="2:2" ht="35.1" customHeight="1">
      <c r="B385" s="403"/>
    </row>
    <row r="386" spans="2:2" ht="35.1" customHeight="1">
      <c r="B386" s="403"/>
    </row>
    <row r="387" spans="2:2" ht="35.1" customHeight="1">
      <c r="B387" s="403"/>
    </row>
    <row r="388" spans="2:2" ht="35.1" customHeight="1">
      <c r="B388" s="403"/>
    </row>
    <row r="389" spans="2:2" ht="35.1" customHeight="1">
      <c r="B389" s="403"/>
    </row>
    <row r="390" spans="2:2" ht="35.1" customHeight="1">
      <c r="B390" s="403"/>
    </row>
    <row r="391" spans="2:2" ht="35.1" customHeight="1">
      <c r="B391" s="403"/>
    </row>
    <row r="392" spans="2:2" ht="35.1" customHeight="1">
      <c r="B392" s="403"/>
    </row>
    <row r="393" spans="2:2" ht="35.1" customHeight="1">
      <c r="B393" s="403"/>
    </row>
    <row r="394" spans="2:2" ht="35.1" customHeight="1">
      <c r="B394" s="403"/>
    </row>
    <row r="395" spans="2:2" ht="35.1" customHeight="1">
      <c r="B395" s="403"/>
    </row>
    <row r="396" spans="2:2" ht="35.1" customHeight="1">
      <c r="B396" s="403"/>
    </row>
    <row r="397" spans="2:2" ht="35.1" customHeight="1">
      <c r="B397" s="403"/>
    </row>
    <row r="398" spans="2:2" ht="35.1" customHeight="1">
      <c r="B398" s="403"/>
    </row>
    <row r="399" spans="2:2" ht="35.1" customHeight="1">
      <c r="B399" s="403"/>
    </row>
    <row r="400" spans="2:2" ht="35.1" customHeight="1">
      <c r="B400" s="403"/>
    </row>
    <row r="401" spans="2:2" ht="35.1" customHeight="1">
      <c r="B401" s="403"/>
    </row>
    <row r="402" spans="2:2" ht="35.1" customHeight="1">
      <c r="B402" s="403"/>
    </row>
    <row r="403" spans="2:2" ht="35.1" customHeight="1">
      <c r="B403" s="403"/>
    </row>
    <row r="404" spans="2:2" ht="35.1" customHeight="1">
      <c r="B404" s="403"/>
    </row>
    <row r="405" spans="2:2" ht="35.1" customHeight="1">
      <c r="B405" s="403"/>
    </row>
    <row r="406" spans="2:2" ht="35.1" customHeight="1">
      <c r="B406" s="403"/>
    </row>
    <row r="407" spans="2:2" ht="35.1" customHeight="1">
      <c r="B407" s="403"/>
    </row>
    <row r="408" spans="2:2" ht="35.1" customHeight="1">
      <c r="B408" s="403"/>
    </row>
    <row r="409" spans="2:2" ht="35.1" customHeight="1">
      <c r="B409" s="403"/>
    </row>
    <row r="410" spans="2:2" ht="35.1" customHeight="1">
      <c r="B410" s="403"/>
    </row>
    <row r="411" spans="2:2" ht="35.1" customHeight="1">
      <c r="B411" s="403"/>
    </row>
    <row r="412" spans="2:2" ht="35.1" customHeight="1">
      <c r="B412" s="403"/>
    </row>
    <row r="413" spans="2:2" ht="35.1" customHeight="1">
      <c r="B413" s="403"/>
    </row>
    <row r="414" spans="2:2" ht="35.1" customHeight="1">
      <c r="B414" s="403"/>
    </row>
    <row r="415" spans="2:2" ht="35.1" customHeight="1">
      <c r="B415" s="403"/>
    </row>
    <row r="416" spans="2:2" ht="35.1" customHeight="1">
      <c r="B416" s="403"/>
    </row>
    <row r="417" spans="2:2" ht="35.1" customHeight="1">
      <c r="B417" s="403"/>
    </row>
    <row r="418" spans="2:2" ht="35.1" customHeight="1">
      <c r="B418" s="403"/>
    </row>
    <row r="419" spans="2:2" ht="35.1" customHeight="1">
      <c r="B419" s="403"/>
    </row>
    <row r="420" spans="2:2" ht="35.1" customHeight="1">
      <c r="B420" s="403"/>
    </row>
    <row r="421" spans="2:2" ht="35.1" customHeight="1">
      <c r="B421" s="403"/>
    </row>
    <row r="422" spans="2:2" ht="35.1" customHeight="1">
      <c r="B422" s="403"/>
    </row>
    <row r="423" spans="2:2" ht="35.1" customHeight="1">
      <c r="B423" s="403"/>
    </row>
    <row r="424" spans="2:2" ht="35.1" customHeight="1">
      <c r="B424" s="403"/>
    </row>
    <row r="425" spans="2:2" ht="35.1" customHeight="1">
      <c r="B425" s="403"/>
    </row>
    <row r="426" spans="2:2" ht="35.1" customHeight="1">
      <c r="B426" s="403"/>
    </row>
    <row r="427" spans="2:2" ht="35.1" customHeight="1">
      <c r="B427" s="403"/>
    </row>
    <row r="428" spans="2:2" ht="35.1" customHeight="1">
      <c r="B428" s="403"/>
    </row>
    <row r="429" spans="2:2" ht="35.1" customHeight="1">
      <c r="B429" s="403"/>
    </row>
    <row r="430" spans="2:2" ht="35.1" customHeight="1">
      <c r="B430" s="403"/>
    </row>
    <row r="431" spans="2:2" ht="35.1" customHeight="1">
      <c r="B431" s="403"/>
    </row>
    <row r="432" spans="2:2" ht="35.1" customHeight="1">
      <c r="B432" s="403"/>
    </row>
    <row r="433" spans="2:2" ht="35.1" customHeight="1">
      <c r="B433" s="403"/>
    </row>
    <row r="434" spans="2:2" ht="35.1" customHeight="1">
      <c r="B434" s="403"/>
    </row>
    <row r="435" spans="2:2" ht="35.1" customHeight="1">
      <c r="B435" s="403"/>
    </row>
    <row r="436" spans="2:2" ht="35.1" customHeight="1">
      <c r="B436" s="403"/>
    </row>
    <row r="437" spans="2:2" ht="35.1" customHeight="1">
      <c r="B437" s="403"/>
    </row>
    <row r="438" spans="2:2" ht="35.1" customHeight="1">
      <c r="B438" s="403"/>
    </row>
    <row r="439" spans="2:2" ht="35.1" customHeight="1">
      <c r="B439" s="403"/>
    </row>
    <row r="440" spans="2:2" ht="35.1" customHeight="1">
      <c r="B440" s="403"/>
    </row>
    <row r="441" spans="2:2" ht="35.1" customHeight="1">
      <c r="B441" s="403"/>
    </row>
    <row r="442" spans="2:2" ht="35.1" customHeight="1">
      <c r="B442" s="403"/>
    </row>
    <row r="443" spans="2:2" ht="35.1" customHeight="1">
      <c r="B443" s="403"/>
    </row>
    <row r="444" spans="2:2" ht="35.1" customHeight="1">
      <c r="B444" s="403"/>
    </row>
    <row r="445" spans="2:2" ht="35.1" customHeight="1">
      <c r="B445" s="403"/>
    </row>
    <row r="446" spans="2:2" ht="35.1" customHeight="1">
      <c r="B446" s="403"/>
    </row>
    <row r="447" spans="2:2" ht="35.1" customHeight="1">
      <c r="B447" s="403"/>
    </row>
    <row r="448" spans="2:2" ht="35.1" customHeight="1">
      <c r="B448" s="403"/>
    </row>
    <row r="449" spans="2:2" ht="35.1" customHeight="1">
      <c r="B449" s="403"/>
    </row>
    <row r="450" spans="2:2" ht="35.1" customHeight="1">
      <c r="B450" s="403"/>
    </row>
    <row r="451" spans="2:2" ht="35.1" customHeight="1">
      <c r="B451" s="403"/>
    </row>
    <row r="452" spans="2:2" ht="35.1" customHeight="1">
      <c r="B452" s="403"/>
    </row>
    <row r="453" spans="2:2" ht="35.1" customHeight="1">
      <c r="B453" s="403"/>
    </row>
    <row r="454" spans="2:2" ht="35.1" customHeight="1">
      <c r="B454" s="403"/>
    </row>
    <row r="455" spans="2:2" ht="35.1" customHeight="1">
      <c r="B455" s="403"/>
    </row>
    <row r="456" spans="2:2" ht="35.1" customHeight="1">
      <c r="B456" s="403"/>
    </row>
    <row r="457" spans="2:2" ht="35.1" customHeight="1">
      <c r="B457" s="403"/>
    </row>
    <row r="458" spans="2:2" ht="35.1" customHeight="1">
      <c r="B458" s="403"/>
    </row>
    <row r="459" spans="2:2" ht="35.1" customHeight="1">
      <c r="B459" s="403"/>
    </row>
    <row r="460" spans="2:2" ht="35.1" customHeight="1">
      <c r="B460" s="403"/>
    </row>
    <row r="461" spans="2:2" ht="35.1" customHeight="1">
      <c r="B461" s="403"/>
    </row>
    <row r="462" spans="2:2" ht="35.1" customHeight="1">
      <c r="B462" s="403"/>
    </row>
    <row r="463" spans="2:2" ht="35.1" customHeight="1">
      <c r="B463" s="403"/>
    </row>
    <row r="464" spans="2:2" ht="35.1" customHeight="1">
      <c r="B464" s="403"/>
    </row>
    <row r="465" spans="2:2" ht="35.1" customHeight="1">
      <c r="B465" s="403"/>
    </row>
    <row r="466" spans="2:2" ht="35.1" customHeight="1">
      <c r="B466" s="403"/>
    </row>
    <row r="467" spans="2:2" ht="35.1" customHeight="1">
      <c r="B467" s="403"/>
    </row>
    <row r="468" spans="2:2" ht="35.1" customHeight="1">
      <c r="B468" s="403"/>
    </row>
    <row r="469" spans="2:2" ht="35.1" customHeight="1">
      <c r="B469" s="403"/>
    </row>
    <row r="470" spans="2:2" ht="35.1" customHeight="1">
      <c r="B470" s="403"/>
    </row>
    <row r="471" spans="2:2" ht="35.1" customHeight="1">
      <c r="B471" s="403"/>
    </row>
    <row r="472" spans="2:2" ht="35.1" customHeight="1">
      <c r="B472" s="403"/>
    </row>
    <row r="473" spans="2:2" ht="35.1" customHeight="1">
      <c r="B473" s="403"/>
    </row>
    <row r="474" spans="2:2" ht="35.1" customHeight="1">
      <c r="B474" s="403"/>
    </row>
    <row r="475" spans="2:2" ht="35.1" customHeight="1">
      <c r="B475" s="403"/>
    </row>
    <row r="476" spans="2:2" ht="35.1" customHeight="1">
      <c r="B476" s="403"/>
    </row>
    <row r="477" spans="2:2" ht="35.1" customHeight="1">
      <c r="B477" s="403"/>
    </row>
    <row r="478" spans="2:2" ht="35.1" customHeight="1">
      <c r="B478" s="403"/>
    </row>
    <row r="479" spans="2:2" ht="35.1" customHeight="1">
      <c r="B479" s="403"/>
    </row>
    <row r="480" spans="2:2" ht="35.1" customHeight="1">
      <c r="B480" s="403"/>
    </row>
    <row r="481" spans="2:2" ht="35.1" customHeight="1">
      <c r="B481" s="403"/>
    </row>
    <row r="482" spans="2:2" ht="35.1" customHeight="1">
      <c r="B482" s="403"/>
    </row>
    <row r="483" spans="2:2" ht="35.1" customHeight="1">
      <c r="B483" s="403"/>
    </row>
    <row r="484" spans="2:2" ht="35.1" customHeight="1">
      <c r="B484" s="403"/>
    </row>
    <row r="485" spans="2:2" ht="35.1" customHeight="1">
      <c r="B485" s="403"/>
    </row>
    <row r="486" spans="2:2" ht="35.1" customHeight="1">
      <c r="B486" s="403"/>
    </row>
    <row r="487" spans="2:2" ht="35.1" customHeight="1">
      <c r="B487" s="403"/>
    </row>
    <row r="488" spans="2:2" ht="35.1" customHeight="1">
      <c r="B488" s="403"/>
    </row>
    <row r="489" spans="2:2" ht="35.1" customHeight="1">
      <c r="B489" s="403"/>
    </row>
    <row r="490" spans="2:2" ht="35.1" customHeight="1">
      <c r="B490" s="403"/>
    </row>
    <row r="491" spans="2:2" ht="35.1" customHeight="1">
      <c r="B491" s="403"/>
    </row>
    <row r="492" spans="2:2" ht="35.1" customHeight="1">
      <c r="B492" s="403"/>
    </row>
    <row r="493" spans="2:2" ht="35.1" customHeight="1">
      <c r="B493" s="403"/>
    </row>
    <row r="494" spans="2:2" ht="35.1" customHeight="1">
      <c r="B494" s="403"/>
    </row>
    <row r="495" spans="2:2" ht="35.1" customHeight="1">
      <c r="B495" s="403"/>
    </row>
    <row r="496" spans="2:2" ht="35.1" customHeight="1">
      <c r="B496" s="403"/>
    </row>
    <row r="497" spans="2:2" ht="35.1" customHeight="1">
      <c r="B497" s="403"/>
    </row>
    <row r="498" spans="2:2" ht="35.1" customHeight="1">
      <c r="B498" s="403"/>
    </row>
    <row r="499" spans="2:2" ht="35.1" customHeight="1">
      <c r="B499" s="403"/>
    </row>
    <row r="500" spans="2:2" ht="35.1" customHeight="1">
      <c r="B500" s="403"/>
    </row>
    <row r="501" spans="2:2" ht="35.1" customHeight="1">
      <c r="B501" s="403"/>
    </row>
    <row r="502" spans="2:2" ht="35.1" customHeight="1">
      <c r="B502" s="403"/>
    </row>
    <row r="503" spans="2:2" ht="35.1" customHeight="1">
      <c r="B503" s="403"/>
    </row>
    <row r="504" spans="2:2" ht="35.1" customHeight="1">
      <c r="B504" s="403"/>
    </row>
    <row r="505" spans="2:2" ht="35.1" customHeight="1">
      <c r="B505" s="403"/>
    </row>
    <row r="506" spans="2:2" ht="35.1" customHeight="1">
      <c r="B506" s="403"/>
    </row>
    <row r="507" spans="2:2" ht="35.1" customHeight="1">
      <c r="B507" s="403"/>
    </row>
    <row r="508" spans="2:2" ht="35.1" customHeight="1">
      <c r="B508" s="403"/>
    </row>
    <row r="509" spans="2:2" ht="35.1" customHeight="1">
      <c r="B509" s="403"/>
    </row>
    <row r="510" spans="2:2" ht="35.1" customHeight="1">
      <c r="B510" s="403"/>
    </row>
    <row r="511" spans="2:2" ht="35.1" customHeight="1">
      <c r="B511" s="403"/>
    </row>
    <row r="512" spans="2:2" ht="35.1" customHeight="1">
      <c r="B512" s="403"/>
    </row>
    <row r="513" spans="2:2" ht="35.1" customHeight="1">
      <c r="B513" s="403"/>
    </row>
    <row r="514" spans="2:2" ht="35.1" customHeight="1">
      <c r="B514" s="403"/>
    </row>
    <row r="515" spans="2:2" ht="35.1" customHeight="1">
      <c r="B515" s="403"/>
    </row>
    <row r="516" spans="2:2" ht="35.1" customHeight="1">
      <c r="B516" s="403"/>
    </row>
    <row r="517" spans="2:2" ht="35.1" customHeight="1">
      <c r="B517" s="403"/>
    </row>
    <row r="518" spans="2:2" ht="35.1" customHeight="1">
      <c r="B518" s="403"/>
    </row>
    <row r="519" spans="2:2" ht="35.1" customHeight="1">
      <c r="B519" s="403"/>
    </row>
    <row r="520" spans="2:2" ht="35.1" customHeight="1">
      <c r="B520" s="403"/>
    </row>
    <row r="521" spans="2:2" ht="35.1" customHeight="1">
      <c r="B521" s="403"/>
    </row>
    <row r="522" spans="2:2" ht="35.1" customHeight="1">
      <c r="B522" s="403"/>
    </row>
    <row r="523" spans="2:2" ht="35.1" customHeight="1">
      <c r="B523" s="403"/>
    </row>
    <row r="524" spans="2:2" ht="35.1" customHeight="1">
      <c r="B524" s="403"/>
    </row>
    <row r="525" spans="2:2" ht="35.1" customHeight="1">
      <c r="B525" s="403"/>
    </row>
    <row r="526" spans="2:2" ht="35.1" customHeight="1">
      <c r="B526" s="403"/>
    </row>
    <row r="527" spans="2:2" ht="35.1" customHeight="1">
      <c r="B527" s="403"/>
    </row>
    <row r="528" spans="2:2" ht="35.1" customHeight="1">
      <c r="B528" s="403"/>
    </row>
    <row r="529" spans="2:2" ht="35.1" customHeight="1">
      <c r="B529" s="403"/>
    </row>
    <row r="530" spans="2:2" ht="35.1" customHeight="1">
      <c r="B530" s="403"/>
    </row>
    <row r="531" spans="2:2" ht="35.1" customHeight="1">
      <c r="B531" s="403"/>
    </row>
    <row r="532" spans="2:2" ht="35.1" customHeight="1">
      <c r="B532" s="403"/>
    </row>
    <row r="533" spans="2:2" ht="35.1" customHeight="1">
      <c r="B533" s="403"/>
    </row>
    <row r="534" spans="2:2" ht="35.1" customHeight="1">
      <c r="B534" s="403"/>
    </row>
    <row r="535" spans="2:2" ht="35.1" customHeight="1">
      <c r="B535" s="403"/>
    </row>
    <row r="536" spans="2:2" ht="35.1" customHeight="1">
      <c r="B536" s="403"/>
    </row>
    <row r="537" spans="2:2" ht="35.1" customHeight="1">
      <c r="B537" s="403"/>
    </row>
    <row r="538" spans="2:2" ht="35.1" customHeight="1">
      <c r="B538" s="403"/>
    </row>
    <row r="539" spans="2:2" ht="35.1" customHeight="1">
      <c r="B539" s="403"/>
    </row>
    <row r="540" spans="2:2" ht="35.1" customHeight="1">
      <c r="B540" s="403"/>
    </row>
    <row r="541" spans="2:2" ht="35.1" customHeight="1">
      <c r="B541" s="403"/>
    </row>
    <row r="542" spans="2:2" ht="35.1" customHeight="1">
      <c r="B542" s="403"/>
    </row>
    <row r="543" spans="2:2" ht="35.1" customHeight="1">
      <c r="B543" s="403"/>
    </row>
    <row r="544" spans="2:2" ht="35.1" customHeight="1">
      <c r="B544" s="403"/>
    </row>
    <row r="545" spans="2:2" ht="35.1" customHeight="1">
      <c r="B545" s="403"/>
    </row>
    <row r="546" spans="2:2" ht="35.1" customHeight="1">
      <c r="B546" s="403"/>
    </row>
    <row r="547" spans="2:2" ht="35.1" customHeight="1">
      <c r="B547" s="403"/>
    </row>
    <row r="548" spans="2:2" ht="35.1" customHeight="1">
      <c r="B548" s="403"/>
    </row>
    <row r="549" spans="2:2" ht="35.1" customHeight="1">
      <c r="B549" s="403"/>
    </row>
    <row r="550" spans="2:2" ht="35.1" customHeight="1">
      <c r="B550" s="403"/>
    </row>
    <row r="551" spans="2:2" ht="35.1" customHeight="1">
      <c r="B551" s="403"/>
    </row>
    <row r="552" spans="2:2" ht="35.1" customHeight="1">
      <c r="B552" s="403"/>
    </row>
    <row r="553" spans="2:2" ht="35.1" customHeight="1">
      <c r="B553" s="403"/>
    </row>
    <row r="554" spans="2:2" ht="35.1" customHeight="1">
      <c r="B554" s="403"/>
    </row>
    <row r="555" spans="2:2" ht="35.1" customHeight="1">
      <c r="B555" s="403"/>
    </row>
    <row r="556" spans="2:2" ht="35.1" customHeight="1">
      <c r="B556" s="403"/>
    </row>
    <row r="557" spans="2:2" ht="35.1" customHeight="1">
      <c r="B557" s="403"/>
    </row>
    <row r="558" spans="2:2" ht="35.1" customHeight="1">
      <c r="B558" s="403"/>
    </row>
    <row r="559" spans="2:2" ht="35.1" customHeight="1">
      <c r="B559" s="403"/>
    </row>
    <row r="560" spans="2:2" ht="35.1" customHeight="1">
      <c r="B560" s="403"/>
    </row>
    <row r="561" spans="2:2" ht="35.1" customHeight="1">
      <c r="B561" s="403"/>
    </row>
    <row r="562" spans="2:2" ht="35.1" customHeight="1">
      <c r="B562" s="403"/>
    </row>
    <row r="563" spans="2:2" ht="35.1" customHeight="1">
      <c r="B563" s="403"/>
    </row>
    <row r="564" spans="2:2" ht="35.1" customHeight="1">
      <c r="B564" s="403"/>
    </row>
    <row r="565" spans="2:2" ht="35.1" customHeight="1">
      <c r="B565" s="403"/>
    </row>
    <row r="566" spans="2:2" ht="35.1" customHeight="1">
      <c r="B566" s="403"/>
    </row>
    <row r="567" spans="2:2" ht="35.1" customHeight="1">
      <c r="B567" s="403"/>
    </row>
    <row r="568" spans="2:2" ht="35.1" customHeight="1">
      <c r="B568" s="403"/>
    </row>
    <row r="569" spans="2:2" ht="35.1" customHeight="1">
      <c r="B569" s="403"/>
    </row>
    <row r="570" spans="2:2" ht="35.1" customHeight="1">
      <c r="B570" s="403"/>
    </row>
    <row r="571" spans="2:2" ht="35.1" customHeight="1">
      <c r="B571" s="403"/>
    </row>
    <row r="572" spans="2:2" ht="35.1" customHeight="1">
      <c r="B572" s="403"/>
    </row>
    <row r="573" spans="2:2" ht="35.1" customHeight="1">
      <c r="B573" s="403"/>
    </row>
    <row r="574" spans="2:2" ht="35.1" customHeight="1">
      <c r="B574" s="403"/>
    </row>
    <row r="575" spans="2:2" ht="35.1" customHeight="1">
      <c r="B575" s="403"/>
    </row>
    <row r="576" spans="2:2" ht="35.1" customHeight="1">
      <c r="B576" s="403"/>
    </row>
    <row r="577" spans="2:2" ht="35.1" customHeight="1">
      <c r="B577" s="403"/>
    </row>
    <row r="578" spans="2:2" ht="35.1" customHeight="1">
      <c r="B578" s="403"/>
    </row>
    <row r="579" spans="2:2" ht="35.1" customHeight="1">
      <c r="B579" s="403"/>
    </row>
    <row r="580" spans="2:2" ht="35.1" customHeight="1">
      <c r="B580" s="403"/>
    </row>
    <row r="581" spans="2:2" ht="35.1" customHeight="1">
      <c r="B581" s="403"/>
    </row>
    <row r="582" spans="2:2" ht="35.1" customHeight="1">
      <c r="B582" s="403"/>
    </row>
    <row r="583" spans="2:2" ht="35.1" customHeight="1">
      <c r="B583" s="403"/>
    </row>
    <row r="584" spans="2:2" ht="35.1" customHeight="1">
      <c r="B584" s="403"/>
    </row>
    <row r="585" spans="2:2" ht="35.1" customHeight="1">
      <c r="B585" s="403"/>
    </row>
    <row r="586" spans="2:2" ht="35.1" customHeight="1">
      <c r="B586" s="403"/>
    </row>
    <row r="587" spans="2:2" ht="35.1" customHeight="1">
      <c r="B587" s="403"/>
    </row>
    <row r="588" spans="2:2" ht="35.1" customHeight="1">
      <c r="B588" s="403"/>
    </row>
    <row r="589" spans="2:2" ht="35.1" customHeight="1">
      <c r="B589" s="403"/>
    </row>
    <row r="590" spans="2:2" ht="35.1" customHeight="1">
      <c r="B590" s="403"/>
    </row>
    <row r="591" spans="2:2" ht="35.1" customHeight="1">
      <c r="B591" s="403"/>
    </row>
    <row r="592" spans="2:2" ht="35.1" customHeight="1">
      <c r="B592" s="403"/>
    </row>
    <row r="593" spans="2:2" ht="35.1" customHeight="1">
      <c r="B593" s="403"/>
    </row>
    <row r="594" spans="2:2" ht="35.1" customHeight="1">
      <c r="B594" s="403"/>
    </row>
    <row r="595" spans="2:2" ht="35.1" customHeight="1">
      <c r="B595" s="403"/>
    </row>
    <row r="596" spans="2:2" ht="35.1" customHeight="1">
      <c r="B596" s="403"/>
    </row>
    <row r="597" spans="2:2" ht="35.1" customHeight="1">
      <c r="B597" s="403"/>
    </row>
    <row r="598" spans="2:2" ht="35.1" customHeight="1">
      <c r="B598" s="403"/>
    </row>
    <row r="599" spans="2:2" ht="35.1" customHeight="1">
      <c r="B599" s="403"/>
    </row>
    <row r="600" spans="2:2" ht="35.1" customHeight="1">
      <c r="B600" s="403"/>
    </row>
    <row r="601" spans="2:2" ht="35.1" customHeight="1">
      <c r="B601" s="403"/>
    </row>
    <row r="602" spans="2:2" ht="35.1" customHeight="1">
      <c r="B602" s="403"/>
    </row>
    <row r="603" spans="2:2" ht="35.1" customHeight="1">
      <c r="B603" s="403"/>
    </row>
    <row r="604" spans="2:2" ht="35.1" customHeight="1">
      <c r="B604" s="403"/>
    </row>
    <row r="605" spans="2:2" ht="35.1" customHeight="1">
      <c r="B605" s="403"/>
    </row>
    <row r="606" spans="2:2" ht="35.1" customHeight="1">
      <c r="B606" s="403"/>
    </row>
    <row r="607" spans="2:2" ht="35.1" customHeight="1">
      <c r="B607" s="403"/>
    </row>
    <row r="608" spans="2:2" ht="35.1" customHeight="1">
      <c r="B608" s="403"/>
    </row>
    <row r="609" spans="2:2" ht="35.1" customHeight="1">
      <c r="B609" s="403"/>
    </row>
    <row r="610" spans="2:2" ht="35.1" customHeight="1">
      <c r="B610" s="403"/>
    </row>
    <row r="611" spans="2:2" ht="35.1" customHeight="1">
      <c r="B611" s="403"/>
    </row>
    <row r="612" spans="2:2" ht="35.1" customHeight="1">
      <c r="B612" s="403"/>
    </row>
    <row r="613" spans="2:2" ht="35.1" customHeight="1">
      <c r="B613" s="403"/>
    </row>
    <row r="614" spans="2:2" ht="35.1" customHeight="1">
      <c r="B614" s="403"/>
    </row>
    <row r="615" spans="2:2" ht="35.1" customHeight="1">
      <c r="B615" s="403"/>
    </row>
    <row r="616" spans="2:2" ht="35.1" customHeight="1">
      <c r="B616" s="403"/>
    </row>
    <row r="617" spans="2:2" ht="35.1" customHeight="1">
      <c r="B617" s="403"/>
    </row>
    <row r="618" spans="2:2" ht="35.1" customHeight="1">
      <c r="B618" s="403"/>
    </row>
    <row r="619" spans="2:2" ht="35.1" customHeight="1">
      <c r="B619" s="403"/>
    </row>
    <row r="620" spans="2:2" ht="35.1" customHeight="1">
      <c r="B620" s="403"/>
    </row>
    <row r="621" spans="2:2" ht="35.1" customHeight="1">
      <c r="B621" s="403"/>
    </row>
    <row r="622" spans="2:2" ht="35.1" customHeight="1">
      <c r="B622" s="403"/>
    </row>
    <row r="623" spans="2:2" ht="35.1" customHeight="1">
      <c r="B623" s="403"/>
    </row>
    <row r="624" spans="2:2" ht="35.1" customHeight="1">
      <c r="B624" s="403"/>
    </row>
    <row r="625" spans="2:2" ht="35.1" customHeight="1">
      <c r="B625" s="403"/>
    </row>
    <row r="626" spans="2:2" ht="35.1" customHeight="1">
      <c r="B626" s="403"/>
    </row>
    <row r="627" spans="2:2" ht="35.1" customHeight="1">
      <c r="B627" s="403"/>
    </row>
    <row r="628" spans="2:2" ht="35.1" customHeight="1">
      <c r="B628" s="403"/>
    </row>
    <row r="629" spans="2:2" ht="35.1" customHeight="1">
      <c r="B629" s="403"/>
    </row>
    <row r="630" spans="2:2" ht="35.1" customHeight="1">
      <c r="B630" s="403"/>
    </row>
    <row r="631" spans="2:2" ht="35.1" customHeight="1">
      <c r="B631" s="403"/>
    </row>
    <row r="632" spans="2:2" ht="35.1" customHeight="1">
      <c r="B632" s="403"/>
    </row>
    <row r="633" spans="2:2" ht="35.1" customHeight="1">
      <c r="B633" s="403"/>
    </row>
    <row r="634" spans="2:2" ht="35.1" customHeight="1">
      <c r="B634" s="403"/>
    </row>
    <row r="635" spans="2:2" ht="35.1" customHeight="1">
      <c r="B635" s="403"/>
    </row>
    <row r="636" spans="2:2" ht="35.1" customHeight="1">
      <c r="B636" s="403"/>
    </row>
    <row r="637" spans="2:2" ht="35.1" customHeight="1">
      <c r="B637" s="403"/>
    </row>
    <row r="638" spans="2:2" ht="35.1" customHeight="1">
      <c r="B638" s="403"/>
    </row>
    <row r="639" spans="2:2" ht="35.1" customHeight="1">
      <c r="B639" s="403"/>
    </row>
    <row r="640" spans="2:2" ht="35.1" customHeight="1">
      <c r="B640" s="403"/>
    </row>
    <row r="641" spans="2:2" ht="35.1" customHeight="1">
      <c r="B641" s="403"/>
    </row>
    <row r="642" spans="2:2" ht="35.1" customHeight="1">
      <c r="B642" s="403"/>
    </row>
    <row r="643" spans="2:2" ht="35.1" customHeight="1">
      <c r="B643" s="403"/>
    </row>
    <row r="644" spans="2:2" ht="35.1" customHeight="1">
      <c r="B644" s="403"/>
    </row>
    <row r="645" spans="2:2" ht="35.1" customHeight="1">
      <c r="B645" s="403"/>
    </row>
    <row r="646" spans="2:2" ht="35.1" customHeight="1">
      <c r="B646" s="403"/>
    </row>
    <row r="647" spans="2:2" ht="35.1" customHeight="1">
      <c r="B647" s="403"/>
    </row>
    <row r="648" spans="2:2" ht="35.1" customHeight="1">
      <c r="B648" s="403"/>
    </row>
    <row r="649" spans="2:2" ht="35.1" customHeight="1">
      <c r="B649" s="403"/>
    </row>
    <row r="650" spans="2:2" ht="35.1" customHeight="1">
      <c r="B650" s="403"/>
    </row>
    <row r="651" spans="2:2" ht="35.1" customHeight="1">
      <c r="B651" s="403"/>
    </row>
    <row r="652" spans="2:2" ht="35.1" customHeight="1">
      <c r="B652" s="403"/>
    </row>
    <row r="653" spans="2:2" ht="35.1" customHeight="1">
      <c r="B653" s="403"/>
    </row>
    <row r="654" spans="2:2" ht="35.1" customHeight="1">
      <c r="B654" s="403"/>
    </row>
    <row r="655" spans="2:2" ht="35.1" customHeight="1">
      <c r="B655" s="403"/>
    </row>
    <row r="656" spans="2:2" ht="35.1" customHeight="1">
      <c r="B656" s="403"/>
    </row>
    <row r="657" spans="2:2" ht="35.1" customHeight="1">
      <c r="B657" s="403"/>
    </row>
    <row r="658" spans="2:2" ht="35.1" customHeight="1">
      <c r="B658" s="403"/>
    </row>
    <row r="659" spans="2:2" ht="35.1" customHeight="1">
      <c r="B659" s="403"/>
    </row>
    <row r="660" spans="2:2" ht="35.1" customHeight="1">
      <c r="B660" s="403"/>
    </row>
    <row r="661" spans="2:2" ht="35.1" customHeight="1">
      <c r="B661" s="403"/>
    </row>
    <row r="662" spans="2:2" ht="35.1" customHeight="1">
      <c r="B662" s="403"/>
    </row>
    <row r="663" spans="2:2" ht="35.1" customHeight="1">
      <c r="B663" s="403"/>
    </row>
    <row r="664" spans="2:2" ht="35.1" customHeight="1">
      <c r="B664" s="403"/>
    </row>
    <row r="665" spans="2:2" ht="35.1" customHeight="1">
      <c r="B665" s="403"/>
    </row>
    <row r="666" spans="2:2" ht="35.1" customHeight="1">
      <c r="B666" s="403"/>
    </row>
    <row r="667" spans="2:2" ht="35.1" customHeight="1">
      <c r="B667" s="403"/>
    </row>
    <row r="668" spans="2:2" ht="35.1" customHeight="1">
      <c r="B668" s="403"/>
    </row>
    <row r="669" spans="2:2" ht="35.1" customHeight="1">
      <c r="B669" s="403"/>
    </row>
    <row r="670" spans="2:2" ht="35.1" customHeight="1">
      <c r="B670" s="403"/>
    </row>
    <row r="671" spans="2:2" ht="35.1" customHeight="1">
      <c r="B671" s="403"/>
    </row>
    <row r="672" spans="2:2" ht="35.1" customHeight="1">
      <c r="B672" s="403"/>
    </row>
    <row r="673" spans="2:2" ht="35.1" customHeight="1">
      <c r="B673" s="403"/>
    </row>
    <row r="674" spans="2:2" ht="35.1" customHeight="1">
      <c r="B674" s="403"/>
    </row>
    <row r="675" spans="2:2" ht="35.1" customHeight="1">
      <c r="B675" s="403"/>
    </row>
    <row r="676" spans="2:2" ht="35.1" customHeight="1">
      <c r="B676" s="403"/>
    </row>
    <row r="677" spans="2:2" ht="35.1" customHeight="1">
      <c r="B677" s="403"/>
    </row>
    <row r="678" spans="2:2" ht="35.1" customHeight="1">
      <c r="B678" s="403"/>
    </row>
    <row r="679" spans="2:2" ht="35.1" customHeight="1">
      <c r="B679" s="403"/>
    </row>
    <row r="680" spans="2:2" ht="35.1" customHeight="1">
      <c r="B680" s="403"/>
    </row>
    <row r="681" spans="2:2" ht="35.1" customHeight="1">
      <c r="B681" s="403"/>
    </row>
    <row r="682" spans="2:2" ht="35.1" customHeight="1">
      <c r="B682" s="403"/>
    </row>
    <row r="683" spans="2:2" ht="35.1" customHeight="1">
      <c r="B683" s="403"/>
    </row>
    <row r="684" spans="2:2" ht="35.1" customHeight="1">
      <c r="B684" s="403"/>
    </row>
    <row r="685" spans="2:2" ht="35.1" customHeight="1">
      <c r="B685" s="403"/>
    </row>
    <row r="686" spans="2:2" ht="35.1" customHeight="1">
      <c r="B686" s="403"/>
    </row>
    <row r="687" spans="2:2" ht="35.1" customHeight="1">
      <c r="B687" s="403"/>
    </row>
    <row r="688" spans="2:2" ht="35.1" customHeight="1">
      <c r="B688" s="403"/>
    </row>
    <row r="689" spans="2:2" ht="35.1" customHeight="1">
      <c r="B689" s="403"/>
    </row>
    <row r="690" spans="2:2" ht="35.1" customHeight="1">
      <c r="B690" s="403"/>
    </row>
    <row r="691" spans="2:2" ht="35.1" customHeight="1">
      <c r="B691" s="403"/>
    </row>
    <row r="692" spans="2:2" ht="35.1" customHeight="1">
      <c r="B692" s="403"/>
    </row>
    <row r="693" spans="2:2" ht="35.1" customHeight="1">
      <c r="B693" s="403"/>
    </row>
    <row r="694" spans="2:2" ht="35.1" customHeight="1">
      <c r="B694" s="403"/>
    </row>
    <row r="695" spans="2:2" ht="35.1" customHeight="1">
      <c r="B695" s="403"/>
    </row>
    <row r="696" spans="2:2" ht="35.1" customHeight="1">
      <c r="B696" s="403"/>
    </row>
    <row r="697" spans="2:2" ht="35.1" customHeight="1">
      <c r="B697" s="403"/>
    </row>
    <row r="698" spans="2:2" ht="35.1" customHeight="1">
      <c r="B698" s="403"/>
    </row>
    <row r="699" spans="2:2" ht="35.1" customHeight="1">
      <c r="B699" s="403"/>
    </row>
    <row r="700" spans="2:2" ht="35.1" customHeight="1">
      <c r="B700" s="403"/>
    </row>
    <row r="701" spans="2:2" ht="35.1" customHeight="1">
      <c r="B701" s="403"/>
    </row>
    <row r="702" spans="2:2" ht="35.1" customHeight="1">
      <c r="B702" s="403"/>
    </row>
    <row r="703" spans="2:2" ht="35.1" customHeight="1">
      <c r="B703" s="403"/>
    </row>
    <row r="704" spans="2:2" ht="35.1" customHeight="1">
      <c r="B704" s="403"/>
    </row>
    <row r="705" spans="2:2" ht="35.1" customHeight="1">
      <c r="B705" s="403"/>
    </row>
    <row r="706" spans="2:2" ht="35.1" customHeight="1">
      <c r="B706" s="403"/>
    </row>
    <row r="707" spans="2:2" ht="35.1" customHeight="1">
      <c r="B707" s="403"/>
    </row>
    <row r="708" spans="2:2" ht="35.1" customHeight="1">
      <c r="B708" s="403"/>
    </row>
    <row r="709" spans="2:2" ht="35.1" customHeight="1">
      <c r="B709" s="403"/>
    </row>
    <row r="710" spans="2:2" ht="35.1" customHeight="1">
      <c r="B710" s="403"/>
    </row>
    <row r="711" spans="2:2" ht="35.1" customHeight="1">
      <c r="B711" s="403"/>
    </row>
    <row r="712" spans="2:2" ht="35.1" customHeight="1">
      <c r="B712" s="403"/>
    </row>
    <row r="713" spans="2:2" ht="35.1" customHeight="1">
      <c r="B713" s="403"/>
    </row>
    <row r="714" spans="2:2" ht="35.1" customHeight="1">
      <c r="B714" s="403"/>
    </row>
    <row r="715" spans="2:2" ht="35.1" customHeight="1">
      <c r="B715" s="403"/>
    </row>
    <row r="716" spans="2:2" ht="35.1" customHeight="1">
      <c r="B716" s="403"/>
    </row>
    <row r="717" spans="2:2" ht="35.1" customHeight="1">
      <c r="B717" s="403"/>
    </row>
    <row r="718" spans="2:2" ht="35.1" customHeight="1">
      <c r="B718" s="403"/>
    </row>
    <row r="719" spans="2:2" ht="35.1" customHeight="1">
      <c r="B719" s="403"/>
    </row>
    <row r="720" spans="2:2" ht="35.1" customHeight="1">
      <c r="B720" s="403"/>
    </row>
    <row r="721" spans="2:2" ht="35.1" customHeight="1">
      <c r="B721" s="403"/>
    </row>
    <row r="722" spans="2:2" ht="35.1" customHeight="1">
      <c r="B722" s="403"/>
    </row>
    <row r="723" spans="2:2" ht="35.1" customHeight="1">
      <c r="B723" s="403"/>
    </row>
    <row r="724" spans="2:2" ht="35.1" customHeight="1">
      <c r="B724" s="403"/>
    </row>
    <row r="725" spans="2:2" ht="35.1" customHeight="1">
      <c r="B725" s="403"/>
    </row>
    <row r="726" spans="2:2" ht="35.1" customHeight="1">
      <c r="B726" s="403"/>
    </row>
    <row r="727" spans="2:2" ht="35.1" customHeight="1">
      <c r="B727" s="403"/>
    </row>
    <row r="728" spans="2:2" ht="35.1" customHeight="1">
      <c r="B728" s="403"/>
    </row>
    <row r="729" spans="2:2" ht="35.1" customHeight="1">
      <c r="B729" s="403"/>
    </row>
    <row r="730" spans="2:2" ht="35.1" customHeight="1">
      <c r="B730" s="403"/>
    </row>
    <row r="731" spans="2:2" ht="35.1" customHeight="1">
      <c r="B731" s="403"/>
    </row>
    <row r="732" spans="2:2" ht="35.1" customHeight="1">
      <c r="B732" s="403"/>
    </row>
    <row r="733" spans="2:2" ht="35.1" customHeight="1">
      <c r="B733" s="403"/>
    </row>
    <row r="734" spans="2:2" ht="35.1" customHeight="1">
      <c r="B734" s="403"/>
    </row>
    <row r="735" spans="2:2" ht="35.1" customHeight="1">
      <c r="B735" s="403"/>
    </row>
    <row r="736" spans="2:2" ht="35.1" customHeight="1">
      <c r="B736" s="403"/>
    </row>
    <row r="737" spans="2:2" ht="35.1" customHeight="1">
      <c r="B737" s="403"/>
    </row>
    <row r="738" spans="2:2" ht="35.1" customHeight="1">
      <c r="B738" s="403"/>
    </row>
    <row r="739" spans="2:2" ht="35.1" customHeight="1">
      <c r="B739" s="403"/>
    </row>
    <row r="740" spans="2:2" ht="35.1" customHeight="1">
      <c r="B740" s="403"/>
    </row>
    <row r="741" spans="2:2" ht="35.1" customHeight="1">
      <c r="B741" s="403"/>
    </row>
    <row r="742" spans="2:2" ht="35.1" customHeight="1">
      <c r="B742" s="403"/>
    </row>
    <row r="743" spans="2:2" ht="35.1" customHeight="1">
      <c r="B743" s="403"/>
    </row>
    <row r="744" spans="2:2" ht="35.1" customHeight="1">
      <c r="B744" s="403"/>
    </row>
    <row r="745" spans="2:2" ht="35.1" customHeight="1">
      <c r="B745" s="403"/>
    </row>
    <row r="746" spans="2:2" ht="35.1" customHeight="1">
      <c r="B746" s="403"/>
    </row>
    <row r="747" spans="2:2" ht="35.1" customHeight="1">
      <c r="B747" s="403"/>
    </row>
    <row r="748" spans="2:2" ht="35.1" customHeight="1">
      <c r="B748" s="403"/>
    </row>
    <row r="749" spans="2:2" ht="35.1" customHeight="1">
      <c r="B749" s="403"/>
    </row>
    <row r="750" spans="2:2" ht="35.1" customHeight="1">
      <c r="B750" s="403"/>
    </row>
    <row r="751" spans="2:2" ht="35.1" customHeight="1">
      <c r="B751" s="403"/>
    </row>
    <row r="752" spans="2:2" ht="35.1" customHeight="1">
      <c r="B752" s="403"/>
    </row>
    <row r="753" spans="2:2" ht="35.1" customHeight="1">
      <c r="B753" s="403"/>
    </row>
    <row r="754" spans="2:2" ht="35.1" customHeight="1">
      <c r="B754" s="403"/>
    </row>
    <row r="755" spans="2:2" ht="35.1" customHeight="1">
      <c r="B755" s="403"/>
    </row>
    <row r="756" spans="2:2" ht="35.1" customHeight="1">
      <c r="B756" s="403"/>
    </row>
    <row r="757" spans="2:2" ht="35.1" customHeight="1">
      <c r="B757" s="403"/>
    </row>
    <row r="758" spans="2:2" ht="35.1" customHeight="1">
      <c r="B758" s="403"/>
    </row>
    <row r="759" spans="2:2" ht="35.1" customHeight="1">
      <c r="B759" s="403"/>
    </row>
    <row r="760" spans="2:2" ht="35.1" customHeight="1">
      <c r="B760" s="403"/>
    </row>
    <row r="761" spans="2:2" ht="35.1" customHeight="1">
      <c r="B761" s="403"/>
    </row>
    <row r="762" spans="2:2" ht="35.1" customHeight="1">
      <c r="B762" s="403"/>
    </row>
    <row r="763" spans="2:2" ht="35.1" customHeight="1">
      <c r="B763" s="403"/>
    </row>
    <row r="764" spans="2:2" ht="35.1" customHeight="1">
      <c r="B764" s="403"/>
    </row>
    <row r="765" spans="2:2" ht="35.1" customHeight="1">
      <c r="B765" s="403"/>
    </row>
    <row r="766" spans="2:2" ht="35.1" customHeight="1">
      <c r="B766" s="403"/>
    </row>
    <row r="767" spans="2:2" ht="35.1" customHeight="1">
      <c r="B767" s="403"/>
    </row>
    <row r="768" spans="2:2" ht="35.1" customHeight="1">
      <c r="B768" s="403"/>
    </row>
    <row r="769" spans="2:2" ht="35.1" customHeight="1">
      <c r="B769" s="403"/>
    </row>
    <row r="770" spans="2:2" ht="35.1" customHeight="1">
      <c r="B770" s="403"/>
    </row>
    <row r="771" spans="2:2" ht="35.1" customHeight="1">
      <c r="B771" s="403"/>
    </row>
    <row r="772" spans="2:2" ht="35.1" customHeight="1">
      <c r="B772" s="403"/>
    </row>
    <row r="773" spans="2:2" ht="35.1" customHeight="1">
      <c r="B773" s="403"/>
    </row>
    <row r="774" spans="2:2" ht="35.1" customHeight="1">
      <c r="B774" s="403"/>
    </row>
    <row r="775" spans="2:2" ht="35.1" customHeight="1">
      <c r="B775" s="403"/>
    </row>
    <row r="776" spans="2:2" ht="35.1" customHeight="1">
      <c r="B776" s="403"/>
    </row>
    <row r="777" spans="2:2" ht="35.1" customHeight="1">
      <c r="B777" s="403"/>
    </row>
    <row r="778" spans="2:2" ht="35.1" customHeight="1">
      <c r="B778" s="403"/>
    </row>
    <row r="779" spans="2:2" ht="35.1" customHeight="1">
      <c r="B779" s="403"/>
    </row>
    <row r="780" spans="2:2" ht="35.1" customHeight="1">
      <c r="B780" s="403"/>
    </row>
    <row r="781" spans="2:2" ht="35.1" customHeight="1">
      <c r="B781" s="403"/>
    </row>
    <row r="782" spans="2:2" ht="35.1" customHeight="1">
      <c r="B782" s="403"/>
    </row>
    <row r="783" spans="2:2" ht="35.1" customHeight="1">
      <c r="B783" s="403"/>
    </row>
    <row r="784" spans="2:2" ht="35.1" customHeight="1">
      <c r="B784" s="403"/>
    </row>
    <row r="785" spans="2:2" ht="35.1" customHeight="1">
      <c r="B785" s="403"/>
    </row>
    <row r="786" spans="2:2" ht="35.1" customHeight="1">
      <c r="B786" s="403"/>
    </row>
    <row r="787" spans="2:2" ht="35.1" customHeight="1">
      <c r="B787" s="403"/>
    </row>
    <row r="788" spans="2:2" ht="35.1" customHeight="1">
      <c r="B788" s="403"/>
    </row>
    <row r="789" spans="2:2" ht="35.1" customHeight="1">
      <c r="B789" s="403"/>
    </row>
    <row r="790" spans="2:2" ht="35.1" customHeight="1">
      <c r="B790" s="403"/>
    </row>
    <row r="791" spans="2:2" ht="35.1" customHeight="1">
      <c r="B791" s="403"/>
    </row>
    <row r="792" spans="2:2" ht="35.1" customHeight="1">
      <c r="B792" s="403"/>
    </row>
    <row r="793" spans="2:2" ht="35.1" customHeight="1">
      <c r="B793" s="403"/>
    </row>
    <row r="794" spans="2:2" ht="35.1" customHeight="1">
      <c r="B794" s="403"/>
    </row>
    <row r="795" spans="2:2" ht="35.1" customHeight="1">
      <c r="B795" s="403"/>
    </row>
    <row r="796" spans="2:2" ht="35.1" customHeight="1">
      <c r="B796" s="403"/>
    </row>
    <row r="797" spans="2:2" ht="35.1" customHeight="1">
      <c r="B797" s="403"/>
    </row>
    <row r="798" spans="2:2" ht="35.1" customHeight="1">
      <c r="B798" s="403"/>
    </row>
    <row r="799" spans="2:2" ht="35.1" customHeight="1">
      <c r="B799" s="403"/>
    </row>
    <row r="800" spans="2:2" ht="35.1" customHeight="1">
      <c r="B800" s="403"/>
    </row>
    <row r="801" spans="2:2" ht="35.1" customHeight="1">
      <c r="B801" s="403"/>
    </row>
    <row r="802" spans="2:2" ht="35.1" customHeight="1">
      <c r="B802" s="403"/>
    </row>
    <row r="803" spans="2:2" ht="35.1" customHeight="1">
      <c r="B803" s="403"/>
    </row>
    <row r="804" spans="2:2" ht="35.1" customHeight="1">
      <c r="B804" s="403"/>
    </row>
    <row r="805" spans="2:2" ht="35.1" customHeight="1">
      <c r="B805" s="403"/>
    </row>
    <row r="806" spans="2:2" ht="35.1" customHeight="1">
      <c r="B806" s="403"/>
    </row>
    <row r="807" spans="2:2" ht="35.1" customHeight="1">
      <c r="B807" s="403"/>
    </row>
    <row r="808" spans="2:2" ht="35.1" customHeight="1">
      <c r="B808" s="403"/>
    </row>
    <row r="809" spans="2:2" ht="35.1" customHeight="1">
      <c r="B809" s="403"/>
    </row>
    <row r="810" spans="2:2" ht="35.1" customHeight="1">
      <c r="B810" s="403"/>
    </row>
    <row r="811" spans="2:2" ht="35.1" customHeight="1">
      <c r="B811" s="403"/>
    </row>
    <row r="812" spans="2:2" ht="35.1" customHeight="1">
      <c r="B812" s="403"/>
    </row>
    <row r="813" spans="2:2" ht="35.1" customHeight="1">
      <c r="B813" s="403"/>
    </row>
    <row r="814" spans="2:2" ht="35.1" customHeight="1">
      <c r="B814" s="403"/>
    </row>
    <row r="815" spans="2:2" ht="35.1" customHeight="1">
      <c r="B815" s="403"/>
    </row>
    <row r="816" spans="2:2" ht="35.1" customHeight="1">
      <c r="B816" s="403"/>
    </row>
    <row r="817" spans="2:2" ht="35.1" customHeight="1">
      <c r="B817" s="403"/>
    </row>
    <row r="818" spans="2:2" ht="35.1" customHeight="1">
      <c r="B818" s="403"/>
    </row>
    <row r="819" spans="2:2" ht="35.1" customHeight="1">
      <c r="B819" s="403"/>
    </row>
    <row r="820" spans="2:2" ht="35.1" customHeight="1">
      <c r="B820" s="403"/>
    </row>
    <row r="821" spans="2:2" ht="35.1" customHeight="1">
      <c r="B821" s="403"/>
    </row>
    <row r="822" spans="2:2" ht="35.1" customHeight="1">
      <c r="B822" s="403"/>
    </row>
    <row r="823" spans="2:2" ht="35.1" customHeight="1">
      <c r="B823" s="403"/>
    </row>
    <row r="824" spans="2:2" ht="35.1" customHeight="1">
      <c r="B824" s="403"/>
    </row>
    <row r="825" spans="2:2" ht="35.1" customHeight="1">
      <c r="B825" s="403"/>
    </row>
    <row r="826" spans="2:2" ht="35.1" customHeight="1">
      <c r="B826" s="403"/>
    </row>
    <row r="827" spans="2:2" ht="35.1" customHeight="1">
      <c r="B827" s="403"/>
    </row>
    <row r="828" spans="2:2" ht="35.1" customHeight="1">
      <c r="B828" s="403"/>
    </row>
    <row r="829" spans="2:2" ht="35.1" customHeight="1">
      <c r="B829" s="403"/>
    </row>
    <row r="830" spans="2:2" ht="35.1" customHeight="1">
      <c r="B830" s="403"/>
    </row>
    <row r="831" spans="2:2" ht="35.1" customHeight="1">
      <c r="B831" s="403"/>
    </row>
    <row r="832" spans="2:2" ht="35.1" customHeight="1">
      <c r="B832" s="403"/>
    </row>
    <row r="833" spans="2:2" ht="35.1" customHeight="1">
      <c r="B833" s="403"/>
    </row>
    <row r="834" spans="2:2" ht="35.1" customHeight="1">
      <c r="B834" s="403"/>
    </row>
    <row r="835" spans="2:2" ht="35.1" customHeight="1">
      <c r="B835" s="403"/>
    </row>
    <row r="836" spans="2:2" ht="35.1" customHeight="1">
      <c r="B836" s="403"/>
    </row>
    <row r="837" spans="2:2" ht="35.1" customHeight="1">
      <c r="B837" s="403"/>
    </row>
    <row r="838" spans="2:2" ht="35.1" customHeight="1">
      <c r="B838" s="403"/>
    </row>
    <row r="839" spans="2:2" ht="35.1" customHeight="1">
      <c r="B839" s="403"/>
    </row>
    <row r="840" spans="2:2" ht="35.1" customHeight="1">
      <c r="B840" s="403"/>
    </row>
    <row r="841" spans="2:2" ht="35.1" customHeight="1">
      <c r="B841" s="403"/>
    </row>
    <row r="842" spans="2:2" ht="35.1" customHeight="1">
      <c r="B842" s="403"/>
    </row>
    <row r="843" spans="2:2" ht="35.1" customHeight="1">
      <c r="B843" s="403"/>
    </row>
    <row r="844" spans="2:2" ht="35.1" customHeight="1">
      <c r="B844" s="403"/>
    </row>
    <row r="845" spans="2:2" ht="35.1" customHeight="1">
      <c r="B845" s="403"/>
    </row>
    <row r="846" spans="2:2" ht="35.1" customHeight="1">
      <c r="B846" s="403"/>
    </row>
    <row r="847" spans="2:2" ht="35.1" customHeight="1">
      <c r="B847" s="403"/>
    </row>
    <row r="848" spans="2:2" ht="35.1" customHeight="1">
      <c r="B848" s="403"/>
    </row>
    <row r="849" spans="2:2" ht="35.1" customHeight="1">
      <c r="B849" s="403"/>
    </row>
    <row r="850" spans="2:2" ht="35.1" customHeight="1">
      <c r="B850" s="403"/>
    </row>
    <row r="851" spans="2:2" ht="35.1" customHeight="1">
      <c r="B851" s="403"/>
    </row>
    <row r="852" spans="2:2" ht="35.1" customHeight="1">
      <c r="B852" s="403"/>
    </row>
    <row r="853" spans="2:2" ht="35.1" customHeight="1">
      <c r="B853" s="403"/>
    </row>
    <row r="854" spans="2:2" ht="35.1" customHeight="1">
      <c r="B854" s="403"/>
    </row>
    <row r="855" spans="2:2" ht="35.1" customHeight="1">
      <c r="B855" s="403"/>
    </row>
    <row r="856" spans="2:2" ht="35.1" customHeight="1">
      <c r="B856" s="403"/>
    </row>
    <row r="857" spans="2:2" ht="35.1" customHeight="1">
      <c r="B857" s="403"/>
    </row>
    <row r="858" spans="2:2" ht="35.1" customHeight="1">
      <c r="B858" s="403"/>
    </row>
    <row r="859" spans="2:2" ht="35.1" customHeight="1">
      <c r="B859" s="403"/>
    </row>
    <row r="860" spans="2:2" ht="35.1" customHeight="1">
      <c r="B860" s="403"/>
    </row>
    <row r="861" spans="2:2" ht="35.1" customHeight="1">
      <c r="B861" s="403"/>
    </row>
    <row r="862" spans="2:2" ht="35.1" customHeight="1">
      <c r="B862" s="403"/>
    </row>
    <row r="863" spans="2:2" ht="35.1" customHeight="1">
      <c r="B863" s="403"/>
    </row>
    <row r="864" spans="2:2" ht="35.1" customHeight="1">
      <c r="B864" s="403"/>
    </row>
    <row r="865" spans="2:2" ht="35.1" customHeight="1">
      <c r="B865" s="403"/>
    </row>
    <row r="866" spans="2:2" ht="35.1" customHeight="1">
      <c r="B866" s="403"/>
    </row>
    <row r="867" spans="2:2" ht="35.1" customHeight="1">
      <c r="B867" s="403"/>
    </row>
    <row r="868" spans="2:2" ht="35.1" customHeight="1">
      <c r="B868" s="403"/>
    </row>
    <row r="869" spans="2:2" ht="35.1" customHeight="1">
      <c r="B869" s="403"/>
    </row>
    <row r="870" spans="2:2" ht="35.1" customHeight="1">
      <c r="B870" s="403"/>
    </row>
    <row r="871" spans="2:2" ht="35.1" customHeight="1">
      <c r="B871" s="403"/>
    </row>
    <row r="872" spans="2:2" ht="35.1" customHeight="1">
      <c r="B872" s="403"/>
    </row>
    <row r="873" spans="2:2" ht="35.1" customHeight="1">
      <c r="B873" s="403"/>
    </row>
    <row r="874" spans="2:2" ht="35.1" customHeight="1">
      <c r="B874" s="403"/>
    </row>
    <row r="875" spans="2:2" ht="35.1" customHeight="1">
      <c r="B875" s="403"/>
    </row>
    <row r="876" spans="2:2" ht="35.1" customHeight="1">
      <c r="B876" s="403"/>
    </row>
    <row r="877" spans="2:2" ht="35.1" customHeight="1">
      <c r="B877" s="403"/>
    </row>
    <row r="878" spans="2:2" ht="35.1" customHeight="1">
      <c r="B878" s="403"/>
    </row>
    <row r="879" spans="2:2" ht="35.1" customHeight="1">
      <c r="B879" s="403"/>
    </row>
    <row r="880" spans="2:2" ht="35.1" customHeight="1">
      <c r="B880" s="403"/>
    </row>
    <row r="881" spans="2:2" ht="35.1" customHeight="1">
      <c r="B881" s="403"/>
    </row>
    <row r="882" spans="2:2" ht="35.1" customHeight="1">
      <c r="B882" s="403"/>
    </row>
    <row r="883" spans="2:2" ht="35.1" customHeight="1">
      <c r="B883" s="403"/>
    </row>
    <row r="884" spans="2:2" ht="35.1" customHeight="1">
      <c r="B884" s="403"/>
    </row>
    <row r="885" spans="2:2" ht="35.1" customHeight="1">
      <c r="B885" s="403"/>
    </row>
    <row r="886" spans="2:2" ht="35.1" customHeight="1">
      <c r="B886" s="403"/>
    </row>
    <row r="887" spans="2:2" ht="35.1" customHeight="1">
      <c r="B887" s="403"/>
    </row>
    <row r="888" spans="2:2" ht="35.1" customHeight="1">
      <c r="B888" s="403"/>
    </row>
    <row r="889" spans="2:2" ht="35.1" customHeight="1">
      <c r="B889" s="403"/>
    </row>
    <row r="890" spans="2:2" ht="35.1" customHeight="1">
      <c r="B890" s="403"/>
    </row>
    <row r="891" spans="2:2" ht="35.1" customHeight="1">
      <c r="B891" s="403"/>
    </row>
    <row r="892" spans="2:2" ht="35.1" customHeight="1">
      <c r="B892" s="403"/>
    </row>
    <row r="893" spans="2:2" ht="35.1" customHeight="1">
      <c r="B893" s="403"/>
    </row>
    <row r="894" spans="2:2" ht="35.1" customHeight="1">
      <c r="B894" s="403"/>
    </row>
    <row r="895" spans="2:2" ht="35.1" customHeight="1">
      <c r="B895" s="403"/>
    </row>
    <row r="896" spans="2:2" ht="35.1" customHeight="1">
      <c r="B896" s="403"/>
    </row>
    <row r="897" spans="2:2" ht="35.1" customHeight="1">
      <c r="B897" s="403"/>
    </row>
    <row r="898" spans="2:2" ht="35.1" customHeight="1">
      <c r="B898" s="403"/>
    </row>
    <row r="899" spans="2:2" ht="35.1" customHeight="1">
      <c r="B899" s="403"/>
    </row>
    <row r="900" spans="2:2" ht="35.1" customHeight="1">
      <c r="B900" s="403"/>
    </row>
    <row r="901" spans="2:2" ht="35.1" customHeight="1">
      <c r="B901" s="403"/>
    </row>
    <row r="902" spans="2:2" ht="35.1" customHeight="1">
      <c r="B902" s="403"/>
    </row>
    <row r="903" spans="2:2" ht="35.1" customHeight="1">
      <c r="B903" s="403"/>
    </row>
    <row r="904" spans="2:2" ht="35.1" customHeight="1">
      <c r="B904" s="403"/>
    </row>
    <row r="905" spans="2:2" ht="35.1" customHeight="1">
      <c r="B905" s="403"/>
    </row>
    <row r="906" spans="2:2" ht="35.1" customHeight="1">
      <c r="B906" s="403"/>
    </row>
    <row r="907" spans="2:2" ht="35.1" customHeight="1">
      <c r="B907" s="403"/>
    </row>
    <row r="908" spans="2:2" ht="35.1" customHeight="1">
      <c r="B908" s="403"/>
    </row>
    <row r="909" spans="2:2" ht="35.1" customHeight="1">
      <c r="B909" s="403"/>
    </row>
    <row r="910" spans="2:2" ht="35.1" customHeight="1">
      <c r="B910" s="403"/>
    </row>
    <row r="911" spans="2:2" ht="35.1" customHeight="1">
      <c r="B911" s="403"/>
    </row>
    <row r="912" spans="2:2" ht="35.1" customHeight="1">
      <c r="B912" s="403"/>
    </row>
    <row r="913" spans="2:2" ht="35.1" customHeight="1">
      <c r="B913" s="403"/>
    </row>
    <row r="914" spans="2:2" ht="35.1" customHeight="1">
      <c r="B914" s="403"/>
    </row>
    <row r="915" spans="2:2" ht="35.1" customHeight="1">
      <c r="B915" s="403"/>
    </row>
    <row r="916" spans="2:2" ht="35.1" customHeight="1">
      <c r="B916" s="403"/>
    </row>
    <row r="917" spans="2:2" ht="35.1" customHeight="1">
      <c r="B917" s="403"/>
    </row>
    <row r="918" spans="2:2" ht="35.1" customHeight="1">
      <c r="B918" s="403"/>
    </row>
    <row r="919" spans="2:2" ht="35.1" customHeight="1">
      <c r="B919" s="403"/>
    </row>
    <row r="920" spans="2:2" ht="35.1" customHeight="1">
      <c r="B920" s="403"/>
    </row>
    <row r="921" spans="2:2" ht="35.1" customHeight="1">
      <c r="B921" s="403"/>
    </row>
    <row r="922" spans="2:2" ht="35.1" customHeight="1">
      <c r="B922" s="403"/>
    </row>
    <row r="923" spans="2:2" ht="35.1" customHeight="1">
      <c r="B923" s="403"/>
    </row>
    <row r="924" spans="2:2" ht="35.1" customHeight="1">
      <c r="B924" s="403"/>
    </row>
    <row r="925" spans="2:2" ht="35.1" customHeight="1">
      <c r="B925" s="403"/>
    </row>
    <row r="926" spans="2:2" ht="35.1" customHeight="1">
      <c r="B926" s="403"/>
    </row>
    <row r="927" spans="2:2" ht="35.1" customHeight="1">
      <c r="B927" s="403"/>
    </row>
    <row r="928" spans="2:2" ht="35.1" customHeight="1">
      <c r="B928" s="403"/>
    </row>
    <row r="929" spans="2:2" ht="35.1" customHeight="1">
      <c r="B929" s="403"/>
    </row>
    <row r="930" spans="2:2" ht="35.1" customHeight="1">
      <c r="B930" s="403"/>
    </row>
    <row r="931" spans="2:2" ht="35.1" customHeight="1">
      <c r="B931" s="403"/>
    </row>
    <row r="932" spans="2:2" ht="35.1" customHeight="1">
      <c r="B932" s="403"/>
    </row>
    <row r="933" spans="2:2" ht="35.1" customHeight="1">
      <c r="B933" s="403"/>
    </row>
    <row r="934" spans="2:2" ht="35.1" customHeight="1">
      <c r="B934" s="403"/>
    </row>
    <row r="935" spans="2:2" ht="35.1" customHeight="1">
      <c r="B935" s="403"/>
    </row>
    <row r="936" spans="2:2" ht="35.1" customHeight="1">
      <c r="B936" s="403"/>
    </row>
    <row r="937" spans="2:2" ht="35.1" customHeight="1">
      <c r="B937" s="403"/>
    </row>
    <row r="938" spans="2:2" ht="35.1" customHeight="1">
      <c r="B938" s="403"/>
    </row>
    <row r="939" spans="2:2" ht="35.1" customHeight="1">
      <c r="B939" s="403"/>
    </row>
    <row r="940" spans="2:2" ht="35.1" customHeight="1">
      <c r="B940" s="403"/>
    </row>
    <row r="941" spans="2:2" ht="35.1" customHeight="1">
      <c r="B941" s="403"/>
    </row>
    <row r="942" spans="2:2" ht="35.1" customHeight="1">
      <c r="B942" s="403"/>
    </row>
    <row r="943" spans="2:2" ht="35.1" customHeight="1">
      <c r="B943" s="403"/>
    </row>
    <row r="944" spans="2:2" ht="35.1" customHeight="1">
      <c r="B944" s="403"/>
    </row>
    <row r="945" spans="2:2" ht="35.1" customHeight="1">
      <c r="B945" s="403"/>
    </row>
    <row r="946" spans="2:2" ht="35.1" customHeight="1">
      <c r="B946" s="403"/>
    </row>
    <row r="947" spans="2:2" ht="35.1" customHeight="1">
      <c r="B947" s="403"/>
    </row>
    <row r="948" spans="2:2" ht="35.1" customHeight="1">
      <c r="B948" s="403"/>
    </row>
    <row r="949" spans="2:2" ht="35.1" customHeight="1">
      <c r="B949" s="403"/>
    </row>
    <row r="950" spans="2:2" ht="35.1" customHeight="1">
      <c r="B950" s="403"/>
    </row>
    <row r="951" spans="2:2" ht="35.1" customHeight="1">
      <c r="B951" s="403"/>
    </row>
    <row r="952" spans="2:2" ht="35.1" customHeight="1">
      <c r="B952" s="403"/>
    </row>
    <row r="953" spans="2:2" ht="35.1" customHeight="1">
      <c r="B953" s="403"/>
    </row>
    <row r="954" spans="2:2" ht="35.1" customHeight="1">
      <c r="B954" s="403"/>
    </row>
    <row r="955" spans="2:2" ht="35.1" customHeight="1">
      <c r="B955" s="403"/>
    </row>
    <row r="956" spans="2:2" ht="35.1" customHeight="1">
      <c r="B956" s="403"/>
    </row>
    <row r="957" spans="2:2" ht="35.1" customHeight="1">
      <c r="B957" s="403"/>
    </row>
    <row r="958" spans="2:2" ht="35.1" customHeight="1">
      <c r="B958" s="403"/>
    </row>
    <row r="959" spans="2:2" ht="35.1" customHeight="1">
      <c r="B959" s="403"/>
    </row>
    <row r="960" spans="2:2" ht="35.1" customHeight="1">
      <c r="B960" s="403"/>
    </row>
    <row r="961" spans="2:2" ht="35.1" customHeight="1">
      <c r="B961" s="403"/>
    </row>
    <row r="962" spans="2:2" ht="35.1" customHeight="1">
      <c r="B962" s="403"/>
    </row>
    <row r="963" spans="2:2" ht="35.1" customHeight="1">
      <c r="B963" s="403"/>
    </row>
    <row r="964" spans="2:2" ht="35.1" customHeight="1">
      <c r="B964" s="403"/>
    </row>
    <row r="965" spans="2:2" ht="35.1" customHeight="1">
      <c r="B965" s="403"/>
    </row>
    <row r="966" spans="2:2" ht="35.1" customHeight="1">
      <c r="B966" s="403"/>
    </row>
    <row r="967" spans="2:2" ht="35.1" customHeight="1">
      <c r="B967" s="403"/>
    </row>
    <row r="968" spans="2:2" ht="35.1" customHeight="1">
      <c r="B968" s="403"/>
    </row>
    <row r="969" spans="2:2" ht="35.1" customHeight="1">
      <c r="B969" s="403"/>
    </row>
    <row r="970" spans="2:2" ht="35.1" customHeight="1">
      <c r="B970" s="403"/>
    </row>
    <row r="971" spans="2:2" ht="35.1" customHeight="1">
      <c r="B971" s="403"/>
    </row>
    <row r="972" spans="2:2" ht="35.1" customHeight="1">
      <c r="B972" s="403"/>
    </row>
    <row r="973" spans="2:2" ht="35.1" customHeight="1">
      <c r="B973" s="403"/>
    </row>
    <row r="974" spans="2:2" ht="35.1" customHeight="1">
      <c r="B974" s="403"/>
    </row>
    <row r="975" spans="2:2" ht="35.1" customHeight="1">
      <c r="B975" s="403"/>
    </row>
    <row r="976" spans="2:2" ht="35.1" customHeight="1">
      <c r="B976" s="403"/>
    </row>
    <row r="977" spans="2:2" ht="35.1" customHeight="1">
      <c r="B977" s="403"/>
    </row>
    <row r="978" spans="2:2" ht="35.1" customHeight="1">
      <c r="B978" s="403"/>
    </row>
    <row r="979" spans="2:2" ht="35.1" customHeight="1">
      <c r="B979" s="403"/>
    </row>
    <row r="980" spans="2:2" ht="35.1" customHeight="1">
      <c r="B980" s="403"/>
    </row>
    <row r="981" spans="2:2" ht="35.1" customHeight="1">
      <c r="B981" s="403"/>
    </row>
    <row r="982" spans="2:2" ht="35.1" customHeight="1">
      <c r="B982" s="403"/>
    </row>
    <row r="983" spans="2:2" ht="35.1" customHeight="1">
      <c r="B983" s="403"/>
    </row>
    <row r="984" spans="2:2" ht="35.1" customHeight="1">
      <c r="B984" s="403"/>
    </row>
    <row r="985" spans="2:2" ht="35.1" customHeight="1">
      <c r="B985" s="403"/>
    </row>
    <row r="986" spans="2:2" ht="35.1" customHeight="1">
      <c r="B986" s="403"/>
    </row>
    <row r="987" spans="2:2" ht="35.1" customHeight="1">
      <c r="B987" s="403"/>
    </row>
    <row r="988" spans="2:2" ht="35.1" customHeight="1">
      <c r="B988" s="403"/>
    </row>
    <row r="989" spans="2:2" ht="35.1" customHeight="1">
      <c r="B989" s="403"/>
    </row>
    <row r="990" spans="2:2" ht="35.1" customHeight="1">
      <c r="B990" s="403"/>
    </row>
    <row r="991" spans="2:2" ht="35.1" customHeight="1">
      <c r="B991" s="403"/>
    </row>
    <row r="992" spans="2:2" ht="35.1" customHeight="1">
      <c r="B992" s="403"/>
    </row>
    <row r="993" spans="2:2" ht="35.1" customHeight="1">
      <c r="B993" s="403"/>
    </row>
    <row r="994" spans="2:2" ht="35.1" customHeight="1">
      <c r="B994" s="403"/>
    </row>
    <row r="995" spans="2:2" ht="35.1" customHeight="1">
      <c r="B995" s="403"/>
    </row>
    <row r="996" spans="2:2" ht="35.1" customHeight="1">
      <c r="B996" s="403"/>
    </row>
    <row r="997" spans="2:2" ht="35.1" customHeight="1">
      <c r="B997" s="403"/>
    </row>
    <row r="998" spans="2:2" ht="35.1" customHeight="1">
      <c r="B998" s="403"/>
    </row>
    <row r="999" spans="2:2" ht="35.1" customHeight="1">
      <c r="B999" s="403"/>
    </row>
    <row r="1000" spans="2:2" ht="35.1" customHeight="1">
      <c r="B1000" s="403"/>
    </row>
    <row r="1001" spans="2:2" ht="35.1" customHeight="1">
      <c r="B1001" s="403"/>
    </row>
    <row r="1002" spans="2:2" ht="35.1" customHeight="1">
      <c r="B1002" s="403"/>
    </row>
    <row r="1003" spans="2:2" ht="35.1" customHeight="1">
      <c r="B1003" s="403"/>
    </row>
    <row r="1004" spans="2:2" ht="35.1" customHeight="1">
      <c r="B1004" s="403"/>
    </row>
    <row r="1005" spans="2:2" ht="35.1" customHeight="1">
      <c r="B1005" s="403"/>
    </row>
    <row r="1006" spans="2:2" ht="35.1" customHeight="1">
      <c r="B1006" s="403"/>
    </row>
    <row r="1007" spans="2:2" ht="35.1" customHeight="1">
      <c r="B1007" s="403"/>
    </row>
    <row r="1008" spans="2:2" ht="35.1" customHeight="1">
      <c r="B1008" s="403"/>
    </row>
    <row r="1009" spans="2:2" ht="35.1" customHeight="1">
      <c r="B1009" s="403"/>
    </row>
    <row r="1010" spans="2:2" ht="35.1" customHeight="1">
      <c r="B1010" s="403"/>
    </row>
    <row r="1011" spans="2:2" ht="35.1" customHeight="1">
      <c r="B1011" s="403"/>
    </row>
    <row r="1012" spans="2:2" ht="35.1" customHeight="1">
      <c r="B1012" s="403"/>
    </row>
    <row r="1013" spans="2:2" ht="35.1" customHeight="1">
      <c r="B1013" s="403"/>
    </row>
    <row r="1014" spans="2:2" ht="35.1" customHeight="1">
      <c r="B1014" s="403"/>
    </row>
    <row r="1015" spans="2:2" ht="35.1" customHeight="1">
      <c r="B1015" s="403"/>
    </row>
    <row r="1016" spans="2:2" ht="35.1" customHeight="1">
      <c r="B1016" s="403"/>
    </row>
    <row r="1017" spans="2:2" ht="35.1" customHeight="1">
      <c r="B1017" s="403"/>
    </row>
    <row r="1018" spans="2:2" ht="35.1" customHeight="1">
      <c r="B1018" s="403"/>
    </row>
    <row r="1019" spans="2:2" ht="35.1" customHeight="1">
      <c r="B1019" s="403"/>
    </row>
    <row r="1020" spans="2:2" ht="35.1" customHeight="1">
      <c r="B1020" s="403"/>
    </row>
    <row r="1021" spans="2:2" ht="35.1" customHeight="1">
      <c r="B1021" s="403"/>
    </row>
    <row r="1022" spans="2:2" ht="35.1" customHeight="1">
      <c r="B1022" s="403"/>
    </row>
    <row r="1023" spans="2:2" ht="35.1" customHeight="1">
      <c r="B1023" s="403"/>
    </row>
    <row r="1024" spans="2:2" ht="35.1" customHeight="1">
      <c r="B1024" s="403"/>
    </row>
    <row r="1025" spans="2:2" ht="35.1" customHeight="1">
      <c r="B1025" s="403"/>
    </row>
    <row r="1026" spans="2:2" ht="35.1" customHeight="1">
      <c r="B1026" s="403"/>
    </row>
    <row r="1027" spans="2:2" ht="35.1" customHeight="1">
      <c r="B1027" s="403"/>
    </row>
    <row r="1028" spans="2:2" ht="35.1" customHeight="1">
      <c r="B1028" s="403"/>
    </row>
    <row r="1029" spans="2:2" ht="35.1" customHeight="1">
      <c r="B1029" s="403"/>
    </row>
    <row r="1030" spans="2:2" ht="35.1" customHeight="1">
      <c r="B1030" s="403"/>
    </row>
    <row r="1031" spans="2:2" ht="35.1" customHeight="1">
      <c r="B1031" s="403"/>
    </row>
    <row r="1032" spans="2:2" ht="35.1" customHeight="1">
      <c r="B1032" s="403"/>
    </row>
    <row r="1033" spans="2:2" ht="35.1" customHeight="1">
      <c r="B1033" s="403"/>
    </row>
    <row r="1034" spans="2:2" ht="35.1" customHeight="1">
      <c r="B1034" s="403"/>
    </row>
    <row r="1035" spans="2:2" ht="35.1" customHeight="1">
      <c r="B1035" s="403"/>
    </row>
    <row r="1036" spans="2:2" ht="35.1" customHeight="1">
      <c r="B1036" s="403"/>
    </row>
    <row r="1037" spans="2:2" ht="35.1" customHeight="1">
      <c r="B1037" s="403"/>
    </row>
    <row r="1038" spans="2:2" ht="35.1" customHeight="1">
      <c r="B1038" s="403"/>
    </row>
    <row r="1039" spans="2:2" ht="35.1" customHeight="1">
      <c r="B1039" s="403"/>
    </row>
    <row r="1040" spans="2:2" ht="35.1" customHeight="1">
      <c r="B1040" s="403"/>
    </row>
    <row r="1041" spans="2:2" ht="35.1" customHeight="1">
      <c r="B1041" s="403"/>
    </row>
    <row r="1042" spans="2:2" ht="35.1" customHeight="1">
      <c r="B1042" s="403"/>
    </row>
    <row r="1043" spans="2:2" ht="35.1" customHeight="1">
      <c r="B1043" s="403"/>
    </row>
    <row r="1044" spans="2:2" ht="35.1" customHeight="1">
      <c r="B1044" s="403"/>
    </row>
    <row r="1045" spans="2:2" ht="35.1" customHeight="1">
      <c r="B1045" s="403"/>
    </row>
    <row r="1046" spans="2:2" ht="35.1" customHeight="1">
      <c r="B1046" s="403"/>
    </row>
    <row r="1047" spans="2:2" ht="35.1" customHeight="1">
      <c r="B1047" s="403"/>
    </row>
    <row r="1048" spans="2:2" ht="35.1" customHeight="1">
      <c r="B1048" s="403"/>
    </row>
    <row r="1049" spans="2:2" ht="35.1" customHeight="1">
      <c r="B1049" s="403"/>
    </row>
    <row r="1050" spans="2:2" ht="35.1" customHeight="1">
      <c r="B1050" s="403"/>
    </row>
    <row r="1051" spans="2:2" ht="35.1" customHeight="1">
      <c r="B1051" s="403"/>
    </row>
    <row r="1052" spans="2:2" ht="35.1" customHeight="1">
      <c r="B1052" s="403"/>
    </row>
    <row r="1053" spans="2:2" ht="35.1" customHeight="1">
      <c r="B1053" s="403"/>
    </row>
    <row r="1054" spans="2:2" ht="35.1" customHeight="1">
      <c r="B1054" s="403"/>
    </row>
    <row r="1055" spans="2:2" ht="35.1" customHeight="1">
      <c r="B1055" s="403"/>
    </row>
    <row r="1056" spans="2:2" ht="35.1" customHeight="1">
      <c r="B1056" s="403"/>
    </row>
    <row r="1057" spans="2:2" ht="35.1" customHeight="1">
      <c r="B1057" s="403"/>
    </row>
    <row r="1058" spans="2:2" ht="35.1" customHeight="1">
      <c r="B1058" s="403"/>
    </row>
    <row r="1059" spans="2:2" ht="35.1" customHeight="1">
      <c r="B1059" s="403"/>
    </row>
    <row r="1060" spans="2:2" ht="35.1" customHeight="1">
      <c r="B1060" s="403"/>
    </row>
    <row r="1061" spans="2:2" ht="35.1" customHeight="1">
      <c r="B1061" s="403"/>
    </row>
    <row r="1062" spans="2:2" ht="35.1" customHeight="1">
      <c r="B1062" s="403"/>
    </row>
    <row r="1063" spans="2:2" ht="35.1" customHeight="1">
      <c r="B1063" s="403"/>
    </row>
    <row r="1064" spans="2:2" ht="35.1" customHeight="1">
      <c r="B1064" s="403"/>
    </row>
    <row r="1065" spans="2:2" ht="35.1" customHeight="1">
      <c r="B1065" s="403"/>
    </row>
    <row r="1066" spans="2:2" ht="35.1" customHeight="1">
      <c r="B1066" s="403"/>
    </row>
    <row r="1067" spans="2:2" ht="35.1" customHeight="1">
      <c r="B1067" s="403"/>
    </row>
    <row r="1068" spans="2:2" ht="35.1" customHeight="1">
      <c r="B1068" s="403"/>
    </row>
    <row r="1069" spans="2:2" ht="35.1" customHeight="1">
      <c r="B1069" s="403"/>
    </row>
    <row r="1070" spans="2:2" ht="35.1" customHeight="1">
      <c r="B1070" s="403"/>
    </row>
    <row r="1071" spans="2:2" ht="35.1" customHeight="1">
      <c r="B1071" s="403"/>
    </row>
    <row r="1072" spans="2:2" ht="35.1" customHeight="1">
      <c r="B1072" s="403"/>
    </row>
    <row r="1073" spans="2:2" ht="35.1" customHeight="1">
      <c r="B1073" s="403"/>
    </row>
    <row r="1074" spans="2:2" ht="35.1" customHeight="1">
      <c r="B1074" s="403"/>
    </row>
    <row r="1075" spans="2:2" ht="35.1" customHeight="1">
      <c r="B1075" s="403"/>
    </row>
    <row r="1076" spans="2:2" ht="35.1" customHeight="1">
      <c r="B1076" s="403"/>
    </row>
    <row r="1077" spans="2:2" ht="35.1" customHeight="1">
      <c r="B1077" s="403"/>
    </row>
    <row r="1078" spans="2:2" ht="35.1" customHeight="1">
      <c r="B1078" s="403"/>
    </row>
    <row r="1079" spans="2:2" ht="35.1" customHeight="1">
      <c r="B1079" s="403"/>
    </row>
    <row r="1080" spans="2:2" ht="35.1" customHeight="1">
      <c r="B1080" s="403"/>
    </row>
    <row r="1081" spans="2:2" ht="35.1" customHeight="1">
      <c r="B1081" s="403"/>
    </row>
    <row r="1082" spans="2:2" ht="35.1" customHeight="1">
      <c r="B1082" s="403"/>
    </row>
    <row r="1083" spans="2:2" ht="35.1" customHeight="1">
      <c r="B1083" s="403"/>
    </row>
    <row r="1084" spans="2:2" ht="35.1" customHeight="1">
      <c r="B1084" s="403"/>
    </row>
    <row r="1085" spans="2:2" ht="35.1" customHeight="1">
      <c r="B1085" s="403"/>
    </row>
    <row r="1086" spans="2:2" ht="35.1" customHeight="1">
      <c r="B1086" s="403"/>
    </row>
    <row r="1087" spans="2:2" ht="35.1" customHeight="1">
      <c r="B1087" s="403"/>
    </row>
    <row r="1088" spans="2:2" ht="35.1" customHeight="1">
      <c r="B1088" s="403"/>
    </row>
    <row r="1089" spans="2:2" ht="35.1" customHeight="1">
      <c r="B1089" s="403"/>
    </row>
    <row r="1090" spans="2:2" ht="35.1" customHeight="1">
      <c r="B1090" s="403"/>
    </row>
    <row r="1091" spans="2:2" ht="35.1" customHeight="1">
      <c r="B1091" s="403"/>
    </row>
    <row r="1092" spans="2:2" ht="35.1" customHeight="1">
      <c r="B1092" s="403"/>
    </row>
    <row r="1093" spans="2:2" ht="35.1" customHeight="1">
      <c r="B1093" s="403"/>
    </row>
    <row r="1094" spans="2:2" ht="35.1" customHeight="1">
      <c r="B1094" s="403"/>
    </row>
    <row r="1095" spans="2:2" ht="35.1" customHeight="1">
      <c r="B1095" s="403"/>
    </row>
    <row r="1096" spans="2:2" ht="35.1" customHeight="1">
      <c r="B1096" s="403"/>
    </row>
    <row r="1097" spans="2:2" ht="35.1" customHeight="1">
      <c r="B1097" s="403"/>
    </row>
    <row r="1098" spans="2:2" ht="35.1" customHeight="1">
      <c r="B1098" s="403"/>
    </row>
    <row r="1099" spans="2:2" ht="35.1" customHeight="1">
      <c r="B1099" s="403"/>
    </row>
    <row r="1100" spans="2:2" ht="35.1" customHeight="1">
      <c r="B1100" s="403"/>
    </row>
    <row r="1101" spans="2:2" ht="35.1" customHeight="1">
      <c r="B1101" s="403"/>
    </row>
    <row r="1102" spans="2:2" ht="35.1" customHeight="1">
      <c r="B1102" s="403"/>
    </row>
    <row r="1103" spans="2:2" ht="35.1" customHeight="1">
      <c r="B1103" s="403"/>
    </row>
    <row r="1104" spans="2:2" ht="35.1" customHeight="1">
      <c r="B1104" s="403"/>
    </row>
    <row r="1105" spans="2:2" ht="35.1" customHeight="1">
      <c r="B1105" s="403"/>
    </row>
    <row r="1106" spans="2:2" ht="35.1" customHeight="1">
      <c r="B1106" s="403"/>
    </row>
    <row r="1107" spans="2:2" ht="35.1" customHeight="1">
      <c r="B1107" s="403"/>
    </row>
    <row r="1108" spans="2:2" ht="35.1" customHeight="1">
      <c r="B1108" s="403"/>
    </row>
    <row r="1109" spans="2:2" ht="35.1" customHeight="1">
      <c r="B1109" s="403"/>
    </row>
    <row r="1110" spans="2:2" ht="35.1" customHeight="1">
      <c r="B1110" s="403"/>
    </row>
    <row r="1111" spans="2:2" ht="35.1" customHeight="1">
      <c r="B1111" s="403"/>
    </row>
    <row r="1112" spans="2:2" ht="35.1" customHeight="1">
      <c r="B1112" s="403"/>
    </row>
    <row r="1113" spans="2:2" ht="35.1" customHeight="1">
      <c r="B1113" s="403"/>
    </row>
    <row r="1114" spans="2:2" ht="35.1" customHeight="1">
      <c r="B1114" s="403"/>
    </row>
    <row r="1115" spans="2:2" ht="35.1" customHeight="1">
      <c r="B1115" s="403"/>
    </row>
    <row r="1116" spans="2:2" ht="35.1" customHeight="1">
      <c r="B1116" s="403"/>
    </row>
    <row r="1117" spans="2:2" ht="35.1" customHeight="1">
      <c r="B1117" s="403"/>
    </row>
    <row r="1118" spans="2:2" ht="35.1" customHeight="1">
      <c r="B1118" s="403"/>
    </row>
    <row r="1119" spans="2:2" ht="35.1" customHeight="1">
      <c r="B1119" s="403"/>
    </row>
    <row r="1120" spans="2:2" ht="35.1" customHeight="1">
      <c r="B1120" s="403"/>
    </row>
    <row r="1121" spans="2:2" ht="35.1" customHeight="1">
      <c r="B1121" s="403"/>
    </row>
    <row r="1122" spans="2:2" ht="35.1" customHeight="1">
      <c r="B1122" s="403"/>
    </row>
    <row r="1123" spans="2:2" ht="35.1" customHeight="1">
      <c r="B1123" s="403"/>
    </row>
    <row r="1124" spans="2:2" ht="35.1" customHeight="1">
      <c r="B1124" s="403"/>
    </row>
    <row r="1125" spans="2:2" ht="35.1" customHeight="1">
      <c r="B1125" s="403"/>
    </row>
    <row r="1126" spans="2:2" ht="35.1" customHeight="1">
      <c r="B1126" s="403"/>
    </row>
    <row r="1127" spans="2:2" ht="35.1" customHeight="1">
      <c r="B1127" s="403"/>
    </row>
    <row r="1128" spans="2:2" ht="35.1" customHeight="1">
      <c r="B1128" s="403"/>
    </row>
    <row r="1129" spans="2:2" ht="35.1" customHeight="1">
      <c r="B1129" s="403"/>
    </row>
    <row r="1130" spans="2:2" ht="35.1" customHeight="1">
      <c r="B1130" s="403"/>
    </row>
    <row r="1131" spans="2:2" ht="35.1" customHeight="1">
      <c r="B1131" s="403"/>
    </row>
    <row r="1132" spans="2:2" ht="35.1" customHeight="1">
      <c r="B1132" s="403"/>
    </row>
    <row r="1133" spans="2:2" ht="35.1" customHeight="1">
      <c r="B1133" s="403"/>
    </row>
    <row r="1134" spans="2:2" ht="35.1" customHeight="1">
      <c r="B1134" s="403"/>
    </row>
    <row r="1135" spans="2:2" ht="35.1" customHeight="1">
      <c r="B1135" s="403"/>
    </row>
    <row r="1136" spans="2:2" ht="35.1" customHeight="1">
      <c r="B1136" s="403"/>
    </row>
    <row r="1137" spans="2:2" ht="35.1" customHeight="1">
      <c r="B1137" s="403"/>
    </row>
    <row r="1138" spans="2:2" ht="35.1" customHeight="1">
      <c r="B1138" s="403"/>
    </row>
    <row r="1139" spans="2:2" ht="35.1" customHeight="1">
      <c r="B1139" s="403"/>
    </row>
    <row r="1140" spans="2:2" ht="35.1" customHeight="1">
      <c r="B1140" s="403"/>
    </row>
    <row r="1141" spans="2:2" ht="35.1" customHeight="1">
      <c r="B1141" s="403"/>
    </row>
    <row r="1142" spans="2:2" ht="35.1" customHeight="1">
      <c r="B1142" s="403"/>
    </row>
    <row r="1143" spans="2:2" ht="35.1" customHeight="1">
      <c r="B1143" s="403"/>
    </row>
    <row r="1144" spans="2:2" ht="35.1" customHeight="1">
      <c r="B1144" s="403"/>
    </row>
    <row r="1145" spans="2:2" ht="35.1" customHeight="1">
      <c r="B1145" s="403"/>
    </row>
    <row r="1146" spans="2:2" ht="35.1" customHeight="1">
      <c r="B1146" s="403"/>
    </row>
    <row r="1147" spans="2:2" ht="35.1" customHeight="1">
      <c r="B1147" s="403"/>
    </row>
    <row r="1148" spans="2:2" ht="35.1" customHeight="1">
      <c r="B1148" s="403"/>
    </row>
    <row r="1149" spans="2:2" ht="35.1" customHeight="1">
      <c r="B1149" s="403"/>
    </row>
    <row r="1150" spans="2:2" ht="35.1" customHeight="1">
      <c r="B1150" s="403"/>
    </row>
    <row r="1151" spans="2:2" ht="35.1" customHeight="1">
      <c r="B1151" s="403"/>
    </row>
    <row r="1152" spans="2:2" ht="35.1" customHeight="1">
      <c r="B1152" s="403"/>
    </row>
    <row r="1153" spans="2:2" ht="35.1" customHeight="1">
      <c r="B1153" s="403"/>
    </row>
    <row r="1154" spans="2:2" ht="35.1" customHeight="1">
      <c r="B1154" s="403"/>
    </row>
    <row r="1155" spans="2:2" ht="35.1" customHeight="1">
      <c r="B1155" s="403"/>
    </row>
    <row r="1156" spans="2:2" ht="35.1" customHeight="1">
      <c r="B1156" s="403"/>
    </row>
    <row r="1157" spans="2:2" ht="35.1" customHeight="1">
      <c r="B1157" s="403"/>
    </row>
    <row r="1158" spans="2:2" ht="35.1" customHeight="1">
      <c r="B1158" s="403"/>
    </row>
    <row r="1159" spans="2:2" ht="35.1" customHeight="1">
      <c r="B1159" s="403"/>
    </row>
    <row r="1160" spans="2:2" ht="35.1" customHeight="1">
      <c r="B1160" s="403"/>
    </row>
    <row r="1161" spans="2:2" ht="35.1" customHeight="1">
      <c r="B1161" s="403"/>
    </row>
    <row r="1162" spans="2:2" ht="35.1" customHeight="1">
      <c r="B1162" s="403"/>
    </row>
    <row r="1163" spans="2:2" ht="35.1" customHeight="1">
      <c r="B1163" s="403"/>
    </row>
    <row r="1164" spans="2:2" ht="35.1" customHeight="1">
      <c r="B1164" s="403"/>
    </row>
    <row r="1165" spans="2:2" ht="35.1" customHeight="1">
      <c r="B1165" s="403"/>
    </row>
    <row r="1166" spans="2:2" ht="35.1" customHeight="1">
      <c r="B1166" s="403"/>
    </row>
    <row r="1167" spans="2:2" ht="35.1" customHeight="1">
      <c r="B1167" s="403"/>
    </row>
    <row r="1168" spans="2:2" ht="35.1" customHeight="1">
      <c r="B1168" s="403"/>
    </row>
    <row r="1169" spans="2:2" ht="35.1" customHeight="1">
      <c r="B1169" s="403"/>
    </row>
    <row r="1170" spans="2:2" ht="35.1" customHeight="1">
      <c r="B1170" s="403"/>
    </row>
    <row r="1171" spans="2:2" ht="35.1" customHeight="1">
      <c r="B1171" s="403"/>
    </row>
    <row r="1172" spans="2:2" ht="35.1" customHeight="1">
      <c r="B1172" s="403"/>
    </row>
    <row r="1173" spans="2:2" ht="35.1" customHeight="1">
      <c r="B1173" s="403"/>
    </row>
    <row r="1174" spans="2:2" ht="35.1" customHeight="1">
      <c r="B1174" s="403"/>
    </row>
    <row r="1175" spans="2:2" ht="35.1" customHeight="1">
      <c r="B1175" s="403"/>
    </row>
    <row r="1176" spans="2:2" ht="35.1" customHeight="1">
      <c r="B1176" s="403"/>
    </row>
    <row r="1177" spans="2:2" ht="35.1" customHeight="1">
      <c r="B1177" s="403"/>
    </row>
    <row r="1178" spans="2:2" ht="35.1" customHeight="1">
      <c r="B1178" s="403"/>
    </row>
    <row r="1179" spans="2:2" ht="35.1" customHeight="1">
      <c r="B1179" s="403"/>
    </row>
    <row r="1180" spans="2:2" ht="35.1" customHeight="1">
      <c r="B1180" s="403"/>
    </row>
    <row r="1181" spans="2:2" ht="35.1" customHeight="1">
      <c r="B1181" s="403"/>
    </row>
    <row r="1182" spans="2:2" ht="35.1" customHeight="1">
      <c r="B1182" s="403"/>
    </row>
    <row r="1183" spans="2:2" ht="35.1" customHeight="1">
      <c r="B1183" s="403"/>
    </row>
    <row r="1184" spans="2:2" ht="35.1" customHeight="1">
      <c r="B1184" s="403"/>
    </row>
    <row r="1185" spans="2:2" ht="35.1" customHeight="1">
      <c r="B1185" s="403"/>
    </row>
    <row r="1186" spans="2:2" ht="35.1" customHeight="1">
      <c r="B1186" s="403"/>
    </row>
    <row r="1187" spans="2:2" ht="35.1" customHeight="1">
      <c r="B1187" s="403"/>
    </row>
    <row r="1188" spans="2:2" ht="35.1" customHeight="1">
      <c r="B1188" s="403"/>
    </row>
    <row r="1189" spans="2:2" ht="35.1" customHeight="1">
      <c r="B1189" s="403"/>
    </row>
    <row r="1190" spans="2:2" ht="35.1" customHeight="1">
      <c r="B1190" s="403"/>
    </row>
    <row r="1191" spans="2:2" ht="35.1" customHeight="1">
      <c r="B1191" s="403"/>
    </row>
    <row r="1192" spans="2:2" ht="35.1" customHeight="1">
      <c r="B1192" s="403"/>
    </row>
    <row r="1193" spans="2:2" ht="35.1" customHeight="1">
      <c r="B1193" s="403"/>
    </row>
    <row r="1194" spans="2:2" ht="35.1" customHeight="1">
      <c r="B1194" s="403"/>
    </row>
    <row r="1195" spans="2:2" ht="35.1" customHeight="1">
      <c r="B1195" s="403"/>
    </row>
    <row r="1196" spans="2:2" ht="35.1" customHeight="1">
      <c r="B1196" s="403"/>
    </row>
    <row r="1197" spans="2:2" ht="35.1" customHeight="1">
      <c r="B1197" s="403"/>
    </row>
    <row r="1198" spans="2:2" ht="35.1" customHeight="1">
      <c r="B1198" s="403"/>
    </row>
    <row r="1199" spans="2:2" ht="35.1" customHeight="1">
      <c r="B1199" s="403"/>
    </row>
    <row r="1200" spans="2:2" ht="35.1" customHeight="1">
      <c r="B1200" s="403"/>
    </row>
    <row r="1201" spans="2:2" ht="35.1" customHeight="1">
      <c r="B1201" s="403"/>
    </row>
    <row r="1202" spans="2:2" ht="35.1" customHeight="1">
      <c r="B1202" s="403"/>
    </row>
    <row r="1203" spans="2:2" ht="35.1" customHeight="1">
      <c r="B1203" s="403"/>
    </row>
    <row r="1204" spans="2:2" ht="35.1" customHeight="1">
      <c r="B1204" s="403"/>
    </row>
    <row r="1205" spans="2:2" ht="35.1" customHeight="1">
      <c r="B1205" s="403"/>
    </row>
    <row r="1206" spans="2:2" ht="35.1" customHeight="1">
      <c r="B1206" s="403"/>
    </row>
    <row r="1207" spans="2:2" ht="35.1" customHeight="1">
      <c r="B1207" s="403"/>
    </row>
    <row r="1208" spans="2:2" ht="35.1" customHeight="1">
      <c r="B1208" s="403"/>
    </row>
    <row r="1209" spans="2:2" ht="35.1" customHeight="1">
      <c r="B1209" s="403"/>
    </row>
    <row r="1210" spans="2:2" ht="35.1" customHeight="1">
      <c r="B1210" s="403"/>
    </row>
    <row r="1211" spans="2:2" ht="35.1" customHeight="1">
      <c r="B1211" s="403"/>
    </row>
    <row r="1212" spans="2:2" ht="35.1" customHeight="1">
      <c r="B1212" s="403"/>
    </row>
    <row r="1213" spans="2:2" ht="35.1" customHeight="1">
      <c r="B1213" s="403"/>
    </row>
    <row r="1214" spans="2:2" ht="35.1" customHeight="1">
      <c r="B1214" s="403"/>
    </row>
    <row r="1215" spans="2:2" ht="35.1" customHeight="1">
      <c r="B1215" s="403"/>
    </row>
    <row r="1216" spans="2:2" ht="35.1" customHeight="1">
      <c r="B1216" s="403"/>
    </row>
    <row r="1217" spans="2:2" ht="35.1" customHeight="1">
      <c r="B1217" s="403"/>
    </row>
    <row r="1218" spans="2:2" ht="35.1" customHeight="1">
      <c r="B1218" s="403"/>
    </row>
    <row r="1219" spans="2:2" ht="35.1" customHeight="1">
      <c r="B1219" s="403"/>
    </row>
    <row r="1220" spans="2:2" ht="35.1" customHeight="1">
      <c r="B1220" s="403"/>
    </row>
    <row r="1221" spans="2:2" ht="35.1" customHeight="1">
      <c r="B1221" s="403"/>
    </row>
    <row r="1222" spans="2:2" ht="35.1" customHeight="1">
      <c r="B1222" s="403"/>
    </row>
    <row r="1223" spans="2:2" ht="35.1" customHeight="1">
      <c r="B1223" s="403"/>
    </row>
    <row r="1224" spans="2:2" ht="35.1" customHeight="1">
      <c r="B1224" s="403"/>
    </row>
    <row r="1225" spans="2:2" ht="35.1" customHeight="1">
      <c r="B1225" s="403"/>
    </row>
    <row r="1226" spans="2:2" ht="35.1" customHeight="1">
      <c r="B1226" s="403"/>
    </row>
    <row r="1227" spans="2:2" ht="35.1" customHeight="1">
      <c r="B1227" s="403"/>
    </row>
    <row r="1228" spans="2:2" ht="35.1" customHeight="1">
      <c r="B1228" s="403"/>
    </row>
    <row r="1229" spans="2:2" ht="35.1" customHeight="1">
      <c r="B1229" s="403"/>
    </row>
    <row r="1230" spans="2:2" ht="35.1" customHeight="1">
      <c r="B1230" s="403"/>
    </row>
    <row r="1231" spans="2:2" ht="35.1" customHeight="1">
      <c r="B1231" s="403"/>
    </row>
    <row r="1232" spans="2:2" ht="35.1" customHeight="1">
      <c r="B1232" s="403"/>
    </row>
    <row r="1233" spans="2:2" ht="35.1" customHeight="1">
      <c r="B1233" s="403"/>
    </row>
    <row r="1234" spans="2:2" ht="35.1" customHeight="1">
      <c r="B1234" s="403"/>
    </row>
    <row r="1235" spans="2:2" ht="35.1" customHeight="1">
      <c r="B1235" s="403"/>
    </row>
    <row r="1236" spans="2:2" ht="35.1" customHeight="1">
      <c r="B1236" s="403"/>
    </row>
    <row r="1237" spans="2:2" ht="35.1" customHeight="1">
      <c r="B1237" s="403"/>
    </row>
    <row r="1238" spans="2:2" ht="35.1" customHeight="1">
      <c r="B1238" s="403"/>
    </row>
    <row r="1239" spans="2:2" ht="35.1" customHeight="1">
      <c r="B1239" s="403"/>
    </row>
    <row r="1240" spans="2:2" ht="35.1" customHeight="1">
      <c r="B1240" s="403"/>
    </row>
    <row r="1241" spans="2:2" ht="35.1" customHeight="1">
      <c r="B1241" s="403"/>
    </row>
    <row r="1242" spans="2:2" ht="35.1" customHeight="1">
      <c r="B1242" s="403"/>
    </row>
    <row r="1243" spans="2:2" ht="35.1" customHeight="1">
      <c r="B1243" s="403"/>
    </row>
    <row r="1244" spans="2:2" ht="35.1" customHeight="1">
      <c r="B1244" s="403"/>
    </row>
    <row r="1245" spans="2:2" ht="35.1" customHeight="1">
      <c r="B1245" s="403"/>
    </row>
    <row r="1246" spans="2:2" ht="35.1" customHeight="1">
      <c r="B1246" s="403"/>
    </row>
    <row r="1247" spans="2:2" ht="35.1" customHeight="1">
      <c r="B1247" s="403"/>
    </row>
    <row r="1248" spans="2:2" ht="35.1" customHeight="1">
      <c r="B1248" s="403"/>
    </row>
    <row r="1249" spans="2:2" ht="35.1" customHeight="1">
      <c r="B1249" s="403"/>
    </row>
    <row r="1250" spans="2:2" ht="35.1" customHeight="1">
      <c r="B1250" s="403"/>
    </row>
    <row r="1251" spans="2:2" ht="35.1" customHeight="1">
      <c r="B1251" s="403"/>
    </row>
    <row r="1252" spans="2:2" ht="35.1" customHeight="1">
      <c r="B1252" s="403"/>
    </row>
    <row r="1253" spans="2:2" ht="35.1" customHeight="1">
      <c r="B1253" s="403"/>
    </row>
    <row r="1254" spans="2:2" ht="35.1" customHeight="1">
      <c r="B1254" s="403"/>
    </row>
    <row r="1255" spans="2:2" ht="35.1" customHeight="1">
      <c r="B1255" s="403"/>
    </row>
    <row r="1256" spans="2:2" ht="35.1" customHeight="1">
      <c r="B1256" s="403"/>
    </row>
    <row r="1257" spans="2:2" ht="35.1" customHeight="1">
      <c r="B1257" s="403"/>
    </row>
    <row r="1258" spans="2:2" ht="35.1" customHeight="1">
      <c r="B1258" s="403"/>
    </row>
    <row r="1259" spans="2:2" ht="35.1" customHeight="1">
      <c r="B1259" s="403"/>
    </row>
    <row r="1260" spans="2:2" ht="35.1" customHeight="1">
      <c r="B1260" s="403"/>
    </row>
    <row r="1261" spans="2:2" ht="35.1" customHeight="1">
      <c r="B1261" s="403"/>
    </row>
    <row r="1262" spans="2:2" ht="35.1" customHeight="1">
      <c r="B1262" s="403"/>
    </row>
    <row r="1263" spans="2:2" ht="35.1" customHeight="1">
      <c r="B1263" s="403"/>
    </row>
    <row r="1264" spans="2:2" ht="35.1" customHeight="1">
      <c r="B1264" s="403"/>
    </row>
    <row r="1265" spans="2:2" ht="35.1" customHeight="1">
      <c r="B1265" s="403"/>
    </row>
    <row r="1266" spans="2:2" ht="35.1" customHeight="1">
      <c r="B1266" s="403"/>
    </row>
    <row r="1267" spans="2:2" ht="35.1" customHeight="1">
      <c r="B1267" s="403"/>
    </row>
    <row r="1268" spans="2:2" ht="35.1" customHeight="1">
      <c r="B1268" s="403"/>
    </row>
    <row r="1269" spans="2:2" ht="35.1" customHeight="1">
      <c r="B1269" s="403"/>
    </row>
    <row r="1270" spans="2:2" ht="35.1" customHeight="1">
      <c r="B1270" s="403"/>
    </row>
    <row r="1271" spans="2:2" ht="35.1" customHeight="1">
      <c r="B1271" s="403"/>
    </row>
    <row r="1272" spans="2:2" ht="35.1" customHeight="1">
      <c r="B1272" s="403"/>
    </row>
    <row r="1273" spans="2:2" ht="35.1" customHeight="1">
      <c r="B1273" s="403"/>
    </row>
    <row r="1274" spans="2:2" ht="35.1" customHeight="1">
      <c r="B1274" s="403"/>
    </row>
    <row r="1275" spans="2:2" ht="35.1" customHeight="1">
      <c r="B1275" s="403"/>
    </row>
    <row r="1276" spans="2:2" ht="35.1" customHeight="1">
      <c r="B1276" s="403"/>
    </row>
    <row r="1277" spans="2:2" ht="35.1" customHeight="1">
      <c r="B1277" s="403"/>
    </row>
    <row r="1278" spans="2:2" ht="35.1" customHeight="1">
      <c r="B1278" s="403"/>
    </row>
    <row r="1279" spans="2:2" ht="35.1" customHeight="1">
      <c r="B1279" s="403"/>
    </row>
    <row r="1280" spans="2:2" ht="35.1" customHeight="1">
      <c r="B1280" s="403"/>
    </row>
    <row r="1281" spans="2:2" ht="35.1" customHeight="1">
      <c r="B1281" s="403"/>
    </row>
    <row r="1282" spans="2:2" ht="35.1" customHeight="1">
      <c r="B1282" s="403"/>
    </row>
    <row r="1283" spans="2:2" ht="35.1" customHeight="1">
      <c r="B1283" s="403"/>
    </row>
    <row r="1284" spans="2:2" ht="35.1" customHeight="1">
      <c r="B1284" s="403"/>
    </row>
    <row r="1285" spans="2:2" ht="35.1" customHeight="1">
      <c r="B1285" s="403"/>
    </row>
    <row r="1286" spans="2:2" ht="35.1" customHeight="1">
      <c r="B1286" s="403"/>
    </row>
    <row r="1287" spans="2:2" ht="35.1" customHeight="1">
      <c r="B1287" s="403"/>
    </row>
    <row r="1288" spans="2:2" ht="35.1" customHeight="1">
      <c r="B1288" s="403"/>
    </row>
    <row r="1289" spans="2:2" ht="35.1" customHeight="1">
      <c r="B1289" s="403"/>
    </row>
    <row r="1290" spans="2:2" ht="35.1" customHeight="1">
      <c r="B1290" s="403"/>
    </row>
    <row r="1291" spans="2:2" ht="35.1" customHeight="1">
      <c r="B1291" s="403"/>
    </row>
    <row r="1292" spans="2:2" ht="35.1" customHeight="1">
      <c r="B1292" s="403"/>
    </row>
    <row r="1293" spans="2:2" ht="35.1" customHeight="1">
      <c r="B1293" s="403"/>
    </row>
    <row r="1294" spans="2:2" ht="35.1" customHeight="1">
      <c r="B1294" s="403"/>
    </row>
    <row r="1295" spans="2:2" ht="35.1" customHeight="1">
      <c r="B1295" s="403"/>
    </row>
    <row r="1296" spans="2:2" ht="35.1" customHeight="1">
      <c r="B1296" s="403"/>
    </row>
    <row r="1297" spans="2:2" ht="35.1" customHeight="1">
      <c r="B1297" s="403"/>
    </row>
    <row r="1298" spans="2:2" ht="35.1" customHeight="1">
      <c r="B1298" s="403"/>
    </row>
    <row r="1299" spans="2:2" ht="35.1" customHeight="1">
      <c r="B1299" s="403"/>
    </row>
    <row r="1300" spans="2:2" ht="35.1" customHeight="1">
      <c r="B1300" s="403"/>
    </row>
    <row r="1301" spans="2:2" ht="35.1" customHeight="1">
      <c r="B1301" s="403"/>
    </row>
    <row r="1302" spans="2:2" ht="35.1" customHeight="1">
      <c r="B1302" s="403"/>
    </row>
    <row r="1303" spans="2:2" ht="35.1" customHeight="1">
      <c r="B1303" s="403"/>
    </row>
    <row r="1304" spans="2:2" ht="35.1" customHeight="1">
      <c r="B1304" s="403"/>
    </row>
    <row r="1305" spans="2:2" ht="35.1" customHeight="1">
      <c r="B1305" s="403"/>
    </row>
    <row r="1306" spans="2:2" ht="35.1" customHeight="1">
      <c r="B1306" s="403"/>
    </row>
    <row r="1307" spans="2:2" ht="35.1" customHeight="1">
      <c r="B1307" s="403"/>
    </row>
    <row r="1308" spans="2:2" ht="35.1" customHeight="1">
      <c r="B1308" s="403"/>
    </row>
    <row r="1309" spans="2:2" ht="35.1" customHeight="1">
      <c r="B1309" s="403"/>
    </row>
    <row r="1310" spans="2:2" ht="35.1" customHeight="1">
      <c r="B1310" s="403"/>
    </row>
    <row r="1311" spans="2:2" ht="35.1" customHeight="1">
      <c r="B1311" s="403"/>
    </row>
    <row r="1312" spans="2:2" ht="35.1" customHeight="1">
      <c r="B1312" s="403"/>
    </row>
    <row r="1313" spans="2:2" ht="35.1" customHeight="1">
      <c r="B1313" s="403"/>
    </row>
    <row r="1314" spans="2:2" ht="35.1" customHeight="1">
      <c r="B1314" s="403"/>
    </row>
    <row r="1315" spans="2:2" ht="35.1" customHeight="1">
      <c r="B1315" s="403"/>
    </row>
    <row r="1316" spans="2:2" ht="35.1" customHeight="1">
      <c r="B1316" s="403"/>
    </row>
    <row r="1317" spans="2:2" ht="35.1" customHeight="1">
      <c r="B1317" s="403"/>
    </row>
    <row r="1318" spans="2:2" ht="35.1" customHeight="1">
      <c r="B1318" s="403"/>
    </row>
    <row r="1319" spans="2:2" ht="35.1" customHeight="1">
      <c r="B1319" s="403"/>
    </row>
    <row r="1320" spans="2:2" ht="35.1" customHeight="1">
      <c r="B1320" s="403"/>
    </row>
    <row r="1321" spans="2:2" ht="35.1" customHeight="1">
      <c r="B1321" s="403"/>
    </row>
    <row r="1322" spans="2:2" ht="35.1" customHeight="1">
      <c r="B1322" s="403"/>
    </row>
    <row r="1323" spans="2:2" ht="35.1" customHeight="1">
      <c r="B1323" s="403"/>
    </row>
    <row r="1324" spans="2:2" ht="35.1" customHeight="1">
      <c r="B1324" s="403"/>
    </row>
    <row r="1325" spans="2:2" ht="35.1" customHeight="1">
      <c r="B1325" s="403"/>
    </row>
    <row r="1326" spans="2:2" ht="35.1" customHeight="1">
      <c r="B1326" s="403"/>
    </row>
    <row r="1327" spans="2:2" ht="35.1" customHeight="1">
      <c r="B1327" s="403"/>
    </row>
    <row r="1328" spans="2:2" ht="35.1" customHeight="1">
      <c r="B1328" s="403"/>
    </row>
    <row r="1329" spans="2:2" ht="35.1" customHeight="1">
      <c r="B1329" s="403"/>
    </row>
    <row r="1330" spans="2:2" ht="35.1" customHeight="1">
      <c r="B1330" s="403"/>
    </row>
    <row r="1331" spans="2:2" ht="35.1" customHeight="1">
      <c r="B1331" s="403"/>
    </row>
    <row r="1332" spans="2:2" ht="35.1" customHeight="1">
      <c r="B1332" s="403"/>
    </row>
    <row r="1333" spans="2:2" ht="35.1" customHeight="1">
      <c r="B1333" s="403"/>
    </row>
    <row r="1334" spans="2:2" ht="35.1" customHeight="1">
      <c r="B1334" s="403"/>
    </row>
    <row r="1335" spans="2:2" ht="35.1" customHeight="1">
      <c r="B1335" s="403"/>
    </row>
    <row r="1336" spans="2:2" ht="35.1" customHeight="1">
      <c r="B1336" s="403"/>
    </row>
    <row r="1337" spans="2:2" ht="35.1" customHeight="1">
      <c r="B1337" s="403"/>
    </row>
    <row r="1338" spans="2:2" ht="35.1" customHeight="1">
      <c r="B1338" s="403"/>
    </row>
    <row r="1339" spans="2:2" ht="35.1" customHeight="1">
      <c r="B1339" s="403"/>
    </row>
    <row r="1340" spans="2:2" ht="35.1" customHeight="1">
      <c r="B1340" s="403"/>
    </row>
    <row r="1341" spans="2:2" ht="35.1" customHeight="1">
      <c r="B1341" s="403"/>
    </row>
    <row r="1342" spans="2:2" ht="35.1" customHeight="1">
      <c r="B1342" s="403"/>
    </row>
    <row r="1343" spans="2:2" ht="35.1" customHeight="1">
      <c r="B1343" s="403"/>
    </row>
    <row r="1344" spans="2:2" ht="35.1" customHeight="1">
      <c r="B1344" s="403"/>
    </row>
    <row r="1345" spans="2:2" ht="35.1" customHeight="1">
      <c r="B1345" s="403"/>
    </row>
    <row r="1346" spans="2:2" ht="35.1" customHeight="1">
      <c r="B1346" s="403"/>
    </row>
    <row r="1347" spans="2:2" ht="35.1" customHeight="1">
      <c r="B1347" s="403"/>
    </row>
    <row r="1348" spans="2:2" ht="35.1" customHeight="1">
      <c r="B1348" s="403"/>
    </row>
    <row r="1349" spans="2:2" ht="35.1" customHeight="1">
      <c r="B1349" s="403"/>
    </row>
    <row r="1350" spans="2:2" ht="35.1" customHeight="1">
      <c r="B1350" s="403"/>
    </row>
    <row r="1351" spans="2:2" ht="35.1" customHeight="1">
      <c r="B1351" s="403"/>
    </row>
    <row r="1352" spans="2:2" ht="35.1" customHeight="1">
      <c r="B1352" s="403"/>
    </row>
    <row r="1353" spans="2:2" ht="35.1" customHeight="1">
      <c r="B1353" s="403"/>
    </row>
    <row r="1354" spans="2:2" ht="35.1" customHeight="1">
      <c r="B1354" s="403"/>
    </row>
    <row r="1355" spans="2:2" ht="35.1" customHeight="1">
      <c r="B1355" s="403"/>
    </row>
    <row r="1356" spans="2:2" ht="35.1" customHeight="1">
      <c r="B1356" s="403"/>
    </row>
    <row r="1357" spans="2:2" ht="35.1" customHeight="1">
      <c r="B1357" s="403"/>
    </row>
    <row r="1358" spans="2:2" ht="35.1" customHeight="1">
      <c r="B1358" s="403"/>
    </row>
    <row r="1359" spans="2:2" ht="35.1" customHeight="1">
      <c r="B1359" s="403"/>
    </row>
    <row r="1360" spans="2:2" ht="35.1" customHeight="1">
      <c r="B1360" s="403"/>
    </row>
    <row r="1361" spans="2:2" ht="35.1" customHeight="1">
      <c r="B1361" s="403"/>
    </row>
    <row r="1362" spans="2:2" ht="35.1" customHeight="1">
      <c r="B1362" s="403"/>
    </row>
    <row r="1363" spans="2:2" ht="35.1" customHeight="1">
      <c r="B1363" s="403"/>
    </row>
    <row r="1364" spans="2:2" ht="35.1" customHeight="1">
      <c r="B1364" s="403"/>
    </row>
    <row r="1365" spans="2:2" ht="35.1" customHeight="1">
      <c r="B1365" s="403"/>
    </row>
    <row r="1366" spans="2:2" ht="35.1" customHeight="1">
      <c r="B1366" s="403"/>
    </row>
    <row r="1367" spans="2:2" ht="35.1" customHeight="1">
      <c r="B1367" s="403"/>
    </row>
    <row r="1368" spans="2:2" ht="35.1" customHeight="1">
      <c r="B1368" s="403"/>
    </row>
    <row r="1369" spans="2:2" ht="35.1" customHeight="1">
      <c r="B1369" s="403"/>
    </row>
    <row r="1370" spans="2:2" ht="35.1" customHeight="1">
      <c r="B1370" s="403"/>
    </row>
    <row r="1371" spans="2:2" ht="35.1" customHeight="1">
      <c r="B1371" s="403"/>
    </row>
    <row r="1372" spans="2:2" ht="35.1" customHeight="1">
      <c r="B1372" s="403"/>
    </row>
    <row r="1373" spans="2:2" ht="35.1" customHeight="1">
      <c r="B1373" s="403"/>
    </row>
    <row r="1374" spans="2:2" ht="35.1" customHeight="1">
      <c r="B1374" s="403"/>
    </row>
    <row r="1375" spans="2:2" ht="35.1" customHeight="1">
      <c r="B1375" s="403"/>
    </row>
    <row r="1376" spans="2:2" ht="35.1" customHeight="1">
      <c r="B1376" s="403"/>
    </row>
    <row r="1377" spans="2:2" ht="35.1" customHeight="1">
      <c r="B1377" s="403"/>
    </row>
    <row r="1378" spans="2:2" ht="35.1" customHeight="1">
      <c r="B1378" s="403"/>
    </row>
    <row r="1379" spans="2:2" ht="35.1" customHeight="1">
      <c r="B1379" s="403"/>
    </row>
    <row r="1380" spans="2:2" ht="35.1" customHeight="1">
      <c r="B1380" s="403"/>
    </row>
    <row r="1381" spans="2:2" ht="35.1" customHeight="1">
      <c r="B1381" s="403"/>
    </row>
    <row r="1382" spans="2:2" ht="35.1" customHeight="1">
      <c r="B1382" s="403"/>
    </row>
    <row r="1383" spans="2:2" ht="35.1" customHeight="1">
      <c r="B1383" s="403"/>
    </row>
    <row r="1384" spans="2:2" ht="35.1" customHeight="1">
      <c r="B1384" s="403"/>
    </row>
    <row r="1385" spans="2:2" ht="35.1" customHeight="1">
      <c r="B1385" s="403"/>
    </row>
    <row r="1386" spans="2:2" ht="35.1" customHeight="1">
      <c r="B1386" s="403"/>
    </row>
    <row r="1387" spans="2:2" ht="35.1" customHeight="1">
      <c r="B1387" s="403"/>
    </row>
    <row r="1388" spans="2:2" ht="35.1" customHeight="1">
      <c r="B1388" s="403"/>
    </row>
    <row r="1389" spans="2:2" ht="35.1" customHeight="1">
      <c r="B1389" s="403"/>
    </row>
    <row r="1390" spans="2:2" ht="35.1" customHeight="1">
      <c r="B1390" s="403"/>
    </row>
    <row r="1391" spans="2:2" ht="35.1" customHeight="1">
      <c r="B1391" s="403"/>
    </row>
    <row r="1392" spans="2:2" ht="35.1" customHeight="1">
      <c r="B1392" s="403"/>
    </row>
    <row r="1393" spans="2:2" ht="35.1" customHeight="1">
      <c r="B1393" s="403"/>
    </row>
    <row r="1394" spans="2:2" ht="35.1" customHeight="1">
      <c r="B1394" s="403"/>
    </row>
    <row r="1395" spans="2:2" ht="35.1" customHeight="1">
      <c r="B1395" s="403"/>
    </row>
    <row r="1396" spans="2:2" ht="35.1" customHeight="1">
      <c r="B1396" s="403"/>
    </row>
    <row r="1397" spans="2:2" ht="35.1" customHeight="1">
      <c r="B1397" s="403"/>
    </row>
    <row r="1398" spans="2:2" ht="35.1" customHeight="1">
      <c r="B1398" s="403"/>
    </row>
    <row r="1399" spans="2:2" ht="35.1" customHeight="1">
      <c r="B1399" s="403"/>
    </row>
    <row r="1400" spans="2:2" ht="35.1" customHeight="1">
      <c r="B1400" s="403"/>
    </row>
    <row r="1401" spans="2:2" ht="35.1" customHeight="1">
      <c r="B1401" s="403"/>
    </row>
    <row r="1402" spans="2:2" ht="35.1" customHeight="1">
      <c r="B1402" s="403"/>
    </row>
    <row r="1403" spans="2:2" ht="35.1" customHeight="1">
      <c r="B1403" s="403"/>
    </row>
    <row r="1404" spans="2:2" ht="35.1" customHeight="1">
      <c r="B1404" s="403"/>
    </row>
    <row r="1405" spans="2:2" ht="35.1" customHeight="1">
      <c r="B1405" s="403"/>
    </row>
    <row r="1406" spans="2:2" ht="35.1" customHeight="1">
      <c r="B1406" s="403"/>
    </row>
    <row r="1407" spans="2:2" ht="35.1" customHeight="1">
      <c r="B1407" s="403"/>
    </row>
    <row r="1408" spans="2:2" ht="35.1" customHeight="1">
      <c r="B1408" s="403"/>
    </row>
    <row r="1409" spans="2:2" ht="35.1" customHeight="1">
      <c r="B1409" s="403"/>
    </row>
    <row r="1410" spans="2:2" ht="35.1" customHeight="1">
      <c r="B1410" s="403"/>
    </row>
    <row r="1411" spans="2:2" ht="35.1" customHeight="1">
      <c r="B1411" s="403"/>
    </row>
    <row r="1412" spans="2:2" ht="35.1" customHeight="1">
      <c r="B1412" s="403"/>
    </row>
    <row r="1413" spans="2:2" ht="35.1" customHeight="1">
      <c r="B1413" s="403"/>
    </row>
    <row r="1414" spans="2:2" ht="35.1" customHeight="1">
      <c r="B1414" s="403"/>
    </row>
    <row r="1415" spans="2:2" ht="35.1" customHeight="1">
      <c r="B1415" s="403"/>
    </row>
    <row r="1416" spans="2:2" ht="35.1" customHeight="1">
      <c r="B1416" s="403"/>
    </row>
    <row r="1417" spans="2:2" ht="35.1" customHeight="1">
      <c r="B1417" s="403"/>
    </row>
    <row r="1418" spans="2:2" ht="35.1" customHeight="1">
      <c r="B1418" s="403"/>
    </row>
    <row r="1419" spans="2:2" ht="35.1" customHeight="1">
      <c r="B1419" s="403"/>
    </row>
    <row r="1420" spans="2:2" ht="35.1" customHeight="1">
      <c r="B1420" s="403"/>
    </row>
    <row r="1421" spans="2:2" ht="35.1" customHeight="1">
      <c r="B1421" s="403"/>
    </row>
    <row r="1422" spans="2:2" ht="35.1" customHeight="1">
      <c r="B1422" s="403"/>
    </row>
    <row r="1423" spans="2:2" ht="35.1" customHeight="1">
      <c r="B1423" s="403"/>
    </row>
    <row r="1424" spans="2:2" ht="35.1" customHeight="1">
      <c r="B1424" s="403"/>
    </row>
    <row r="1425" spans="2:2" ht="35.1" customHeight="1">
      <c r="B1425" s="403"/>
    </row>
    <row r="1426" spans="2:2" ht="35.1" customHeight="1">
      <c r="B1426" s="403"/>
    </row>
    <row r="1427" spans="2:2" ht="35.1" customHeight="1">
      <c r="B1427" s="403"/>
    </row>
    <row r="1428" spans="2:2" ht="35.1" customHeight="1">
      <c r="B1428" s="403"/>
    </row>
    <row r="1429" spans="2:2" ht="35.1" customHeight="1">
      <c r="B1429" s="403"/>
    </row>
    <row r="1430" spans="2:2" ht="35.1" customHeight="1">
      <c r="B1430" s="403"/>
    </row>
    <row r="1431" spans="2:2" ht="35.1" customHeight="1">
      <c r="B1431" s="403"/>
    </row>
    <row r="1432" spans="2:2" ht="35.1" customHeight="1">
      <c r="B1432" s="403"/>
    </row>
    <row r="1433" spans="2:2" ht="35.1" customHeight="1">
      <c r="B1433" s="403"/>
    </row>
    <row r="1434" spans="2:2" ht="35.1" customHeight="1">
      <c r="B1434" s="403"/>
    </row>
    <row r="1435" spans="2:2" ht="35.1" customHeight="1">
      <c r="B1435" s="403"/>
    </row>
    <row r="1436" spans="2:2" ht="35.1" customHeight="1">
      <c r="B1436" s="403"/>
    </row>
    <row r="1437" spans="2:2" ht="35.1" customHeight="1">
      <c r="B1437" s="403"/>
    </row>
    <row r="1438" spans="2:2" ht="35.1" customHeight="1">
      <c r="B1438" s="403"/>
    </row>
    <row r="1439" spans="2:2" ht="35.1" customHeight="1">
      <c r="B1439" s="403"/>
    </row>
    <row r="1440" spans="2:2" ht="35.1" customHeight="1">
      <c r="B1440" s="403"/>
    </row>
    <row r="1441" spans="2:2" ht="35.1" customHeight="1">
      <c r="B1441" s="403"/>
    </row>
    <row r="1442" spans="2:2" ht="35.1" customHeight="1">
      <c r="B1442" s="403"/>
    </row>
    <row r="1443" spans="2:2" ht="35.1" customHeight="1">
      <c r="B1443" s="403"/>
    </row>
    <row r="1444" spans="2:2" ht="35.1" customHeight="1">
      <c r="B1444" s="403"/>
    </row>
    <row r="1445" spans="2:2" ht="35.1" customHeight="1">
      <c r="B1445" s="403"/>
    </row>
    <row r="1446" spans="2:2" ht="35.1" customHeight="1">
      <c r="B1446" s="403"/>
    </row>
    <row r="1447" spans="2:2" ht="35.1" customHeight="1">
      <c r="B1447" s="403"/>
    </row>
    <row r="1448" spans="2:2" ht="35.1" customHeight="1">
      <c r="B1448" s="403"/>
    </row>
    <row r="1449" spans="2:2" ht="35.1" customHeight="1">
      <c r="B1449" s="403"/>
    </row>
    <row r="1450" spans="2:2" ht="35.1" customHeight="1">
      <c r="B1450" s="403"/>
    </row>
    <row r="1451" spans="2:2" ht="35.1" customHeight="1">
      <c r="B1451" s="403"/>
    </row>
    <row r="1452" spans="2:2" ht="35.1" customHeight="1">
      <c r="B1452" s="403"/>
    </row>
    <row r="1453" spans="2:2" ht="35.1" customHeight="1">
      <c r="B1453" s="403"/>
    </row>
    <row r="1454" spans="2:2" ht="35.1" customHeight="1">
      <c r="B1454" s="403"/>
    </row>
    <row r="1455" spans="2:2" ht="35.1" customHeight="1">
      <c r="B1455" s="403"/>
    </row>
    <row r="1456" spans="2:2" ht="35.1" customHeight="1">
      <c r="B1456" s="403"/>
    </row>
    <row r="1457" spans="2:2" ht="35.1" customHeight="1">
      <c r="B1457" s="403"/>
    </row>
    <row r="1458" spans="2:2" ht="35.1" customHeight="1">
      <c r="B1458" s="403"/>
    </row>
    <row r="1459" spans="2:2" ht="35.1" customHeight="1">
      <c r="B1459" s="403"/>
    </row>
    <row r="1460" spans="2:2" ht="35.1" customHeight="1">
      <c r="B1460" s="403"/>
    </row>
    <row r="1461" spans="2:2" ht="35.1" customHeight="1">
      <c r="B1461" s="403"/>
    </row>
    <row r="1462" spans="2:2" ht="35.1" customHeight="1">
      <c r="B1462" s="403"/>
    </row>
    <row r="1463" spans="2:2" ht="35.1" customHeight="1">
      <c r="B1463" s="403"/>
    </row>
    <row r="1464" spans="2:2" ht="35.1" customHeight="1">
      <c r="B1464" s="403"/>
    </row>
    <row r="1465" spans="2:2" ht="35.1" customHeight="1">
      <c r="B1465" s="403"/>
    </row>
    <row r="1466" spans="2:2" ht="35.1" customHeight="1">
      <c r="B1466" s="403"/>
    </row>
    <row r="1467" spans="2:2" ht="35.1" customHeight="1">
      <c r="B1467" s="403"/>
    </row>
    <row r="1468" spans="2:2" ht="35.1" customHeight="1">
      <c r="B1468" s="403"/>
    </row>
    <row r="1469" spans="2:2" ht="35.1" customHeight="1">
      <c r="B1469" s="403"/>
    </row>
    <row r="1470" spans="2:2" ht="35.1" customHeight="1">
      <c r="B1470" s="403"/>
    </row>
    <row r="1471" spans="2:2" ht="35.1" customHeight="1">
      <c r="B1471" s="403"/>
    </row>
    <row r="1472" spans="2:2" ht="35.1" customHeight="1">
      <c r="B1472" s="403"/>
    </row>
    <row r="1473" spans="2:2" ht="35.1" customHeight="1">
      <c r="B1473" s="403"/>
    </row>
    <row r="1474" spans="2:2" ht="35.1" customHeight="1">
      <c r="B1474" s="403"/>
    </row>
    <row r="1475" spans="2:2" ht="35.1" customHeight="1">
      <c r="B1475" s="403"/>
    </row>
    <row r="1476" spans="2:2" ht="35.1" customHeight="1">
      <c r="B1476" s="403"/>
    </row>
    <row r="1477" spans="2:2" ht="35.1" customHeight="1">
      <c r="B1477" s="403"/>
    </row>
    <row r="1478" spans="2:2" ht="35.1" customHeight="1">
      <c r="B1478" s="403"/>
    </row>
    <row r="1479" spans="2:2" ht="35.1" customHeight="1">
      <c r="B1479" s="403"/>
    </row>
    <row r="1480" spans="2:2" ht="35.1" customHeight="1">
      <c r="B1480" s="403"/>
    </row>
    <row r="1481" spans="2:2" ht="35.1" customHeight="1">
      <c r="B1481" s="403"/>
    </row>
    <row r="1482" spans="2:2" ht="35.1" customHeight="1">
      <c r="B1482" s="403"/>
    </row>
    <row r="1483" spans="2:2" ht="35.1" customHeight="1">
      <c r="B1483" s="403"/>
    </row>
    <row r="1484" spans="2:2" ht="35.1" customHeight="1">
      <c r="B1484" s="403"/>
    </row>
    <row r="1485" spans="2:2" ht="35.1" customHeight="1">
      <c r="B1485" s="403"/>
    </row>
    <row r="1486" spans="2:2" ht="35.1" customHeight="1">
      <c r="B1486" s="403"/>
    </row>
    <row r="1487" spans="2:2" ht="35.1" customHeight="1">
      <c r="B1487" s="403"/>
    </row>
    <row r="1488" spans="2:2" ht="35.1" customHeight="1">
      <c r="B1488" s="403"/>
    </row>
    <row r="1489" spans="2:2" ht="35.1" customHeight="1">
      <c r="B1489" s="403"/>
    </row>
    <row r="1490" spans="2:2" ht="35.1" customHeight="1">
      <c r="B1490" s="403"/>
    </row>
    <row r="1491" spans="2:2" ht="35.1" customHeight="1">
      <c r="B1491" s="403"/>
    </row>
    <row r="1492" spans="2:2" ht="35.1" customHeight="1">
      <c r="B1492" s="403"/>
    </row>
    <row r="1493" spans="2:2" ht="35.1" customHeight="1">
      <c r="B1493" s="403"/>
    </row>
    <row r="1494" spans="2:2" ht="35.1" customHeight="1">
      <c r="B1494" s="403"/>
    </row>
    <row r="1495" spans="2:2" ht="35.1" customHeight="1">
      <c r="B1495" s="403"/>
    </row>
    <row r="1496" spans="2:2" ht="35.1" customHeight="1">
      <c r="B1496" s="403"/>
    </row>
    <row r="1497" spans="2:2" ht="35.1" customHeight="1">
      <c r="B1497" s="403"/>
    </row>
    <row r="1498" spans="2:2" ht="35.1" customHeight="1">
      <c r="B1498" s="403"/>
    </row>
    <row r="1499" spans="2:2" ht="35.1" customHeight="1">
      <c r="B1499" s="403"/>
    </row>
    <row r="1500" spans="2:2" ht="35.1" customHeight="1">
      <c r="B1500" s="403"/>
    </row>
    <row r="1501" spans="2:2" ht="35.1" customHeight="1">
      <c r="B1501" s="403"/>
    </row>
    <row r="1502" spans="2:2" ht="35.1" customHeight="1">
      <c r="B1502" s="403"/>
    </row>
    <row r="1503" spans="2:2" ht="35.1" customHeight="1">
      <c r="B1503" s="403"/>
    </row>
    <row r="1504" spans="2:2" ht="35.1" customHeight="1">
      <c r="B1504" s="403"/>
    </row>
    <row r="1505" spans="2:2" ht="35.1" customHeight="1">
      <c r="B1505" s="403"/>
    </row>
    <row r="1506" spans="2:2" ht="35.1" customHeight="1">
      <c r="B1506" s="403"/>
    </row>
    <row r="1507" spans="2:2" ht="35.1" customHeight="1">
      <c r="B1507" s="403"/>
    </row>
    <row r="1508" spans="2:2" ht="35.1" customHeight="1">
      <c r="B1508" s="403"/>
    </row>
    <row r="1509" spans="2:2" ht="35.1" customHeight="1">
      <c r="B1509" s="403"/>
    </row>
    <row r="1510" spans="2:2" ht="35.1" customHeight="1">
      <c r="B1510" s="403"/>
    </row>
    <row r="1511" spans="2:2" ht="35.1" customHeight="1">
      <c r="B1511" s="403"/>
    </row>
    <row r="1512" spans="2:2" ht="35.1" customHeight="1">
      <c r="B1512" s="403"/>
    </row>
    <row r="1513" spans="2:2" ht="35.1" customHeight="1">
      <c r="B1513" s="403"/>
    </row>
    <row r="1514" spans="2:2" ht="35.1" customHeight="1">
      <c r="B1514" s="403"/>
    </row>
    <row r="1515" spans="2:2" ht="35.1" customHeight="1">
      <c r="B1515" s="403"/>
    </row>
    <row r="1516" spans="2:2" ht="35.1" customHeight="1">
      <c r="B1516" s="403"/>
    </row>
    <row r="1517" spans="2:2" ht="35.1" customHeight="1">
      <c r="B1517" s="403"/>
    </row>
    <row r="1518" spans="2:2" ht="35.1" customHeight="1">
      <c r="B1518" s="403"/>
    </row>
    <row r="1519" spans="2:2" ht="35.1" customHeight="1">
      <c r="B1519" s="403"/>
    </row>
    <row r="1520" spans="2:2" ht="35.1" customHeight="1">
      <c r="B1520" s="403"/>
    </row>
    <row r="1521" spans="2:2" ht="35.1" customHeight="1">
      <c r="B1521" s="403"/>
    </row>
    <row r="1522" spans="2:2" ht="35.1" customHeight="1">
      <c r="B1522" s="403"/>
    </row>
    <row r="1523" spans="2:2" ht="35.1" customHeight="1">
      <c r="B1523" s="403"/>
    </row>
    <row r="1524" spans="2:2" ht="35.1" customHeight="1">
      <c r="B1524" s="403"/>
    </row>
    <row r="1525" spans="2:2" ht="35.1" customHeight="1">
      <c r="B1525" s="403"/>
    </row>
    <row r="1526" spans="2:2" ht="35.1" customHeight="1">
      <c r="B1526" s="403"/>
    </row>
    <row r="1527" spans="2:2" ht="35.1" customHeight="1">
      <c r="B1527" s="403"/>
    </row>
    <row r="1528" spans="2:2" ht="35.1" customHeight="1">
      <c r="B1528" s="403"/>
    </row>
    <row r="1529" spans="2:2" ht="35.1" customHeight="1">
      <c r="B1529" s="403"/>
    </row>
    <row r="1530" spans="2:2" ht="35.1" customHeight="1">
      <c r="B1530" s="403"/>
    </row>
    <row r="1531" spans="2:2" ht="35.1" customHeight="1">
      <c r="B1531" s="403"/>
    </row>
    <row r="1532" spans="2:2" ht="35.1" customHeight="1">
      <c r="B1532" s="403"/>
    </row>
    <row r="1533" spans="2:2" ht="35.1" customHeight="1">
      <c r="B1533" s="403"/>
    </row>
    <row r="1534" spans="2:2" ht="35.1" customHeight="1">
      <c r="B1534" s="403"/>
    </row>
    <row r="1535" spans="2:2" ht="35.1" customHeight="1">
      <c r="B1535" s="403"/>
    </row>
    <row r="1536" spans="2:2" ht="35.1" customHeight="1">
      <c r="B1536" s="403"/>
    </row>
    <row r="1537" spans="2:2" ht="35.1" customHeight="1">
      <c r="B1537" s="403"/>
    </row>
    <row r="1538" spans="2:2" ht="35.1" customHeight="1">
      <c r="B1538" s="403"/>
    </row>
    <row r="1539" spans="2:2" ht="35.1" customHeight="1">
      <c r="B1539" s="403"/>
    </row>
    <row r="1540" spans="2:2" ht="35.1" customHeight="1">
      <c r="B1540" s="403"/>
    </row>
    <row r="1541" spans="2:2" ht="35.1" customHeight="1">
      <c r="B1541" s="403"/>
    </row>
    <row r="1542" spans="2:2" ht="35.1" customHeight="1">
      <c r="B1542" s="403"/>
    </row>
    <row r="1543" spans="2:2" ht="35.1" customHeight="1">
      <c r="B1543" s="403"/>
    </row>
    <row r="1544" spans="2:2" ht="35.1" customHeight="1">
      <c r="B1544" s="403"/>
    </row>
    <row r="1545" spans="2:2" ht="35.1" customHeight="1">
      <c r="B1545" s="403"/>
    </row>
    <row r="1546" spans="2:2" ht="35.1" customHeight="1">
      <c r="B1546" s="403"/>
    </row>
    <row r="1547" spans="2:2" ht="35.1" customHeight="1">
      <c r="B1547" s="403"/>
    </row>
    <row r="1548" spans="2:2" ht="35.1" customHeight="1">
      <c r="B1548" s="403"/>
    </row>
    <row r="1549" spans="2:2" ht="35.1" customHeight="1">
      <c r="B1549" s="403"/>
    </row>
    <row r="1550" spans="2:2" ht="35.1" customHeight="1">
      <c r="B1550" s="403"/>
    </row>
    <row r="1551" spans="2:2" ht="35.1" customHeight="1">
      <c r="B1551" s="403"/>
    </row>
    <row r="1552" spans="2:2" ht="35.1" customHeight="1">
      <c r="B1552" s="403"/>
    </row>
    <row r="1553" spans="2:2" ht="35.1" customHeight="1">
      <c r="B1553" s="403"/>
    </row>
    <row r="1554" spans="2:2" ht="35.1" customHeight="1">
      <c r="B1554" s="403"/>
    </row>
    <row r="1555" spans="2:2" ht="35.1" customHeight="1">
      <c r="B1555" s="403"/>
    </row>
    <row r="1556" spans="2:2" ht="35.1" customHeight="1">
      <c r="B1556" s="403"/>
    </row>
    <row r="1557" spans="2:2" ht="35.1" customHeight="1">
      <c r="B1557" s="403"/>
    </row>
    <row r="1558" spans="2:2" ht="35.1" customHeight="1">
      <c r="B1558" s="403"/>
    </row>
    <row r="1559" spans="2:2" ht="35.1" customHeight="1">
      <c r="B1559" s="403"/>
    </row>
    <row r="1560" spans="2:2" ht="35.1" customHeight="1">
      <c r="B1560" s="403"/>
    </row>
    <row r="1561" spans="2:2" ht="35.1" customHeight="1">
      <c r="B1561" s="403"/>
    </row>
    <row r="1562" spans="2:2" ht="35.1" customHeight="1">
      <c r="B1562" s="403"/>
    </row>
    <row r="1563" spans="2:2" ht="35.1" customHeight="1">
      <c r="B1563" s="403"/>
    </row>
    <row r="1564" spans="2:2" ht="35.1" customHeight="1">
      <c r="B1564" s="403"/>
    </row>
    <row r="1565" spans="2:2" ht="35.1" customHeight="1">
      <c r="B1565" s="403"/>
    </row>
    <row r="1566" spans="2:2" ht="35.1" customHeight="1">
      <c r="B1566" s="403"/>
    </row>
    <row r="1567" spans="2:2" ht="35.1" customHeight="1">
      <c r="B1567" s="403"/>
    </row>
    <row r="1568" spans="2:2" ht="35.1" customHeight="1">
      <c r="B1568" s="403"/>
    </row>
    <row r="1569" spans="2:2" ht="35.1" customHeight="1">
      <c r="B1569" s="403"/>
    </row>
    <row r="1570" spans="2:2" ht="35.1" customHeight="1">
      <c r="B1570" s="403"/>
    </row>
    <row r="1571" spans="2:2" ht="35.1" customHeight="1">
      <c r="B1571" s="403"/>
    </row>
    <row r="1572" spans="2:2" ht="35.1" customHeight="1">
      <c r="B1572" s="403"/>
    </row>
    <row r="1573" spans="2:2" ht="35.1" customHeight="1">
      <c r="B1573" s="403"/>
    </row>
    <row r="1574" spans="2:2" ht="35.1" customHeight="1">
      <c r="B1574" s="403"/>
    </row>
    <row r="1575" spans="2:2" ht="35.1" customHeight="1">
      <c r="B1575" s="403"/>
    </row>
    <row r="1576" spans="2:2" ht="35.1" customHeight="1">
      <c r="B1576" s="403"/>
    </row>
    <row r="1577" spans="2:2" ht="35.1" customHeight="1">
      <c r="B1577" s="403"/>
    </row>
    <row r="1578" spans="2:2" ht="35.1" customHeight="1">
      <c r="B1578" s="403"/>
    </row>
    <row r="1579" spans="2:2" ht="35.1" customHeight="1">
      <c r="B1579" s="403"/>
    </row>
    <row r="1580" spans="2:2" ht="35.1" customHeight="1">
      <c r="B1580" s="403"/>
    </row>
    <row r="1581" spans="2:2" ht="35.1" customHeight="1">
      <c r="B1581" s="403"/>
    </row>
    <row r="1582" spans="2:2" ht="35.1" customHeight="1">
      <c r="B1582" s="403"/>
    </row>
    <row r="1583" spans="2:2" ht="35.1" customHeight="1">
      <c r="B1583" s="403"/>
    </row>
    <row r="1584" spans="2:2" ht="35.1" customHeight="1">
      <c r="B1584" s="403"/>
    </row>
    <row r="1585" spans="2:2" ht="35.1" customHeight="1">
      <c r="B1585" s="403"/>
    </row>
    <row r="1586" spans="2:2" ht="35.1" customHeight="1">
      <c r="B1586" s="403"/>
    </row>
    <row r="1587" spans="2:2" ht="35.1" customHeight="1">
      <c r="B1587" s="403"/>
    </row>
    <row r="1588" spans="2:2" ht="35.1" customHeight="1">
      <c r="B1588" s="403"/>
    </row>
    <row r="1589" spans="2:2" ht="35.1" customHeight="1">
      <c r="B1589" s="403"/>
    </row>
    <row r="1590" spans="2:2" ht="35.1" customHeight="1">
      <c r="B1590" s="403"/>
    </row>
    <row r="1591" spans="2:2" ht="35.1" customHeight="1">
      <c r="B1591" s="403"/>
    </row>
    <row r="1592" spans="2:2" ht="35.1" customHeight="1">
      <c r="B1592" s="403"/>
    </row>
    <row r="1593" spans="2:2" ht="35.1" customHeight="1">
      <c r="B1593" s="403"/>
    </row>
    <row r="1594" spans="2:2" ht="35.1" customHeight="1">
      <c r="B1594" s="403"/>
    </row>
    <row r="1595" spans="2:2" ht="35.1" customHeight="1">
      <c r="B1595" s="403"/>
    </row>
    <row r="1596" spans="2:2" ht="35.1" customHeight="1">
      <c r="B1596" s="403"/>
    </row>
    <row r="1597" spans="2:2" ht="35.1" customHeight="1">
      <c r="B1597" s="403"/>
    </row>
    <row r="1598" spans="2:2" ht="35.1" customHeight="1">
      <c r="B1598" s="403"/>
    </row>
    <row r="1599" spans="2:2" ht="35.1" customHeight="1">
      <c r="B1599" s="403"/>
    </row>
    <row r="1600" spans="2:2" ht="35.1" customHeight="1">
      <c r="B1600" s="403"/>
    </row>
    <row r="1601" spans="2:2" ht="35.1" customHeight="1">
      <c r="B1601" s="403"/>
    </row>
    <row r="1602" spans="2:2" ht="35.1" customHeight="1">
      <c r="B1602" s="403"/>
    </row>
    <row r="1603" spans="2:2" ht="35.1" customHeight="1">
      <c r="B1603" s="403"/>
    </row>
    <row r="1604" spans="2:2" ht="35.1" customHeight="1">
      <c r="B1604" s="403"/>
    </row>
    <row r="1605" spans="2:2" ht="35.1" customHeight="1">
      <c r="B1605" s="403"/>
    </row>
    <row r="1606" spans="2:2" ht="35.1" customHeight="1">
      <c r="B1606" s="403"/>
    </row>
    <row r="1607" spans="2:2" ht="35.1" customHeight="1">
      <c r="B1607" s="403"/>
    </row>
    <row r="1608" spans="2:2" ht="35.1" customHeight="1">
      <c r="B1608" s="403"/>
    </row>
    <row r="1609" spans="2:2" ht="35.1" customHeight="1">
      <c r="B1609" s="403"/>
    </row>
    <row r="1610" spans="2:2" ht="35.1" customHeight="1">
      <c r="B1610" s="403"/>
    </row>
    <row r="1611" spans="2:2" ht="35.1" customHeight="1">
      <c r="B1611" s="403"/>
    </row>
    <row r="1612" spans="2:2" ht="35.1" customHeight="1">
      <c r="B1612" s="403"/>
    </row>
    <row r="1613" spans="2:2" ht="35.1" customHeight="1">
      <c r="B1613" s="403"/>
    </row>
    <row r="1614" spans="2:2" ht="35.1" customHeight="1">
      <c r="B1614" s="403"/>
    </row>
    <row r="1615" spans="2:2" ht="35.1" customHeight="1">
      <c r="B1615" s="403"/>
    </row>
    <row r="1616" spans="2:2" ht="35.1" customHeight="1">
      <c r="B1616" s="403"/>
    </row>
    <row r="1617" spans="2:2" ht="35.1" customHeight="1">
      <c r="B1617" s="403"/>
    </row>
    <row r="1618" spans="2:2" ht="35.1" customHeight="1">
      <c r="B1618" s="403"/>
    </row>
    <row r="1619" spans="2:2" ht="35.1" customHeight="1">
      <c r="B1619" s="403"/>
    </row>
    <row r="1620" spans="2:2" ht="35.1" customHeight="1">
      <c r="B1620" s="403"/>
    </row>
    <row r="1621" spans="2:2" ht="35.1" customHeight="1">
      <c r="B1621" s="403"/>
    </row>
    <row r="1622" spans="2:2" ht="35.1" customHeight="1">
      <c r="B1622" s="403"/>
    </row>
    <row r="1623" spans="2:2" ht="35.1" customHeight="1">
      <c r="B1623" s="403"/>
    </row>
    <row r="1624" spans="2:2" ht="35.1" customHeight="1">
      <c r="B1624" s="403"/>
    </row>
    <row r="1625" spans="2:2" ht="35.1" customHeight="1">
      <c r="B1625" s="403"/>
    </row>
    <row r="1626" spans="2:2" ht="35.1" customHeight="1">
      <c r="B1626" s="403"/>
    </row>
    <row r="1627" spans="2:2" ht="35.1" customHeight="1">
      <c r="B1627" s="403"/>
    </row>
    <row r="1628" spans="2:2" ht="35.1" customHeight="1">
      <c r="B1628" s="403"/>
    </row>
    <row r="1629" spans="2:2" ht="35.1" customHeight="1">
      <c r="B1629" s="403"/>
    </row>
    <row r="1630" spans="2:2" ht="35.1" customHeight="1">
      <c r="B1630" s="403"/>
    </row>
    <row r="1631" spans="2:2" ht="35.1" customHeight="1">
      <c r="B1631" s="403"/>
    </row>
    <row r="1632" spans="2:2" ht="35.1" customHeight="1">
      <c r="B1632" s="403"/>
    </row>
    <row r="1633" spans="2:2" ht="35.1" customHeight="1">
      <c r="B1633" s="403"/>
    </row>
    <row r="1634" spans="2:2" ht="35.1" customHeight="1">
      <c r="B1634" s="403"/>
    </row>
    <row r="1635" spans="2:2" ht="35.1" customHeight="1">
      <c r="B1635" s="403"/>
    </row>
    <row r="1636" spans="2:2" ht="35.1" customHeight="1">
      <c r="B1636" s="403"/>
    </row>
    <row r="1637" spans="2:2" ht="35.1" customHeight="1">
      <c r="B1637" s="403"/>
    </row>
    <row r="1638" spans="2:2" ht="35.1" customHeight="1">
      <c r="B1638" s="403"/>
    </row>
    <row r="1639" spans="2:2" ht="35.1" customHeight="1">
      <c r="B1639" s="403"/>
    </row>
    <row r="1640" spans="2:2" ht="35.1" customHeight="1">
      <c r="B1640" s="403"/>
    </row>
    <row r="1641" spans="2:2" ht="35.1" customHeight="1">
      <c r="B1641" s="403"/>
    </row>
    <row r="1642" spans="2:2" ht="35.1" customHeight="1">
      <c r="B1642" s="403"/>
    </row>
    <row r="1643" spans="2:2" ht="35.1" customHeight="1">
      <c r="B1643" s="403"/>
    </row>
    <row r="1644" spans="2:2" ht="35.1" customHeight="1">
      <c r="B1644" s="403"/>
    </row>
    <row r="1645" spans="2:2" ht="35.1" customHeight="1">
      <c r="B1645" s="403"/>
    </row>
    <row r="1646" spans="2:2" ht="35.1" customHeight="1">
      <c r="B1646" s="403"/>
    </row>
    <row r="1647" spans="2:2" ht="35.1" customHeight="1">
      <c r="B1647" s="403"/>
    </row>
    <row r="1648" spans="2:2" ht="35.1" customHeight="1">
      <c r="B1648" s="403"/>
    </row>
    <row r="1649" spans="2:2" ht="35.1" customHeight="1">
      <c r="B1649" s="403"/>
    </row>
    <row r="1650" spans="2:2" ht="35.1" customHeight="1">
      <c r="B1650" s="403"/>
    </row>
    <row r="1651" spans="2:2" ht="35.1" customHeight="1">
      <c r="B1651" s="403"/>
    </row>
    <row r="1652" spans="2:2" ht="35.1" customHeight="1">
      <c r="B1652" s="403"/>
    </row>
    <row r="1653" spans="2:2" ht="35.1" customHeight="1">
      <c r="B1653" s="403"/>
    </row>
    <row r="1654" spans="2:2" ht="35.1" customHeight="1">
      <c r="B1654" s="403"/>
    </row>
    <row r="1655" spans="2:2" ht="35.1" customHeight="1">
      <c r="B1655" s="403"/>
    </row>
    <row r="1656" spans="2:2" ht="35.1" customHeight="1">
      <c r="B1656" s="403"/>
    </row>
    <row r="1657" spans="2:2" ht="35.1" customHeight="1">
      <c r="B1657" s="403"/>
    </row>
    <row r="1658" spans="2:2" ht="35.1" customHeight="1">
      <c r="B1658" s="403"/>
    </row>
    <row r="1659" spans="2:2" ht="35.1" customHeight="1">
      <c r="B1659" s="403"/>
    </row>
    <row r="1660" spans="2:2" ht="35.1" customHeight="1">
      <c r="B1660" s="403"/>
    </row>
    <row r="1661" spans="2:2" ht="35.1" customHeight="1">
      <c r="B1661" s="403"/>
    </row>
    <row r="1662" spans="2:2" ht="35.1" customHeight="1">
      <c r="B1662" s="403"/>
    </row>
    <row r="1663" spans="2:2" ht="35.1" customHeight="1">
      <c r="B1663" s="403"/>
    </row>
    <row r="1664" spans="2:2" ht="35.1" customHeight="1">
      <c r="B1664" s="403"/>
    </row>
    <row r="1665" spans="2:2" ht="35.1" customHeight="1">
      <c r="B1665" s="403"/>
    </row>
    <row r="1666" spans="2:2" ht="35.1" customHeight="1">
      <c r="B1666" s="403"/>
    </row>
    <row r="1667" spans="2:2" ht="35.1" customHeight="1">
      <c r="B1667" s="403"/>
    </row>
    <row r="1668" spans="2:2" ht="35.1" customHeight="1">
      <c r="B1668" s="403"/>
    </row>
    <row r="1669" spans="2:2" ht="35.1" customHeight="1">
      <c r="B1669" s="403"/>
    </row>
    <row r="1670" spans="2:2" ht="35.1" customHeight="1">
      <c r="B1670" s="403"/>
    </row>
    <row r="1671" spans="2:2" ht="35.1" customHeight="1">
      <c r="B1671" s="403"/>
    </row>
    <row r="1672" spans="2:2" ht="35.1" customHeight="1">
      <c r="B1672" s="403"/>
    </row>
    <row r="1673" spans="2:2" ht="35.1" customHeight="1">
      <c r="B1673" s="403"/>
    </row>
    <row r="1674" spans="2:2" ht="35.1" customHeight="1">
      <c r="B1674" s="403"/>
    </row>
    <row r="1675" spans="2:2" ht="35.1" customHeight="1">
      <c r="B1675" s="403"/>
    </row>
    <row r="1676" spans="2:2" ht="35.1" customHeight="1">
      <c r="B1676" s="403"/>
    </row>
    <row r="1677" spans="2:2" ht="35.1" customHeight="1">
      <c r="B1677" s="403"/>
    </row>
    <row r="1678" spans="2:2" ht="35.1" customHeight="1">
      <c r="B1678" s="403"/>
    </row>
    <row r="1679" spans="2:2" ht="35.1" customHeight="1">
      <c r="B1679" s="403"/>
    </row>
    <row r="1680" spans="2:2" ht="35.1" customHeight="1">
      <c r="B1680" s="403"/>
    </row>
    <row r="1681" spans="2:2" ht="35.1" customHeight="1">
      <c r="B1681" s="403"/>
    </row>
    <row r="1682" spans="2:2" ht="35.1" customHeight="1">
      <c r="B1682" s="403"/>
    </row>
    <row r="1683" spans="2:2" ht="35.1" customHeight="1">
      <c r="B1683" s="403"/>
    </row>
    <row r="1684" spans="2:2" ht="35.1" customHeight="1">
      <c r="B1684" s="403"/>
    </row>
    <row r="1685" spans="2:2" ht="35.1" customHeight="1">
      <c r="B1685" s="403"/>
    </row>
    <row r="1686" spans="2:2" ht="35.1" customHeight="1">
      <c r="B1686" s="403"/>
    </row>
    <row r="1687" spans="2:2" ht="35.1" customHeight="1">
      <c r="B1687" s="403"/>
    </row>
    <row r="1688" spans="2:2" ht="35.1" customHeight="1">
      <c r="B1688" s="403"/>
    </row>
    <row r="1689" spans="2:2" ht="35.1" customHeight="1">
      <c r="B1689" s="403"/>
    </row>
    <row r="1690" spans="2:2" ht="35.1" customHeight="1">
      <c r="B1690" s="403"/>
    </row>
    <row r="1691" spans="2:2" ht="35.1" customHeight="1">
      <c r="B1691" s="403"/>
    </row>
    <row r="1692" spans="2:2" ht="35.1" customHeight="1">
      <c r="B1692" s="403"/>
    </row>
    <row r="1693" spans="2:2" ht="35.1" customHeight="1">
      <c r="B1693" s="403"/>
    </row>
    <row r="1694" spans="2:2" ht="35.1" customHeight="1">
      <c r="B1694" s="403"/>
    </row>
    <row r="1695" spans="2:2" ht="35.1" customHeight="1">
      <c r="B1695" s="403"/>
    </row>
    <row r="1696" spans="2:2" ht="35.1" customHeight="1">
      <c r="B1696" s="403"/>
    </row>
    <row r="1697" spans="2:2" ht="35.1" customHeight="1">
      <c r="B1697" s="403"/>
    </row>
    <row r="1698" spans="2:2" ht="35.1" customHeight="1">
      <c r="B1698" s="403"/>
    </row>
    <row r="1699" spans="2:2" ht="35.1" customHeight="1">
      <c r="B1699" s="403"/>
    </row>
    <row r="1700" spans="2:2" ht="35.1" customHeight="1">
      <c r="B1700" s="403"/>
    </row>
    <row r="1701" spans="2:2" ht="35.1" customHeight="1">
      <c r="B1701" s="403"/>
    </row>
    <row r="1702" spans="2:2" ht="35.1" customHeight="1">
      <c r="B1702" s="403"/>
    </row>
    <row r="1703" spans="2:2" ht="35.1" customHeight="1">
      <c r="B1703" s="403"/>
    </row>
    <row r="1704" spans="2:2" ht="35.1" customHeight="1">
      <c r="B1704" s="403"/>
    </row>
    <row r="1705" spans="2:2" ht="35.1" customHeight="1">
      <c r="B1705" s="403"/>
    </row>
    <row r="1706" spans="2:2" ht="35.1" customHeight="1">
      <c r="B1706" s="403"/>
    </row>
    <row r="1707" spans="2:2" ht="35.1" customHeight="1">
      <c r="B1707" s="403"/>
    </row>
    <row r="1708" spans="2:2" ht="35.1" customHeight="1">
      <c r="B1708" s="403"/>
    </row>
    <row r="1709" spans="2:2" ht="35.1" customHeight="1">
      <c r="B1709" s="403"/>
    </row>
    <row r="1710" spans="2:2" ht="35.1" customHeight="1">
      <c r="B1710" s="403"/>
    </row>
    <row r="1711" spans="2:2" ht="35.1" customHeight="1">
      <c r="B1711" s="403"/>
    </row>
    <row r="1712" spans="2:2" ht="35.1" customHeight="1">
      <c r="B1712" s="403"/>
    </row>
    <row r="1713" spans="2:2" ht="35.1" customHeight="1">
      <c r="B1713" s="403"/>
    </row>
    <row r="1714" spans="2:2" ht="35.1" customHeight="1">
      <c r="B1714" s="403"/>
    </row>
    <row r="1715" spans="2:2" ht="35.1" customHeight="1">
      <c r="B1715" s="403"/>
    </row>
    <row r="1716" spans="2:2" ht="35.1" customHeight="1">
      <c r="B1716" s="403"/>
    </row>
    <row r="1717" spans="2:2" ht="35.1" customHeight="1">
      <c r="B1717" s="403"/>
    </row>
    <row r="1718" spans="2:2" ht="35.1" customHeight="1">
      <c r="B1718" s="403"/>
    </row>
    <row r="1719" spans="2:2" ht="35.1" customHeight="1">
      <c r="B1719" s="403"/>
    </row>
    <row r="1720" spans="2:2" ht="35.1" customHeight="1">
      <c r="B1720" s="403"/>
    </row>
    <row r="1721" spans="2:2" ht="35.1" customHeight="1">
      <c r="B1721" s="403"/>
    </row>
    <row r="1722" spans="2:2" ht="35.1" customHeight="1">
      <c r="B1722" s="403"/>
    </row>
    <row r="1723" spans="2:2" ht="35.1" customHeight="1">
      <c r="B1723" s="403"/>
    </row>
    <row r="1724" spans="2:2" ht="35.1" customHeight="1">
      <c r="B1724" s="403"/>
    </row>
    <row r="1725" spans="2:2" ht="35.1" customHeight="1">
      <c r="B1725" s="403"/>
    </row>
    <row r="1726" spans="2:2" ht="35.1" customHeight="1">
      <c r="B1726" s="403"/>
    </row>
    <row r="1727" spans="2:2" ht="35.1" customHeight="1">
      <c r="B1727" s="403"/>
    </row>
    <row r="1728" spans="2:2" ht="35.1" customHeight="1">
      <c r="B1728" s="403"/>
    </row>
    <row r="1729" spans="2:2" ht="35.1" customHeight="1">
      <c r="B1729" s="403"/>
    </row>
    <row r="1730" spans="2:2" ht="35.1" customHeight="1">
      <c r="B1730" s="403"/>
    </row>
    <row r="1731" spans="2:2" ht="35.1" customHeight="1">
      <c r="B1731" s="403"/>
    </row>
    <row r="1732" spans="2:2" ht="35.1" customHeight="1">
      <c r="B1732" s="403"/>
    </row>
    <row r="1733" spans="2:2" ht="35.1" customHeight="1">
      <c r="B1733" s="403"/>
    </row>
    <row r="1734" spans="2:2" ht="35.1" customHeight="1">
      <c r="B1734" s="403"/>
    </row>
    <row r="1735" spans="2:2" ht="35.1" customHeight="1">
      <c r="B1735" s="403"/>
    </row>
    <row r="1736" spans="2:2" ht="35.1" customHeight="1">
      <c r="B1736" s="403"/>
    </row>
    <row r="1737" spans="2:2" ht="35.1" customHeight="1">
      <c r="B1737" s="403"/>
    </row>
    <row r="1738" spans="2:2" ht="35.1" customHeight="1">
      <c r="B1738" s="403"/>
    </row>
    <row r="1739" spans="2:2" ht="35.1" customHeight="1">
      <c r="B1739" s="403"/>
    </row>
    <row r="1740" spans="2:2" ht="35.1" customHeight="1">
      <c r="B1740" s="403"/>
    </row>
    <row r="1741" spans="2:2" ht="35.1" customHeight="1">
      <c r="B1741" s="403"/>
    </row>
    <row r="1742" spans="2:2" ht="35.1" customHeight="1">
      <c r="B1742" s="403"/>
    </row>
    <row r="1743" spans="2:2" ht="35.1" customHeight="1">
      <c r="B1743" s="403"/>
    </row>
    <row r="1744" spans="2:2" ht="35.1" customHeight="1">
      <c r="B1744" s="403"/>
    </row>
    <row r="1745" spans="2:2" ht="35.1" customHeight="1">
      <c r="B1745" s="403"/>
    </row>
    <row r="1746" spans="2:2" ht="35.1" customHeight="1">
      <c r="B1746" s="403"/>
    </row>
    <row r="1747" spans="2:2" ht="35.1" customHeight="1">
      <c r="B1747" s="403"/>
    </row>
    <row r="1748" spans="2:2" ht="35.1" customHeight="1">
      <c r="B1748" s="403"/>
    </row>
    <row r="1749" spans="2:2" ht="35.1" customHeight="1">
      <c r="B1749" s="403"/>
    </row>
    <row r="1750" spans="2:2" ht="35.1" customHeight="1">
      <c r="B1750" s="403"/>
    </row>
    <row r="1751" spans="2:2" ht="35.1" customHeight="1">
      <c r="B1751" s="403"/>
    </row>
    <row r="1752" spans="2:2" ht="35.1" customHeight="1">
      <c r="B1752" s="403"/>
    </row>
    <row r="1753" spans="2:2" ht="35.1" customHeight="1">
      <c r="B1753" s="403"/>
    </row>
    <row r="1754" spans="2:2" ht="35.1" customHeight="1">
      <c r="B1754" s="403"/>
    </row>
    <row r="1755" spans="2:2" ht="35.1" customHeight="1">
      <c r="B1755" s="403"/>
    </row>
    <row r="1756" spans="2:2" ht="35.1" customHeight="1">
      <c r="B1756" s="403"/>
    </row>
    <row r="1757" spans="2:2" ht="35.1" customHeight="1">
      <c r="B1757" s="403"/>
    </row>
    <row r="1758" spans="2:2" ht="35.1" customHeight="1">
      <c r="B1758" s="403"/>
    </row>
    <row r="1759" spans="2:2" ht="35.1" customHeight="1">
      <c r="B1759" s="403"/>
    </row>
    <row r="1760" spans="2:2" ht="35.1" customHeight="1">
      <c r="B1760" s="403"/>
    </row>
    <row r="1761" spans="2:2" ht="35.1" customHeight="1">
      <c r="B1761" s="403"/>
    </row>
    <row r="1762" spans="2:2" ht="35.1" customHeight="1">
      <c r="B1762" s="403"/>
    </row>
    <row r="1763" spans="2:2" ht="35.1" customHeight="1">
      <c r="B1763" s="403"/>
    </row>
    <row r="1764" spans="2:2" ht="35.1" customHeight="1">
      <c r="B1764" s="403"/>
    </row>
    <row r="1765" spans="2:2" ht="35.1" customHeight="1">
      <c r="B1765" s="403"/>
    </row>
    <row r="1766" spans="2:2" ht="35.1" customHeight="1">
      <c r="B1766" s="403"/>
    </row>
    <row r="1767" spans="2:2" ht="35.1" customHeight="1">
      <c r="B1767" s="403"/>
    </row>
    <row r="1768" spans="2:2" ht="35.1" customHeight="1">
      <c r="B1768" s="403"/>
    </row>
    <row r="1769" spans="2:2" ht="35.1" customHeight="1">
      <c r="B1769" s="403"/>
    </row>
    <row r="1770" spans="2:2" ht="35.1" customHeight="1">
      <c r="B1770" s="403"/>
    </row>
    <row r="1771" spans="2:2" ht="35.1" customHeight="1">
      <c r="B1771" s="403"/>
    </row>
    <row r="1772" spans="2:2" ht="35.1" customHeight="1">
      <c r="B1772" s="403"/>
    </row>
    <row r="1773" spans="2:2" ht="35.1" customHeight="1">
      <c r="B1773" s="403"/>
    </row>
    <row r="1774" spans="2:2" ht="35.1" customHeight="1">
      <c r="B1774" s="403"/>
    </row>
    <row r="1775" spans="2:2" ht="35.1" customHeight="1">
      <c r="B1775" s="403"/>
    </row>
    <row r="1776" spans="2:2" ht="35.1" customHeight="1">
      <c r="B1776" s="403"/>
    </row>
    <row r="1777" spans="2:2" ht="35.1" customHeight="1">
      <c r="B1777" s="403"/>
    </row>
    <row r="1778" spans="2:2" ht="35.1" customHeight="1">
      <c r="B1778" s="403"/>
    </row>
    <row r="1779" spans="2:2" ht="35.1" customHeight="1">
      <c r="B1779" s="403"/>
    </row>
    <row r="1780" spans="2:2" ht="35.1" customHeight="1">
      <c r="B1780" s="403"/>
    </row>
    <row r="1781" spans="2:2" ht="35.1" customHeight="1">
      <c r="B1781" s="403"/>
    </row>
    <row r="1782" spans="2:2" ht="35.1" customHeight="1">
      <c r="B1782" s="403"/>
    </row>
    <row r="1783" spans="2:2" ht="35.1" customHeight="1">
      <c r="B1783" s="403"/>
    </row>
    <row r="1784" spans="2:2" ht="35.1" customHeight="1">
      <c r="B1784" s="403"/>
    </row>
    <row r="1785" spans="2:2" ht="35.1" customHeight="1">
      <c r="B1785" s="403"/>
    </row>
    <row r="1786" spans="2:2" ht="35.1" customHeight="1">
      <c r="B1786" s="403"/>
    </row>
    <row r="1787" spans="2:2" ht="35.1" customHeight="1">
      <c r="B1787" s="403"/>
    </row>
    <row r="1788" spans="2:2" ht="35.1" customHeight="1">
      <c r="B1788" s="403"/>
    </row>
    <row r="1789" spans="2:2" ht="35.1" customHeight="1">
      <c r="B1789" s="403"/>
    </row>
    <row r="1790" spans="2:2" ht="35.1" customHeight="1">
      <c r="B1790" s="403"/>
    </row>
    <row r="1791" spans="2:2" ht="35.1" customHeight="1">
      <c r="B1791" s="403"/>
    </row>
    <row r="1792" spans="2:2" ht="35.1" customHeight="1">
      <c r="B1792" s="403"/>
    </row>
    <row r="1793" spans="2:2" ht="35.1" customHeight="1">
      <c r="B1793" s="403"/>
    </row>
    <row r="1794" spans="2:2" ht="35.1" customHeight="1">
      <c r="B1794" s="403"/>
    </row>
    <row r="1795" spans="2:2" ht="35.1" customHeight="1">
      <c r="B1795" s="403"/>
    </row>
    <row r="1796" spans="2:2" ht="35.1" customHeight="1">
      <c r="B1796" s="403"/>
    </row>
    <row r="1797" spans="2:2" ht="35.1" customHeight="1">
      <c r="B1797" s="403"/>
    </row>
    <row r="1798" spans="2:2" ht="35.1" customHeight="1">
      <c r="B1798" s="403"/>
    </row>
    <row r="1799" spans="2:2" ht="35.1" customHeight="1">
      <c r="B1799" s="403"/>
    </row>
    <row r="1800" spans="2:2" ht="35.1" customHeight="1">
      <c r="B1800" s="403"/>
    </row>
    <row r="1801" spans="2:2" ht="35.1" customHeight="1">
      <c r="B1801" s="403"/>
    </row>
    <row r="1802" spans="2:2" ht="35.1" customHeight="1">
      <c r="B1802" s="403"/>
    </row>
    <row r="1803" spans="2:2" ht="35.1" customHeight="1">
      <c r="B1803" s="403"/>
    </row>
    <row r="1804" spans="2:2" ht="35.1" customHeight="1">
      <c r="B1804" s="403"/>
    </row>
    <row r="1805" spans="2:2" ht="35.1" customHeight="1">
      <c r="B1805" s="403"/>
    </row>
    <row r="1806" spans="2:2" ht="35.1" customHeight="1">
      <c r="B1806" s="403"/>
    </row>
    <row r="1807" spans="2:2" ht="35.1" customHeight="1">
      <c r="B1807" s="403"/>
    </row>
    <row r="1808" spans="2:2" ht="35.1" customHeight="1">
      <c r="B1808" s="403"/>
    </row>
    <row r="1809" spans="2:2" ht="35.1" customHeight="1">
      <c r="B1809" s="403"/>
    </row>
    <row r="1810" spans="2:2" ht="35.1" customHeight="1">
      <c r="B1810" s="403"/>
    </row>
    <row r="1811" spans="2:2" ht="35.1" customHeight="1">
      <c r="B1811" s="403"/>
    </row>
    <row r="1812" spans="2:2" ht="35.1" customHeight="1">
      <c r="B1812" s="403"/>
    </row>
    <row r="1813" spans="2:2" ht="35.1" customHeight="1">
      <c r="B1813" s="403"/>
    </row>
    <row r="1814" spans="2:2" ht="35.1" customHeight="1">
      <c r="B1814" s="403"/>
    </row>
    <row r="1815" spans="2:2" ht="35.1" customHeight="1">
      <c r="B1815" s="403"/>
    </row>
    <row r="1816" spans="2:2" ht="35.1" customHeight="1">
      <c r="B1816" s="403"/>
    </row>
    <row r="1817" spans="2:2" ht="35.1" customHeight="1">
      <c r="B1817" s="403"/>
    </row>
    <row r="1818" spans="2:2" ht="35.1" customHeight="1">
      <c r="B1818" s="403"/>
    </row>
    <row r="1819" spans="2:2" ht="35.1" customHeight="1">
      <c r="B1819" s="403"/>
    </row>
    <row r="1820" spans="2:2" ht="35.1" customHeight="1">
      <c r="B1820" s="403"/>
    </row>
    <row r="1821" spans="2:2" ht="35.1" customHeight="1">
      <c r="B1821" s="403"/>
    </row>
    <row r="1822" spans="2:2" ht="35.1" customHeight="1">
      <c r="B1822" s="403"/>
    </row>
    <row r="1823" spans="2:2" ht="35.1" customHeight="1">
      <c r="B1823" s="403"/>
    </row>
    <row r="1824" spans="2:2" ht="35.1" customHeight="1">
      <c r="B1824" s="403"/>
    </row>
    <row r="1825" spans="2:2" ht="35.1" customHeight="1">
      <c r="B1825" s="403"/>
    </row>
    <row r="1826" spans="2:2" ht="35.1" customHeight="1">
      <c r="B1826" s="403"/>
    </row>
    <row r="1827" spans="2:2" ht="35.1" customHeight="1">
      <c r="B1827" s="403"/>
    </row>
    <row r="1828" spans="2:2" ht="35.1" customHeight="1">
      <c r="B1828" s="403"/>
    </row>
    <row r="1829" spans="2:2" ht="35.1" customHeight="1">
      <c r="B1829" s="403"/>
    </row>
    <row r="1830" spans="2:2" ht="35.1" customHeight="1">
      <c r="B1830" s="403"/>
    </row>
    <row r="1831" spans="2:2" ht="35.1" customHeight="1">
      <c r="B1831" s="403"/>
    </row>
    <row r="1832" spans="2:2" ht="35.1" customHeight="1">
      <c r="B1832" s="403"/>
    </row>
    <row r="1833" spans="2:2" ht="35.1" customHeight="1">
      <c r="B1833" s="403"/>
    </row>
    <row r="1834" spans="2:2" ht="35.1" customHeight="1">
      <c r="B1834" s="403"/>
    </row>
    <row r="1835" spans="2:2" ht="35.1" customHeight="1">
      <c r="B1835" s="403"/>
    </row>
    <row r="1836" spans="2:2" ht="35.1" customHeight="1">
      <c r="B1836" s="403"/>
    </row>
    <row r="1837" spans="2:2" ht="35.1" customHeight="1">
      <c r="B1837" s="403"/>
    </row>
    <row r="1838" spans="2:2" ht="35.1" customHeight="1">
      <c r="B1838" s="403"/>
    </row>
    <row r="1839" spans="2:2" ht="35.1" customHeight="1">
      <c r="B1839" s="403"/>
    </row>
    <row r="1840" spans="2:2" ht="35.1" customHeight="1">
      <c r="B1840" s="403"/>
    </row>
    <row r="1841" spans="2:2" ht="35.1" customHeight="1">
      <c r="B1841" s="403"/>
    </row>
    <row r="1842" spans="2:2" ht="35.1" customHeight="1">
      <c r="B1842" s="403"/>
    </row>
    <row r="1843" spans="2:2" ht="35.1" customHeight="1">
      <c r="B1843" s="403"/>
    </row>
    <row r="1844" spans="2:2" ht="35.1" customHeight="1">
      <c r="B1844" s="403"/>
    </row>
    <row r="1845" spans="2:2" ht="35.1" customHeight="1">
      <c r="B1845" s="403"/>
    </row>
    <row r="1846" spans="2:2" ht="35.1" customHeight="1">
      <c r="B1846" s="403"/>
    </row>
    <row r="1847" spans="2:2" ht="35.1" customHeight="1">
      <c r="B1847" s="403"/>
    </row>
    <row r="1848" spans="2:2" ht="35.1" customHeight="1">
      <c r="B1848" s="403"/>
    </row>
    <row r="1849" spans="2:2" ht="35.1" customHeight="1">
      <c r="B1849" s="403"/>
    </row>
    <row r="1850" spans="2:2" ht="35.1" customHeight="1">
      <c r="B1850" s="403"/>
    </row>
    <row r="1851" spans="2:2" ht="35.1" customHeight="1">
      <c r="B1851" s="403"/>
    </row>
    <row r="1852" spans="2:2" ht="35.1" customHeight="1">
      <c r="B1852" s="403"/>
    </row>
    <row r="1853" spans="2:2" ht="35.1" customHeight="1">
      <c r="B1853" s="403"/>
    </row>
    <row r="1854" spans="2:2" ht="35.1" customHeight="1">
      <c r="B1854" s="403"/>
    </row>
    <row r="1855" spans="2:2" ht="35.1" customHeight="1">
      <c r="B1855" s="403"/>
    </row>
    <row r="1856" spans="2:2" ht="35.1" customHeight="1">
      <c r="B1856" s="403"/>
    </row>
    <row r="1857" spans="2:2" ht="35.1" customHeight="1">
      <c r="B1857" s="403"/>
    </row>
    <row r="1858" spans="2:2" ht="35.1" customHeight="1">
      <c r="B1858" s="403"/>
    </row>
    <row r="1859" spans="2:2" ht="35.1" customHeight="1">
      <c r="B1859" s="403"/>
    </row>
    <row r="1860" spans="2:2" ht="35.1" customHeight="1">
      <c r="B1860" s="403"/>
    </row>
    <row r="1861" spans="2:2" ht="35.1" customHeight="1">
      <c r="B1861" s="403"/>
    </row>
    <row r="1862" spans="2:2" ht="35.1" customHeight="1">
      <c r="B1862" s="403"/>
    </row>
    <row r="1863" spans="2:2" ht="35.1" customHeight="1">
      <c r="B1863" s="403"/>
    </row>
    <row r="1864" spans="2:2" ht="35.1" customHeight="1">
      <c r="B1864" s="403"/>
    </row>
    <row r="1865" spans="2:2" ht="35.1" customHeight="1">
      <c r="B1865" s="403"/>
    </row>
    <row r="1866" spans="2:2" ht="35.1" customHeight="1">
      <c r="B1866" s="403"/>
    </row>
    <row r="1867" spans="2:2" ht="35.1" customHeight="1">
      <c r="B1867" s="403"/>
    </row>
    <row r="1868" spans="2:2" ht="35.1" customHeight="1">
      <c r="B1868" s="403"/>
    </row>
    <row r="1869" spans="2:2" ht="35.1" customHeight="1">
      <c r="B1869" s="403"/>
    </row>
    <row r="1870" spans="2:2" ht="35.1" customHeight="1">
      <c r="B1870" s="403"/>
    </row>
    <row r="1871" spans="2:2" ht="35.1" customHeight="1">
      <c r="B1871" s="403"/>
    </row>
    <row r="1872" spans="2:2" ht="35.1" customHeight="1">
      <c r="B1872" s="403"/>
    </row>
    <row r="1873" spans="2:2" ht="35.1" customHeight="1">
      <c r="B1873" s="403"/>
    </row>
    <row r="1874" spans="2:2" ht="35.1" customHeight="1">
      <c r="B1874" s="403"/>
    </row>
    <row r="1875" spans="2:2" ht="35.1" customHeight="1">
      <c r="B1875" s="403"/>
    </row>
    <row r="1876" spans="2:2" ht="35.1" customHeight="1">
      <c r="B1876" s="403"/>
    </row>
    <row r="1877" spans="2:2" ht="35.1" customHeight="1">
      <c r="B1877" s="403"/>
    </row>
    <row r="1878" spans="2:2" ht="35.1" customHeight="1">
      <c r="B1878" s="403"/>
    </row>
    <row r="1879" spans="2:2" ht="35.1" customHeight="1">
      <c r="B1879" s="403"/>
    </row>
    <row r="1880" spans="2:2" ht="35.1" customHeight="1">
      <c r="B1880" s="403"/>
    </row>
    <row r="1881" spans="2:2" ht="35.1" customHeight="1">
      <c r="B1881" s="403"/>
    </row>
    <row r="1882" spans="2:2" ht="35.1" customHeight="1">
      <c r="B1882" s="403"/>
    </row>
    <row r="1883" spans="2:2" ht="35.1" customHeight="1">
      <c r="B1883" s="403"/>
    </row>
    <row r="1884" spans="2:2" ht="35.1" customHeight="1">
      <c r="B1884" s="403"/>
    </row>
    <row r="1885" spans="2:2" ht="35.1" customHeight="1">
      <c r="B1885" s="403"/>
    </row>
    <row r="1886" spans="2:2" ht="35.1" customHeight="1">
      <c r="B1886" s="403"/>
    </row>
    <row r="1887" spans="2:2" ht="35.1" customHeight="1">
      <c r="B1887" s="403"/>
    </row>
    <row r="1888" spans="2:2" ht="35.1" customHeight="1">
      <c r="B1888" s="403"/>
    </row>
    <row r="1889" spans="2:2" ht="35.1" customHeight="1">
      <c r="B1889" s="403"/>
    </row>
    <row r="1890" spans="2:2" ht="35.1" customHeight="1">
      <c r="B1890" s="403"/>
    </row>
    <row r="1891" spans="2:2" ht="35.1" customHeight="1">
      <c r="B1891" s="403"/>
    </row>
    <row r="1892" spans="2:2" ht="35.1" customHeight="1">
      <c r="B1892" s="403"/>
    </row>
    <row r="1893" spans="2:2" ht="35.1" customHeight="1">
      <c r="B1893" s="403"/>
    </row>
    <row r="1894" spans="2:2" ht="35.1" customHeight="1">
      <c r="B1894" s="403"/>
    </row>
    <row r="1895" spans="2:2" ht="35.1" customHeight="1">
      <c r="B1895" s="403"/>
    </row>
    <row r="1896" spans="2:2" ht="35.1" customHeight="1">
      <c r="B1896" s="403"/>
    </row>
    <row r="1897" spans="2:2" ht="35.1" customHeight="1">
      <c r="B1897" s="403"/>
    </row>
    <row r="1898" spans="2:2" ht="35.1" customHeight="1">
      <c r="B1898" s="403"/>
    </row>
    <row r="1899" spans="2:2" ht="35.1" customHeight="1">
      <c r="B1899" s="403"/>
    </row>
    <row r="1900" spans="2:2" ht="35.1" customHeight="1">
      <c r="B1900" s="403"/>
    </row>
    <row r="1901" spans="2:2" ht="35.1" customHeight="1">
      <c r="B1901" s="403"/>
    </row>
    <row r="1902" spans="2:2" ht="35.1" customHeight="1">
      <c r="B1902" s="403"/>
    </row>
    <row r="1903" spans="2:2" ht="35.1" customHeight="1">
      <c r="B1903" s="403"/>
    </row>
    <row r="1904" spans="2:2" ht="35.1" customHeight="1">
      <c r="B1904" s="403"/>
    </row>
    <row r="1905" spans="2:2" ht="35.1" customHeight="1">
      <c r="B1905" s="403"/>
    </row>
    <row r="1906" spans="2:2" ht="35.1" customHeight="1">
      <c r="B1906" s="403"/>
    </row>
    <row r="1907" spans="2:2" ht="35.1" customHeight="1">
      <c r="B1907" s="403"/>
    </row>
    <row r="1908" spans="2:2" ht="35.1" customHeight="1">
      <c r="B1908" s="403"/>
    </row>
    <row r="1909" spans="2:2" ht="35.1" customHeight="1">
      <c r="B1909" s="403"/>
    </row>
    <row r="1910" spans="2:2" ht="35.1" customHeight="1">
      <c r="B1910" s="403"/>
    </row>
    <row r="1911" spans="2:2" ht="35.1" customHeight="1">
      <c r="B1911" s="403"/>
    </row>
    <row r="1912" spans="2:2" ht="35.1" customHeight="1">
      <c r="B1912" s="403"/>
    </row>
    <row r="1913" spans="2:2" ht="35.1" customHeight="1">
      <c r="B1913" s="403"/>
    </row>
    <row r="1914" spans="2:2" ht="35.1" customHeight="1">
      <c r="B1914" s="403"/>
    </row>
    <row r="1915" spans="2:2" ht="35.1" customHeight="1">
      <c r="B1915" s="403"/>
    </row>
    <row r="1916" spans="2:2" ht="35.1" customHeight="1">
      <c r="B1916" s="403"/>
    </row>
    <row r="1917" spans="2:2" ht="35.1" customHeight="1">
      <c r="B1917" s="403"/>
    </row>
    <row r="1918" spans="2:2" ht="35.1" customHeight="1">
      <c r="B1918" s="403"/>
    </row>
    <row r="1919" spans="2:2" ht="35.1" customHeight="1">
      <c r="B1919" s="403"/>
    </row>
    <row r="1920" spans="2:2" ht="35.1" customHeight="1">
      <c r="B1920" s="403"/>
    </row>
    <row r="1921" spans="2:2" ht="35.1" customHeight="1">
      <c r="B1921" s="403"/>
    </row>
    <row r="1922" spans="2:2" ht="35.1" customHeight="1">
      <c r="B1922" s="403"/>
    </row>
    <row r="1923" spans="2:2" ht="35.1" customHeight="1">
      <c r="B1923" s="403"/>
    </row>
    <row r="1924" spans="2:2" ht="35.1" customHeight="1">
      <c r="B1924" s="403"/>
    </row>
    <row r="1925" spans="2:2" ht="35.1" customHeight="1">
      <c r="B1925" s="403"/>
    </row>
    <row r="1926" spans="2:2" ht="35.1" customHeight="1">
      <c r="B1926" s="403"/>
    </row>
    <row r="1927" spans="2:2" ht="35.1" customHeight="1">
      <c r="B1927" s="403"/>
    </row>
    <row r="1928" spans="2:2" ht="35.1" customHeight="1">
      <c r="B1928" s="403"/>
    </row>
    <row r="1929" spans="2:2" ht="35.1" customHeight="1">
      <c r="B1929" s="403"/>
    </row>
    <row r="1930" spans="2:2" ht="35.1" customHeight="1">
      <c r="B1930" s="403"/>
    </row>
    <row r="1931" spans="2:2" ht="35.1" customHeight="1">
      <c r="B1931" s="403"/>
    </row>
    <row r="1932" spans="2:2" ht="35.1" customHeight="1">
      <c r="B1932" s="403"/>
    </row>
    <row r="1933" spans="2:2" ht="35.1" customHeight="1">
      <c r="B1933" s="403"/>
    </row>
    <row r="1934" spans="2:2" ht="35.1" customHeight="1">
      <c r="B1934" s="403"/>
    </row>
    <row r="1935" spans="2:2" ht="35.1" customHeight="1">
      <c r="B1935" s="403"/>
    </row>
    <row r="1936" spans="2:2" ht="35.1" customHeight="1">
      <c r="B1936" s="403"/>
    </row>
    <row r="1937" spans="2:2" ht="35.1" customHeight="1">
      <c r="B1937" s="403"/>
    </row>
    <row r="1938" spans="2:2" ht="35.1" customHeight="1">
      <c r="B1938" s="403"/>
    </row>
    <row r="1939" spans="2:2" ht="35.1" customHeight="1">
      <c r="B1939" s="403"/>
    </row>
    <row r="1940" spans="2:2" ht="35.1" customHeight="1">
      <c r="B1940" s="403"/>
    </row>
    <row r="1941" spans="2:2" ht="35.1" customHeight="1">
      <c r="B1941" s="403"/>
    </row>
    <row r="1942" spans="2:2" ht="35.1" customHeight="1">
      <c r="B1942" s="403"/>
    </row>
    <row r="1943" spans="2:2" ht="35.1" customHeight="1">
      <c r="B1943" s="403"/>
    </row>
    <row r="1944" spans="2:2" ht="35.1" customHeight="1">
      <c r="B1944" s="403"/>
    </row>
    <row r="1945" spans="2:2" ht="35.1" customHeight="1">
      <c r="B1945" s="403"/>
    </row>
    <row r="1946" spans="2:2" ht="35.1" customHeight="1">
      <c r="B1946" s="403"/>
    </row>
    <row r="1947" spans="2:2" ht="35.1" customHeight="1">
      <c r="B1947" s="403"/>
    </row>
    <row r="1948" spans="2:2" ht="35.1" customHeight="1">
      <c r="B1948" s="403"/>
    </row>
    <row r="1949" spans="2:2" ht="35.1" customHeight="1">
      <c r="B1949" s="403"/>
    </row>
    <row r="1950" spans="2:2" ht="35.1" customHeight="1">
      <c r="B1950" s="403"/>
    </row>
    <row r="1951" spans="2:2" ht="35.1" customHeight="1">
      <c r="B1951" s="403"/>
    </row>
    <row r="1952" spans="2:2" ht="35.1" customHeight="1">
      <c r="B1952" s="403"/>
    </row>
    <row r="1953" spans="2:2" ht="35.1" customHeight="1">
      <c r="B1953" s="403"/>
    </row>
    <row r="1954" spans="2:2" ht="35.1" customHeight="1">
      <c r="B1954" s="403"/>
    </row>
    <row r="1955" spans="2:2" ht="35.1" customHeight="1">
      <c r="B1955" s="403"/>
    </row>
    <row r="1956" spans="2:2" ht="35.1" customHeight="1">
      <c r="B1956" s="403"/>
    </row>
    <row r="1957" spans="2:2" ht="35.1" customHeight="1">
      <c r="B1957" s="403"/>
    </row>
    <row r="1958" spans="2:2" ht="35.1" customHeight="1">
      <c r="B1958" s="403"/>
    </row>
    <row r="1959" spans="2:2" ht="35.1" customHeight="1">
      <c r="B1959" s="403"/>
    </row>
    <row r="1960" spans="2:2" ht="35.1" customHeight="1">
      <c r="B1960" s="403"/>
    </row>
    <row r="1961" spans="2:2" ht="35.1" customHeight="1">
      <c r="B1961" s="403"/>
    </row>
    <row r="1962" spans="2:2" ht="35.1" customHeight="1">
      <c r="B1962" s="403"/>
    </row>
    <row r="1963" spans="2:2" ht="35.1" customHeight="1">
      <c r="B1963" s="403"/>
    </row>
    <row r="1964" spans="2:2" ht="35.1" customHeight="1">
      <c r="B1964" s="403"/>
    </row>
    <row r="1965" spans="2:2" ht="35.1" customHeight="1">
      <c r="B1965" s="403"/>
    </row>
    <row r="1966" spans="2:2" ht="35.1" customHeight="1">
      <c r="B1966" s="403"/>
    </row>
    <row r="1967" spans="2:2" ht="35.1" customHeight="1">
      <c r="B1967" s="403"/>
    </row>
    <row r="1968" spans="2:2" ht="35.1" customHeight="1">
      <c r="B1968" s="403"/>
    </row>
    <row r="1969" spans="2:2" ht="35.1" customHeight="1">
      <c r="B1969" s="403"/>
    </row>
    <row r="1970" spans="2:2" ht="35.1" customHeight="1">
      <c r="B1970" s="403"/>
    </row>
    <row r="1971" spans="2:2" ht="35.1" customHeight="1">
      <c r="B1971" s="403"/>
    </row>
    <row r="1972" spans="2:2" ht="35.1" customHeight="1">
      <c r="B1972" s="403"/>
    </row>
    <row r="1973" spans="2:2" ht="35.1" customHeight="1">
      <c r="B1973" s="403"/>
    </row>
    <row r="1974" spans="2:2" ht="35.1" customHeight="1">
      <c r="B1974" s="403"/>
    </row>
    <row r="1975" spans="2:2" ht="35.1" customHeight="1">
      <c r="B1975" s="403"/>
    </row>
    <row r="1976" spans="2:2" ht="35.1" customHeight="1">
      <c r="B1976" s="403"/>
    </row>
    <row r="1977" spans="2:2" ht="35.1" customHeight="1">
      <c r="B1977" s="403"/>
    </row>
    <row r="1978" spans="2:2" ht="35.1" customHeight="1">
      <c r="B1978" s="403"/>
    </row>
    <row r="1979" spans="2:2" ht="35.1" customHeight="1">
      <c r="B1979" s="403"/>
    </row>
    <row r="1980" spans="2:2" ht="35.1" customHeight="1">
      <c r="B1980" s="403"/>
    </row>
    <row r="1981" spans="2:2" ht="35.1" customHeight="1">
      <c r="B1981" s="403"/>
    </row>
  </sheetData>
  <mergeCells count="35">
    <mergeCell ref="F65:H65"/>
    <mergeCell ref="F66:H66"/>
    <mergeCell ref="C68:J68"/>
    <mergeCell ref="C69:J69"/>
    <mergeCell ref="C70:J70"/>
    <mergeCell ref="F64:H64"/>
    <mergeCell ref="D45:D46"/>
    <mergeCell ref="B48:D48"/>
    <mergeCell ref="B49:D49"/>
    <mergeCell ref="A51:A52"/>
    <mergeCell ref="B51:E52"/>
    <mergeCell ref="B54:E54"/>
    <mergeCell ref="B59:D59"/>
    <mergeCell ref="B60:E60"/>
    <mergeCell ref="B61:D61"/>
    <mergeCell ref="B62:D62"/>
    <mergeCell ref="F63:K63"/>
    <mergeCell ref="B37:C37"/>
    <mergeCell ref="B38:C38"/>
    <mergeCell ref="B39:C39"/>
    <mergeCell ref="B40:C40"/>
    <mergeCell ref="B44:B46"/>
    <mergeCell ref="C45:C46"/>
    <mergeCell ref="B36:C36"/>
    <mergeCell ref="E2:E5"/>
    <mergeCell ref="M3:N3"/>
    <mergeCell ref="N6:P6"/>
    <mergeCell ref="B7:B12"/>
    <mergeCell ref="B14:B17"/>
    <mergeCell ref="B20:C20"/>
    <mergeCell ref="B22:B29"/>
    <mergeCell ref="B31:C31"/>
    <mergeCell ref="B33:C33"/>
    <mergeCell ref="B34:C34"/>
    <mergeCell ref="B35:C35"/>
  </mergeCells>
  <printOptions horizontalCentered="1"/>
  <pageMargins left="0.2" right="0.2" top="0.2" bottom="0.2" header="0.2" footer="0.2"/>
  <pageSetup paperSize="9" fitToHeight="0" orientation="portrait" r:id="rId1"/>
  <headerFooter alignWithMargins="0">
    <oddFooter>&amp;L&amp;"Segoe UI,Bold"&amp;8&amp;F&amp;DNEWFORM# DSN01/F20,rev.k&amp;R&amp;"Segoe UI,Bold"&amp;8Page &amp;P of &amp;N</oddFooter>
  </headerFooter>
  <rowBreaks count="1" manualBreakCount="1">
    <brk id="42" max="4" man="1"/>
  </rowBreak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9">
    <pageSetUpPr fitToPage="1"/>
  </sheetPr>
  <dimension ref="A1:Z2040"/>
  <sheetViews>
    <sheetView view="pageBreakPreview" topLeftCell="A14" zoomScale="83" zoomScaleNormal="100" zoomScaleSheetLayoutView="83" workbookViewId="0">
      <selection activeCell="A25" sqref="A25:N105"/>
    </sheetView>
  </sheetViews>
  <sheetFormatPr defaultRowHeight="15"/>
  <cols>
    <col min="2" max="2" width="12.7109375" bestFit="1" customWidth="1"/>
    <col min="3" max="3" width="22.85546875" bestFit="1" customWidth="1"/>
    <col min="4" max="4" width="8.7109375" customWidth="1"/>
    <col min="5" max="5" width="87.140625" customWidth="1"/>
    <col min="6" max="6" width="8.7109375" customWidth="1"/>
    <col min="7" max="8" width="9.7109375" customWidth="1"/>
    <col min="9" max="9" width="10.140625" bestFit="1" customWidth="1"/>
  </cols>
  <sheetData>
    <row r="1" spans="1:26" ht="17.45" customHeight="1">
      <c r="B1" s="173"/>
      <c r="C1" s="173"/>
      <c r="D1" s="612"/>
      <c r="E1" s="612"/>
      <c r="F1" s="786"/>
      <c r="G1" s="786"/>
      <c r="H1" s="786"/>
      <c r="I1" s="612"/>
      <c r="J1" s="612"/>
    </row>
    <row r="2" spans="1:26" ht="25.15" customHeight="1">
      <c r="B2" s="173"/>
      <c r="C2" s="173"/>
      <c r="D2" s="612"/>
      <c r="E2" s="612"/>
      <c r="F2" s="786"/>
      <c r="G2" s="786"/>
      <c r="H2" s="786"/>
      <c r="I2" s="612"/>
      <c r="J2" s="612"/>
      <c r="K2" s="183"/>
      <c r="L2" s="183"/>
    </row>
    <row r="3" spans="1:26" ht="25.15" customHeight="1">
      <c r="B3" s="211"/>
      <c r="C3" s="211"/>
      <c r="D3" s="612"/>
      <c r="E3" s="612"/>
      <c r="F3" s="786"/>
      <c r="G3" s="786"/>
      <c r="H3" s="786"/>
      <c r="I3" s="612"/>
      <c r="J3" s="612"/>
      <c r="K3" s="369"/>
      <c r="L3" s="321"/>
    </row>
    <row r="4" spans="1:26" ht="25.15" customHeight="1">
      <c r="B4" s="173"/>
      <c r="C4" s="173"/>
      <c r="D4" s="612"/>
      <c r="E4" s="612"/>
      <c r="F4" s="786"/>
      <c r="G4" s="786"/>
      <c r="H4" s="786"/>
      <c r="I4" s="612"/>
      <c r="J4" s="612"/>
      <c r="K4" s="183"/>
      <c r="L4" s="321"/>
    </row>
    <row r="5" spans="1:26" ht="21" customHeight="1" thickBot="1">
      <c r="B5" s="173"/>
      <c r="C5" s="173"/>
      <c r="D5" s="613"/>
      <c r="E5" s="725" t="s">
        <v>887</v>
      </c>
      <c r="F5" s="787"/>
      <c r="G5" s="787"/>
      <c r="H5" s="787"/>
      <c r="I5" s="613"/>
      <c r="J5" s="613"/>
      <c r="K5" s="322"/>
      <c r="L5" s="322"/>
    </row>
    <row r="6" spans="1:26" ht="26.25" thickBot="1">
      <c r="A6" s="320" t="s">
        <v>443</v>
      </c>
      <c r="B6" s="212" t="s">
        <v>432</v>
      </c>
      <c r="C6" s="212" t="s">
        <v>433</v>
      </c>
      <c r="D6" s="174" t="s">
        <v>382</v>
      </c>
      <c r="E6" s="324" t="s">
        <v>26</v>
      </c>
      <c r="F6" s="176" t="s">
        <v>383</v>
      </c>
      <c r="G6" s="176" t="s">
        <v>654</v>
      </c>
      <c r="H6" s="177" t="s">
        <v>652</v>
      </c>
      <c r="I6" s="176" t="s">
        <v>655</v>
      </c>
      <c r="J6" s="177" t="s">
        <v>656</v>
      </c>
      <c r="L6" s="103"/>
      <c r="P6" t="s">
        <v>827</v>
      </c>
      <c r="T6" s="106"/>
      <c r="U6" s="107"/>
      <c r="V6" s="107"/>
      <c r="W6" s="107"/>
      <c r="X6" s="107"/>
      <c r="Y6" s="107"/>
      <c r="Z6" s="107"/>
    </row>
    <row r="7" spans="1:26" ht="16.899999999999999" customHeight="1">
      <c r="A7" s="496"/>
      <c r="B7" s="497"/>
      <c r="C7" s="497"/>
      <c r="D7" s="178" t="str">
        <f>"AC-0"&amp;ROW(B7)-6</f>
        <v>AC-01</v>
      </c>
      <c r="E7" s="370"/>
      <c r="F7" s="371"/>
      <c r="G7" s="487"/>
      <c r="H7" s="488" t="str">
        <f>IF(F7&lt;&gt;"",G7*F7,"")</f>
        <v/>
      </c>
      <c r="I7" s="487" t="str">
        <f>IF(G7&lt;&gt;"",IF(General!$F$10&lt;&gt;"",ROUNDUP((1-General!$F$10)*G7,0),""),"")</f>
        <v/>
      </c>
      <c r="J7" s="488" t="str">
        <f t="shared" ref="J7:J106" si="0">IF(I7&lt;&gt;"",F7*I7,"")</f>
        <v/>
      </c>
      <c r="K7" s="183"/>
      <c r="L7" s="183"/>
      <c r="M7" s="183"/>
      <c r="N7" s="183"/>
      <c r="O7" t="s">
        <v>754</v>
      </c>
      <c r="P7">
        <v>700</v>
      </c>
    </row>
    <row r="8" spans="1:26" ht="16.899999999999999" customHeight="1">
      <c r="A8" s="458"/>
      <c r="B8" s="459"/>
      <c r="C8" s="459"/>
      <c r="D8" s="184" t="str">
        <f>"AC-0"&amp;ROW(B8)-6</f>
        <v>AC-02</v>
      </c>
      <c r="E8" s="372"/>
      <c r="F8" s="373"/>
      <c r="G8" s="489"/>
      <c r="H8" s="490" t="str">
        <f t="shared" ref="H8:H106" si="1">IF(F8&lt;&gt;"",G8*F8,"")</f>
        <v/>
      </c>
      <c r="I8" s="489" t="str">
        <f>IF(G8&lt;&gt;"",IF(General!$F$10&lt;&gt;"",ROUNDUP((1-General!$F$10)*G8,0),""),"")</f>
        <v/>
      </c>
      <c r="J8" s="490" t="str">
        <f t="shared" si="0"/>
        <v/>
      </c>
      <c r="K8" s="183"/>
      <c r="L8" s="183"/>
      <c r="M8" s="183"/>
      <c r="N8" s="183"/>
      <c r="O8" t="s">
        <v>755</v>
      </c>
      <c r="P8">
        <v>1400</v>
      </c>
    </row>
    <row r="9" spans="1:26" ht="16.899999999999999" customHeight="1">
      <c r="A9" s="458"/>
      <c r="B9" s="459"/>
      <c r="C9" s="459"/>
      <c r="D9" s="187" t="str">
        <f t="shared" ref="D9:D106" si="2">"AC-0"&amp;ROW(B9)-6</f>
        <v>AC-03</v>
      </c>
      <c r="E9" s="374"/>
      <c r="F9" s="375"/>
      <c r="G9" s="491"/>
      <c r="H9" s="492" t="str">
        <f t="shared" si="1"/>
        <v/>
      </c>
      <c r="I9" s="491" t="str">
        <f>IF(G9&lt;&gt;"",IF(General!$F$10&lt;&gt;"",ROUNDUP((1-General!$F$10)*G9,0),""),"")</f>
        <v/>
      </c>
      <c r="J9" s="492" t="str">
        <f t="shared" si="0"/>
        <v/>
      </c>
      <c r="K9" s="183"/>
      <c r="L9" s="183"/>
      <c r="M9" s="183"/>
      <c r="N9" s="183"/>
    </row>
    <row r="10" spans="1:26" ht="16.899999999999999" customHeight="1">
      <c r="A10" s="459"/>
      <c r="B10" s="459"/>
      <c r="C10" s="459"/>
      <c r="D10" s="184" t="str">
        <f t="shared" si="2"/>
        <v>AC-04</v>
      </c>
      <c r="E10" s="377"/>
      <c r="F10" s="373"/>
      <c r="G10" s="489"/>
      <c r="H10" s="490" t="str">
        <f t="shared" si="1"/>
        <v/>
      </c>
      <c r="I10" s="489" t="str">
        <f>IF(G10&lt;&gt;"",IF(General!$F$10&lt;&gt;"",ROUNDUP((1-General!$F$10)*G10,0),""),"")</f>
        <v/>
      </c>
      <c r="J10" s="490" t="str">
        <f t="shared" si="0"/>
        <v/>
      </c>
      <c r="K10" s="183"/>
      <c r="L10" s="183"/>
      <c r="M10" s="183"/>
      <c r="N10" s="183"/>
      <c r="T10" s="106"/>
    </row>
    <row r="11" spans="1:26" ht="16.899999999999999" customHeight="1">
      <c r="A11" s="458"/>
      <c r="B11" s="459"/>
      <c r="C11" s="459"/>
      <c r="D11" s="187" t="str">
        <f t="shared" si="2"/>
        <v>AC-05</v>
      </c>
      <c r="E11" s="374"/>
      <c r="F11" s="375"/>
      <c r="G11" s="491"/>
      <c r="H11" s="492" t="str">
        <f t="shared" si="1"/>
        <v/>
      </c>
      <c r="I11" s="491" t="str">
        <f>IF(G11&lt;&gt;"",IF(General!$F$10&lt;&gt;"",ROUNDUP((1-General!$F$10)*G11,0),""),"")</f>
        <v/>
      </c>
      <c r="J11" s="492" t="str">
        <f t="shared" si="0"/>
        <v/>
      </c>
      <c r="K11" s="183"/>
      <c r="L11" s="183"/>
      <c r="M11" s="183"/>
      <c r="N11" s="183"/>
      <c r="T11" s="106"/>
    </row>
    <row r="12" spans="1:26" ht="16.899999999999999" customHeight="1">
      <c r="A12" s="459"/>
      <c r="B12" s="459"/>
      <c r="C12" s="459"/>
      <c r="D12" s="184" t="str">
        <f t="shared" si="2"/>
        <v>AC-06</v>
      </c>
      <c r="E12" s="377"/>
      <c r="F12" s="373"/>
      <c r="G12" s="489"/>
      <c r="H12" s="490" t="str">
        <f t="shared" si="1"/>
        <v/>
      </c>
      <c r="I12" s="489" t="str">
        <f>IF(G12&lt;&gt;"",IF(General!$F$10&lt;&gt;"",ROUNDUP((1-General!$F$10)*G12,0),""),"")</f>
        <v/>
      </c>
      <c r="J12" s="490" t="str">
        <f t="shared" si="0"/>
        <v/>
      </c>
      <c r="K12" s="183"/>
      <c r="L12" s="183"/>
      <c r="M12" s="183"/>
      <c r="N12" s="183"/>
      <c r="T12" s="106"/>
    </row>
    <row r="13" spans="1:26" ht="16.899999999999999" customHeight="1">
      <c r="A13" s="459"/>
      <c r="B13" s="459"/>
      <c r="C13" s="459"/>
      <c r="D13" s="187" t="str">
        <f t="shared" si="2"/>
        <v>AC-07</v>
      </c>
      <c r="E13" s="374"/>
      <c r="F13" s="375"/>
      <c r="G13" s="491"/>
      <c r="H13" s="492" t="str">
        <f t="shared" si="1"/>
        <v/>
      </c>
      <c r="I13" s="491" t="str">
        <f>IF(G13&lt;&gt;"",IF(General!$F$10&lt;&gt;"",ROUNDUP((1-General!$F$10)*G13,0),""),"")</f>
        <v/>
      </c>
      <c r="J13" s="492" t="str">
        <f t="shared" si="0"/>
        <v/>
      </c>
      <c r="K13" s="183"/>
      <c r="L13" s="183"/>
      <c r="M13" s="183"/>
      <c r="N13" s="183"/>
    </row>
    <row r="14" spans="1:26" ht="16.899999999999999" customHeight="1">
      <c r="A14" s="459"/>
      <c r="B14" s="459"/>
      <c r="C14" s="459"/>
      <c r="D14" s="184" t="str">
        <f t="shared" si="2"/>
        <v>AC-08</v>
      </c>
      <c r="E14" s="372"/>
      <c r="F14" s="373"/>
      <c r="G14" s="489"/>
      <c r="H14" s="490" t="str">
        <f t="shared" si="1"/>
        <v/>
      </c>
      <c r="I14" s="489" t="str">
        <f>IF(G14&lt;&gt;"",IF(General!$F$10&lt;&gt;"",ROUNDUP((1-General!$F$10)*G14,0),""),"")</f>
        <v/>
      </c>
      <c r="J14" s="490" t="str">
        <f t="shared" si="0"/>
        <v/>
      </c>
      <c r="K14" s="183"/>
      <c r="L14" s="183"/>
      <c r="M14" s="183"/>
      <c r="N14" s="183"/>
    </row>
    <row r="15" spans="1:26" ht="16.899999999999999" customHeight="1">
      <c r="A15" s="496"/>
      <c r="B15" s="497"/>
      <c r="C15" s="497"/>
      <c r="D15" s="187" t="str">
        <f t="shared" si="2"/>
        <v>AC-09</v>
      </c>
      <c r="E15" s="374"/>
      <c r="F15" s="375"/>
      <c r="G15" s="491"/>
      <c r="H15" s="492" t="str">
        <f t="shared" si="1"/>
        <v/>
      </c>
      <c r="I15" s="491" t="str">
        <f>IF(G15&lt;&gt;"",IF(General!$F$10&lt;&gt;"",ROUNDUP((1-General!$F$10)*G15,0),""),"")</f>
        <v/>
      </c>
      <c r="J15" s="492" t="str">
        <f t="shared" si="0"/>
        <v/>
      </c>
      <c r="K15" s="183"/>
      <c r="L15" s="183"/>
      <c r="M15" s="183"/>
      <c r="N15" s="183"/>
    </row>
    <row r="16" spans="1:26" ht="16.899999999999999" customHeight="1">
      <c r="A16" s="459"/>
      <c r="B16" s="459"/>
      <c r="C16" s="459"/>
      <c r="D16" s="184" t="str">
        <f t="shared" si="2"/>
        <v>AC-010</v>
      </c>
      <c r="E16" s="377"/>
      <c r="F16" s="373"/>
      <c r="G16" s="489"/>
      <c r="H16" s="490" t="str">
        <f t="shared" si="1"/>
        <v/>
      </c>
      <c r="I16" s="489" t="str">
        <f>IF(G16&lt;&gt;"",IF(General!$F$10&lt;&gt;"",ROUNDUP((1-General!$F$10)*G16,0),""),"")</f>
        <v/>
      </c>
      <c r="J16" s="490" t="str">
        <f t="shared" si="0"/>
        <v/>
      </c>
      <c r="K16" s="183"/>
      <c r="L16" s="183"/>
      <c r="M16" s="183"/>
      <c r="N16" s="183"/>
      <c r="T16" s="106"/>
    </row>
    <row r="17" spans="1:20" ht="16.899999999999999" customHeight="1">
      <c r="A17" s="459"/>
      <c r="B17" s="459"/>
      <c r="C17" s="459"/>
      <c r="D17" s="187" t="str">
        <f t="shared" si="2"/>
        <v>AC-011</v>
      </c>
      <c r="E17" s="374"/>
      <c r="F17" s="375"/>
      <c r="G17" s="491"/>
      <c r="H17" s="492" t="str">
        <f t="shared" si="1"/>
        <v/>
      </c>
      <c r="I17" s="491" t="str">
        <f>IF(G17&lt;&gt;"",IF(General!$F$10&lt;&gt;"",ROUNDUP((1-General!$F$10)*G17,0),""),"")</f>
        <v/>
      </c>
      <c r="J17" s="492" t="str">
        <f t="shared" si="0"/>
        <v/>
      </c>
      <c r="K17" s="183"/>
      <c r="L17" s="183"/>
      <c r="M17" s="183"/>
      <c r="N17" s="183"/>
      <c r="T17" s="106"/>
    </row>
    <row r="18" spans="1:20" ht="16.899999999999999" customHeight="1">
      <c r="A18" s="459"/>
      <c r="B18" s="459"/>
      <c r="C18" s="459"/>
      <c r="D18" s="184" t="str">
        <f t="shared" si="2"/>
        <v>AC-012</v>
      </c>
      <c r="E18" s="377"/>
      <c r="F18" s="373"/>
      <c r="G18" s="489"/>
      <c r="H18" s="490" t="str">
        <f t="shared" si="1"/>
        <v/>
      </c>
      <c r="I18" s="489" t="str">
        <f>IF(G18&lt;&gt;"",IF(General!$F$10&lt;&gt;"",ROUNDUP((1-General!$F$10)*G18,0),""),"")</f>
        <v/>
      </c>
      <c r="J18" s="490" t="str">
        <f t="shared" si="0"/>
        <v/>
      </c>
      <c r="K18" s="183"/>
      <c r="L18" s="183"/>
      <c r="M18" s="183"/>
      <c r="N18" s="183"/>
      <c r="T18" s="106"/>
    </row>
    <row r="19" spans="1:20" ht="16.899999999999999" customHeight="1">
      <c r="A19" s="496"/>
      <c r="B19" s="497"/>
      <c r="C19" s="497"/>
      <c r="D19" s="187" t="str">
        <f t="shared" si="2"/>
        <v>AC-013</v>
      </c>
      <c r="E19" s="374"/>
      <c r="F19" s="375"/>
      <c r="G19" s="491"/>
      <c r="H19" s="492" t="str">
        <f t="shared" si="1"/>
        <v/>
      </c>
      <c r="I19" s="491" t="str">
        <f>IF(G19&lt;&gt;"",IF(General!$F$10&lt;&gt;"",ROUNDUP((1-General!$F$10)*G19,0),""),"")</f>
        <v/>
      </c>
      <c r="J19" s="492" t="str">
        <f t="shared" si="0"/>
        <v/>
      </c>
      <c r="K19" s="183"/>
      <c r="L19" s="183"/>
      <c r="M19" s="183"/>
      <c r="N19" s="183"/>
    </row>
    <row r="20" spans="1:20" ht="16.899999999999999" customHeight="1">
      <c r="A20" s="496"/>
      <c r="B20" s="497"/>
      <c r="C20" s="497"/>
      <c r="D20" s="184" t="str">
        <f t="shared" si="2"/>
        <v>AC-014</v>
      </c>
      <c r="E20" s="377"/>
      <c r="F20" s="373"/>
      <c r="G20" s="489"/>
      <c r="H20" s="490" t="str">
        <f t="shared" si="1"/>
        <v/>
      </c>
      <c r="I20" s="489" t="str">
        <f>IF(G20&lt;&gt;"",IF(General!$F$10&lt;&gt;"",ROUNDUP((1-General!$F$10)*G20,0),""),"")</f>
        <v/>
      </c>
      <c r="J20" s="490" t="str">
        <f t="shared" si="0"/>
        <v/>
      </c>
      <c r="K20" s="183"/>
      <c r="L20" s="183"/>
      <c r="M20" s="183"/>
      <c r="N20" s="183"/>
    </row>
    <row r="21" spans="1:20" ht="16.899999999999999" customHeight="1">
      <c r="A21" s="459"/>
      <c r="B21" s="459"/>
      <c r="C21" s="459"/>
      <c r="D21" s="187" t="str">
        <f t="shared" si="2"/>
        <v>AC-015</v>
      </c>
      <c r="E21" s="374"/>
      <c r="F21" s="375"/>
      <c r="G21" s="491"/>
      <c r="H21" s="492" t="str">
        <f t="shared" si="1"/>
        <v/>
      </c>
      <c r="I21" s="491" t="str">
        <f>IF(G21&lt;&gt;"",IF(General!$F$10&lt;&gt;"",ROUNDUP((1-General!$F$10)*G21,0),""),"")</f>
        <v/>
      </c>
      <c r="J21" s="492" t="str">
        <f t="shared" si="0"/>
        <v/>
      </c>
      <c r="K21" s="183"/>
      <c r="L21" s="183"/>
      <c r="M21" s="183"/>
      <c r="N21" s="183"/>
      <c r="T21" s="106"/>
    </row>
    <row r="22" spans="1:20" ht="16.899999999999999" customHeight="1">
      <c r="A22" s="459"/>
      <c r="B22" s="459"/>
      <c r="C22" s="459"/>
      <c r="D22" s="184" t="str">
        <f t="shared" si="2"/>
        <v>AC-016</v>
      </c>
      <c r="E22" s="377"/>
      <c r="F22" s="373"/>
      <c r="G22" s="489"/>
      <c r="H22" s="490" t="str">
        <f t="shared" si="1"/>
        <v/>
      </c>
      <c r="I22" s="489" t="str">
        <f>IF(G22&lt;&gt;"",IF(General!$F$10&lt;&gt;"",ROUNDUP((1-General!$F$10)*G22,0),""),"")</f>
        <v/>
      </c>
      <c r="J22" s="490" t="str">
        <f t="shared" si="0"/>
        <v/>
      </c>
      <c r="K22" s="183"/>
      <c r="L22" s="183"/>
      <c r="M22" s="183"/>
      <c r="N22" s="183"/>
      <c r="T22" s="106"/>
    </row>
    <row r="23" spans="1:20" ht="16.899999999999999" customHeight="1">
      <c r="A23" s="459"/>
      <c r="B23" s="459"/>
      <c r="C23" s="459"/>
      <c r="D23" s="187" t="str">
        <f t="shared" si="2"/>
        <v>AC-017</v>
      </c>
      <c r="E23" s="374"/>
      <c r="F23" s="375"/>
      <c r="G23" s="491"/>
      <c r="H23" s="492" t="str">
        <f t="shared" si="1"/>
        <v/>
      </c>
      <c r="I23" s="491" t="str">
        <f>IF(G23&lt;&gt;"",IF(General!$F$10&lt;&gt;"",ROUNDUP((1-General!$F$10)*G23,0),""),"")</f>
        <v/>
      </c>
      <c r="J23" s="492" t="str">
        <f t="shared" si="0"/>
        <v/>
      </c>
      <c r="K23" s="183"/>
      <c r="L23" s="183"/>
      <c r="M23" s="183"/>
      <c r="N23" s="183"/>
      <c r="T23" s="106"/>
    </row>
    <row r="24" spans="1:20" ht="16.899999999999999" customHeight="1">
      <c r="A24" s="496"/>
      <c r="B24" s="497"/>
      <c r="C24" s="497"/>
      <c r="D24" s="184" t="str">
        <f t="shared" si="2"/>
        <v>AC-018</v>
      </c>
      <c r="E24" s="377"/>
      <c r="F24" s="373"/>
      <c r="G24" s="489"/>
      <c r="H24" s="490" t="str">
        <f t="shared" si="1"/>
        <v/>
      </c>
      <c r="I24" s="489" t="str">
        <f>IF(G24&lt;&gt;"",IF(General!$F$10&lt;&gt;"",ROUNDUP((1-General!$F$10)*G24,0),""),"")</f>
        <v/>
      </c>
      <c r="J24" s="490" t="str">
        <f t="shared" si="0"/>
        <v/>
      </c>
      <c r="K24" s="183"/>
      <c r="L24" s="183"/>
      <c r="M24" s="183"/>
      <c r="N24" s="183"/>
    </row>
    <row r="25" spans="1:20" ht="17.100000000000001" customHeight="1">
      <c r="A25" s="496"/>
      <c r="B25" s="497"/>
      <c r="C25" s="497"/>
      <c r="D25" s="184" t="str">
        <f t="shared" ref="D25:D88" si="3">"AC-0"&amp;ROW(B25)-6</f>
        <v>AC-019</v>
      </c>
      <c r="E25" s="377"/>
      <c r="F25" s="373"/>
      <c r="G25" s="489"/>
      <c r="H25" s="490" t="str">
        <f t="shared" ref="H25:H88" si="4">IF(F25&lt;&gt;"",G25*F25,"")</f>
        <v/>
      </c>
      <c r="I25" s="489" t="str">
        <f>IF(G25&lt;&gt;"",IF(General!$F$10&lt;&gt;"",ROUNDUP((1-General!$F$10)*G25,0),""),"")</f>
        <v/>
      </c>
      <c r="J25" s="490" t="str">
        <f t="shared" ref="J25:J88" si="5">IF(I25&lt;&gt;"",F25*I25,"")</f>
        <v/>
      </c>
      <c r="K25" s="183"/>
      <c r="L25" s="183"/>
      <c r="M25" s="183"/>
      <c r="N25" s="183"/>
    </row>
    <row r="26" spans="1:20" ht="17.100000000000001" customHeight="1">
      <c r="A26" s="496"/>
      <c r="B26" s="497"/>
      <c r="C26" s="497"/>
      <c r="D26" s="184" t="str">
        <f t="shared" si="3"/>
        <v>AC-020</v>
      </c>
      <c r="E26" s="377"/>
      <c r="F26" s="373"/>
      <c r="G26" s="489"/>
      <c r="H26" s="490" t="str">
        <f t="shared" si="4"/>
        <v/>
      </c>
      <c r="I26" s="489" t="str">
        <f>IF(G26&lt;&gt;"",IF(General!$F$10&lt;&gt;"",ROUNDUP((1-General!$F$10)*G26,0),""),"")</f>
        <v/>
      </c>
      <c r="J26" s="490" t="str">
        <f t="shared" si="5"/>
        <v/>
      </c>
      <c r="K26" s="183"/>
      <c r="L26" s="183"/>
      <c r="M26" s="183"/>
      <c r="N26" s="183"/>
    </row>
    <row r="27" spans="1:20" ht="17.100000000000001" customHeight="1">
      <c r="A27" s="496"/>
      <c r="B27" s="497"/>
      <c r="C27" s="497"/>
      <c r="D27" s="184" t="str">
        <f t="shared" si="3"/>
        <v>AC-021</v>
      </c>
      <c r="E27" s="377"/>
      <c r="F27" s="373"/>
      <c r="G27" s="489"/>
      <c r="H27" s="490" t="str">
        <f t="shared" si="4"/>
        <v/>
      </c>
      <c r="I27" s="489" t="str">
        <f>IF(G27&lt;&gt;"",IF(General!$F$10&lt;&gt;"",ROUNDUP((1-General!$F$10)*G27,0),""),"")</f>
        <v/>
      </c>
      <c r="J27" s="490" t="str">
        <f t="shared" si="5"/>
        <v/>
      </c>
      <c r="K27" s="183"/>
      <c r="L27" s="183"/>
      <c r="M27" s="183"/>
      <c r="N27" s="183"/>
    </row>
    <row r="28" spans="1:20" ht="17.100000000000001" customHeight="1">
      <c r="A28" s="496"/>
      <c r="B28" s="497"/>
      <c r="C28" s="497"/>
      <c r="D28" s="184" t="str">
        <f t="shared" si="3"/>
        <v>AC-022</v>
      </c>
      <c r="E28" s="377"/>
      <c r="F28" s="373"/>
      <c r="G28" s="489"/>
      <c r="H28" s="490" t="str">
        <f t="shared" si="4"/>
        <v/>
      </c>
      <c r="I28" s="489" t="str">
        <f>IF(G28&lt;&gt;"",IF(General!$F$10&lt;&gt;"",ROUNDUP((1-General!$F$10)*G28,0),""),"")</f>
        <v/>
      </c>
      <c r="J28" s="490" t="str">
        <f t="shared" si="5"/>
        <v/>
      </c>
      <c r="K28" s="183"/>
      <c r="L28" s="183"/>
      <c r="M28" s="183"/>
      <c r="N28" s="183"/>
    </row>
    <row r="29" spans="1:20" ht="17.100000000000001" customHeight="1">
      <c r="A29" s="496"/>
      <c r="B29" s="497"/>
      <c r="C29" s="497"/>
      <c r="D29" s="184" t="str">
        <f t="shared" si="3"/>
        <v>AC-023</v>
      </c>
      <c r="E29" s="377"/>
      <c r="F29" s="373"/>
      <c r="G29" s="489"/>
      <c r="H29" s="490" t="str">
        <f t="shared" si="4"/>
        <v/>
      </c>
      <c r="I29" s="489" t="str">
        <f>IF(G29&lt;&gt;"",IF(General!$F$10&lt;&gt;"",ROUNDUP((1-General!$F$10)*G29,0),""),"")</f>
        <v/>
      </c>
      <c r="J29" s="490" t="str">
        <f t="shared" si="5"/>
        <v/>
      </c>
      <c r="K29" s="183"/>
      <c r="L29" s="183"/>
      <c r="M29" s="183"/>
      <c r="N29" s="183"/>
    </row>
    <row r="30" spans="1:20" ht="17.100000000000001" customHeight="1">
      <c r="A30" s="496"/>
      <c r="B30" s="497"/>
      <c r="C30" s="497"/>
      <c r="D30" s="184" t="str">
        <f t="shared" si="3"/>
        <v>AC-024</v>
      </c>
      <c r="E30" s="377"/>
      <c r="F30" s="373"/>
      <c r="G30" s="489"/>
      <c r="H30" s="490" t="str">
        <f t="shared" si="4"/>
        <v/>
      </c>
      <c r="I30" s="489" t="str">
        <f>IF(G30&lt;&gt;"",IF(General!$F$10&lt;&gt;"",ROUNDUP((1-General!$F$10)*G30,0),""),"")</f>
        <v/>
      </c>
      <c r="J30" s="490" t="str">
        <f t="shared" si="5"/>
        <v/>
      </c>
      <c r="K30" s="183"/>
      <c r="L30" s="183"/>
      <c r="M30" s="183"/>
      <c r="N30" s="183"/>
    </row>
    <row r="31" spans="1:20" ht="17.100000000000001" customHeight="1">
      <c r="A31" s="496"/>
      <c r="B31" s="497"/>
      <c r="C31" s="497"/>
      <c r="D31" s="184" t="str">
        <f t="shared" si="3"/>
        <v>AC-025</v>
      </c>
      <c r="E31" s="377"/>
      <c r="F31" s="373"/>
      <c r="G31" s="489"/>
      <c r="H31" s="490" t="str">
        <f t="shared" si="4"/>
        <v/>
      </c>
      <c r="I31" s="489" t="str">
        <f>IF(G31&lt;&gt;"",IF(General!$F$10&lt;&gt;"",ROUNDUP((1-General!$F$10)*G31,0),""),"")</f>
        <v/>
      </c>
      <c r="J31" s="490" t="str">
        <f t="shared" si="5"/>
        <v/>
      </c>
      <c r="K31" s="183"/>
      <c r="L31" s="183"/>
      <c r="M31" s="183"/>
      <c r="N31" s="183"/>
    </row>
    <row r="32" spans="1:20" ht="17.100000000000001" customHeight="1">
      <c r="A32" s="496"/>
      <c r="B32" s="497"/>
      <c r="C32" s="497"/>
      <c r="D32" s="184" t="str">
        <f t="shared" si="3"/>
        <v>AC-026</v>
      </c>
      <c r="E32" s="377"/>
      <c r="F32" s="373"/>
      <c r="G32" s="489"/>
      <c r="H32" s="490" t="str">
        <f t="shared" si="4"/>
        <v/>
      </c>
      <c r="I32" s="489" t="str">
        <f>IF(G32&lt;&gt;"",IF(General!$F$10&lt;&gt;"",ROUNDUP((1-General!$F$10)*G32,0),""),"")</f>
        <v/>
      </c>
      <c r="J32" s="490" t="str">
        <f t="shared" si="5"/>
        <v/>
      </c>
      <c r="K32" s="183"/>
      <c r="L32" s="183"/>
      <c r="M32" s="183"/>
      <c r="N32" s="183"/>
    </row>
    <row r="33" spans="1:14" ht="17.100000000000001" customHeight="1">
      <c r="A33" s="496"/>
      <c r="B33" s="497"/>
      <c r="C33" s="497"/>
      <c r="D33" s="184" t="str">
        <f t="shared" si="3"/>
        <v>AC-027</v>
      </c>
      <c r="E33" s="377"/>
      <c r="F33" s="373"/>
      <c r="G33" s="489"/>
      <c r="H33" s="490" t="str">
        <f t="shared" si="4"/>
        <v/>
      </c>
      <c r="I33" s="489" t="str">
        <f>IF(G33&lt;&gt;"",IF(General!$F$10&lt;&gt;"",ROUNDUP((1-General!$F$10)*G33,0),""),"")</f>
        <v/>
      </c>
      <c r="J33" s="490" t="str">
        <f t="shared" si="5"/>
        <v/>
      </c>
      <c r="K33" s="183"/>
      <c r="L33" s="183"/>
      <c r="M33" s="183"/>
      <c r="N33" s="183"/>
    </row>
    <row r="34" spans="1:14" ht="17.100000000000001" customHeight="1">
      <c r="A34" s="496"/>
      <c r="B34" s="497"/>
      <c r="C34" s="497"/>
      <c r="D34" s="184" t="str">
        <f t="shared" si="3"/>
        <v>AC-028</v>
      </c>
      <c r="E34" s="377"/>
      <c r="F34" s="373"/>
      <c r="G34" s="489"/>
      <c r="H34" s="490" t="str">
        <f t="shared" si="4"/>
        <v/>
      </c>
      <c r="I34" s="489" t="str">
        <f>IF(G34&lt;&gt;"",IF(General!$F$10&lt;&gt;"",ROUNDUP((1-General!$F$10)*G34,0),""),"")</f>
        <v/>
      </c>
      <c r="J34" s="490" t="str">
        <f t="shared" si="5"/>
        <v/>
      </c>
      <c r="K34" s="183"/>
      <c r="L34" s="183"/>
      <c r="M34" s="183"/>
      <c r="N34" s="183"/>
    </row>
    <row r="35" spans="1:14" ht="17.100000000000001" customHeight="1">
      <c r="A35" s="496"/>
      <c r="B35" s="497"/>
      <c r="C35" s="497"/>
      <c r="D35" s="184" t="str">
        <f t="shared" si="3"/>
        <v>AC-029</v>
      </c>
      <c r="E35" s="377"/>
      <c r="F35" s="373"/>
      <c r="G35" s="489"/>
      <c r="H35" s="490" t="str">
        <f t="shared" si="4"/>
        <v/>
      </c>
      <c r="I35" s="489" t="str">
        <f>IF(G35&lt;&gt;"",IF(General!$F$10&lt;&gt;"",ROUNDUP((1-General!$F$10)*G35,0),""),"")</f>
        <v/>
      </c>
      <c r="J35" s="490" t="str">
        <f t="shared" si="5"/>
        <v/>
      </c>
      <c r="K35" s="183"/>
      <c r="L35" s="183"/>
      <c r="M35" s="183"/>
      <c r="N35" s="183"/>
    </row>
    <row r="36" spans="1:14" ht="17.100000000000001" customHeight="1">
      <c r="A36" s="496"/>
      <c r="B36" s="497"/>
      <c r="C36" s="497"/>
      <c r="D36" s="184" t="str">
        <f t="shared" si="3"/>
        <v>AC-030</v>
      </c>
      <c r="E36" s="377"/>
      <c r="F36" s="373"/>
      <c r="G36" s="489"/>
      <c r="H36" s="490" t="str">
        <f t="shared" si="4"/>
        <v/>
      </c>
      <c r="I36" s="489" t="str">
        <f>IF(G36&lt;&gt;"",IF(General!$F$10&lt;&gt;"",ROUNDUP((1-General!$F$10)*G36,0),""),"")</f>
        <v/>
      </c>
      <c r="J36" s="490" t="str">
        <f t="shared" si="5"/>
        <v/>
      </c>
      <c r="K36" s="183"/>
      <c r="L36" s="183"/>
      <c r="M36" s="183"/>
      <c r="N36" s="183"/>
    </row>
    <row r="37" spans="1:14" ht="17.100000000000001" customHeight="1">
      <c r="A37" s="496"/>
      <c r="B37" s="497"/>
      <c r="C37" s="497"/>
      <c r="D37" s="184" t="str">
        <f t="shared" si="3"/>
        <v>AC-031</v>
      </c>
      <c r="E37" s="377"/>
      <c r="F37" s="373"/>
      <c r="G37" s="489"/>
      <c r="H37" s="490" t="str">
        <f t="shared" si="4"/>
        <v/>
      </c>
      <c r="I37" s="489" t="str">
        <f>IF(G37&lt;&gt;"",IF(General!$F$10&lt;&gt;"",ROUNDUP((1-General!$F$10)*G37,0),""),"")</f>
        <v/>
      </c>
      <c r="J37" s="490" t="str">
        <f t="shared" si="5"/>
        <v/>
      </c>
      <c r="K37" s="183"/>
      <c r="L37" s="183"/>
      <c r="M37" s="183"/>
      <c r="N37" s="183"/>
    </row>
    <row r="38" spans="1:14" ht="17.100000000000001" customHeight="1">
      <c r="A38" s="496"/>
      <c r="B38" s="497"/>
      <c r="C38" s="497"/>
      <c r="D38" s="184" t="str">
        <f t="shared" si="3"/>
        <v>AC-032</v>
      </c>
      <c r="E38" s="377"/>
      <c r="F38" s="373"/>
      <c r="G38" s="489"/>
      <c r="H38" s="490" t="str">
        <f t="shared" si="4"/>
        <v/>
      </c>
      <c r="I38" s="489" t="str">
        <f>IF(G38&lt;&gt;"",IF(General!$F$10&lt;&gt;"",ROUNDUP((1-General!$F$10)*G38,0),""),"")</f>
        <v/>
      </c>
      <c r="J38" s="490" t="str">
        <f t="shared" si="5"/>
        <v/>
      </c>
      <c r="K38" s="183"/>
      <c r="L38" s="183"/>
      <c r="M38" s="183"/>
      <c r="N38" s="183"/>
    </row>
    <row r="39" spans="1:14" ht="17.100000000000001" customHeight="1">
      <c r="A39" s="496"/>
      <c r="B39" s="497"/>
      <c r="C39" s="497"/>
      <c r="D39" s="184" t="str">
        <f t="shared" si="3"/>
        <v>AC-033</v>
      </c>
      <c r="E39" s="377"/>
      <c r="F39" s="373"/>
      <c r="G39" s="489"/>
      <c r="H39" s="490" t="str">
        <f t="shared" si="4"/>
        <v/>
      </c>
      <c r="I39" s="489" t="str">
        <f>IF(G39&lt;&gt;"",IF(General!$F$10&lt;&gt;"",ROUNDUP((1-General!$F$10)*G39,0),""),"")</f>
        <v/>
      </c>
      <c r="J39" s="490" t="str">
        <f t="shared" si="5"/>
        <v/>
      </c>
      <c r="K39" s="183"/>
      <c r="L39" s="183"/>
      <c r="M39" s="183"/>
      <c r="N39" s="183"/>
    </row>
    <row r="40" spans="1:14" ht="17.100000000000001" customHeight="1">
      <c r="A40" s="496"/>
      <c r="B40" s="497"/>
      <c r="C40" s="497"/>
      <c r="D40" s="184" t="str">
        <f t="shared" si="3"/>
        <v>AC-034</v>
      </c>
      <c r="E40" s="377"/>
      <c r="F40" s="373"/>
      <c r="G40" s="489"/>
      <c r="H40" s="490" t="str">
        <f t="shared" si="4"/>
        <v/>
      </c>
      <c r="I40" s="489" t="str">
        <f>IF(G40&lt;&gt;"",IF(General!$F$10&lt;&gt;"",ROUNDUP((1-General!$F$10)*G40,0),""),"")</f>
        <v/>
      </c>
      <c r="J40" s="490" t="str">
        <f t="shared" si="5"/>
        <v/>
      </c>
      <c r="K40" s="183"/>
      <c r="L40" s="183"/>
      <c r="M40" s="183"/>
      <c r="N40" s="183"/>
    </row>
    <row r="41" spans="1:14" ht="17.100000000000001" customHeight="1">
      <c r="A41" s="496"/>
      <c r="B41" s="497"/>
      <c r="C41" s="497"/>
      <c r="D41" s="184" t="str">
        <f t="shared" si="3"/>
        <v>AC-035</v>
      </c>
      <c r="E41" s="377"/>
      <c r="F41" s="373"/>
      <c r="G41" s="489"/>
      <c r="H41" s="490" t="str">
        <f t="shared" si="4"/>
        <v/>
      </c>
      <c r="I41" s="489" t="str">
        <f>IF(G41&lt;&gt;"",IF(General!$F$10&lt;&gt;"",ROUNDUP((1-General!$F$10)*G41,0),""),"")</f>
        <v/>
      </c>
      <c r="J41" s="490" t="str">
        <f t="shared" si="5"/>
        <v/>
      </c>
      <c r="K41" s="183"/>
      <c r="L41" s="183"/>
      <c r="M41" s="183"/>
      <c r="N41" s="183"/>
    </row>
    <row r="42" spans="1:14" ht="17.100000000000001" customHeight="1">
      <c r="A42" s="496"/>
      <c r="B42" s="497"/>
      <c r="C42" s="497"/>
      <c r="D42" s="184" t="str">
        <f t="shared" si="3"/>
        <v>AC-036</v>
      </c>
      <c r="E42" s="377"/>
      <c r="F42" s="373"/>
      <c r="G42" s="489"/>
      <c r="H42" s="490" t="str">
        <f t="shared" si="4"/>
        <v/>
      </c>
      <c r="I42" s="489" t="str">
        <f>IF(G42&lt;&gt;"",IF(General!$F$10&lt;&gt;"",ROUNDUP((1-General!$F$10)*G42,0),""),"")</f>
        <v/>
      </c>
      <c r="J42" s="490" t="str">
        <f t="shared" si="5"/>
        <v/>
      </c>
      <c r="K42" s="183"/>
      <c r="L42" s="183"/>
      <c r="M42" s="183"/>
      <c r="N42" s="183"/>
    </row>
    <row r="43" spans="1:14" ht="17.100000000000001" customHeight="1">
      <c r="A43" s="496"/>
      <c r="B43" s="497"/>
      <c r="C43" s="497"/>
      <c r="D43" s="184" t="str">
        <f t="shared" si="3"/>
        <v>AC-037</v>
      </c>
      <c r="E43" s="377"/>
      <c r="F43" s="373"/>
      <c r="G43" s="489"/>
      <c r="H43" s="490" t="str">
        <f t="shared" si="4"/>
        <v/>
      </c>
      <c r="I43" s="489" t="str">
        <f>IF(G43&lt;&gt;"",IF(General!$F$10&lt;&gt;"",ROUNDUP((1-General!$F$10)*G43,0),""),"")</f>
        <v/>
      </c>
      <c r="J43" s="490" t="str">
        <f t="shared" si="5"/>
        <v/>
      </c>
      <c r="K43" s="183"/>
      <c r="L43" s="183"/>
      <c r="M43" s="183"/>
      <c r="N43" s="183"/>
    </row>
    <row r="44" spans="1:14" ht="17.100000000000001" customHeight="1">
      <c r="A44" s="496"/>
      <c r="B44" s="497"/>
      <c r="C44" s="497"/>
      <c r="D44" s="184" t="str">
        <f t="shared" si="3"/>
        <v>AC-038</v>
      </c>
      <c r="E44" s="377"/>
      <c r="F44" s="373"/>
      <c r="G44" s="489"/>
      <c r="H44" s="490" t="str">
        <f t="shared" si="4"/>
        <v/>
      </c>
      <c r="I44" s="489" t="str">
        <f>IF(G44&lt;&gt;"",IF(General!$F$10&lt;&gt;"",ROUNDUP((1-General!$F$10)*G44,0),""),"")</f>
        <v/>
      </c>
      <c r="J44" s="490" t="str">
        <f t="shared" si="5"/>
        <v/>
      </c>
      <c r="K44" s="183"/>
      <c r="L44" s="183"/>
      <c r="M44" s="183"/>
      <c r="N44" s="183"/>
    </row>
    <row r="45" spans="1:14" ht="17.100000000000001" customHeight="1">
      <c r="A45" s="496"/>
      <c r="B45" s="497"/>
      <c r="C45" s="497"/>
      <c r="D45" s="184" t="str">
        <f t="shared" si="3"/>
        <v>AC-039</v>
      </c>
      <c r="E45" s="377"/>
      <c r="F45" s="373"/>
      <c r="G45" s="489"/>
      <c r="H45" s="490" t="str">
        <f t="shared" si="4"/>
        <v/>
      </c>
      <c r="I45" s="489" t="str">
        <f>IF(G45&lt;&gt;"",IF(General!$F$10&lt;&gt;"",ROUNDUP((1-General!$F$10)*G45,0),""),"")</f>
        <v/>
      </c>
      <c r="J45" s="490" t="str">
        <f t="shared" si="5"/>
        <v/>
      </c>
      <c r="K45" s="183"/>
      <c r="L45" s="183"/>
      <c r="M45" s="183"/>
      <c r="N45" s="183"/>
    </row>
    <row r="46" spans="1:14" ht="17.100000000000001" customHeight="1">
      <c r="A46" s="496"/>
      <c r="B46" s="497"/>
      <c r="C46" s="497"/>
      <c r="D46" s="184" t="str">
        <f t="shared" si="3"/>
        <v>AC-040</v>
      </c>
      <c r="E46" s="377"/>
      <c r="F46" s="373"/>
      <c r="G46" s="489"/>
      <c r="H46" s="490" t="str">
        <f t="shared" si="4"/>
        <v/>
      </c>
      <c r="I46" s="489" t="str">
        <f>IF(G46&lt;&gt;"",IF(General!$F$10&lt;&gt;"",ROUNDUP((1-General!$F$10)*G46,0),""),"")</f>
        <v/>
      </c>
      <c r="J46" s="490" t="str">
        <f t="shared" si="5"/>
        <v/>
      </c>
      <c r="K46" s="183"/>
      <c r="L46" s="183"/>
      <c r="M46" s="183"/>
      <c r="N46" s="183"/>
    </row>
    <row r="47" spans="1:14" ht="17.100000000000001" customHeight="1">
      <c r="A47" s="496"/>
      <c r="B47" s="497"/>
      <c r="C47" s="497"/>
      <c r="D47" s="184" t="str">
        <f t="shared" si="3"/>
        <v>AC-041</v>
      </c>
      <c r="E47" s="377"/>
      <c r="F47" s="373"/>
      <c r="G47" s="489"/>
      <c r="H47" s="490" t="str">
        <f t="shared" si="4"/>
        <v/>
      </c>
      <c r="I47" s="489" t="str">
        <f>IF(G47&lt;&gt;"",IF(General!$F$10&lt;&gt;"",ROUNDUP((1-General!$F$10)*G47,0),""),"")</f>
        <v/>
      </c>
      <c r="J47" s="490" t="str">
        <f t="shared" si="5"/>
        <v/>
      </c>
      <c r="K47" s="183"/>
      <c r="L47" s="183"/>
      <c r="M47" s="183"/>
      <c r="N47" s="183"/>
    </row>
    <row r="48" spans="1:14" ht="17.100000000000001" customHeight="1">
      <c r="A48" s="496"/>
      <c r="B48" s="497"/>
      <c r="C48" s="497"/>
      <c r="D48" s="184" t="str">
        <f t="shared" si="3"/>
        <v>AC-042</v>
      </c>
      <c r="E48" s="377"/>
      <c r="F48" s="373"/>
      <c r="G48" s="489"/>
      <c r="H48" s="490" t="str">
        <f t="shared" si="4"/>
        <v/>
      </c>
      <c r="I48" s="489" t="str">
        <f>IF(G48&lt;&gt;"",IF(General!$F$10&lt;&gt;"",ROUNDUP((1-General!$F$10)*G48,0),""),"")</f>
        <v/>
      </c>
      <c r="J48" s="490" t="str">
        <f t="shared" si="5"/>
        <v/>
      </c>
      <c r="K48" s="183"/>
      <c r="L48" s="183"/>
      <c r="M48" s="183"/>
      <c r="N48" s="183"/>
    </row>
    <row r="49" spans="1:14" ht="17.100000000000001" customHeight="1">
      <c r="A49" s="496"/>
      <c r="B49" s="497"/>
      <c r="C49" s="497"/>
      <c r="D49" s="184" t="str">
        <f t="shared" si="3"/>
        <v>AC-043</v>
      </c>
      <c r="E49" s="377"/>
      <c r="F49" s="373"/>
      <c r="G49" s="489"/>
      <c r="H49" s="490" t="str">
        <f t="shared" si="4"/>
        <v/>
      </c>
      <c r="I49" s="489" t="str">
        <f>IF(G49&lt;&gt;"",IF(General!$F$10&lt;&gt;"",ROUNDUP((1-General!$F$10)*G49,0),""),"")</f>
        <v/>
      </c>
      <c r="J49" s="490" t="str">
        <f t="shared" si="5"/>
        <v/>
      </c>
      <c r="K49" s="183"/>
      <c r="L49" s="183"/>
      <c r="M49" s="183"/>
      <c r="N49" s="183"/>
    </row>
    <row r="50" spans="1:14" ht="17.100000000000001" customHeight="1">
      <c r="A50" s="496"/>
      <c r="B50" s="497"/>
      <c r="C50" s="497"/>
      <c r="D50" s="184" t="str">
        <f t="shared" si="3"/>
        <v>AC-044</v>
      </c>
      <c r="E50" s="377"/>
      <c r="F50" s="373"/>
      <c r="G50" s="489"/>
      <c r="H50" s="490" t="str">
        <f t="shared" si="4"/>
        <v/>
      </c>
      <c r="I50" s="489" t="str">
        <f>IF(G50&lt;&gt;"",IF(General!$F$10&lt;&gt;"",ROUNDUP((1-General!$F$10)*G50,0),""),"")</f>
        <v/>
      </c>
      <c r="J50" s="490" t="str">
        <f t="shared" si="5"/>
        <v/>
      </c>
      <c r="K50" s="183"/>
      <c r="L50" s="183"/>
      <c r="M50" s="183"/>
      <c r="N50" s="183"/>
    </row>
    <row r="51" spans="1:14" ht="17.100000000000001" customHeight="1">
      <c r="A51" s="496"/>
      <c r="B51" s="497"/>
      <c r="C51" s="497"/>
      <c r="D51" s="184" t="str">
        <f t="shared" si="3"/>
        <v>AC-045</v>
      </c>
      <c r="E51" s="377"/>
      <c r="F51" s="373"/>
      <c r="G51" s="489"/>
      <c r="H51" s="490" t="str">
        <f t="shared" si="4"/>
        <v/>
      </c>
      <c r="I51" s="489" t="str">
        <f>IF(G51&lt;&gt;"",IF(General!$F$10&lt;&gt;"",ROUNDUP((1-General!$F$10)*G51,0),""),"")</f>
        <v/>
      </c>
      <c r="J51" s="490" t="str">
        <f t="shared" si="5"/>
        <v/>
      </c>
      <c r="K51" s="183"/>
      <c r="L51" s="183"/>
      <c r="M51" s="183"/>
      <c r="N51" s="183"/>
    </row>
    <row r="52" spans="1:14" ht="17.100000000000001" customHeight="1">
      <c r="A52" s="496"/>
      <c r="B52" s="497"/>
      <c r="C52" s="497"/>
      <c r="D52" s="184" t="str">
        <f t="shared" si="3"/>
        <v>AC-046</v>
      </c>
      <c r="E52" s="377"/>
      <c r="F52" s="373"/>
      <c r="G52" s="489"/>
      <c r="H52" s="490" t="str">
        <f t="shared" si="4"/>
        <v/>
      </c>
      <c r="I52" s="489" t="str">
        <f>IF(G52&lt;&gt;"",IF(General!$F$10&lt;&gt;"",ROUNDUP((1-General!$F$10)*G52,0),""),"")</f>
        <v/>
      </c>
      <c r="J52" s="490" t="str">
        <f t="shared" si="5"/>
        <v/>
      </c>
      <c r="K52" s="183"/>
      <c r="L52" s="183"/>
      <c r="M52" s="183"/>
      <c r="N52" s="183"/>
    </row>
    <row r="53" spans="1:14" ht="17.100000000000001" customHeight="1">
      <c r="A53" s="496"/>
      <c r="B53" s="497"/>
      <c r="C53" s="497"/>
      <c r="D53" s="184" t="str">
        <f t="shared" si="3"/>
        <v>AC-047</v>
      </c>
      <c r="E53" s="377"/>
      <c r="F53" s="373"/>
      <c r="G53" s="489"/>
      <c r="H53" s="490" t="str">
        <f t="shared" si="4"/>
        <v/>
      </c>
      <c r="I53" s="489" t="str">
        <f>IF(G53&lt;&gt;"",IF(General!$F$10&lt;&gt;"",ROUNDUP((1-General!$F$10)*G53,0),""),"")</f>
        <v/>
      </c>
      <c r="J53" s="490" t="str">
        <f t="shared" si="5"/>
        <v/>
      </c>
      <c r="K53" s="183"/>
      <c r="L53" s="183"/>
      <c r="M53" s="183"/>
      <c r="N53" s="183"/>
    </row>
    <row r="54" spans="1:14" ht="17.100000000000001" customHeight="1">
      <c r="A54" s="496"/>
      <c r="B54" s="497"/>
      <c r="C54" s="497"/>
      <c r="D54" s="184" t="str">
        <f t="shared" si="3"/>
        <v>AC-048</v>
      </c>
      <c r="E54" s="377"/>
      <c r="F54" s="373"/>
      <c r="G54" s="489"/>
      <c r="H54" s="490" t="str">
        <f t="shared" si="4"/>
        <v/>
      </c>
      <c r="I54" s="489" t="str">
        <f>IF(G54&lt;&gt;"",IF(General!$F$10&lt;&gt;"",ROUNDUP((1-General!$F$10)*G54,0),""),"")</f>
        <v/>
      </c>
      <c r="J54" s="490" t="str">
        <f t="shared" si="5"/>
        <v/>
      </c>
      <c r="K54" s="183"/>
      <c r="L54" s="183"/>
      <c r="M54" s="183"/>
      <c r="N54" s="183"/>
    </row>
    <row r="55" spans="1:14" ht="17.100000000000001" customHeight="1">
      <c r="A55" s="496"/>
      <c r="B55" s="497"/>
      <c r="C55" s="497"/>
      <c r="D55" s="184" t="str">
        <f t="shared" si="3"/>
        <v>AC-049</v>
      </c>
      <c r="E55" s="377"/>
      <c r="F55" s="373"/>
      <c r="G55" s="489"/>
      <c r="H55" s="490" t="str">
        <f t="shared" si="4"/>
        <v/>
      </c>
      <c r="I55" s="489" t="str">
        <f>IF(G55&lt;&gt;"",IF(General!$F$10&lt;&gt;"",ROUNDUP((1-General!$F$10)*G55,0),""),"")</f>
        <v/>
      </c>
      <c r="J55" s="490" t="str">
        <f t="shared" si="5"/>
        <v/>
      </c>
      <c r="K55" s="183"/>
      <c r="L55" s="183"/>
      <c r="M55" s="183"/>
      <c r="N55" s="183"/>
    </row>
    <row r="56" spans="1:14" ht="17.100000000000001" customHeight="1">
      <c r="A56" s="496"/>
      <c r="B56" s="497"/>
      <c r="C56" s="497"/>
      <c r="D56" s="184" t="str">
        <f t="shared" si="3"/>
        <v>AC-050</v>
      </c>
      <c r="E56" s="377"/>
      <c r="F56" s="373"/>
      <c r="G56" s="489"/>
      <c r="H56" s="490" t="str">
        <f t="shared" si="4"/>
        <v/>
      </c>
      <c r="I56" s="489" t="str">
        <f>IF(G56&lt;&gt;"",IF(General!$F$10&lt;&gt;"",ROUNDUP((1-General!$F$10)*G56,0),""),"")</f>
        <v/>
      </c>
      <c r="J56" s="490" t="str">
        <f t="shared" si="5"/>
        <v/>
      </c>
      <c r="K56" s="183"/>
      <c r="L56" s="183"/>
      <c r="M56" s="183"/>
      <c r="N56" s="183"/>
    </row>
    <row r="57" spans="1:14" ht="17.100000000000001" customHeight="1">
      <c r="A57" s="496"/>
      <c r="B57" s="497"/>
      <c r="C57" s="497"/>
      <c r="D57" s="184" t="str">
        <f t="shared" si="3"/>
        <v>AC-051</v>
      </c>
      <c r="E57" s="377"/>
      <c r="F57" s="373"/>
      <c r="G57" s="489"/>
      <c r="H57" s="490" t="str">
        <f t="shared" si="4"/>
        <v/>
      </c>
      <c r="I57" s="489" t="str">
        <f>IF(G57&lt;&gt;"",IF(General!$F$10&lt;&gt;"",ROUNDUP((1-General!$F$10)*G57,0),""),"")</f>
        <v/>
      </c>
      <c r="J57" s="490" t="str">
        <f t="shared" si="5"/>
        <v/>
      </c>
      <c r="K57" s="183"/>
      <c r="L57" s="183"/>
      <c r="M57" s="183"/>
      <c r="N57" s="183"/>
    </row>
    <row r="58" spans="1:14" ht="17.100000000000001" customHeight="1">
      <c r="A58" s="496"/>
      <c r="B58" s="497"/>
      <c r="C58" s="497"/>
      <c r="D58" s="184" t="str">
        <f t="shared" si="3"/>
        <v>AC-052</v>
      </c>
      <c r="E58" s="377"/>
      <c r="F58" s="373"/>
      <c r="G58" s="489"/>
      <c r="H58" s="490" t="str">
        <f t="shared" si="4"/>
        <v/>
      </c>
      <c r="I58" s="489" t="str">
        <f>IF(G58&lt;&gt;"",IF(General!$F$10&lt;&gt;"",ROUNDUP((1-General!$F$10)*G58,0),""),"")</f>
        <v/>
      </c>
      <c r="J58" s="490" t="str">
        <f t="shared" si="5"/>
        <v/>
      </c>
      <c r="K58" s="183"/>
      <c r="L58" s="183"/>
      <c r="M58" s="183"/>
      <c r="N58" s="183"/>
    </row>
    <row r="59" spans="1:14" ht="17.100000000000001" customHeight="1">
      <c r="A59" s="496"/>
      <c r="B59" s="497"/>
      <c r="C59" s="497"/>
      <c r="D59" s="184" t="str">
        <f t="shared" si="3"/>
        <v>AC-053</v>
      </c>
      <c r="E59" s="377"/>
      <c r="F59" s="373"/>
      <c r="G59" s="489"/>
      <c r="H59" s="490" t="str">
        <f t="shared" si="4"/>
        <v/>
      </c>
      <c r="I59" s="489" t="str">
        <f>IF(G59&lt;&gt;"",IF(General!$F$10&lt;&gt;"",ROUNDUP((1-General!$F$10)*G59,0),""),"")</f>
        <v/>
      </c>
      <c r="J59" s="490" t="str">
        <f t="shared" si="5"/>
        <v/>
      </c>
      <c r="K59" s="183"/>
      <c r="L59" s="183"/>
      <c r="M59" s="183"/>
      <c r="N59" s="183"/>
    </row>
    <row r="60" spans="1:14" ht="17.100000000000001" customHeight="1">
      <c r="A60" s="496"/>
      <c r="B60" s="497"/>
      <c r="C60" s="497"/>
      <c r="D60" s="184" t="str">
        <f t="shared" si="3"/>
        <v>AC-054</v>
      </c>
      <c r="E60" s="377"/>
      <c r="F60" s="373"/>
      <c r="G60" s="489"/>
      <c r="H60" s="490" t="str">
        <f t="shared" si="4"/>
        <v/>
      </c>
      <c r="I60" s="489" t="str">
        <f>IF(G60&lt;&gt;"",IF(General!$F$10&lt;&gt;"",ROUNDUP((1-General!$F$10)*G60,0),""),"")</f>
        <v/>
      </c>
      <c r="J60" s="490" t="str">
        <f t="shared" si="5"/>
        <v/>
      </c>
      <c r="K60" s="183"/>
      <c r="L60" s="183"/>
      <c r="M60" s="183"/>
      <c r="N60" s="183"/>
    </row>
    <row r="61" spans="1:14" ht="17.100000000000001" customHeight="1">
      <c r="A61" s="496"/>
      <c r="B61" s="497"/>
      <c r="C61" s="497"/>
      <c r="D61" s="184" t="str">
        <f t="shared" si="3"/>
        <v>AC-055</v>
      </c>
      <c r="E61" s="377"/>
      <c r="F61" s="373"/>
      <c r="G61" s="489"/>
      <c r="H61" s="490" t="str">
        <f t="shared" si="4"/>
        <v/>
      </c>
      <c r="I61" s="489" t="str">
        <f>IF(G61&lt;&gt;"",IF(General!$F$10&lt;&gt;"",ROUNDUP((1-General!$F$10)*G61,0),""),"")</f>
        <v/>
      </c>
      <c r="J61" s="490" t="str">
        <f t="shared" si="5"/>
        <v/>
      </c>
      <c r="K61" s="183"/>
      <c r="L61" s="183"/>
      <c r="M61" s="183"/>
      <c r="N61" s="183"/>
    </row>
    <row r="62" spans="1:14" ht="17.100000000000001" customHeight="1">
      <c r="A62" s="496"/>
      <c r="B62" s="497"/>
      <c r="C62" s="497"/>
      <c r="D62" s="184" t="str">
        <f t="shared" si="3"/>
        <v>AC-056</v>
      </c>
      <c r="E62" s="377"/>
      <c r="F62" s="373"/>
      <c r="G62" s="489"/>
      <c r="H62" s="490" t="str">
        <f t="shared" si="4"/>
        <v/>
      </c>
      <c r="I62" s="489" t="str">
        <f>IF(G62&lt;&gt;"",IF(General!$F$10&lt;&gt;"",ROUNDUP((1-General!$F$10)*G62,0),""),"")</f>
        <v/>
      </c>
      <c r="J62" s="490" t="str">
        <f t="shared" si="5"/>
        <v/>
      </c>
      <c r="K62" s="183"/>
      <c r="L62" s="183"/>
      <c r="M62" s="183"/>
      <c r="N62" s="183"/>
    </row>
    <row r="63" spans="1:14" ht="17.100000000000001" customHeight="1">
      <c r="A63" s="496"/>
      <c r="B63" s="497"/>
      <c r="C63" s="497"/>
      <c r="D63" s="184" t="str">
        <f t="shared" si="3"/>
        <v>AC-057</v>
      </c>
      <c r="E63" s="377"/>
      <c r="F63" s="373"/>
      <c r="G63" s="489"/>
      <c r="H63" s="490" t="str">
        <f t="shared" si="4"/>
        <v/>
      </c>
      <c r="I63" s="489" t="str">
        <f>IF(G63&lt;&gt;"",IF(General!$F$10&lt;&gt;"",ROUNDUP((1-General!$F$10)*G63,0),""),"")</f>
        <v/>
      </c>
      <c r="J63" s="490" t="str">
        <f t="shared" si="5"/>
        <v/>
      </c>
      <c r="K63" s="183"/>
      <c r="L63" s="183"/>
      <c r="M63" s="183"/>
      <c r="N63" s="183"/>
    </row>
    <row r="64" spans="1:14" ht="17.100000000000001" customHeight="1">
      <c r="A64" s="496"/>
      <c r="B64" s="497"/>
      <c r="C64" s="497"/>
      <c r="D64" s="184" t="str">
        <f t="shared" si="3"/>
        <v>AC-058</v>
      </c>
      <c r="E64" s="377"/>
      <c r="F64" s="373"/>
      <c r="G64" s="489"/>
      <c r="H64" s="490" t="str">
        <f t="shared" si="4"/>
        <v/>
      </c>
      <c r="I64" s="489" t="str">
        <f>IF(G64&lt;&gt;"",IF(General!$F$10&lt;&gt;"",ROUNDUP((1-General!$F$10)*G64,0),""),"")</f>
        <v/>
      </c>
      <c r="J64" s="490" t="str">
        <f t="shared" si="5"/>
        <v/>
      </c>
      <c r="K64" s="183"/>
      <c r="L64" s="183"/>
      <c r="M64" s="183"/>
      <c r="N64" s="183"/>
    </row>
    <row r="65" spans="1:14" ht="17.100000000000001" customHeight="1">
      <c r="A65" s="496"/>
      <c r="B65" s="497"/>
      <c r="C65" s="497"/>
      <c r="D65" s="184" t="str">
        <f t="shared" si="3"/>
        <v>AC-059</v>
      </c>
      <c r="E65" s="377"/>
      <c r="F65" s="373"/>
      <c r="G65" s="489"/>
      <c r="H65" s="490" t="str">
        <f t="shared" si="4"/>
        <v/>
      </c>
      <c r="I65" s="489" t="str">
        <f>IF(G65&lt;&gt;"",IF(General!$F$10&lt;&gt;"",ROUNDUP((1-General!$F$10)*G65,0),""),"")</f>
        <v/>
      </c>
      <c r="J65" s="490" t="str">
        <f t="shared" si="5"/>
        <v/>
      </c>
      <c r="K65" s="183"/>
      <c r="L65" s="183"/>
      <c r="M65" s="183"/>
      <c r="N65" s="183"/>
    </row>
    <row r="66" spans="1:14" ht="17.100000000000001" customHeight="1">
      <c r="A66" s="496"/>
      <c r="B66" s="497"/>
      <c r="C66" s="497"/>
      <c r="D66" s="184" t="str">
        <f t="shared" si="3"/>
        <v>AC-060</v>
      </c>
      <c r="E66" s="377"/>
      <c r="F66" s="373"/>
      <c r="G66" s="489"/>
      <c r="H66" s="490" t="str">
        <f t="shared" si="4"/>
        <v/>
      </c>
      <c r="I66" s="489" t="str">
        <f>IF(G66&lt;&gt;"",IF(General!$F$10&lt;&gt;"",ROUNDUP((1-General!$F$10)*G66,0),""),"")</f>
        <v/>
      </c>
      <c r="J66" s="490" t="str">
        <f t="shared" si="5"/>
        <v/>
      </c>
      <c r="K66" s="183"/>
      <c r="L66" s="183"/>
      <c r="M66" s="183"/>
      <c r="N66" s="183"/>
    </row>
    <row r="67" spans="1:14" ht="17.100000000000001" customHeight="1">
      <c r="A67" s="496"/>
      <c r="B67" s="497"/>
      <c r="C67" s="497"/>
      <c r="D67" s="184" t="str">
        <f t="shared" si="3"/>
        <v>AC-061</v>
      </c>
      <c r="E67" s="377"/>
      <c r="F67" s="373"/>
      <c r="G67" s="489"/>
      <c r="H67" s="490" t="str">
        <f t="shared" si="4"/>
        <v/>
      </c>
      <c r="I67" s="489" t="str">
        <f>IF(G67&lt;&gt;"",IF(General!$F$10&lt;&gt;"",ROUNDUP((1-General!$F$10)*G67,0),""),"")</f>
        <v/>
      </c>
      <c r="J67" s="490" t="str">
        <f t="shared" si="5"/>
        <v/>
      </c>
      <c r="K67" s="183"/>
      <c r="L67" s="183"/>
      <c r="M67" s="183"/>
      <c r="N67" s="183"/>
    </row>
    <row r="68" spans="1:14" ht="17.100000000000001" customHeight="1">
      <c r="A68" s="496"/>
      <c r="B68" s="497"/>
      <c r="C68" s="497"/>
      <c r="D68" s="184" t="str">
        <f t="shared" si="3"/>
        <v>AC-062</v>
      </c>
      <c r="E68" s="377"/>
      <c r="F68" s="373"/>
      <c r="G68" s="489"/>
      <c r="H68" s="490" t="str">
        <f t="shared" si="4"/>
        <v/>
      </c>
      <c r="I68" s="489" t="str">
        <f>IF(G68&lt;&gt;"",IF(General!$F$10&lt;&gt;"",ROUNDUP((1-General!$F$10)*G68,0),""),"")</f>
        <v/>
      </c>
      <c r="J68" s="490" t="str">
        <f t="shared" si="5"/>
        <v/>
      </c>
      <c r="K68" s="183"/>
      <c r="L68" s="183"/>
      <c r="M68" s="183"/>
      <c r="N68" s="183"/>
    </row>
    <row r="69" spans="1:14" ht="17.100000000000001" customHeight="1">
      <c r="A69" s="496"/>
      <c r="B69" s="497"/>
      <c r="C69" s="497"/>
      <c r="D69" s="184" t="str">
        <f t="shared" si="3"/>
        <v>AC-063</v>
      </c>
      <c r="E69" s="377"/>
      <c r="F69" s="373"/>
      <c r="G69" s="489"/>
      <c r="H69" s="490" t="str">
        <f t="shared" si="4"/>
        <v/>
      </c>
      <c r="I69" s="489" t="str">
        <f>IF(G69&lt;&gt;"",IF(General!$F$10&lt;&gt;"",ROUNDUP((1-General!$F$10)*G69,0),""),"")</f>
        <v/>
      </c>
      <c r="J69" s="490" t="str">
        <f t="shared" si="5"/>
        <v/>
      </c>
      <c r="K69" s="183"/>
      <c r="L69" s="183"/>
      <c r="M69" s="183"/>
      <c r="N69" s="183"/>
    </row>
    <row r="70" spans="1:14" ht="17.100000000000001" customHeight="1">
      <c r="A70" s="496"/>
      <c r="B70" s="497"/>
      <c r="C70" s="497"/>
      <c r="D70" s="184" t="str">
        <f t="shared" si="3"/>
        <v>AC-064</v>
      </c>
      <c r="E70" s="377"/>
      <c r="F70" s="373"/>
      <c r="G70" s="489"/>
      <c r="H70" s="490" t="str">
        <f t="shared" si="4"/>
        <v/>
      </c>
      <c r="I70" s="489" t="str">
        <f>IF(G70&lt;&gt;"",IF(General!$F$10&lt;&gt;"",ROUNDUP((1-General!$F$10)*G70,0),""),"")</f>
        <v/>
      </c>
      <c r="J70" s="490" t="str">
        <f t="shared" si="5"/>
        <v/>
      </c>
      <c r="K70" s="183"/>
      <c r="L70" s="183"/>
      <c r="M70" s="183"/>
      <c r="N70" s="183"/>
    </row>
    <row r="71" spans="1:14" ht="17.100000000000001" customHeight="1">
      <c r="A71" s="496"/>
      <c r="B71" s="497"/>
      <c r="C71" s="497"/>
      <c r="D71" s="184" t="str">
        <f t="shared" si="3"/>
        <v>AC-065</v>
      </c>
      <c r="E71" s="377"/>
      <c r="F71" s="373"/>
      <c r="G71" s="489"/>
      <c r="H71" s="490" t="str">
        <f t="shared" si="4"/>
        <v/>
      </c>
      <c r="I71" s="489" t="str">
        <f>IF(G71&lt;&gt;"",IF(General!$F$10&lt;&gt;"",ROUNDUP((1-General!$F$10)*G71,0),""),"")</f>
        <v/>
      </c>
      <c r="J71" s="490" t="str">
        <f t="shared" si="5"/>
        <v/>
      </c>
      <c r="K71" s="183"/>
      <c r="L71" s="183"/>
      <c r="M71" s="183"/>
      <c r="N71" s="183"/>
    </row>
    <row r="72" spans="1:14" ht="17.100000000000001" customHeight="1">
      <c r="A72" s="496"/>
      <c r="B72" s="497"/>
      <c r="C72" s="497"/>
      <c r="D72" s="184" t="str">
        <f t="shared" si="3"/>
        <v>AC-066</v>
      </c>
      <c r="E72" s="377"/>
      <c r="F72" s="373"/>
      <c r="G72" s="489"/>
      <c r="H72" s="490" t="str">
        <f t="shared" si="4"/>
        <v/>
      </c>
      <c r="I72" s="489" t="str">
        <f>IF(G72&lt;&gt;"",IF(General!$F$10&lt;&gt;"",ROUNDUP((1-General!$F$10)*G72,0),""),"")</f>
        <v/>
      </c>
      <c r="J72" s="490" t="str">
        <f t="shared" si="5"/>
        <v/>
      </c>
      <c r="K72" s="183"/>
      <c r="L72" s="183"/>
      <c r="M72" s="183"/>
      <c r="N72" s="183"/>
    </row>
    <row r="73" spans="1:14" ht="17.100000000000001" customHeight="1">
      <c r="A73" s="496"/>
      <c r="B73" s="497"/>
      <c r="C73" s="497"/>
      <c r="D73" s="184" t="str">
        <f t="shared" si="3"/>
        <v>AC-067</v>
      </c>
      <c r="E73" s="377"/>
      <c r="F73" s="373"/>
      <c r="G73" s="489"/>
      <c r="H73" s="490" t="str">
        <f t="shared" si="4"/>
        <v/>
      </c>
      <c r="I73" s="489" t="str">
        <f>IF(G73&lt;&gt;"",IF(General!$F$10&lt;&gt;"",ROUNDUP((1-General!$F$10)*G73,0),""),"")</f>
        <v/>
      </c>
      <c r="J73" s="490" t="str">
        <f t="shared" si="5"/>
        <v/>
      </c>
      <c r="K73" s="183"/>
      <c r="L73" s="183"/>
      <c r="M73" s="183"/>
      <c r="N73" s="183"/>
    </row>
    <row r="74" spans="1:14" ht="17.100000000000001" customHeight="1">
      <c r="A74" s="496"/>
      <c r="B74" s="497"/>
      <c r="C74" s="497"/>
      <c r="D74" s="184" t="str">
        <f t="shared" si="3"/>
        <v>AC-068</v>
      </c>
      <c r="E74" s="377"/>
      <c r="F74" s="373"/>
      <c r="G74" s="489"/>
      <c r="H74" s="490" t="str">
        <f t="shared" si="4"/>
        <v/>
      </c>
      <c r="I74" s="489" t="str">
        <f>IF(G74&lt;&gt;"",IF(General!$F$10&lt;&gt;"",ROUNDUP((1-General!$F$10)*G74,0),""),"")</f>
        <v/>
      </c>
      <c r="J74" s="490" t="str">
        <f t="shared" si="5"/>
        <v/>
      </c>
      <c r="K74" s="183"/>
      <c r="L74" s="183"/>
      <c r="M74" s="183"/>
      <c r="N74" s="183"/>
    </row>
    <row r="75" spans="1:14" ht="17.100000000000001" customHeight="1">
      <c r="A75" s="496"/>
      <c r="B75" s="497"/>
      <c r="C75" s="497"/>
      <c r="D75" s="184" t="str">
        <f t="shared" si="3"/>
        <v>AC-069</v>
      </c>
      <c r="E75" s="377"/>
      <c r="F75" s="373"/>
      <c r="G75" s="489"/>
      <c r="H75" s="490" t="str">
        <f t="shared" si="4"/>
        <v/>
      </c>
      <c r="I75" s="489" t="str">
        <f>IF(G75&lt;&gt;"",IF(General!$F$10&lt;&gt;"",ROUNDUP((1-General!$F$10)*G75,0),""),"")</f>
        <v/>
      </c>
      <c r="J75" s="490" t="str">
        <f t="shared" si="5"/>
        <v/>
      </c>
      <c r="K75" s="183"/>
      <c r="L75" s="183"/>
      <c r="M75" s="183"/>
      <c r="N75" s="183"/>
    </row>
    <row r="76" spans="1:14" ht="17.100000000000001" customHeight="1">
      <c r="A76" s="496"/>
      <c r="B76" s="497"/>
      <c r="C76" s="497"/>
      <c r="D76" s="184" t="str">
        <f t="shared" si="3"/>
        <v>AC-070</v>
      </c>
      <c r="E76" s="377"/>
      <c r="F76" s="373"/>
      <c r="G76" s="489"/>
      <c r="H76" s="490" t="str">
        <f t="shared" si="4"/>
        <v/>
      </c>
      <c r="I76" s="489" t="str">
        <f>IF(G76&lt;&gt;"",IF(General!$F$10&lt;&gt;"",ROUNDUP((1-General!$F$10)*G76,0),""),"")</f>
        <v/>
      </c>
      <c r="J76" s="490" t="str">
        <f t="shared" si="5"/>
        <v/>
      </c>
      <c r="K76" s="183"/>
      <c r="L76" s="183"/>
      <c r="M76" s="183"/>
      <c r="N76" s="183"/>
    </row>
    <row r="77" spans="1:14" ht="17.100000000000001" customHeight="1">
      <c r="A77" s="496"/>
      <c r="B77" s="497"/>
      <c r="C77" s="497"/>
      <c r="D77" s="184" t="str">
        <f t="shared" si="3"/>
        <v>AC-071</v>
      </c>
      <c r="E77" s="377"/>
      <c r="F77" s="373"/>
      <c r="G77" s="489"/>
      <c r="H77" s="490" t="str">
        <f t="shared" si="4"/>
        <v/>
      </c>
      <c r="I77" s="489" t="str">
        <f>IF(G77&lt;&gt;"",IF(General!$F$10&lt;&gt;"",ROUNDUP((1-General!$F$10)*G77,0),""),"")</f>
        <v/>
      </c>
      <c r="J77" s="490" t="str">
        <f t="shared" si="5"/>
        <v/>
      </c>
      <c r="K77" s="183"/>
      <c r="L77" s="183"/>
      <c r="M77" s="183"/>
      <c r="N77" s="183"/>
    </row>
    <row r="78" spans="1:14" ht="17.100000000000001" customHeight="1">
      <c r="A78" s="496"/>
      <c r="B78" s="497"/>
      <c r="C78" s="497"/>
      <c r="D78" s="184" t="str">
        <f t="shared" si="3"/>
        <v>AC-072</v>
      </c>
      <c r="E78" s="377"/>
      <c r="F78" s="373"/>
      <c r="G78" s="489"/>
      <c r="H78" s="490" t="str">
        <f t="shared" si="4"/>
        <v/>
      </c>
      <c r="I78" s="489" t="str">
        <f>IF(G78&lt;&gt;"",IF(General!$F$10&lt;&gt;"",ROUNDUP((1-General!$F$10)*G78,0),""),"")</f>
        <v/>
      </c>
      <c r="J78" s="490" t="str">
        <f t="shared" si="5"/>
        <v/>
      </c>
      <c r="K78" s="183"/>
      <c r="L78" s="183"/>
      <c r="M78" s="183"/>
      <c r="N78" s="183"/>
    </row>
    <row r="79" spans="1:14" ht="17.100000000000001" customHeight="1">
      <c r="A79" s="496"/>
      <c r="B79" s="497"/>
      <c r="C79" s="497"/>
      <c r="D79" s="184" t="str">
        <f t="shared" si="3"/>
        <v>AC-073</v>
      </c>
      <c r="E79" s="377"/>
      <c r="F79" s="373"/>
      <c r="G79" s="489"/>
      <c r="H79" s="490" t="str">
        <f t="shared" si="4"/>
        <v/>
      </c>
      <c r="I79" s="489" t="str">
        <f>IF(G79&lt;&gt;"",IF(General!$F$10&lt;&gt;"",ROUNDUP((1-General!$F$10)*G79,0),""),"")</f>
        <v/>
      </c>
      <c r="J79" s="490" t="str">
        <f t="shared" si="5"/>
        <v/>
      </c>
      <c r="K79" s="183"/>
      <c r="L79" s="183"/>
      <c r="M79" s="183"/>
      <c r="N79" s="183"/>
    </row>
    <row r="80" spans="1:14" ht="17.100000000000001" customHeight="1">
      <c r="A80" s="496"/>
      <c r="B80" s="497"/>
      <c r="C80" s="497"/>
      <c r="D80" s="184" t="str">
        <f t="shared" si="3"/>
        <v>AC-074</v>
      </c>
      <c r="E80" s="377"/>
      <c r="F80" s="373"/>
      <c r="G80" s="489"/>
      <c r="H80" s="490" t="str">
        <f t="shared" si="4"/>
        <v/>
      </c>
      <c r="I80" s="489" t="str">
        <f>IF(G80&lt;&gt;"",IF(General!$F$10&lt;&gt;"",ROUNDUP((1-General!$F$10)*G80,0),""),"")</f>
        <v/>
      </c>
      <c r="J80" s="490" t="str">
        <f t="shared" si="5"/>
        <v/>
      </c>
      <c r="K80" s="183"/>
      <c r="L80" s="183"/>
      <c r="M80" s="183"/>
      <c r="N80" s="183"/>
    </row>
    <row r="81" spans="1:14" ht="17.100000000000001" customHeight="1">
      <c r="A81" s="496"/>
      <c r="B81" s="497"/>
      <c r="C81" s="497"/>
      <c r="D81" s="184" t="str">
        <f t="shared" si="3"/>
        <v>AC-075</v>
      </c>
      <c r="E81" s="377"/>
      <c r="F81" s="373"/>
      <c r="G81" s="489"/>
      <c r="H81" s="490" t="str">
        <f t="shared" si="4"/>
        <v/>
      </c>
      <c r="I81" s="489" t="str">
        <f>IF(G81&lt;&gt;"",IF(General!$F$10&lt;&gt;"",ROUNDUP((1-General!$F$10)*G81,0),""),"")</f>
        <v/>
      </c>
      <c r="J81" s="490" t="str">
        <f t="shared" si="5"/>
        <v/>
      </c>
      <c r="K81" s="183"/>
      <c r="L81" s="183"/>
      <c r="M81" s="183"/>
      <c r="N81" s="183"/>
    </row>
    <row r="82" spans="1:14" ht="17.100000000000001" customHeight="1">
      <c r="A82" s="496"/>
      <c r="B82" s="497"/>
      <c r="C82" s="497"/>
      <c r="D82" s="184" t="str">
        <f t="shared" si="3"/>
        <v>AC-076</v>
      </c>
      <c r="E82" s="377"/>
      <c r="F82" s="373"/>
      <c r="G82" s="489"/>
      <c r="H82" s="490" t="str">
        <f t="shared" si="4"/>
        <v/>
      </c>
      <c r="I82" s="489" t="str">
        <f>IF(G82&lt;&gt;"",IF(General!$F$10&lt;&gt;"",ROUNDUP((1-General!$F$10)*G82,0),""),"")</f>
        <v/>
      </c>
      <c r="J82" s="490" t="str">
        <f t="shared" si="5"/>
        <v/>
      </c>
      <c r="K82" s="183"/>
      <c r="L82" s="183"/>
      <c r="M82" s="183"/>
      <c r="N82" s="183"/>
    </row>
    <row r="83" spans="1:14" ht="17.100000000000001" customHeight="1">
      <c r="A83" s="496"/>
      <c r="B83" s="497"/>
      <c r="C83" s="497"/>
      <c r="D83" s="184" t="str">
        <f t="shared" si="3"/>
        <v>AC-077</v>
      </c>
      <c r="E83" s="377"/>
      <c r="F83" s="373"/>
      <c r="G83" s="489"/>
      <c r="H83" s="490" t="str">
        <f t="shared" si="4"/>
        <v/>
      </c>
      <c r="I83" s="489" t="str">
        <f>IF(G83&lt;&gt;"",IF(General!$F$10&lt;&gt;"",ROUNDUP((1-General!$F$10)*G83,0),""),"")</f>
        <v/>
      </c>
      <c r="J83" s="490" t="str">
        <f t="shared" si="5"/>
        <v/>
      </c>
      <c r="K83" s="183"/>
      <c r="L83" s="183"/>
      <c r="M83" s="183"/>
      <c r="N83" s="183"/>
    </row>
    <row r="84" spans="1:14" ht="17.100000000000001" customHeight="1">
      <c r="A84" s="496"/>
      <c r="B84" s="497"/>
      <c r="C84" s="497"/>
      <c r="D84" s="184" t="str">
        <f t="shared" si="3"/>
        <v>AC-078</v>
      </c>
      <c r="E84" s="377"/>
      <c r="F84" s="373"/>
      <c r="G84" s="489"/>
      <c r="H84" s="490" t="str">
        <f t="shared" si="4"/>
        <v/>
      </c>
      <c r="I84" s="489" t="str">
        <f>IF(G84&lt;&gt;"",IF(General!$F$10&lt;&gt;"",ROUNDUP((1-General!$F$10)*G84,0),""),"")</f>
        <v/>
      </c>
      <c r="J84" s="490" t="str">
        <f t="shared" si="5"/>
        <v/>
      </c>
      <c r="K84" s="183"/>
      <c r="L84" s="183"/>
      <c r="M84" s="183"/>
      <c r="N84" s="183"/>
    </row>
    <row r="85" spans="1:14" ht="17.100000000000001" customHeight="1">
      <c r="A85" s="496"/>
      <c r="B85" s="497"/>
      <c r="C85" s="497"/>
      <c r="D85" s="184" t="str">
        <f t="shared" si="3"/>
        <v>AC-079</v>
      </c>
      <c r="E85" s="377"/>
      <c r="F85" s="373"/>
      <c r="G85" s="489"/>
      <c r="H85" s="490" t="str">
        <f t="shared" si="4"/>
        <v/>
      </c>
      <c r="I85" s="489" t="str">
        <f>IF(G85&lt;&gt;"",IF(General!$F$10&lt;&gt;"",ROUNDUP((1-General!$F$10)*G85,0),""),"")</f>
        <v/>
      </c>
      <c r="J85" s="490" t="str">
        <f t="shared" si="5"/>
        <v/>
      </c>
      <c r="K85" s="183"/>
      <c r="L85" s="183"/>
      <c r="M85" s="183"/>
      <c r="N85" s="183"/>
    </row>
    <row r="86" spans="1:14" ht="17.100000000000001" customHeight="1">
      <c r="A86" s="496"/>
      <c r="B86" s="497"/>
      <c r="C86" s="497"/>
      <c r="D86" s="184" t="str">
        <f t="shared" si="3"/>
        <v>AC-080</v>
      </c>
      <c r="E86" s="377"/>
      <c r="F86" s="373"/>
      <c r="G86" s="489"/>
      <c r="H86" s="490" t="str">
        <f t="shared" si="4"/>
        <v/>
      </c>
      <c r="I86" s="489" t="str">
        <f>IF(G86&lt;&gt;"",IF(General!$F$10&lt;&gt;"",ROUNDUP((1-General!$F$10)*G86,0),""),"")</f>
        <v/>
      </c>
      <c r="J86" s="490" t="str">
        <f t="shared" si="5"/>
        <v/>
      </c>
      <c r="K86" s="183"/>
      <c r="L86" s="183"/>
      <c r="M86" s="183"/>
      <c r="N86" s="183"/>
    </row>
    <row r="87" spans="1:14" ht="17.100000000000001" customHeight="1">
      <c r="A87" s="496"/>
      <c r="B87" s="497"/>
      <c r="C87" s="497"/>
      <c r="D87" s="184" t="str">
        <f t="shared" si="3"/>
        <v>AC-081</v>
      </c>
      <c r="E87" s="377"/>
      <c r="F87" s="373"/>
      <c r="G87" s="489"/>
      <c r="H87" s="490" t="str">
        <f t="shared" si="4"/>
        <v/>
      </c>
      <c r="I87" s="489" t="str">
        <f>IF(G87&lt;&gt;"",IF(General!$F$10&lt;&gt;"",ROUNDUP((1-General!$F$10)*G87,0),""),"")</f>
        <v/>
      </c>
      <c r="J87" s="490" t="str">
        <f t="shared" si="5"/>
        <v/>
      </c>
      <c r="K87" s="183"/>
      <c r="L87" s="183"/>
      <c r="M87" s="183"/>
      <c r="N87" s="183"/>
    </row>
    <row r="88" spans="1:14" ht="17.100000000000001" customHeight="1">
      <c r="A88" s="496"/>
      <c r="B88" s="497"/>
      <c r="C88" s="497"/>
      <c r="D88" s="184" t="str">
        <f t="shared" si="3"/>
        <v>AC-082</v>
      </c>
      <c r="E88" s="377"/>
      <c r="F88" s="373"/>
      <c r="G88" s="489"/>
      <c r="H88" s="490" t="str">
        <f t="shared" si="4"/>
        <v/>
      </c>
      <c r="I88" s="489" t="str">
        <f>IF(G88&lt;&gt;"",IF(General!$F$10&lt;&gt;"",ROUNDUP((1-General!$F$10)*G88,0),""),"")</f>
        <v/>
      </c>
      <c r="J88" s="490" t="str">
        <f t="shared" si="5"/>
        <v/>
      </c>
      <c r="K88" s="183"/>
      <c r="L88" s="183"/>
      <c r="M88" s="183"/>
      <c r="N88" s="183"/>
    </row>
    <row r="89" spans="1:14" ht="17.100000000000001" customHeight="1">
      <c r="A89" s="496"/>
      <c r="B89" s="497"/>
      <c r="C89" s="497"/>
      <c r="D89" s="184" t="str">
        <f t="shared" ref="D89:D105" si="6">"AC-0"&amp;ROW(B89)-6</f>
        <v>AC-083</v>
      </c>
      <c r="E89" s="377"/>
      <c r="F89" s="373"/>
      <c r="G89" s="489"/>
      <c r="H89" s="490" t="str">
        <f t="shared" ref="H89:H105" si="7">IF(F89&lt;&gt;"",G89*F89,"")</f>
        <v/>
      </c>
      <c r="I89" s="489" t="str">
        <f>IF(G89&lt;&gt;"",IF(General!$F$10&lt;&gt;"",ROUNDUP((1-General!$F$10)*G89,0),""),"")</f>
        <v/>
      </c>
      <c r="J89" s="490" t="str">
        <f t="shared" ref="J89:J105" si="8">IF(I89&lt;&gt;"",F89*I89,"")</f>
        <v/>
      </c>
      <c r="K89" s="183"/>
      <c r="L89" s="183"/>
      <c r="M89" s="183"/>
      <c r="N89" s="183"/>
    </row>
    <row r="90" spans="1:14" ht="17.100000000000001" customHeight="1">
      <c r="A90" s="496"/>
      <c r="B90" s="497"/>
      <c r="C90" s="497"/>
      <c r="D90" s="184" t="str">
        <f t="shared" si="6"/>
        <v>AC-084</v>
      </c>
      <c r="E90" s="377"/>
      <c r="F90" s="373"/>
      <c r="G90" s="489"/>
      <c r="H90" s="490" t="str">
        <f t="shared" si="7"/>
        <v/>
      </c>
      <c r="I90" s="489" t="str">
        <f>IF(G90&lt;&gt;"",IF(General!$F$10&lt;&gt;"",ROUNDUP((1-General!$F$10)*G90,0),""),"")</f>
        <v/>
      </c>
      <c r="J90" s="490" t="str">
        <f t="shared" si="8"/>
        <v/>
      </c>
      <c r="K90" s="183"/>
      <c r="L90" s="183"/>
      <c r="M90" s="183"/>
      <c r="N90" s="183"/>
    </row>
    <row r="91" spans="1:14" ht="17.100000000000001" customHeight="1">
      <c r="A91" s="496"/>
      <c r="B91" s="497"/>
      <c r="C91" s="497"/>
      <c r="D91" s="184" t="str">
        <f t="shared" si="6"/>
        <v>AC-085</v>
      </c>
      <c r="E91" s="377"/>
      <c r="F91" s="373"/>
      <c r="G91" s="489"/>
      <c r="H91" s="490" t="str">
        <f t="shared" si="7"/>
        <v/>
      </c>
      <c r="I91" s="489" t="str">
        <f>IF(G91&lt;&gt;"",IF(General!$F$10&lt;&gt;"",ROUNDUP((1-General!$F$10)*G91,0),""),"")</f>
        <v/>
      </c>
      <c r="J91" s="490" t="str">
        <f t="shared" si="8"/>
        <v/>
      </c>
      <c r="K91" s="183"/>
      <c r="L91" s="183"/>
      <c r="M91" s="183"/>
      <c r="N91" s="183"/>
    </row>
    <row r="92" spans="1:14" ht="17.100000000000001" customHeight="1">
      <c r="A92" s="496"/>
      <c r="B92" s="497"/>
      <c r="C92" s="497"/>
      <c r="D92" s="184" t="str">
        <f t="shared" si="6"/>
        <v>AC-086</v>
      </c>
      <c r="E92" s="377"/>
      <c r="F92" s="373"/>
      <c r="G92" s="489"/>
      <c r="H92" s="490" t="str">
        <f t="shared" si="7"/>
        <v/>
      </c>
      <c r="I92" s="489" t="str">
        <f>IF(G92&lt;&gt;"",IF(General!$F$10&lt;&gt;"",ROUNDUP((1-General!$F$10)*G92,0),""),"")</f>
        <v/>
      </c>
      <c r="J92" s="490" t="str">
        <f t="shared" si="8"/>
        <v/>
      </c>
      <c r="K92" s="183"/>
      <c r="L92" s="183"/>
      <c r="M92" s="183"/>
      <c r="N92" s="183"/>
    </row>
    <row r="93" spans="1:14" ht="17.100000000000001" customHeight="1">
      <c r="A93" s="496"/>
      <c r="B93" s="497"/>
      <c r="C93" s="497"/>
      <c r="D93" s="184" t="str">
        <f t="shared" si="6"/>
        <v>AC-087</v>
      </c>
      <c r="E93" s="377"/>
      <c r="F93" s="373"/>
      <c r="G93" s="489"/>
      <c r="H93" s="490" t="str">
        <f t="shared" si="7"/>
        <v/>
      </c>
      <c r="I93" s="489" t="str">
        <f>IF(G93&lt;&gt;"",IF(General!$F$10&lt;&gt;"",ROUNDUP((1-General!$F$10)*G93,0),""),"")</f>
        <v/>
      </c>
      <c r="J93" s="490" t="str">
        <f t="shared" si="8"/>
        <v/>
      </c>
      <c r="K93" s="183"/>
      <c r="L93" s="183"/>
      <c r="M93" s="183"/>
      <c r="N93" s="183"/>
    </row>
    <row r="94" spans="1:14" ht="17.100000000000001" customHeight="1">
      <c r="A94" s="496"/>
      <c r="B94" s="497"/>
      <c r="C94" s="497"/>
      <c r="D94" s="184" t="str">
        <f t="shared" si="6"/>
        <v>AC-088</v>
      </c>
      <c r="E94" s="377"/>
      <c r="F94" s="373"/>
      <c r="G94" s="489"/>
      <c r="H94" s="490" t="str">
        <f t="shared" si="7"/>
        <v/>
      </c>
      <c r="I94" s="489" t="str">
        <f>IF(G94&lt;&gt;"",IF(General!$F$10&lt;&gt;"",ROUNDUP((1-General!$F$10)*G94,0),""),"")</f>
        <v/>
      </c>
      <c r="J94" s="490" t="str">
        <f t="shared" si="8"/>
        <v/>
      </c>
      <c r="K94" s="183"/>
      <c r="L94" s="183"/>
      <c r="M94" s="183"/>
      <c r="N94" s="183"/>
    </row>
    <row r="95" spans="1:14" ht="17.100000000000001" customHeight="1">
      <c r="A95" s="496"/>
      <c r="B95" s="497"/>
      <c r="C95" s="497"/>
      <c r="D95" s="184" t="str">
        <f t="shared" si="6"/>
        <v>AC-089</v>
      </c>
      <c r="E95" s="377"/>
      <c r="F95" s="373"/>
      <c r="G95" s="489"/>
      <c r="H95" s="490" t="str">
        <f t="shared" si="7"/>
        <v/>
      </c>
      <c r="I95" s="489" t="str">
        <f>IF(G95&lt;&gt;"",IF(General!$F$10&lt;&gt;"",ROUNDUP((1-General!$F$10)*G95,0),""),"")</f>
        <v/>
      </c>
      <c r="J95" s="490" t="str">
        <f t="shared" si="8"/>
        <v/>
      </c>
      <c r="K95" s="183"/>
      <c r="L95" s="183"/>
      <c r="M95" s="183"/>
      <c r="N95" s="183"/>
    </row>
    <row r="96" spans="1:14" ht="17.100000000000001" customHeight="1">
      <c r="A96" s="496"/>
      <c r="B96" s="497"/>
      <c r="C96" s="497"/>
      <c r="D96" s="184" t="str">
        <f t="shared" si="6"/>
        <v>AC-090</v>
      </c>
      <c r="E96" s="377"/>
      <c r="F96" s="373"/>
      <c r="G96" s="489"/>
      <c r="H96" s="490" t="str">
        <f t="shared" si="7"/>
        <v/>
      </c>
      <c r="I96" s="489" t="str">
        <f>IF(G96&lt;&gt;"",IF(General!$F$10&lt;&gt;"",ROUNDUP((1-General!$F$10)*G96,0),""),"")</f>
        <v/>
      </c>
      <c r="J96" s="490" t="str">
        <f t="shared" si="8"/>
        <v/>
      </c>
      <c r="K96" s="183"/>
      <c r="L96" s="183"/>
      <c r="M96" s="183"/>
      <c r="N96" s="183"/>
    </row>
    <row r="97" spans="1:14" ht="17.100000000000001" customHeight="1">
      <c r="A97" s="496"/>
      <c r="B97" s="497"/>
      <c r="C97" s="497"/>
      <c r="D97" s="184" t="str">
        <f t="shared" si="6"/>
        <v>AC-091</v>
      </c>
      <c r="E97" s="377"/>
      <c r="F97" s="373"/>
      <c r="G97" s="489"/>
      <c r="H97" s="490" t="str">
        <f t="shared" si="7"/>
        <v/>
      </c>
      <c r="I97" s="489" t="str">
        <f>IF(G97&lt;&gt;"",IF(General!$F$10&lt;&gt;"",ROUNDUP((1-General!$F$10)*G97,0),""),"")</f>
        <v/>
      </c>
      <c r="J97" s="490" t="str">
        <f t="shared" si="8"/>
        <v/>
      </c>
      <c r="K97" s="183"/>
      <c r="L97" s="183"/>
      <c r="M97" s="183"/>
      <c r="N97" s="183"/>
    </row>
    <row r="98" spans="1:14" ht="17.100000000000001" customHeight="1">
      <c r="A98" s="496"/>
      <c r="B98" s="497"/>
      <c r="C98" s="497"/>
      <c r="D98" s="184" t="str">
        <f t="shared" si="6"/>
        <v>AC-092</v>
      </c>
      <c r="E98" s="377"/>
      <c r="F98" s="373"/>
      <c r="G98" s="489"/>
      <c r="H98" s="490" t="str">
        <f t="shared" si="7"/>
        <v/>
      </c>
      <c r="I98" s="489" t="str">
        <f>IF(G98&lt;&gt;"",IF(General!$F$10&lt;&gt;"",ROUNDUP((1-General!$F$10)*G98,0),""),"")</f>
        <v/>
      </c>
      <c r="J98" s="490" t="str">
        <f t="shared" si="8"/>
        <v/>
      </c>
      <c r="K98" s="183"/>
      <c r="L98" s="183"/>
      <c r="M98" s="183"/>
      <c r="N98" s="183"/>
    </row>
    <row r="99" spans="1:14" ht="17.100000000000001" customHeight="1">
      <c r="A99" s="496"/>
      <c r="B99" s="497"/>
      <c r="C99" s="497"/>
      <c r="D99" s="184" t="str">
        <f t="shared" si="6"/>
        <v>AC-093</v>
      </c>
      <c r="E99" s="377"/>
      <c r="F99" s="373"/>
      <c r="G99" s="489"/>
      <c r="H99" s="490" t="str">
        <f t="shared" si="7"/>
        <v/>
      </c>
      <c r="I99" s="489" t="str">
        <f>IF(G99&lt;&gt;"",IF(General!$F$10&lt;&gt;"",ROUNDUP((1-General!$F$10)*G99,0),""),"")</f>
        <v/>
      </c>
      <c r="J99" s="490" t="str">
        <f t="shared" si="8"/>
        <v/>
      </c>
      <c r="K99" s="183"/>
      <c r="L99" s="183"/>
      <c r="M99" s="183"/>
      <c r="N99" s="183"/>
    </row>
    <row r="100" spans="1:14" ht="17.100000000000001" customHeight="1">
      <c r="A100" s="496"/>
      <c r="B100" s="497"/>
      <c r="C100" s="497"/>
      <c r="D100" s="184" t="str">
        <f t="shared" si="6"/>
        <v>AC-094</v>
      </c>
      <c r="E100" s="377"/>
      <c r="F100" s="373"/>
      <c r="G100" s="489"/>
      <c r="H100" s="490" t="str">
        <f t="shared" si="7"/>
        <v/>
      </c>
      <c r="I100" s="489" t="str">
        <f>IF(G100&lt;&gt;"",IF(General!$F$10&lt;&gt;"",ROUNDUP((1-General!$F$10)*G100,0),""),"")</f>
        <v/>
      </c>
      <c r="J100" s="490" t="str">
        <f t="shared" si="8"/>
        <v/>
      </c>
      <c r="K100" s="183"/>
      <c r="L100" s="183"/>
      <c r="M100" s="183"/>
      <c r="N100" s="183"/>
    </row>
    <row r="101" spans="1:14" ht="17.100000000000001" customHeight="1">
      <c r="A101" s="496"/>
      <c r="B101" s="497"/>
      <c r="C101" s="497"/>
      <c r="D101" s="184" t="str">
        <f t="shared" si="6"/>
        <v>AC-095</v>
      </c>
      <c r="E101" s="377"/>
      <c r="F101" s="373"/>
      <c r="G101" s="489"/>
      <c r="H101" s="490" t="str">
        <f t="shared" si="7"/>
        <v/>
      </c>
      <c r="I101" s="489" t="str">
        <f>IF(G101&lt;&gt;"",IF(General!$F$10&lt;&gt;"",ROUNDUP((1-General!$F$10)*G101,0),""),"")</f>
        <v/>
      </c>
      <c r="J101" s="490" t="str">
        <f t="shared" si="8"/>
        <v/>
      </c>
      <c r="K101" s="183"/>
      <c r="L101" s="183"/>
      <c r="M101" s="183"/>
      <c r="N101" s="183"/>
    </row>
    <row r="102" spans="1:14" ht="17.100000000000001" customHeight="1">
      <c r="A102" s="496"/>
      <c r="B102" s="497"/>
      <c r="C102" s="497"/>
      <c r="D102" s="184" t="str">
        <f t="shared" si="6"/>
        <v>AC-096</v>
      </c>
      <c r="E102" s="377"/>
      <c r="F102" s="373"/>
      <c r="G102" s="489"/>
      <c r="H102" s="490" t="str">
        <f t="shared" si="7"/>
        <v/>
      </c>
      <c r="I102" s="489" t="str">
        <f>IF(G102&lt;&gt;"",IF(General!$F$10&lt;&gt;"",ROUNDUP((1-General!$F$10)*G102,0),""),"")</f>
        <v/>
      </c>
      <c r="J102" s="490" t="str">
        <f t="shared" si="8"/>
        <v/>
      </c>
      <c r="K102" s="183"/>
      <c r="L102" s="183"/>
      <c r="M102" s="183"/>
      <c r="N102" s="183"/>
    </row>
    <row r="103" spans="1:14" ht="17.100000000000001" customHeight="1">
      <c r="A103" s="496"/>
      <c r="B103" s="497"/>
      <c r="C103" s="497"/>
      <c r="D103" s="184" t="str">
        <f t="shared" si="6"/>
        <v>AC-097</v>
      </c>
      <c r="E103" s="377"/>
      <c r="F103" s="373"/>
      <c r="G103" s="489"/>
      <c r="H103" s="490" t="str">
        <f t="shared" si="7"/>
        <v/>
      </c>
      <c r="I103" s="489" t="str">
        <f>IF(G103&lt;&gt;"",IF(General!$F$10&lt;&gt;"",ROUNDUP((1-General!$F$10)*G103,0),""),"")</f>
        <v/>
      </c>
      <c r="J103" s="490" t="str">
        <f t="shared" si="8"/>
        <v/>
      </c>
      <c r="K103" s="183"/>
      <c r="L103" s="183"/>
      <c r="M103" s="183"/>
      <c r="N103" s="183"/>
    </row>
    <row r="104" spans="1:14" ht="17.100000000000001" customHeight="1">
      <c r="A104" s="496"/>
      <c r="B104" s="497"/>
      <c r="C104" s="497"/>
      <c r="D104" s="184" t="str">
        <f t="shared" si="6"/>
        <v>AC-098</v>
      </c>
      <c r="E104" s="377"/>
      <c r="F104" s="373"/>
      <c r="G104" s="489"/>
      <c r="H104" s="490" t="str">
        <f t="shared" si="7"/>
        <v/>
      </c>
      <c r="I104" s="489" t="str">
        <f>IF(G104&lt;&gt;"",IF(General!$F$10&lt;&gt;"",ROUNDUP((1-General!$F$10)*G104,0),""),"")</f>
        <v/>
      </c>
      <c r="J104" s="490" t="str">
        <f t="shared" si="8"/>
        <v/>
      </c>
      <c r="K104" s="183"/>
      <c r="L104" s="183"/>
      <c r="M104" s="183"/>
      <c r="N104" s="183"/>
    </row>
    <row r="105" spans="1:14" ht="17.100000000000001" customHeight="1">
      <c r="A105" s="496"/>
      <c r="B105" s="497"/>
      <c r="C105" s="497"/>
      <c r="D105" s="184" t="str">
        <f t="shared" si="6"/>
        <v>AC-099</v>
      </c>
      <c r="E105" s="377"/>
      <c r="F105" s="373"/>
      <c r="G105" s="489"/>
      <c r="H105" s="490" t="str">
        <f t="shared" si="7"/>
        <v/>
      </c>
      <c r="I105" s="489" t="str">
        <f>IF(G105&lt;&gt;"",IF(General!$F$10&lt;&gt;"",ROUNDUP((1-General!$F$10)*G105,0),""),"")</f>
        <v/>
      </c>
      <c r="J105" s="490" t="str">
        <f t="shared" si="8"/>
        <v/>
      </c>
      <c r="K105" s="183"/>
      <c r="L105" s="183"/>
      <c r="M105" s="183"/>
      <c r="N105" s="183"/>
    </row>
    <row r="106" spans="1:14" ht="16.899999999999999" customHeight="1">
      <c r="A106" s="496"/>
      <c r="B106" s="497"/>
      <c r="C106" s="497"/>
      <c r="D106" s="187" t="str">
        <f t="shared" si="2"/>
        <v>AC-0100</v>
      </c>
      <c r="E106" s="374"/>
      <c r="F106" s="375"/>
      <c r="G106" s="491"/>
      <c r="H106" s="492" t="str">
        <f t="shared" si="1"/>
        <v/>
      </c>
      <c r="I106" s="491" t="str">
        <f>IF(G106&lt;&gt;"",IF(General!$F$10&lt;&gt;"",ROUNDUP((1-General!$F$10)*G106,0),""),"")</f>
        <v/>
      </c>
      <c r="J106" s="492" t="str">
        <f t="shared" si="0"/>
        <v/>
      </c>
      <c r="K106" s="183"/>
      <c r="L106" s="183"/>
      <c r="M106" s="183"/>
      <c r="N106" s="183"/>
    </row>
    <row r="107" spans="1:14" ht="16.899999999999999" customHeight="1" thickBot="1">
      <c r="A107" s="459"/>
      <c r="B107" s="497"/>
      <c r="C107" s="497"/>
      <c r="D107" s="190"/>
      <c r="E107" s="378"/>
      <c r="F107" s="379"/>
      <c r="G107" s="192"/>
      <c r="H107" s="193"/>
      <c r="I107" s="192"/>
      <c r="J107" s="193"/>
      <c r="K107" s="183"/>
      <c r="L107" s="183"/>
      <c r="M107" s="183"/>
      <c r="N107" s="183"/>
    </row>
    <row r="108" spans="1:14" ht="15.75" thickBot="1">
      <c r="A108" s="496"/>
      <c r="B108" s="458"/>
      <c r="C108" s="458"/>
      <c r="D108" s="194"/>
      <c r="E108" s="194"/>
      <c r="F108" s="380">
        <f>SUM(F7:F107)</f>
        <v>0</v>
      </c>
      <c r="G108" s="195" t="s">
        <v>384</v>
      </c>
      <c r="H108" s="195">
        <f>SUM(H7:H107)</f>
        <v>0</v>
      </c>
      <c r="I108" s="195" t="s">
        <v>385</v>
      </c>
      <c r="J108" s="195">
        <f>SUM(J7:J106)</f>
        <v>0</v>
      </c>
      <c r="K108" s="183"/>
      <c r="L108" s="183"/>
      <c r="M108" s="183"/>
      <c r="N108" s="183"/>
    </row>
    <row r="109" spans="1:14" ht="23.25">
      <c r="A109" s="459"/>
      <c r="B109" s="498"/>
      <c r="C109" s="498"/>
      <c r="D109" s="88"/>
      <c r="E109" s="199"/>
      <c r="F109" s="199"/>
      <c r="G109" s="199"/>
      <c r="H109" s="88"/>
      <c r="I109" s="104"/>
      <c r="J109" s="88"/>
      <c r="L109" s="344"/>
    </row>
    <row r="110" spans="1:14" ht="23.25">
      <c r="A110" s="376"/>
      <c r="B110" s="210"/>
      <c r="C110" s="210"/>
      <c r="D110" s="88"/>
      <c r="E110" s="160"/>
      <c r="F110" s="160"/>
      <c r="G110" s="160"/>
      <c r="H110" s="88"/>
      <c r="I110" s="104"/>
      <c r="J110" s="88"/>
    </row>
    <row r="111" spans="1:14" ht="19.5">
      <c r="A111" s="376"/>
      <c r="B111" s="210"/>
      <c r="C111" s="210"/>
      <c r="D111" s="347"/>
      <c r="E111" s="439"/>
      <c r="F111" s="439"/>
      <c r="G111" s="439"/>
      <c r="H111" s="347"/>
      <c r="I111" s="104"/>
      <c r="J111" s="347"/>
    </row>
    <row r="112" spans="1:14" ht="23.25">
      <c r="A112" s="376"/>
      <c r="B112" s="210"/>
      <c r="C112" s="210"/>
      <c r="D112" s="357"/>
      <c r="E112" s="357"/>
      <c r="F112" s="357"/>
      <c r="G112" s="357"/>
      <c r="H112" s="197"/>
      <c r="I112" s="357"/>
      <c r="J112" s="197"/>
      <c r="L112" s="344"/>
    </row>
    <row r="113" spans="1:26" ht="19.5">
      <c r="A113" s="376"/>
      <c r="B113" s="381"/>
      <c r="C113" s="381"/>
      <c r="D113" s="330" t="str">
        <f t="shared" ref="D113:D116" si="9">IF(E113&lt;&gt;"","-","")</f>
        <v>-</v>
      </c>
      <c r="E113" s="693" t="str">
        <f>IF(General!$D$10="Gree","Integrated top-mounted filter that blocks air-borne impurities.")</f>
        <v>Integrated top-mounted filter that blocks air-borne impurities.</v>
      </c>
      <c r="F113" s="357"/>
      <c r="G113" s="357"/>
      <c r="H113" s="357"/>
      <c r="I113" s="104"/>
      <c r="J113" s="104"/>
    </row>
    <row r="114" spans="1:26" ht="18">
      <c r="A114" s="376"/>
      <c r="B114" s="381"/>
      <c r="C114" s="381"/>
      <c r="D114" s="330" t="str">
        <f t="shared" si="9"/>
        <v>-</v>
      </c>
      <c r="E114" s="693" t="str">
        <f>IF(General!$D$10="Gree"," Evaporator and condenser with gold fins offer strong salt tolerance and acid resistance")</f>
        <v xml:space="preserve"> Evaporator and condenser with gold fins offer strong salt tolerance and acid resistance</v>
      </c>
      <c r="F114" s="693"/>
      <c r="G114" s="693"/>
      <c r="H114" s="693"/>
      <c r="I114" s="104"/>
      <c r="J114" s="104"/>
      <c r="K114" s="693"/>
    </row>
    <row r="115" spans="1:26" ht="22.9" customHeight="1">
      <c r="A115" s="376"/>
      <c r="B115" s="210"/>
      <c r="C115" s="210"/>
      <c r="D115" s="330" t="str">
        <f t="shared" si="9"/>
        <v>-</v>
      </c>
      <c r="E115" s="694" t="str">
        <f>IF(General!$D$10="Gree","Deep Cleaning: Tricolor filters can remove dust and is anti-bacterial, allowing you to breathe safely.")</f>
        <v>Deep Cleaning: Tricolor filters can remove dust and is anti-bacterial, allowing you to breathe safely.</v>
      </c>
      <c r="F115" s="693"/>
      <c r="G115" s="693"/>
      <c r="H115" s="693"/>
      <c r="I115" s="104"/>
      <c r="J115" s="160"/>
      <c r="K115" s="693"/>
    </row>
    <row r="116" spans="1:26" ht="28.9" customHeight="1">
      <c r="A116" s="376"/>
      <c r="B116" s="382"/>
      <c r="C116" s="382"/>
      <c r="D116" s="330" t="str">
        <f t="shared" si="9"/>
        <v>-</v>
      </c>
      <c r="E116" s="785" t="str">
        <f>IF(General!$D$10="Gree","Colasma air purification technology can achieve purification for the whole house by bacteria inhibition and deodorization")</f>
        <v>Colasma air purification technology can achieve purification for the whole house by bacteria inhibition and deodorization</v>
      </c>
      <c r="F116" s="785"/>
      <c r="G116" s="785"/>
      <c r="H116" s="785"/>
      <c r="I116" s="104"/>
      <c r="J116" s="88"/>
      <c r="K116" s="693"/>
    </row>
    <row r="117" spans="1:26" ht="35.450000000000003" customHeight="1">
      <c r="A117" s="376"/>
      <c r="B117" s="382"/>
      <c r="C117" s="382"/>
      <c r="D117" s="330" t="str">
        <f>IF(E117&lt;&gt;"","-","")</f>
        <v>-</v>
      </c>
      <c r="E117" s="785" t="str">
        <f>IF(General!$D$10="Gree","Self-Cleaning: Gree innovative evaporator self-cleaning technology and the process of condensing, frosting, sterilizing and defrosting can remove the dirt, keeping odor away and allowing you to breathe freely.")</f>
        <v>Self-Cleaning: Gree innovative evaporator self-cleaning technology and the process of condensing, frosting, sterilizing and defrosting can remove the dirt, keeping odor away and allowing you to breathe freely.</v>
      </c>
      <c r="F117" s="785"/>
      <c r="G117" s="785"/>
      <c r="H117" s="785"/>
      <c r="I117" s="104"/>
      <c r="J117" s="88"/>
      <c r="K117" s="693"/>
    </row>
    <row r="118" spans="1:26" ht="18">
      <c r="A118" s="383"/>
      <c r="B118" s="331"/>
      <c r="C118" s="331"/>
      <c r="D118" s="330" t="str">
        <f t="shared" ref="D118:D121" si="10">IF(E118&lt;&gt;"","-","")</f>
        <v>-</v>
      </c>
      <c r="E118" s="785" t="str">
        <f>IF(General!$D$10="Gree","Low Operation Noise for a Quiet and Comfortable Life.")</f>
        <v>Low Operation Noise for a Quiet and Comfortable Life.</v>
      </c>
      <c r="F118" s="785"/>
      <c r="G118" s="785"/>
      <c r="H118" s="785"/>
      <c r="I118" s="384"/>
      <c r="J118" s="104"/>
      <c r="K118" s="693"/>
    </row>
    <row r="119" spans="1:26" ht="18">
      <c r="A119" s="376"/>
      <c r="B119" s="331"/>
      <c r="C119" s="331"/>
      <c r="D119" s="330" t="str">
        <f t="shared" si="10"/>
        <v>-</v>
      </c>
      <c r="E119" s="785" t="str">
        <f>IF(General!$D$10="Gree","7 Fan Speeds Suit Various Needs")</f>
        <v>7 Fan Speeds Suit Various Needs</v>
      </c>
      <c r="F119" s="785"/>
      <c r="G119" s="785"/>
      <c r="H119" s="785"/>
      <c r="I119" s="384"/>
      <c r="J119" s="104"/>
      <c r="K119" s="693"/>
    </row>
    <row r="120" spans="1:26" ht="18">
      <c r="A120" s="320"/>
      <c r="B120" s="331"/>
      <c r="C120" s="331"/>
      <c r="D120" s="330" t="str">
        <f t="shared" si="10"/>
        <v>-</v>
      </c>
      <c r="E120" s="785" t="str">
        <f>IF(General!$D$10="Gree","Wi-Fi Bluetooth for Efficient Networking")</f>
        <v>Wi-Fi Bluetooth for Efficient Networking</v>
      </c>
      <c r="F120" s="785"/>
      <c r="G120" s="785"/>
      <c r="H120" s="785"/>
      <c r="I120" s="384"/>
      <c r="J120" s="104"/>
      <c r="K120" s="693"/>
      <c r="L120" s="104"/>
      <c r="M120" s="104"/>
      <c r="N120" s="104"/>
      <c r="O120" s="104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</row>
    <row r="121" spans="1:26" ht="18">
      <c r="A121" s="376"/>
      <c r="B121" s="382"/>
      <c r="C121" s="382"/>
      <c r="D121" s="330" t="str">
        <f t="shared" si="10"/>
        <v>-</v>
      </c>
      <c r="E121" s="785" t="str">
        <f>IF(General!$D$10="Gree","Can be connected to a central controller ")</f>
        <v xml:space="preserve">Can be connected to a central controller </v>
      </c>
      <c r="F121" s="785"/>
      <c r="G121" s="785"/>
      <c r="H121" s="785"/>
      <c r="I121" s="385"/>
      <c r="J121" s="88"/>
      <c r="K121" s="693"/>
    </row>
    <row r="122" spans="1:26" ht="18.75">
      <c r="A122" s="320"/>
      <c r="B122" s="212"/>
      <c r="C122" s="212"/>
      <c r="G122" s="384"/>
      <c r="I122" s="384"/>
      <c r="K122" s="693"/>
      <c r="L122" s="387"/>
      <c r="M122" s="388"/>
      <c r="N122" s="389"/>
      <c r="O122" s="104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</row>
    <row r="123" spans="1:26" ht="18.75">
      <c r="A123" s="320"/>
      <c r="B123" s="212"/>
      <c r="C123" s="212"/>
      <c r="G123" s="384"/>
      <c r="I123" s="384"/>
      <c r="K123" s="386"/>
      <c r="L123" s="387"/>
      <c r="M123" s="388"/>
      <c r="N123" s="389"/>
      <c r="O123" s="104"/>
      <c r="P123" s="104"/>
      <c r="Q123" s="104"/>
      <c r="R123" s="104"/>
      <c r="S123" s="104"/>
      <c r="T123" s="104"/>
      <c r="U123" s="104"/>
      <c r="V123" s="104"/>
      <c r="W123" s="104"/>
      <c r="X123" s="104"/>
      <c r="Y123" s="104"/>
      <c r="Z123" s="104"/>
    </row>
    <row r="124" spans="1:26" ht="18.75">
      <c r="A124" s="320"/>
      <c r="B124" s="212"/>
      <c r="C124" s="212"/>
      <c r="G124" s="384"/>
      <c r="I124" s="384"/>
      <c r="K124" s="386"/>
      <c r="L124" s="387"/>
      <c r="M124" s="388"/>
      <c r="N124" s="389"/>
      <c r="O124" s="104"/>
      <c r="P124" s="104"/>
      <c r="Q124" s="104"/>
      <c r="R124" s="104"/>
      <c r="S124" s="104"/>
      <c r="T124" s="104"/>
      <c r="U124" s="104"/>
      <c r="V124" s="104"/>
      <c r="W124" s="104"/>
      <c r="X124" s="104"/>
      <c r="Y124" s="104"/>
      <c r="Z124" s="104"/>
    </row>
    <row r="125" spans="1:26" ht="18.75">
      <c r="A125" s="320"/>
      <c r="B125" s="212"/>
      <c r="C125" s="212"/>
      <c r="G125" s="368"/>
      <c r="H125" s="167"/>
      <c r="I125" s="368"/>
      <c r="J125" s="167"/>
      <c r="K125" s="104"/>
      <c r="L125" s="104"/>
      <c r="M125" s="104"/>
      <c r="N125" s="104"/>
      <c r="O125" s="104"/>
      <c r="P125" s="104"/>
      <c r="Q125" s="104"/>
      <c r="R125" s="104"/>
      <c r="S125" s="104"/>
      <c r="T125" s="104"/>
      <c r="U125" s="104"/>
      <c r="V125" s="104"/>
      <c r="W125" s="104"/>
      <c r="X125" s="104"/>
      <c r="Y125" s="104"/>
      <c r="Z125" s="104"/>
    </row>
    <row r="126" spans="1:26" ht="18">
      <c r="A126" s="376"/>
      <c r="B126" s="382"/>
      <c r="C126" s="382"/>
      <c r="D126" s="162"/>
      <c r="E126" s="166"/>
      <c r="G126" s="385"/>
      <c r="H126" s="88"/>
      <c r="I126" s="385"/>
      <c r="J126" s="88"/>
    </row>
    <row r="127" spans="1:26" ht="18.75">
      <c r="A127" s="320"/>
      <c r="B127" s="212"/>
      <c r="C127" s="212"/>
      <c r="G127" s="384"/>
      <c r="I127" s="384"/>
      <c r="K127" s="386"/>
      <c r="L127" s="387"/>
      <c r="M127" s="388"/>
      <c r="N127" s="389"/>
      <c r="O127" s="104"/>
      <c r="P127" s="104"/>
      <c r="Q127" s="104"/>
      <c r="R127" s="104"/>
      <c r="S127" s="104"/>
      <c r="T127" s="104"/>
      <c r="U127" s="104"/>
      <c r="V127" s="104"/>
      <c r="W127" s="104"/>
      <c r="X127" s="104"/>
      <c r="Y127" s="104"/>
      <c r="Z127" s="104"/>
    </row>
    <row r="128" spans="1:26" ht="18.75">
      <c r="A128" s="320"/>
      <c r="B128" s="212"/>
      <c r="C128" s="212"/>
      <c r="G128" s="384"/>
      <c r="I128" s="384"/>
      <c r="K128" s="386"/>
      <c r="L128" s="387"/>
      <c r="M128" s="388"/>
      <c r="N128" s="389"/>
      <c r="O128" s="104"/>
      <c r="P128" s="104"/>
      <c r="Q128" s="104"/>
      <c r="R128" s="104"/>
      <c r="S128" s="104"/>
      <c r="T128" s="104"/>
      <c r="U128" s="104"/>
      <c r="V128" s="104"/>
      <c r="W128" s="104"/>
      <c r="X128" s="104"/>
      <c r="Y128" s="104"/>
      <c r="Z128" s="104"/>
    </row>
    <row r="129" spans="1:26" ht="18.75">
      <c r="A129" s="320"/>
      <c r="B129" s="212"/>
      <c r="C129" s="212"/>
      <c r="G129" s="384"/>
      <c r="I129" s="384"/>
      <c r="K129" s="386"/>
      <c r="L129" s="387"/>
      <c r="M129" s="388"/>
      <c r="N129" s="389"/>
      <c r="O129" s="104"/>
      <c r="P129" s="104"/>
      <c r="Q129" s="104"/>
      <c r="R129" s="104"/>
      <c r="S129" s="104"/>
      <c r="T129" s="104"/>
      <c r="U129" s="104"/>
      <c r="V129" s="104"/>
      <c r="W129" s="104"/>
      <c r="X129" s="104"/>
      <c r="Y129" s="104"/>
      <c r="Z129" s="104"/>
    </row>
    <row r="130" spans="1:26" ht="18.75">
      <c r="A130" s="320"/>
      <c r="B130" s="212"/>
      <c r="C130" s="212"/>
      <c r="G130" s="368"/>
      <c r="H130" s="167"/>
      <c r="I130" s="368"/>
      <c r="J130" s="167"/>
      <c r="K130" s="104"/>
      <c r="L130" s="104"/>
      <c r="M130" s="104"/>
      <c r="N130" s="104"/>
      <c r="O130" s="104"/>
      <c r="P130" s="104"/>
      <c r="Q130" s="104"/>
      <c r="R130" s="104"/>
      <c r="S130" s="104"/>
      <c r="T130" s="104"/>
      <c r="U130" s="104"/>
      <c r="V130" s="104"/>
      <c r="W130" s="104"/>
      <c r="X130" s="104"/>
      <c r="Y130" s="104"/>
      <c r="Z130" s="104"/>
    </row>
    <row r="131" spans="1:26" ht="18">
      <c r="A131" s="320"/>
      <c r="B131" s="212"/>
      <c r="C131" s="212"/>
      <c r="D131" s="385"/>
      <c r="E131" s="385"/>
      <c r="F131" s="385"/>
      <c r="G131" s="384"/>
      <c r="H131" s="167"/>
      <c r="I131" s="384"/>
      <c r="J131" s="167"/>
      <c r="K131" s="104"/>
      <c r="L131" s="104"/>
      <c r="M131" s="104"/>
      <c r="N131" s="104"/>
      <c r="O131" s="104"/>
      <c r="P131" s="104"/>
      <c r="Q131" s="104"/>
      <c r="R131" s="104"/>
      <c r="S131" s="104"/>
      <c r="T131" s="104"/>
      <c r="U131" s="104"/>
      <c r="V131" s="104"/>
      <c r="W131" s="104"/>
      <c r="X131" s="104"/>
      <c r="Y131" s="104"/>
      <c r="Z131" s="104"/>
    </row>
    <row r="132" spans="1:26" ht="18">
      <c r="A132" s="320"/>
      <c r="B132" s="212"/>
      <c r="C132" s="212"/>
      <c r="D132" s="385"/>
      <c r="E132" s="385"/>
      <c r="F132" s="385"/>
      <c r="G132" s="384"/>
      <c r="H132" s="167"/>
      <c r="I132" s="384"/>
      <c r="J132" s="167"/>
      <c r="K132" s="104"/>
      <c r="L132" s="104"/>
      <c r="M132" s="104"/>
      <c r="N132" s="104"/>
      <c r="O132" s="104"/>
      <c r="P132" s="104"/>
      <c r="Q132" s="104"/>
      <c r="R132" s="104"/>
      <c r="S132" s="104"/>
      <c r="T132" s="104"/>
      <c r="U132" s="104"/>
      <c r="V132" s="104"/>
      <c r="W132" s="104"/>
      <c r="X132" s="104"/>
      <c r="Y132" s="104"/>
      <c r="Z132" s="104"/>
    </row>
    <row r="133" spans="1:26" ht="18">
      <c r="B133" s="211"/>
      <c r="C133" s="211"/>
      <c r="D133" s="390"/>
      <c r="E133" s="390"/>
      <c r="G133" s="385"/>
      <c r="H133" s="104"/>
      <c r="I133" s="385"/>
      <c r="J133" s="104"/>
    </row>
    <row r="134" spans="1:26" ht="18.75">
      <c r="A134" s="320"/>
      <c r="B134" s="211"/>
      <c r="C134" s="211"/>
      <c r="D134" s="390"/>
      <c r="E134" s="390"/>
      <c r="H134" s="167"/>
      <c r="J134" s="167"/>
      <c r="K134" s="386"/>
      <c r="L134" s="387"/>
      <c r="M134" s="388"/>
      <c r="N134" s="389"/>
      <c r="O134" s="104"/>
      <c r="P134" s="104"/>
      <c r="Q134" s="104"/>
      <c r="R134" s="104"/>
      <c r="S134" s="104"/>
      <c r="T134" s="104"/>
      <c r="U134" s="104"/>
      <c r="V134" s="104"/>
      <c r="W134" s="104"/>
      <c r="X134" s="104"/>
      <c r="Y134" s="104"/>
      <c r="Z134" s="104"/>
    </row>
    <row r="135" spans="1:26" ht="18.75">
      <c r="A135" s="320"/>
      <c r="B135" s="211"/>
      <c r="C135" s="211"/>
      <c r="D135" s="388"/>
      <c r="H135" s="167"/>
      <c r="J135" s="167"/>
      <c r="K135" s="386"/>
      <c r="L135" s="387"/>
      <c r="M135" s="388"/>
      <c r="N135" s="389"/>
      <c r="O135" s="104"/>
      <c r="P135" s="104"/>
      <c r="Q135" s="104"/>
      <c r="R135" s="104"/>
      <c r="S135" s="104"/>
      <c r="T135" s="104"/>
      <c r="U135" s="104"/>
      <c r="V135" s="104"/>
      <c r="W135" s="104"/>
      <c r="X135" s="104"/>
      <c r="Y135" s="104"/>
      <c r="Z135" s="104"/>
    </row>
    <row r="136" spans="1:26" ht="18.75">
      <c r="A136" s="320"/>
      <c r="B136" s="211"/>
      <c r="C136" s="211"/>
      <c r="H136" s="167"/>
      <c r="J136" s="167"/>
      <c r="K136" s="386"/>
      <c r="L136" s="387"/>
      <c r="M136" s="388"/>
      <c r="N136" s="389"/>
      <c r="O136" s="104"/>
      <c r="P136" s="104"/>
      <c r="Q136" s="104"/>
      <c r="R136" s="104"/>
      <c r="S136" s="104"/>
      <c r="T136" s="104"/>
      <c r="U136" s="104"/>
      <c r="V136" s="104"/>
      <c r="W136" s="104"/>
      <c r="X136" s="104"/>
      <c r="Y136" s="104"/>
      <c r="Z136" s="104"/>
    </row>
    <row r="137" spans="1:26" ht="18.75">
      <c r="B137" s="211"/>
      <c r="C137" s="211"/>
      <c r="D137" s="365"/>
      <c r="E137" s="367"/>
      <c r="G137" s="368"/>
      <c r="H137" s="104"/>
      <c r="I137" s="368"/>
      <c r="J137" s="104"/>
    </row>
    <row r="138" spans="1:26" ht="18.75">
      <c r="B138" s="211"/>
      <c r="C138" s="211"/>
      <c r="D138" s="365"/>
      <c r="E138" s="367"/>
      <c r="G138" s="368"/>
      <c r="H138" s="104"/>
      <c r="I138" s="368"/>
      <c r="J138" s="104"/>
    </row>
    <row r="139" spans="1:26" ht="18.75">
      <c r="B139" s="211"/>
      <c r="C139" s="211"/>
      <c r="D139" s="365"/>
      <c r="E139" s="367"/>
      <c r="G139" s="368"/>
      <c r="H139" s="104"/>
      <c r="I139" s="368"/>
      <c r="J139" s="104"/>
    </row>
    <row r="140" spans="1:26" ht="18.75">
      <c r="B140" s="211"/>
      <c r="C140" s="211"/>
      <c r="D140" s="365"/>
      <c r="E140" s="367"/>
      <c r="G140" s="368"/>
      <c r="H140" s="104"/>
      <c r="I140" s="368"/>
      <c r="J140" s="104"/>
    </row>
    <row r="141" spans="1:26" ht="18.75">
      <c r="B141" s="211"/>
      <c r="C141" s="211"/>
      <c r="D141" s="365"/>
      <c r="E141" s="367"/>
      <c r="G141" s="368"/>
      <c r="H141" s="104"/>
      <c r="I141" s="368"/>
      <c r="J141" s="104"/>
    </row>
    <row r="142" spans="1:26" ht="18.75">
      <c r="B142" s="211"/>
      <c r="C142" s="211"/>
      <c r="D142" s="365"/>
      <c r="E142" s="367"/>
      <c r="G142" s="368"/>
      <c r="H142" s="104"/>
      <c r="I142" s="368"/>
      <c r="J142" s="104"/>
    </row>
    <row r="143" spans="1:26" ht="18.75">
      <c r="B143" s="211"/>
      <c r="C143" s="211"/>
      <c r="D143" s="365"/>
      <c r="E143" s="367"/>
      <c r="G143" s="368"/>
      <c r="H143" s="104"/>
      <c r="I143" s="368"/>
      <c r="J143" s="104"/>
    </row>
    <row r="144" spans="1:26" ht="18.75">
      <c r="B144" s="211"/>
      <c r="C144" s="211"/>
      <c r="D144" s="365"/>
      <c r="E144" s="367"/>
      <c r="G144" s="368"/>
      <c r="H144" s="104"/>
      <c r="I144" s="368"/>
      <c r="J144" s="104"/>
    </row>
    <row r="145" spans="2:10" ht="18.75">
      <c r="B145" s="211"/>
      <c r="C145" s="211"/>
      <c r="D145" s="365"/>
      <c r="E145" s="367"/>
      <c r="G145" s="368"/>
      <c r="H145" s="104"/>
      <c r="I145" s="368"/>
      <c r="J145" s="104"/>
    </row>
    <row r="146" spans="2:10" ht="18.75">
      <c r="B146" s="211"/>
      <c r="C146" s="211"/>
      <c r="D146" s="365"/>
      <c r="E146" s="367"/>
      <c r="G146" s="368"/>
      <c r="H146" s="104"/>
      <c r="I146" s="368"/>
      <c r="J146" s="104"/>
    </row>
    <row r="147" spans="2:10" ht="18.75">
      <c r="B147" s="211"/>
      <c r="C147" s="211"/>
      <c r="D147" s="365"/>
      <c r="E147" s="367"/>
      <c r="G147" s="368"/>
      <c r="H147" s="104"/>
      <c r="I147" s="368"/>
      <c r="J147" s="104"/>
    </row>
    <row r="148" spans="2:10" ht="18.75">
      <c r="B148" s="211"/>
      <c r="C148" s="211"/>
      <c r="D148" s="365"/>
      <c r="E148" s="367"/>
      <c r="G148" s="368"/>
      <c r="H148" s="104"/>
      <c r="I148" s="368"/>
      <c r="J148" s="104"/>
    </row>
    <row r="149" spans="2:10" ht="18.75">
      <c r="B149" s="211"/>
      <c r="C149" s="211"/>
      <c r="D149" s="365"/>
      <c r="E149" s="367"/>
      <c r="G149" s="368"/>
      <c r="H149" s="104"/>
      <c r="I149" s="368"/>
      <c r="J149" s="104"/>
    </row>
    <row r="150" spans="2:10" ht="18.75">
      <c r="B150" s="211"/>
      <c r="C150" s="211"/>
      <c r="D150" s="365"/>
      <c r="E150" s="367"/>
      <c r="G150" s="368"/>
      <c r="H150" s="104"/>
      <c r="I150" s="368"/>
      <c r="J150" s="104"/>
    </row>
    <row r="151" spans="2:10" ht="18.75">
      <c r="B151" s="211"/>
      <c r="C151" s="211"/>
      <c r="D151" s="365"/>
      <c r="E151" s="367"/>
      <c r="G151" s="368"/>
      <c r="H151" s="104"/>
      <c r="I151" s="368"/>
      <c r="J151" s="104"/>
    </row>
    <row r="152" spans="2:10" ht="18.75">
      <c r="B152" s="211"/>
      <c r="C152" s="211"/>
      <c r="D152" s="104"/>
      <c r="E152" s="367"/>
      <c r="G152" s="104"/>
      <c r="H152" s="104"/>
      <c r="I152" s="104"/>
      <c r="J152" s="104"/>
    </row>
    <row r="153" spans="2:10" ht="18.75">
      <c r="B153" s="211"/>
      <c r="C153" s="211"/>
      <c r="D153" s="104"/>
      <c r="E153" s="367"/>
      <c r="G153" s="104"/>
      <c r="H153" s="104"/>
      <c r="I153" s="104"/>
      <c r="J153" s="104"/>
    </row>
    <row r="154" spans="2:10" ht="18.75">
      <c r="B154" s="211"/>
      <c r="C154" s="211"/>
      <c r="D154" s="104"/>
      <c r="E154" s="367"/>
      <c r="G154" s="104"/>
      <c r="H154" s="104"/>
      <c r="I154" s="104"/>
      <c r="J154" s="104"/>
    </row>
    <row r="155" spans="2:10" ht="18.75">
      <c r="B155" s="211"/>
      <c r="C155" s="211"/>
      <c r="D155" s="104"/>
      <c r="E155" s="367"/>
      <c r="G155" s="104"/>
      <c r="H155" s="104"/>
      <c r="I155" s="104"/>
      <c r="J155" s="104"/>
    </row>
    <row r="156" spans="2:10" ht="18.75">
      <c r="B156" s="211"/>
      <c r="C156" s="211"/>
      <c r="D156" s="104"/>
      <c r="E156" s="367"/>
      <c r="G156" s="104"/>
      <c r="H156" s="104"/>
      <c r="I156" s="104"/>
      <c r="J156" s="104"/>
    </row>
    <row r="157" spans="2:10" ht="18.75">
      <c r="B157" s="211"/>
      <c r="C157" s="211"/>
      <c r="D157" s="104"/>
      <c r="E157" s="367"/>
      <c r="G157" s="104"/>
      <c r="H157" s="104"/>
      <c r="I157" s="104"/>
      <c r="J157" s="104"/>
    </row>
    <row r="158" spans="2:10" ht="18">
      <c r="B158" s="211"/>
      <c r="C158" s="211"/>
      <c r="D158" s="104"/>
      <c r="E158" s="104"/>
      <c r="F158" s="104"/>
      <c r="G158" s="104"/>
      <c r="H158" s="104"/>
      <c r="I158" s="104"/>
      <c r="J158" s="104"/>
    </row>
    <row r="159" spans="2:10" ht="18.75">
      <c r="B159" s="211"/>
      <c r="C159" s="211"/>
      <c r="D159" s="104"/>
      <c r="E159" s="367"/>
      <c r="F159" s="104"/>
      <c r="G159" s="104"/>
      <c r="H159" s="104"/>
      <c r="I159" s="104"/>
      <c r="J159" s="104"/>
    </row>
    <row r="160" spans="2:10" ht="18.75">
      <c r="B160" s="211"/>
      <c r="C160" s="211"/>
      <c r="D160" s="104"/>
      <c r="E160" s="367"/>
      <c r="F160" s="104"/>
      <c r="G160" s="104"/>
      <c r="H160" s="104"/>
      <c r="I160" s="104"/>
      <c r="J160" s="104"/>
    </row>
    <row r="161" spans="1:26" ht="18.75">
      <c r="B161" s="211"/>
      <c r="C161" s="211"/>
      <c r="D161" s="104"/>
      <c r="E161" s="367"/>
      <c r="F161" s="104"/>
      <c r="G161" s="104"/>
      <c r="H161" s="104"/>
      <c r="I161" s="104"/>
      <c r="J161" s="104"/>
    </row>
    <row r="162" spans="1:26" ht="18">
      <c r="B162" s="211"/>
      <c r="C162" s="211"/>
      <c r="D162" s="104"/>
      <c r="E162" s="104"/>
      <c r="F162" s="104"/>
      <c r="G162" s="104"/>
      <c r="H162" s="104"/>
      <c r="I162" s="104"/>
      <c r="J162" s="104"/>
    </row>
    <row r="163" spans="1:26" ht="18.75">
      <c r="A163" s="391"/>
      <c r="B163" s="392"/>
      <c r="C163" s="392"/>
      <c r="D163" s="367"/>
      <c r="E163" s="367"/>
      <c r="F163" s="365"/>
      <c r="G163" s="365"/>
      <c r="H163" s="368"/>
      <c r="I163" s="365"/>
      <c r="J163" s="368"/>
      <c r="K163" s="393"/>
      <c r="L163" s="393"/>
      <c r="M163" s="393"/>
      <c r="N163" s="393"/>
      <c r="O163" s="393"/>
      <c r="P163" s="393"/>
      <c r="Q163" s="393"/>
      <c r="R163" s="393"/>
      <c r="S163" s="393"/>
      <c r="T163" s="393"/>
      <c r="U163" s="393"/>
      <c r="V163" s="393"/>
      <c r="W163" s="393"/>
      <c r="X163" s="393"/>
      <c r="Y163" s="393"/>
      <c r="Z163" s="393"/>
    </row>
    <row r="164" spans="1:26" ht="18.75">
      <c r="A164" s="391"/>
      <c r="B164" s="392"/>
      <c r="C164" s="392"/>
      <c r="D164" s="367"/>
      <c r="E164" s="367"/>
      <c r="F164" s="365"/>
      <c r="G164" s="365"/>
      <c r="H164" s="368"/>
      <c r="I164" s="365"/>
      <c r="J164" s="368"/>
      <c r="K164" s="393"/>
      <c r="L164" s="393"/>
      <c r="M164" s="393"/>
      <c r="N164" s="393"/>
      <c r="O164" s="393"/>
      <c r="P164" s="393"/>
      <c r="Q164" s="393"/>
      <c r="R164" s="393"/>
      <c r="S164" s="393"/>
      <c r="T164" s="393"/>
      <c r="U164" s="393"/>
      <c r="V164" s="393"/>
      <c r="W164" s="393"/>
      <c r="X164" s="393"/>
      <c r="Y164" s="393"/>
      <c r="Z164" s="393"/>
    </row>
    <row r="165" spans="1:26" ht="18.75">
      <c r="A165" s="391"/>
      <c r="B165" s="392"/>
      <c r="C165" s="392"/>
      <c r="D165" s="367"/>
      <c r="E165" s="367"/>
      <c r="F165" s="365"/>
      <c r="G165" s="365"/>
      <c r="H165" s="368"/>
      <c r="I165" s="365"/>
      <c r="J165" s="368"/>
      <c r="K165" s="393"/>
      <c r="L165" s="393"/>
      <c r="M165" s="393"/>
      <c r="N165" s="393"/>
      <c r="O165" s="393"/>
      <c r="P165" s="393"/>
      <c r="Q165" s="393"/>
      <c r="R165" s="393"/>
      <c r="S165" s="393"/>
      <c r="T165" s="393"/>
      <c r="U165" s="393"/>
      <c r="V165" s="393"/>
      <c r="W165" s="393"/>
      <c r="X165" s="393"/>
      <c r="Y165" s="393"/>
      <c r="Z165" s="393"/>
    </row>
    <row r="166" spans="1:26" ht="18.75">
      <c r="A166" s="391"/>
      <c r="B166" s="392"/>
      <c r="C166" s="392"/>
      <c r="D166" s="367"/>
      <c r="E166" s="367"/>
      <c r="F166" s="365"/>
      <c r="G166" s="365"/>
      <c r="H166" s="368"/>
      <c r="I166" s="365"/>
      <c r="J166" s="368"/>
      <c r="K166" s="393"/>
      <c r="L166" s="393"/>
      <c r="M166" s="393"/>
      <c r="N166" s="393"/>
      <c r="O166" s="393"/>
      <c r="P166" s="393"/>
      <c r="Q166" s="393"/>
      <c r="R166" s="393"/>
      <c r="S166" s="393"/>
      <c r="T166" s="393"/>
      <c r="U166" s="393"/>
      <c r="V166" s="393"/>
      <c r="W166" s="393"/>
      <c r="X166" s="393"/>
      <c r="Y166" s="393"/>
      <c r="Z166" s="393"/>
    </row>
    <row r="167" spans="1:26" ht="18.75">
      <c r="A167" s="391"/>
      <c r="B167" s="392"/>
      <c r="C167" s="392"/>
      <c r="D167" s="367"/>
      <c r="E167" s="367"/>
      <c r="F167" s="365"/>
      <c r="G167" s="365"/>
      <c r="H167" s="368"/>
      <c r="I167" s="365"/>
      <c r="J167" s="368"/>
      <c r="K167" s="393"/>
      <c r="L167" s="393"/>
      <c r="M167" s="393"/>
      <c r="N167" s="393"/>
      <c r="O167" s="393"/>
      <c r="P167" s="393"/>
      <c r="Q167" s="393"/>
      <c r="R167" s="393"/>
      <c r="S167" s="393"/>
      <c r="T167" s="393"/>
      <c r="U167" s="393"/>
      <c r="V167" s="393"/>
      <c r="W167" s="393"/>
      <c r="X167" s="393"/>
      <c r="Y167" s="393"/>
      <c r="Z167" s="393"/>
    </row>
    <row r="168" spans="1:26" ht="18.75">
      <c r="A168" s="391"/>
      <c r="B168" s="392"/>
      <c r="C168" s="392"/>
      <c r="D168" s="367"/>
      <c r="E168" s="367"/>
      <c r="F168" s="365"/>
      <c r="G168" s="365"/>
      <c r="H168" s="368"/>
      <c r="I168" s="365"/>
      <c r="J168" s="368"/>
      <c r="K168" s="393"/>
      <c r="L168" s="393"/>
      <c r="M168" s="393"/>
      <c r="N168" s="393"/>
      <c r="O168" s="393"/>
      <c r="P168" s="393"/>
      <c r="Q168" s="393"/>
      <c r="R168" s="393"/>
      <c r="S168" s="393"/>
      <c r="T168" s="393"/>
      <c r="U168" s="393"/>
      <c r="V168" s="393"/>
      <c r="W168" s="393"/>
      <c r="X168" s="393"/>
      <c r="Y168" s="393"/>
      <c r="Z168" s="393"/>
    </row>
    <row r="169" spans="1:26" ht="18.75">
      <c r="A169" s="391"/>
      <c r="B169" s="394"/>
      <c r="C169" s="394"/>
      <c r="D169" s="367"/>
      <c r="E169" s="367"/>
      <c r="F169" s="365"/>
      <c r="G169" s="365"/>
      <c r="H169" s="368"/>
      <c r="I169" s="365"/>
      <c r="J169" s="368"/>
      <c r="K169" s="393"/>
      <c r="L169" s="393"/>
      <c r="M169" s="393"/>
      <c r="N169" s="393"/>
      <c r="O169" s="393"/>
      <c r="P169" s="393"/>
      <c r="Q169" s="393"/>
      <c r="R169" s="393"/>
      <c r="S169" s="393"/>
      <c r="T169" s="393"/>
      <c r="U169" s="393"/>
      <c r="V169" s="393"/>
      <c r="W169" s="393"/>
      <c r="X169" s="393"/>
      <c r="Y169" s="393"/>
      <c r="Z169" s="393"/>
    </row>
    <row r="170" spans="1:26" ht="18.75">
      <c r="A170" s="391"/>
      <c r="B170" s="394"/>
      <c r="C170" s="394"/>
      <c r="D170" s="367"/>
      <c r="E170" s="367"/>
      <c r="F170" s="365"/>
      <c r="G170" s="365"/>
      <c r="H170" s="368"/>
      <c r="I170" s="365"/>
      <c r="J170" s="368"/>
      <c r="K170" s="393"/>
      <c r="L170" s="393"/>
      <c r="M170" s="393"/>
      <c r="N170" s="393"/>
      <c r="O170" s="393"/>
      <c r="P170" s="393"/>
      <c r="Q170" s="393"/>
      <c r="R170" s="393"/>
      <c r="S170" s="393"/>
      <c r="T170" s="393"/>
      <c r="U170" s="393"/>
      <c r="V170" s="393"/>
      <c r="W170" s="393"/>
      <c r="X170" s="393"/>
      <c r="Y170" s="393"/>
      <c r="Z170" s="393"/>
    </row>
    <row r="171" spans="1:26" ht="18.75">
      <c r="A171" s="391"/>
      <c r="B171" s="395"/>
      <c r="C171" s="395"/>
      <c r="D171" s="367"/>
      <c r="E171" s="367"/>
      <c r="F171" s="365"/>
      <c r="G171" s="365"/>
      <c r="H171" s="368"/>
      <c r="I171" s="365"/>
      <c r="J171" s="368"/>
      <c r="K171" s="393"/>
      <c r="L171" s="393"/>
      <c r="M171" s="393"/>
      <c r="N171" s="393"/>
      <c r="O171" s="393"/>
      <c r="P171" s="393"/>
      <c r="Q171" s="393"/>
      <c r="R171" s="393"/>
      <c r="S171" s="393"/>
      <c r="T171" s="393"/>
      <c r="U171" s="393"/>
      <c r="V171" s="393"/>
      <c r="W171" s="393"/>
      <c r="X171" s="393"/>
      <c r="Y171" s="393"/>
      <c r="Z171" s="393"/>
    </row>
    <row r="172" spans="1:26" ht="18">
      <c r="B172" s="211"/>
      <c r="C172" s="211"/>
      <c r="D172" s="104"/>
      <c r="E172" s="104"/>
      <c r="F172" s="104"/>
      <c r="G172" s="104"/>
      <c r="H172" s="104"/>
      <c r="I172" s="104"/>
      <c r="J172" s="104"/>
    </row>
    <row r="173" spans="1:26" ht="18.75">
      <c r="A173" s="320"/>
      <c r="B173" s="396"/>
      <c r="C173" s="396"/>
      <c r="D173" s="365"/>
      <c r="E173" s="393"/>
      <c r="F173" s="104"/>
      <c r="G173" s="393"/>
      <c r="H173" s="167"/>
      <c r="I173" s="393"/>
      <c r="J173" s="167"/>
      <c r="K173" s="104"/>
      <c r="L173" s="104"/>
      <c r="M173" s="104"/>
      <c r="N173" s="104"/>
      <c r="O173" s="104"/>
      <c r="P173" s="104"/>
      <c r="Q173" s="104"/>
      <c r="R173" s="104"/>
      <c r="S173" s="104"/>
      <c r="T173" s="104"/>
      <c r="U173" s="104"/>
      <c r="V173" s="104"/>
      <c r="W173" s="104"/>
      <c r="X173" s="104"/>
      <c r="Y173" s="104"/>
      <c r="Z173" s="104"/>
    </row>
    <row r="174" spans="1:26" ht="18.75">
      <c r="A174" s="320"/>
      <c r="B174" s="396"/>
      <c r="C174" s="396"/>
      <c r="D174" s="365"/>
      <c r="E174" s="393"/>
      <c r="F174" s="104"/>
      <c r="G174" s="393"/>
      <c r="H174" s="167"/>
      <c r="I174" s="393"/>
      <c r="J174" s="167"/>
      <c r="K174" s="104"/>
      <c r="L174" s="104"/>
      <c r="M174" s="104"/>
      <c r="N174" s="104"/>
      <c r="O174" s="104"/>
      <c r="P174" s="104"/>
      <c r="Q174" s="104"/>
      <c r="R174" s="104"/>
      <c r="S174" s="104"/>
      <c r="T174" s="104"/>
      <c r="U174" s="104"/>
      <c r="V174" s="104"/>
      <c r="W174" s="104"/>
      <c r="X174" s="104"/>
      <c r="Y174" s="104"/>
      <c r="Z174" s="104"/>
    </row>
    <row r="175" spans="1:26" ht="18.75">
      <c r="A175" s="320"/>
      <c r="B175" s="396"/>
      <c r="C175" s="396"/>
      <c r="D175" s="365"/>
      <c r="E175" s="393"/>
      <c r="F175" s="104"/>
      <c r="G175" s="393"/>
      <c r="H175" s="167"/>
      <c r="I175" s="393"/>
      <c r="J175" s="167"/>
      <c r="K175" s="104"/>
      <c r="L175" s="104"/>
      <c r="M175" s="104"/>
      <c r="N175" s="104"/>
      <c r="O175" s="104"/>
      <c r="P175" s="104"/>
      <c r="Q175" s="104"/>
      <c r="R175" s="104"/>
      <c r="S175" s="104"/>
      <c r="T175" s="104"/>
      <c r="U175" s="104"/>
      <c r="V175" s="104"/>
      <c r="W175" s="104"/>
      <c r="X175" s="104"/>
      <c r="Y175" s="104"/>
      <c r="Z175" s="104"/>
    </row>
    <row r="176" spans="1:26" ht="18.75">
      <c r="A176" s="320"/>
      <c r="B176" s="396"/>
      <c r="C176" s="396"/>
      <c r="D176" s="365"/>
      <c r="E176" s="393"/>
      <c r="F176" s="104"/>
      <c r="G176" s="393"/>
      <c r="H176" s="167"/>
      <c r="I176" s="393"/>
      <c r="J176" s="167"/>
      <c r="K176" s="104"/>
      <c r="L176" s="104"/>
      <c r="M176" s="104"/>
      <c r="N176" s="104"/>
      <c r="O176" s="104"/>
      <c r="P176" s="104"/>
      <c r="Q176" s="104"/>
      <c r="R176" s="104"/>
      <c r="S176" s="104"/>
      <c r="T176" s="104"/>
      <c r="U176" s="104"/>
      <c r="V176" s="104"/>
      <c r="W176" s="104"/>
      <c r="X176" s="104"/>
      <c r="Y176" s="104"/>
      <c r="Z176" s="104"/>
    </row>
    <row r="177" spans="1:26" ht="18.75">
      <c r="A177" s="320"/>
      <c r="B177" s="396"/>
      <c r="C177" s="396"/>
      <c r="D177" s="365"/>
      <c r="E177" s="393"/>
      <c r="F177" s="104"/>
      <c r="G177" s="393"/>
      <c r="H177" s="167"/>
      <c r="I177" s="393"/>
      <c r="J177" s="167"/>
      <c r="K177" s="104"/>
      <c r="L177" s="104"/>
      <c r="M177" s="104"/>
      <c r="N177" s="104"/>
      <c r="O177" s="104"/>
      <c r="P177" s="104"/>
      <c r="Q177" s="104"/>
      <c r="R177" s="104"/>
      <c r="S177" s="104"/>
      <c r="T177" s="104"/>
      <c r="U177" s="104"/>
      <c r="V177" s="104"/>
      <c r="W177" s="104"/>
      <c r="X177" s="104"/>
      <c r="Y177" s="104"/>
      <c r="Z177" s="104"/>
    </row>
    <row r="178" spans="1:26" ht="18.75">
      <c r="A178" s="320"/>
      <c r="B178" s="211"/>
      <c r="C178" s="211"/>
      <c r="D178" s="365"/>
      <c r="E178" s="393"/>
      <c r="F178" s="104"/>
      <c r="G178" s="393"/>
      <c r="H178" s="167"/>
      <c r="I178" s="393"/>
      <c r="J178" s="167"/>
      <c r="K178" s="104"/>
      <c r="L178" s="104"/>
      <c r="M178" s="104"/>
      <c r="N178" s="104"/>
      <c r="O178" s="104"/>
      <c r="P178" s="104"/>
      <c r="Q178" s="104"/>
      <c r="R178" s="104"/>
      <c r="S178" s="104"/>
      <c r="T178" s="104"/>
      <c r="U178" s="104"/>
      <c r="V178" s="104"/>
      <c r="W178" s="104"/>
      <c r="X178" s="104"/>
      <c r="Y178" s="104"/>
      <c r="Z178" s="104"/>
    </row>
    <row r="179" spans="1:26" ht="18.75">
      <c r="A179" s="320"/>
      <c r="B179" s="211"/>
      <c r="C179" s="211"/>
      <c r="D179" s="365"/>
      <c r="E179" s="393"/>
      <c r="F179" s="104"/>
      <c r="G179" s="393"/>
      <c r="H179" s="167"/>
      <c r="I179" s="393"/>
      <c r="J179" s="167"/>
      <c r="K179" s="104"/>
      <c r="L179" s="104"/>
      <c r="M179" s="104"/>
      <c r="N179" s="104"/>
      <c r="O179" s="104"/>
      <c r="P179" s="104"/>
      <c r="Q179" s="104"/>
      <c r="R179" s="104"/>
      <c r="S179" s="104"/>
      <c r="T179" s="104"/>
      <c r="U179" s="104"/>
      <c r="V179" s="104"/>
      <c r="W179" s="104"/>
      <c r="X179" s="104"/>
      <c r="Y179" s="104"/>
      <c r="Z179" s="104"/>
    </row>
    <row r="180" spans="1:26" ht="18.75">
      <c r="A180" s="320"/>
      <c r="B180" s="212"/>
      <c r="C180" s="212"/>
      <c r="D180" s="365"/>
      <c r="E180" s="393"/>
      <c r="G180" s="393"/>
      <c r="H180" s="167"/>
      <c r="I180" s="393"/>
      <c r="J180" s="167"/>
      <c r="K180" s="104"/>
      <c r="L180" s="104"/>
      <c r="M180" s="104"/>
      <c r="N180" s="104"/>
      <c r="O180" s="104"/>
      <c r="P180" s="104"/>
      <c r="Q180" s="104"/>
      <c r="R180" s="104"/>
      <c r="S180" s="104"/>
      <c r="T180" s="104"/>
      <c r="U180" s="104"/>
      <c r="V180" s="104"/>
      <c r="W180" s="104"/>
      <c r="X180" s="104"/>
      <c r="Y180" s="104"/>
      <c r="Z180" s="104"/>
    </row>
    <row r="181" spans="1:26" ht="18.75">
      <c r="A181" s="320" t="s">
        <v>546</v>
      </c>
      <c r="B181" s="212" t="s">
        <v>393</v>
      </c>
      <c r="C181" s="212" t="s">
        <v>755</v>
      </c>
      <c r="D181" s="104"/>
      <c r="E181" s="393"/>
      <c r="G181" s="104"/>
      <c r="H181" s="167"/>
      <c r="I181" s="104"/>
      <c r="J181" s="167"/>
      <c r="K181" s="104"/>
      <c r="L181" s="104"/>
      <c r="M181" s="104"/>
      <c r="N181" s="104"/>
      <c r="O181" s="104"/>
      <c r="P181" s="104"/>
      <c r="Q181" s="104"/>
      <c r="R181" s="104"/>
      <c r="S181" s="104"/>
      <c r="T181" s="104"/>
      <c r="U181" s="104"/>
      <c r="V181" s="104"/>
      <c r="W181" s="104"/>
      <c r="X181" s="104"/>
      <c r="Y181" s="104"/>
      <c r="Z181" s="104"/>
    </row>
    <row r="182" spans="1:26" ht="18.75">
      <c r="A182" s="320" t="s">
        <v>561</v>
      </c>
      <c r="B182" s="212" t="s">
        <v>532</v>
      </c>
      <c r="C182" s="212" t="s">
        <v>756</v>
      </c>
      <c r="D182" s="104"/>
      <c r="E182" s="393"/>
      <c r="G182" s="104"/>
      <c r="H182" s="167"/>
      <c r="I182" s="104"/>
      <c r="J182" s="167"/>
      <c r="K182" s="104"/>
      <c r="L182" s="104"/>
      <c r="M182" s="104"/>
      <c r="N182" s="104"/>
      <c r="O182" s="104"/>
      <c r="P182" s="104"/>
      <c r="Q182" s="104"/>
      <c r="R182" s="104"/>
      <c r="S182" s="104"/>
      <c r="T182" s="104"/>
      <c r="U182" s="104"/>
      <c r="V182" s="104"/>
      <c r="W182" s="104"/>
      <c r="X182" s="104"/>
      <c r="Y182" s="104"/>
      <c r="Z182" s="104"/>
    </row>
    <row r="183" spans="1:26" ht="18.75">
      <c r="A183" s="320" t="s">
        <v>538</v>
      </c>
      <c r="B183" s="211"/>
      <c r="C183" s="211" t="s">
        <v>757</v>
      </c>
      <c r="D183" s="104"/>
      <c r="E183" s="393"/>
      <c r="G183" s="104"/>
      <c r="H183" s="167"/>
      <c r="I183" s="104"/>
      <c r="J183" s="167"/>
      <c r="K183" s="104"/>
      <c r="L183" s="104"/>
      <c r="M183" s="104"/>
      <c r="N183" s="104"/>
      <c r="O183" s="104"/>
      <c r="P183" s="104"/>
      <c r="Q183" s="104"/>
      <c r="R183" s="104"/>
      <c r="S183" s="104"/>
      <c r="T183" s="104"/>
      <c r="U183" s="104"/>
      <c r="V183" s="104"/>
      <c r="W183" s="104"/>
      <c r="X183" s="104"/>
      <c r="Y183" s="104"/>
      <c r="Z183" s="104"/>
    </row>
    <row r="184" spans="1:26" ht="18.75">
      <c r="A184" s="320" t="s">
        <v>535</v>
      </c>
      <c r="B184" s="211"/>
      <c r="C184" s="211" t="s">
        <v>758</v>
      </c>
      <c r="D184" s="104"/>
      <c r="E184" s="393"/>
      <c r="G184" s="104"/>
      <c r="H184" s="167"/>
      <c r="I184" s="104"/>
      <c r="J184" s="167"/>
      <c r="K184" s="104"/>
      <c r="L184" s="104"/>
      <c r="M184" s="104"/>
      <c r="N184" s="104"/>
      <c r="O184" s="104"/>
      <c r="P184" s="104"/>
      <c r="Q184" s="104"/>
      <c r="R184" s="104"/>
      <c r="S184" s="104"/>
      <c r="T184" s="104"/>
      <c r="U184" s="104"/>
      <c r="V184" s="104"/>
      <c r="W184" s="104"/>
      <c r="X184" s="104"/>
      <c r="Y184" s="104"/>
      <c r="Z184" s="104"/>
    </row>
    <row r="185" spans="1:26" ht="18.75">
      <c r="A185" s="320" t="s">
        <v>537</v>
      </c>
      <c r="B185" s="212"/>
      <c r="C185" s="212" t="s">
        <v>759</v>
      </c>
      <c r="D185" s="104"/>
      <c r="E185" s="393"/>
      <c r="G185" s="104"/>
      <c r="H185" s="167"/>
      <c r="I185" s="104"/>
      <c r="J185" s="167"/>
      <c r="K185" s="104"/>
      <c r="L185" s="104"/>
      <c r="M185" s="104"/>
      <c r="N185" s="104"/>
      <c r="O185" s="104"/>
      <c r="P185" s="104"/>
      <c r="Q185" s="104"/>
      <c r="R185" s="104"/>
      <c r="S185" s="104"/>
      <c r="T185" s="104"/>
      <c r="U185" s="104"/>
      <c r="V185" s="104"/>
      <c r="W185" s="104"/>
      <c r="X185" s="104"/>
      <c r="Y185" s="104"/>
      <c r="Z185" s="104"/>
    </row>
    <row r="186" spans="1:26" ht="18.75">
      <c r="A186" s="320"/>
      <c r="B186" s="212"/>
      <c r="C186" s="212" t="s">
        <v>760</v>
      </c>
      <c r="D186" s="104"/>
      <c r="E186" s="393"/>
      <c r="F186" s="104"/>
      <c r="G186" s="104"/>
      <c r="H186" s="167"/>
      <c r="I186" s="104"/>
      <c r="J186" s="167"/>
      <c r="K186" s="104"/>
      <c r="L186" s="104"/>
      <c r="M186" s="104"/>
      <c r="N186" s="104"/>
      <c r="O186" s="104"/>
      <c r="P186" s="104"/>
      <c r="Q186" s="104"/>
      <c r="R186" s="104"/>
      <c r="S186" s="104"/>
      <c r="T186" s="104"/>
      <c r="U186" s="104"/>
      <c r="V186" s="104"/>
      <c r="W186" s="104"/>
      <c r="X186" s="104"/>
      <c r="Y186" s="104"/>
      <c r="Z186" s="104"/>
    </row>
    <row r="187" spans="1:26" ht="18.75">
      <c r="C187" t="s">
        <v>761</v>
      </c>
      <c r="D187" s="104"/>
      <c r="E187" s="393"/>
      <c r="G187" s="104"/>
      <c r="I187" s="104"/>
    </row>
    <row r="188" spans="1:26" ht="18.75">
      <c r="D188" s="104"/>
      <c r="E188" s="393"/>
      <c r="G188" s="104"/>
      <c r="I188" s="104"/>
    </row>
    <row r="189" spans="1:26" ht="18.75">
      <c r="B189" s="211"/>
      <c r="C189" s="211"/>
      <c r="D189" s="365"/>
      <c r="E189" s="367"/>
      <c r="G189" s="368"/>
      <c r="H189" s="104"/>
      <c r="I189" s="368"/>
      <c r="J189" s="104"/>
    </row>
    <row r="190" spans="1:26" ht="18.75">
      <c r="A190" s="320"/>
      <c r="B190" s="396"/>
      <c r="C190" s="396"/>
      <c r="D190" s="365"/>
      <c r="E190" s="393"/>
      <c r="F190" s="104"/>
      <c r="G190" s="393"/>
      <c r="H190" s="167"/>
      <c r="I190" s="393"/>
      <c r="J190" s="167"/>
      <c r="K190" s="104"/>
      <c r="L190" s="104"/>
      <c r="M190" s="104"/>
      <c r="N190" s="104"/>
      <c r="O190" s="104"/>
      <c r="P190" s="104"/>
      <c r="Q190" s="104"/>
      <c r="R190" s="104"/>
      <c r="S190" s="104"/>
      <c r="T190" s="104"/>
      <c r="U190" s="104"/>
      <c r="V190" s="104"/>
      <c r="W190" s="104"/>
      <c r="X190" s="104"/>
      <c r="Y190" s="104"/>
      <c r="Z190" s="104"/>
    </row>
    <row r="191" spans="1:26" ht="18.75">
      <c r="A191" s="320"/>
      <c r="B191" s="396"/>
      <c r="C191" s="396"/>
      <c r="D191" s="365"/>
      <c r="E191" s="393"/>
      <c r="F191" s="104"/>
      <c r="G191" s="393"/>
      <c r="H191" s="167"/>
      <c r="I191" s="393"/>
      <c r="J191" s="167"/>
      <c r="K191" s="104"/>
      <c r="L191" s="104"/>
      <c r="M191" s="104"/>
      <c r="N191" s="104"/>
      <c r="O191" s="104"/>
      <c r="P191" s="104"/>
      <c r="Q191" s="104"/>
      <c r="R191" s="104"/>
      <c r="S191" s="104"/>
      <c r="T191" s="104"/>
      <c r="U191" s="104"/>
      <c r="V191" s="104"/>
      <c r="W191" s="104"/>
      <c r="X191" s="104"/>
      <c r="Y191" s="104"/>
      <c r="Z191" s="104"/>
    </row>
    <row r="192" spans="1:26" ht="18.75">
      <c r="A192" s="320"/>
      <c r="B192" s="396"/>
      <c r="C192" s="396"/>
      <c r="D192" s="365"/>
      <c r="E192" s="393"/>
      <c r="F192" s="104"/>
      <c r="G192" s="393"/>
      <c r="H192" s="167"/>
      <c r="I192" s="393"/>
      <c r="J192" s="167"/>
      <c r="K192" s="104"/>
      <c r="L192" s="104"/>
      <c r="M192" s="104"/>
      <c r="N192" s="104"/>
      <c r="O192" s="104"/>
      <c r="P192" s="104"/>
      <c r="Q192" s="104"/>
      <c r="R192" s="104"/>
      <c r="S192" s="104"/>
      <c r="T192" s="104"/>
      <c r="U192" s="104"/>
      <c r="V192" s="104"/>
      <c r="W192" s="104"/>
      <c r="X192" s="104"/>
      <c r="Y192" s="104"/>
      <c r="Z192" s="104"/>
    </row>
    <row r="193" spans="1:26" ht="18.75">
      <c r="A193" s="320"/>
      <c r="B193" s="396"/>
      <c r="C193" s="396"/>
      <c r="D193" s="365"/>
      <c r="E193" s="393"/>
      <c r="F193" s="104"/>
      <c r="G193" s="393"/>
      <c r="H193" s="167"/>
      <c r="I193" s="393"/>
      <c r="J193" s="167"/>
      <c r="K193" s="104"/>
      <c r="L193" s="104"/>
      <c r="M193" s="104"/>
      <c r="N193" s="104"/>
      <c r="O193" s="104"/>
      <c r="P193" s="104"/>
      <c r="Q193" s="104"/>
      <c r="R193" s="104"/>
      <c r="S193" s="104"/>
      <c r="T193" s="104"/>
      <c r="U193" s="104"/>
      <c r="V193" s="104"/>
      <c r="W193" s="104"/>
      <c r="X193" s="104"/>
      <c r="Y193" s="104"/>
      <c r="Z193" s="104"/>
    </row>
    <row r="194" spans="1:26" ht="18.75">
      <c r="A194" s="320"/>
      <c r="B194" s="396"/>
      <c r="C194" s="396"/>
      <c r="D194" s="365"/>
      <c r="E194" s="393"/>
      <c r="F194" s="104"/>
      <c r="G194" s="393"/>
      <c r="H194" s="167"/>
      <c r="I194" s="393"/>
      <c r="J194" s="167"/>
      <c r="K194" s="104"/>
      <c r="L194" s="104"/>
      <c r="M194" s="104"/>
      <c r="N194" s="104"/>
      <c r="O194" s="104"/>
      <c r="P194" s="104"/>
      <c r="Q194" s="104"/>
      <c r="R194" s="104"/>
      <c r="S194" s="104"/>
      <c r="T194" s="104"/>
      <c r="U194" s="104"/>
      <c r="V194" s="104"/>
      <c r="W194" s="104"/>
      <c r="X194" s="104"/>
      <c r="Y194" s="104"/>
      <c r="Z194" s="104"/>
    </row>
    <row r="195" spans="1:26" ht="18.75">
      <c r="A195" s="320"/>
      <c r="B195" s="211"/>
      <c r="C195" s="211"/>
      <c r="D195" s="365"/>
      <c r="E195" s="393"/>
      <c r="F195" s="104"/>
      <c r="G195" s="393"/>
      <c r="H195" s="167"/>
      <c r="I195" s="393"/>
      <c r="J195" s="167"/>
      <c r="K195" s="104"/>
      <c r="L195" s="104"/>
      <c r="M195" s="104"/>
      <c r="N195" s="104"/>
      <c r="O195" s="104"/>
      <c r="P195" s="104"/>
      <c r="Q195" s="104"/>
      <c r="R195" s="104"/>
      <c r="S195" s="104"/>
      <c r="T195" s="104"/>
      <c r="U195" s="104"/>
      <c r="V195" s="104"/>
      <c r="W195" s="104"/>
      <c r="X195" s="104"/>
      <c r="Y195" s="104"/>
      <c r="Z195" s="104"/>
    </row>
    <row r="196" spans="1:26" ht="18.75">
      <c r="A196" s="320"/>
      <c r="B196" s="211"/>
      <c r="C196" s="211"/>
      <c r="D196" s="365"/>
      <c r="E196" s="393"/>
      <c r="F196" s="104"/>
      <c r="G196" s="393"/>
      <c r="H196" s="167"/>
      <c r="I196" s="393"/>
      <c r="J196" s="167"/>
      <c r="K196" s="104"/>
      <c r="L196" s="104"/>
      <c r="M196" s="104"/>
      <c r="N196" s="104"/>
      <c r="O196" s="104"/>
      <c r="P196" s="104"/>
      <c r="Q196" s="104"/>
      <c r="R196" s="104"/>
      <c r="S196" s="104"/>
      <c r="T196" s="104"/>
      <c r="U196" s="104"/>
      <c r="V196" s="104"/>
      <c r="W196" s="104"/>
      <c r="X196" s="104"/>
      <c r="Y196" s="104"/>
      <c r="Z196" s="104"/>
    </row>
    <row r="197" spans="1:26" ht="18.75">
      <c r="A197" s="320"/>
      <c r="B197" s="212"/>
      <c r="C197" s="212"/>
      <c r="D197" s="365"/>
      <c r="E197" s="393"/>
      <c r="G197" s="393"/>
      <c r="H197" s="167"/>
      <c r="I197" s="393"/>
      <c r="J197" s="167"/>
      <c r="K197" s="104"/>
      <c r="L197" s="104"/>
      <c r="M197" s="104"/>
      <c r="N197" s="104"/>
      <c r="O197" s="104"/>
      <c r="P197" s="104"/>
      <c r="Q197" s="104"/>
      <c r="R197" s="104"/>
      <c r="S197" s="104"/>
      <c r="T197" s="104"/>
      <c r="U197" s="104"/>
      <c r="V197" s="104"/>
      <c r="W197" s="104"/>
      <c r="X197" s="104"/>
      <c r="Y197" s="104"/>
      <c r="Z197" s="104"/>
    </row>
    <row r="198" spans="1:26" ht="18.75">
      <c r="A198" s="320"/>
      <c r="B198" s="212"/>
      <c r="C198" s="212"/>
      <c r="D198" s="365"/>
      <c r="E198" s="393"/>
      <c r="G198" s="393"/>
      <c r="H198" s="167"/>
      <c r="I198" s="393"/>
      <c r="J198" s="167"/>
      <c r="K198" s="104"/>
      <c r="L198" s="104"/>
      <c r="M198" s="104"/>
      <c r="N198" s="104"/>
      <c r="O198" s="104"/>
      <c r="P198" s="104"/>
      <c r="Q198" s="104"/>
      <c r="R198" s="104"/>
      <c r="S198" s="104"/>
      <c r="T198" s="104"/>
      <c r="U198" s="104"/>
      <c r="V198" s="104"/>
      <c r="W198" s="104"/>
      <c r="X198" s="104"/>
      <c r="Y198" s="104"/>
      <c r="Z198" s="104"/>
    </row>
    <row r="199" spans="1:26" ht="18.75">
      <c r="A199" s="320"/>
      <c r="B199" s="212"/>
      <c r="C199" s="212"/>
      <c r="D199" s="365"/>
      <c r="E199" s="393"/>
      <c r="F199" s="104"/>
      <c r="G199" s="393"/>
      <c r="H199" s="167"/>
      <c r="I199" s="393"/>
      <c r="J199" s="167"/>
      <c r="K199" s="104"/>
      <c r="L199" s="104"/>
      <c r="M199" s="104"/>
      <c r="N199" s="104"/>
      <c r="O199" s="104"/>
      <c r="P199" s="104"/>
      <c r="Q199" s="104"/>
      <c r="R199" s="104"/>
      <c r="S199" s="104"/>
      <c r="T199" s="104"/>
      <c r="U199" s="104"/>
      <c r="V199" s="104"/>
      <c r="W199" s="104"/>
      <c r="X199" s="104"/>
      <c r="Y199" s="104"/>
      <c r="Z199" s="104"/>
    </row>
    <row r="200" spans="1:26" ht="18.75">
      <c r="A200" s="320"/>
      <c r="B200" s="211"/>
      <c r="C200" s="211"/>
      <c r="D200" s="365"/>
      <c r="E200" s="393"/>
      <c r="F200" s="104"/>
      <c r="G200" s="393"/>
      <c r="H200" s="167"/>
      <c r="I200" s="393"/>
      <c r="J200" s="167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04"/>
      <c r="V200" s="104"/>
      <c r="W200" s="104"/>
      <c r="X200" s="104"/>
      <c r="Y200" s="104"/>
      <c r="Z200" s="104"/>
    </row>
    <row r="201" spans="1:26" ht="18.75">
      <c r="A201" s="320"/>
      <c r="B201" s="211"/>
      <c r="C201" s="211"/>
      <c r="D201" s="365"/>
      <c r="E201" s="393"/>
      <c r="F201" s="104"/>
      <c r="G201" s="393"/>
      <c r="H201" s="167"/>
      <c r="I201" s="393"/>
      <c r="J201" s="167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04"/>
      <c r="V201" s="104"/>
      <c r="W201" s="104"/>
      <c r="X201" s="104"/>
      <c r="Y201" s="104"/>
      <c r="Z201" s="104"/>
    </row>
    <row r="202" spans="1:26" ht="18.75">
      <c r="A202" s="320"/>
      <c r="B202" s="212"/>
      <c r="C202" s="212"/>
      <c r="D202" s="365"/>
      <c r="E202" s="393"/>
      <c r="F202" s="104"/>
      <c r="G202" s="393"/>
      <c r="H202" s="167"/>
      <c r="I202" s="393"/>
      <c r="J202" s="167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04"/>
      <c r="V202" s="104"/>
      <c r="W202" s="104"/>
      <c r="X202" s="104"/>
      <c r="Y202" s="104"/>
      <c r="Z202" s="104"/>
    </row>
    <row r="203" spans="1:26" ht="18.75">
      <c r="A203" s="320"/>
      <c r="B203" s="212"/>
      <c r="C203" s="212"/>
      <c r="D203" s="365"/>
      <c r="E203" s="393"/>
      <c r="F203" s="104"/>
      <c r="G203" s="393"/>
      <c r="H203" s="167"/>
      <c r="I203" s="393"/>
      <c r="J203" s="167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04"/>
      <c r="V203" s="104"/>
      <c r="W203" s="104"/>
      <c r="X203" s="104"/>
      <c r="Y203" s="104"/>
      <c r="Z203" s="104"/>
    </row>
    <row r="204" spans="1:26" ht="18.75">
      <c r="D204" s="365"/>
      <c r="E204" s="393"/>
      <c r="F204" s="104"/>
      <c r="G204" s="393"/>
      <c r="I204" s="393"/>
    </row>
    <row r="205" spans="1:26" ht="18.75">
      <c r="D205" s="365"/>
      <c r="E205" s="393"/>
      <c r="F205" s="104"/>
      <c r="G205" s="393"/>
      <c r="I205" s="393"/>
    </row>
    <row r="206" spans="1:26" ht="18.75">
      <c r="D206" s="365"/>
      <c r="E206" s="393"/>
      <c r="F206" s="104"/>
      <c r="G206" s="393"/>
      <c r="I206" s="393"/>
    </row>
    <row r="207" spans="1:26" ht="18.75">
      <c r="B207" s="211"/>
      <c r="C207" s="211"/>
      <c r="D207" s="365"/>
      <c r="E207" s="393"/>
      <c r="F207" s="104"/>
      <c r="G207" s="393"/>
      <c r="H207" s="104"/>
      <c r="I207" s="393"/>
      <c r="J207" s="104"/>
    </row>
    <row r="208" spans="1:26" ht="18.75">
      <c r="B208" s="211"/>
      <c r="C208" s="211"/>
      <c r="D208" s="365"/>
      <c r="E208" s="367"/>
      <c r="G208" s="368"/>
      <c r="H208" s="104"/>
      <c r="I208" s="368"/>
      <c r="J208" s="104"/>
    </row>
    <row r="209" spans="1:26" ht="18.75">
      <c r="A209" s="320"/>
      <c r="B209" s="396"/>
      <c r="C209" s="396"/>
      <c r="D209" s="365"/>
      <c r="E209" s="393"/>
      <c r="F209" s="104"/>
      <c r="G209" s="393"/>
      <c r="H209" s="365"/>
      <c r="I209" s="393"/>
      <c r="J209" s="365"/>
      <c r="K209" s="104"/>
      <c r="L209" s="104"/>
      <c r="M209" s="104"/>
      <c r="N209" s="104"/>
      <c r="O209" s="104"/>
      <c r="P209" s="104"/>
      <c r="Q209" s="104"/>
      <c r="R209" s="104"/>
      <c r="S209" s="104"/>
      <c r="T209" s="104"/>
      <c r="U209" s="104"/>
      <c r="V209" s="104"/>
      <c r="W209" s="104"/>
      <c r="X209" s="104"/>
      <c r="Y209" s="104"/>
      <c r="Z209" s="104"/>
    </row>
    <row r="210" spans="1:26" ht="18.75">
      <c r="A210" s="320"/>
      <c r="B210" s="396"/>
      <c r="C210" s="396"/>
      <c r="D210" s="365"/>
      <c r="E210" s="393"/>
      <c r="F210" s="104"/>
      <c r="G210" s="393"/>
      <c r="H210" s="365"/>
      <c r="I210" s="393"/>
      <c r="J210" s="365"/>
      <c r="K210" s="104"/>
      <c r="L210" s="104"/>
      <c r="M210" s="104"/>
      <c r="N210" s="104"/>
      <c r="O210" s="104"/>
      <c r="P210" s="104"/>
      <c r="Q210" s="104"/>
      <c r="R210" s="104"/>
      <c r="S210" s="104"/>
      <c r="T210" s="104"/>
      <c r="U210" s="104"/>
      <c r="V210" s="104"/>
      <c r="W210" s="104"/>
      <c r="X210" s="104"/>
      <c r="Y210" s="104"/>
      <c r="Z210" s="104"/>
    </row>
    <row r="211" spans="1:26" ht="18.75">
      <c r="A211" s="320"/>
      <c r="B211" s="396"/>
      <c r="C211" s="396"/>
      <c r="D211" s="365"/>
      <c r="E211" s="393"/>
      <c r="F211" s="104"/>
      <c r="G211" s="393"/>
      <c r="H211" s="365"/>
      <c r="I211" s="393"/>
      <c r="J211" s="365"/>
      <c r="K211" s="104"/>
      <c r="L211" s="104"/>
      <c r="M211" s="104"/>
      <c r="N211" s="104"/>
      <c r="O211" s="104"/>
      <c r="P211" s="104"/>
      <c r="Q211" s="104"/>
      <c r="R211" s="104"/>
      <c r="S211" s="104"/>
      <c r="T211" s="104"/>
      <c r="U211" s="104"/>
      <c r="V211" s="104"/>
      <c r="W211" s="104"/>
      <c r="X211" s="104"/>
      <c r="Y211" s="104"/>
      <c r="Z211" s="104"/>
    </row>
    <row r="212" spans="1:26" ht="18.75">
      <c r="A212" s="320"/>
      <c r="B212" s="396"/>
      <c r="C212" s="396"/>
      <c r="D212" s="365"/>
      <c r="E212" s="393"/>
      <c r="F212" s="104"/>
      <c r="G212" s="393"/>
      <c r="H212" s="365"/>
      <c r="I212" s="393"/>
      <c r="J212" s="365"/>
      <c r="K212" s="104"/>
      <c r="L212" s="104"/>
      <c r="M212" s="104"/>
      <c r="N212" s="104"/>
      <c r="O212" s="104"/>
      <c r="P212" s="104"/>
      <c r="Q212" s="104"/>
      <c r="R212" s="104"/>
      <c r="S212" s="104"/>
      <c r="T212" s="104"/>
      <c r="U212" s="104"/>
      <c r="V212" s="104"/>
      <c r="W212" s="104"/>
      <c r="X212" s="104"/>
      <c r="Y212" s="104"/>
      <c r="Z212" s="104"/>
    </row>
    <row r="213" spans="1:26" ht="18.75">
      <c r="A213" s="320"/>
      <c r="B213" s="396"/>
      <c r="C213" s="396"/>
      <c r="D213" s="365"/>
      <c r="E213" s="393"/>
      <c r="F213" s="104"/>
      <c r="G213" s="393"/>
      <c r="H213" s="365"/>
      <c r="I213" s="393"/>
      <c r="J213" s="365"/>
      <c r="K213" s="104"/>
      <c r="L213" s="104"/>
      <c r="M213" s="104"/>
      <c r="N213" s="104"/>
      <c r="O213" s="104"/>
      <c r="P213" s="104"/>
      <c r="Q213" s="104"/>
      <c r="R213" s="104"/>
      <c r="S213" s="104"/>
      <c r="T213" s="104"/>
      <c r="U213" s="104"/>
      <c r="V213" s="104"/>
      <c r="W213" s="104"/>
      <c r="X213" s="104"/>
      <c r="Y213" s="104"/>
      <c r="Z213" s="104"/>
    </row>
    <row r="214" spans="1:26" ht="18.75">
      <c r="A214" s="320"/>
      <c r="B214" s="211"/>
      <c r="C214" s="211"/>
      <c r="D214" s="365"/>
      <c r="E214" s="393"/>
      <c r="F214" s="104"/>
      <c r="G214" s="393"/>
      <c r="H214" s="365"/>
      <c r="I214" s="393"/>
      <c r="J214" s="365"/>
      <c r="K214" s="104"/>
      <c r="L214" s="104"/>
      <c r="M214" s="104"/>
      <c r="N214" s="104"/>
      <c r="O214" s="104"/>
      <c r="P214" s="104"/>
      <c r="Q214" s="104"/>
      <c r="R214" s="104"/>
      <c r="S214" s="104"/>
      <c r="T214" s="104"/>
      <c r="U214" s="104"/>
      <c r="V214" s="104"/>
      <c r="W214" s="104"/>
      <c r="X214" s="104"/>
      <c r="Y214" s="104"/>
      <c r="Z214" s="104"/>
    </row>
    <row r="215" spans="1:26" ht="18.75">
      <c r="A215" s="320"/>
      <c r="B215" s="211"/>
      <c r="C215" s="211"/>
      <c r="D215" s="365"/>
      <c r="E215" s="393"/>
      <c r="F215" s="104"/>
      <c r="G215" s="393"/>
      <c r="H215" s="365"/>
      <c r="I215" s="393"/>
      <c r="J215" s="365"/>
      <c r="K215" s="104"/>
      <c r="L215" s="104"/>
      <c r="M215" s="104"/>
      <c r="N215" s="104"/>
      <c r="O215" s="104"/>
      <c r="P215" s="104"/>
      <c r="Q215" s="104"/>
      <c r="R215" s="104"/>
      <c r="S215" s="104"/>
      <c r="T215" s="104"/>
      <c r="U215" s="104"/>
      <c r="V215" s="104"/>
      <c r="W215" s="104"/>
      <c r="X215" s="104"/>
      <c r="Y215" s="104"/>
      <c r="Z215" s="104"/>
    </row>
    <row r="216" spans="1:26" ht="18.75">
      <c r="A216" s="320"/>
      <c r="B216" s="212"/>
      <c r="C216" s="212"/>
      <c r="D216" s="365"/>
      <c r="E216" s="393"/>
      <c r="G216" s="393"/>
      <c r="H216" s="365"/>
      <c r="I216" s="393"/>
      <c r="J216" s="365"/>
      <c r="K216" s="104"/>
      <c r="L216" s="104"/>
      <c r="M216" s="104"/>
      <c r="N216" s="104"/>
      <c r="O216" s="104"/>
      <c r="P216" s="104"/>
      <c r="Q216" s="104"/>
      <c r="R216" s="104"/>
      <c r="S216" s="104"/>
      <c r="T216" s="104"/>
      <c r="U216" s="104"/>
      <c r="V216" s="104"/>
      <c r="W216" s="104"/>
      <c r="X216" s="104"/>
      <c r="Y216" s="104"/>
      <c r="Z216" s="104"/>
    </row>
    <row r="217" spans="1:26" ht="18.75">
      <c r="A217" s="320"/>
      <c r="B217" s="212"/>
      <c r="C217" s="212"/>
      <c r="D217" s="365"/>
      <c r="E217" s="393"/>
      <c r="G217" s="393"/>
      <c r="H217" s="365"/>
      <c r="I217" s="393"/>
      <c r="J217" s="365"/>
      <c r="K217" s="104"/>
      <c r="L217" s="104"/>
      <c r="M217" s="104"/>
      <c r="N217" s="104"/>
      <c r="O217" s="104"/>
      <c r="P217" s="104"/>
      <c r="Q217" s="104"/>
      <c r="R217" s="104"/>
      <c r="S217" s="104"/>
      <c r="T217" s="104"/>
      <c r="U217" s="104"/>
      <c r="V217" s="104"/>
      <c r="W217" s="104"/>
      <c r="X217" s="104"/>
      <c r="Y217" s="104"/>
      <c r="Z217" s="104"/>
    </row>
    <row r="218" spans="1:26" ht="18.75">
      <c r="A218" s="320"/>
      <c r="B218" s="212"/>
      <c r="C218" s="212"/>
      <c r="D218" s="365"/>
      <c r="E218" s="393"/>
      <c r="G218" s="393"/>
      <c r="H218" s="365"/>
      <c r="I218" s="393"/>
      <c r="J218" s="365"/>
      <c r="K218" s="104"/>
      <c r="L218" s="104"/>
      <c r="M218" s="104"/>
      <c r="N218" s="104"/>
      <c r="O218" s="104"/>
      <c r="P218" s="104"/>
      <c r="Q218" s="104"/>
      <c r="R218" s="104"/>
      <c r="S218" s="104"/>
      <c r="T218" s="104"/>
      <c r="U218" s="104"/>
      <c r="V218" s="104"/>
      <c r="W218" s="104"/>
      <c r="X218" s="104"/>
      <c r="Y218" s="104"/>
      <c r="Z218" s="104"/>
    </row>
    <row r="219" spans="1:26" ht="18.75">
      <c r="A219" s="320"/>
      <c r="B219" s="211"/>
      <c r="C219" s="211"/>
      <c r="D219" s="365"/>
      <c r="E219" s="393"/>
      <c r="G219" s="393"/>
      <c r="H219" s="365"/>
      <c r="I219" s="393"/>
      <c r="J219" s="365"/>
      <c r="K219" s="104"/>
      <c r="L219" s="104"/>
      <c r="M219" s="104"/>
      <c r="N219" s="104"/>
      <c r="O219" s="104"/>
      <c r="P219" s="104"/>
      <c r="Q219" s="104"/>
      <c r="R219" s="104"/>
      <c r="S219" s="104"/>
      <c r="T219" s="104"/>
      <c r="U219" s="104"/>
      <c r="V219" s="104"/>
      <c r="W219" s="104"/>
      <c r="X219" s="104"/>
      <c r="Y219" s="104"/>
      <c r="Z219" s="104"/>
    </row>
    <row r="220" spans="1:26" ht="18.75">
      <c r="A220" s="320"/>
      <c r="B220" s="211"/>
      <c r="C220" s="211"/>
      <c r="D220" s="104"/>
      <c r="E220" s="393"/>
      <c r="F220" s="104"/>
      <c r="G220" s="104"/>
      <c r="H220" s="365"/>
      <c r="I220" s="104"/>
      <c r="J220" s="365"/>
      <c r="K220" s="104"/>
      <c r="L220" s="104"/>
      <c r="M220" s="104"/>
      <c r="N220" s="104"/>
      <c r="O220" s="104"/>
      <c r="P220" s="104"/>
      <c r="Q220" s="104"/>
      <c r="R220" s="104"/>
      <c r="S220" s="104"/>
      <c r="T220" s="104"/>
      <c r="U220" s="104"/>
      <c r="V220" s="104"/>
      <c r="W220" s="104"/>
      <c r="X220" s="104"/>
      <c r="Y220" s="104"/>
      <c r="Z220" s="104"/>
    </row>
    <row r="221" spans="1:26" ht="18.75">
      <c r="A221" s="320"/>
      <c r="B221" s="212"/>
      <c r="C221" s="212"/>
      <c r="D221" s="104"/>
      <c r="E221" s="393"/>
      <c r="G221" s="104"/>
      <c r="H221" s="365"/>
      <c r="I221" s="104"/>
      <c r="J221" s="365"/>
      <c r="K221" s="104"/>
      <c r="L221" s="104"/>
      <c r="M221" s="104"/>
      <c r="N221" s="104"/>
      <c r="O221" s="104"/>
      <c r="P221" s="104"/>
      <c r="Q221" s="104"/>
      <c r="R221" s="104"/>
      <c r="S221" s="104"/>
      <c r="T221" s="104"/>
      <c r="U221" s="104"/>
      <c r="V221" s="104"/>
      <c r="W221" s="104"/>
      <c r="X221" s="104"/>
      <c r="Y221" s="104"/>
      <c r="Z221" s="104"/>
    </row>
    <row r="222" spans="1:26" ht="18.75">
      <c r="A222" s="320"/>
      <c r="B222" s="212"/>
      <c r="C222" s="212"/>
      <c r="D222" s="104"/>
      <c r="E222" s="393"/>
      <c r="G222" s="104"/>
      <c r="H222" s="365"/>
      <c r="I222" s="104"/>
      <c r="J222" s="365"/>
      <c r="K222" s="104"/>
      <c r="L222" s="104"/>
      <c r="M222" s="104"/>
      <c r="N222" s="104"/>
      <c r="O222" s="104"/>
      <c r="P222" s="104"/>
      <c r="Q222" s="104"/>
      <c r="R222" s="104"/>
      <c r="S222" s="104"/>
      <c r="T222" s="104"/>
      <c r="U222" s="104"/>
      <c r="V222" s="104"/>
      <c r="W222" s="104"/>
      <c r="X222" s="104"/>
      <c r="Y222" s="104"/>
      <c r="Z222" s="104"/>
    </row>
    <row r="223" spans="1:26" ht="18.75">
      <c r="D223" s="104"/>
      <c r="E223" s="393"/>
      <c r="G223" s="104"/>
      <c r="H223" s="365"/>
      <c r="I223" s="104"/>
      <c r="J223" s="365"/>
    </row>
    <row r="224" spans="1:26" ht="18.75">
      <c r="D224" s="104"/>
      <c r="E224" s="393"/>
      <c r="G224" s="104"/>
      <c r="H224" s="365"/>
      <c r="I224" s="104"/>
      <c r="J224" s="365"/>
    </row>
    <row r="225" spans="2:10" ht="18.75">
      <c r="D225" s="104"/>
      <c r="E225" s="393"/>
      <c r="G225" s="104"/>
      <c r="H225" s="365"/>
      <c r="I225" s="104"/>
      <c r="J225" s="365"/>
    </row>
    <row r="226" spans="2:10" ht="18.75">
      <c r="B226" s="211"/>
      <c r="C226" s="211"/>
      <c r="D226" s="104"/>
      <c r="E226" s="393"/>
      <c r="G226" s="104"/>
      <c r="H226" s="365"/>
      <c r="I226" s="104"/>
      <c r="J226" s="365"/>
    </row>
    <row r="227" spans="2:10" ht="18.75">
      <c r="B227" s="211"/>
      <c r="C227" s="211"/>
      <c r="D227" s="104"/>
      <c r="E227" s="393"/>
      <c r="F227" s="104"/>
      <c r="G227" s="104"/>
      <c r="H227" s="365"/>
      <c r="I227" s="104"/>
      <c r="J227" s="365"/>
    </row>
    <row r="228" spans="2:10" ht="18">
      <c r="B228" s="211"/>
      <c r="C228" s="211"/>
      <c r="D228" s="104"/>
      <c r="E228" s="104"/>
      <c r="F228" s="104"/>
      <c r="G228" s="104"/>
      <c r="H228" s="104"/>
      <c r="I228" s="104"/>
      <c r="J228" s="104"/>
    </row>
    <row r="229" spans="2:10" ht="18.75">
      <c r="B229" s="211"/>
      <c r="C229" s="211"/>
      <c r="D229" s="365"/>
      <c r="E229" s="367"/>
      <c r="G229" s="368"/>
      <c r="H229" s="104"/>
      <c r="I229" s="368"/>
      <c r="J229" s="104"/>
    </row>
    <row r="230" spans="2:10" ht="18">
      <c r="B230" s="211"/>
      <c r="C230" s="211"/>
      <c r="D230" s="104"/>
      <c r="E230" s="104"/>
      <c r="F230" s="104"/>
      <c r="G230" s="104"/>
      <c r="H230" s="104"/>
      <c r="I230" s="104"/>
      <c r="J230" s="104"/>
    </row>
    <row r="231" spans="2:10" ht="18.75">
      <c r="B231" s="211" t="s">
        <v>393</v>
      </c>
      <c r="C231" s="211" t="s">
        <v>755</v>
      </c>
      <c r="D231" s="365"/>
      <c r="E231" s="367"/>
      <c r="G231" s="368"/>
      <c r="H231" s="104"/>
      <c r="I231" s="368"/>
      <c r="J231" s="104"/>
    </row>
    <row r="232" spans="2:10" ht="18.75">
      <c r="B232" s="211" t="s">
        <v>532</v>
      </c>
      <c r="C232" s="211" t="s">
        <v>756</v>
      </c>
      <c r="D232" s="365"/>
      <c r="E232" s="367"/>
      <c r="G232" s="368"/>
      <c r="H232" s="104"/>
      <c r="I232" s="368"/>
      <c r="J232" s="104"/>
    </row>
    <row r="233" spans="2:10" ht="18.75">
      <c r="B233" s="211"/>
      <c r="C233" s="211" t="s">
        <v>757</v>
      </c>
      <c r="D233" s="365"/>
      <c r="E233" s="367"/>
      <c r="G233" s="368"/>
      <c r="H233" s="104"/>
      <c r="I233" s="368"/>
      <c r="J233" s="104"/>
    </row>
    <row r="234" spans="2:10" ht="18">
      <c r="B234" s="211"/>
      <c r="C234" s="211" t="s">
        <v>758</v>
      </c>
      <c r="D234" s="104"/>
      <c r="E234" s="104"/>
      <c r="F234" s="104"/>
      <c r="G234" s="104"/>
      <c r="H234" s="104"/>
      <c r="I234" s="104"/>
      <c r="J234" s="104"/>
    </row>
    <row r="235" spans="2:10" ht="18">
      <c r="B235" s="211"/>
      <c r="C235" s="211" t="s">
        <v>759</v>
      </c>
      <c r="D235" s="104"/>
      <c r="E235" s="104"/>
      <c r="F235" s="104"/>
      <c r="G235" s="104"/>
      <c r="H235" s="104"/>
      <c r="I235" s="104"/>
      <c r="J235" s="104"/>
    </row>
    <row r="236" spans="2:10" ht="18">
      <c r="B236" s="211"/>
      <c r="C236" s="211" t="s">
        <v>760</v>
      </c>
      <c r="D236" s="104"/>
      <c r="E236" s="104"/>
      <c r="F236" s="104"/>
      <c r="G236" s="104"/>
      <c r="H236" s="104"/>
      <c r="I236" s="104"/>
      <c r="J236" s="104"/>
    </row>
    <row r="237" spans="2:10" ht="18">
      <c r="B237" s="211"/>
      <c r="C237" s="211" t="s">
        <v>761</v>
      </c>
      <c r="D237" s="104"/>
      <c r="E237" s="104"/>
      <c r="F237" s="104"/>
      <c r="G237" s="104"/>
      <c r="H237" s="104"/>
      <c r="I237" s="104"/>
      <c r="J237" s="104"/>
    </row>
    <row r="238" spans="2:10" ht="18">
      <c r="B238" s="211"/>
      <c r="C238" s="211"/>
      <c r="D238" s="104"/>
      <c r="E238" s="104"/>
      <c r="F238" s="104"/>
      <c r="G238" s="104"/>
      <c r="H238" s="104"/>
      <c r="I238" s="104"/>
      <c r="J238" s="104"/>
    </row>
    <row r="239" spans="2:10" ht="18">
      <c r="B239" s="211"/>
      <c r="C239" s="211"/>
      <c r="D239" s="104"/>
      <c r="E239" s="104"/>
      <c r="F239" s="104"/>
      <c r="G239" s="104"/>
      <c r="H239" s="104"/>
      <c r="I239" s="104"/>
      <c r="J239" s="104"/>
    </row>
    <row r="240" spans="2:10" ht="18">
      <c r="B240" s="211"/>
      <c r="C240" s="211"/>
      <c r="D240" s="104"/>
      <c r="E240" s="104"/>
      <c r="F240" s="104"/>
      <c r="G240" s="104"/>
      <c r="H240" s="104"/>
      <c r="I240" s="104"/>
      <c r="J240" s="104"/>
    </row>
    <row r="241" spans="2:10" ht="18">
      <c r="B241" s="211"/>
      <c r="C241" s="211"/>
      <c r="D241" s="104"/>
      <c r="E241" s="104"/>
      <c r="F241" s="104"/>
      <c r="G241" s="104"/>
      <c r="H241" s="104"/>
      <c r="I241" s="104"/>
      <c r="J241" s="104"/>
    </row>
    <row r="242" spans="2:10" ht="18">
      <c r="B242" s="211"/>
      <c r="C242" s="211"/>
      <c r="D242" s="104"/>
      <c r="E242" s="104"/>
      <c r="F242" s="104"/>
      <c r="G242" s="104"/>
      <c r="H242" s="104"/>
      <c r="I242" s="104"/>
      <c r="J242" s="104"/>
    </row>
    <row r="243" spans="2:10" ht="18">
      <c r="B243" s="211"/>
      <c r="C243" s="211"/>
      <c r="D243" s="104"/>
      <c r="E243" s="104"/>
      <c r="F243" s="104"/>
      <c r="G243" s="104"/>
      <c r="H243" s="104"/>
      <c r="I243" s="104"/>
      <c r="J243" s="104"/>
    </row>
    <row r="244" spans="2:10" ht="18">
      <c r="B244" s="211"/>
      <c r="C244" s="211"/>
      <c r="D244" s="104"/>
      <c r="E244" s="104"/>
      <c r="F244" s="104"/>
      <c r="G244" s="104"/>
      <c r="H244" s="104"/>
      <c r="I244" s="104"/>
      <c r="J244" s="104"/>
    </row>
    <row r="245" spans="2:10" ht="18">
      <c r="B245" s="211"/>
      <c r="C245" s="211"/>
      <c r="D245" s="104"/>
      <c r="E245" s="104"/>
      <c r="F245" s="104"/>
      <c r="G245" s="104"/>
      <c r="H245" s="104"/>
      <c r="I245" s="104"/>
      <c r="J245" s="104"/>
    </row>
    <row r="246" spans="2:10" ht="18">
      <c r="B246" s="211"/>
      <c r="C246" s="211"/>
      <c r="D246" s="104"/>
      <c r="E246" s="104"/>
      <c r="F246" s="104"/>
      <c r="G246" s="104"/>
      <c r="H246" s="104"/>
      <c r="I246" s="104"/>
      <c r="J246" s="104"/>
    </row>
    <row r="247" spans="2:10" ht="18">
      <c r="B247" s="211"/>
      <c r="C247" s="211"/>
      <c r="D247" s="104"/>
      <c r="E247" s="104"/>
      <c r="F247" s="104"/>
      <c r="G247" s="104"/>
      <c r="H247" s="104"/>
      <c r="I247" s="104"/>
      <c r="J247" s="104"/>
    </row>
    <row r="248" spans="2:10" ht="18">
      <c r="B248" s="211"/>
      <c r="C248" s="211"/>
      <c r="D248" s="104"/>
      <c r="E248" s="104"/>
      <c r="F248" s="104"/>
      <c r="G248" s="104"/>
      <c r="H248" s="104"/>
      <c r="I248" s="104"/>
      <c r="J248" s="104"/>
    </row>
    <row r="249" spans="2:10" ht="18">
      <c r="B249" s="211"/>
      <c r="C249" s="211"/>
      <c r="D249" s="104"/>
      <c r="E249" s="104"/>
      <c r="F249" s="104"/>
      <c r="G249" s="104"/>
      <c r="H249" s="104"/>
      <c r="I249" s="104"/>
      <c r="J249" s="104"/>
    </row>
    <row r="250" spans="2:10" ht="18">
      <c r="B250" s="211"/>
      <c r="C250" s="211"/>
      <c r="D250" s="104"/>
      <c r="E250" s="104"/>
      <c r="F250" s="104"/>
      <c r="G250" s="104"/>
      <c r="H250" s="104"/>
      <c r="I250" s="104"/>
      <c r="J250" s="104"/>
    </row>
    <row r="251" spans="2:10" ht="18">
      <c r="B251" s="211"/>
      <c r="C251" s="211"/>
      <c r="D251" s="104"/>
      <c r="E251" s="104"/>
      <c r="F251" s="104"/>
      <c r="G251" s="104"/>
      <c r="H251" s="104"/>
      <c r="I251" s="104"/>
      <c r="J251" s="104"/>
    </row>
    <row r="252" spans="2:10" ht="18">
      <c r="B252" s="211"/>
      <c r="C252" s="211"/>
      <c r="D252" s="104"/>
      <c r="E252" s="104"/>
      <c r="F252" s="104"/>
      <c r="G252" s="104"/>
      <c r="H252" s="104"/>
      <c r="I252" s="104"/>
      <c r="J252" s="104"/>
    </row>
    <row r="253" spans="2:10" ht="18">
      <c r="B253" s="211"/>
      <c r="C253" s="211"/>
      <c r="D253" s="104"/>
      <c r="E253" s="104"/>
      <c r="F253" s="104"/>
      <c r="G253" s="104"/>
      <c r="H253" s="104"/>
      <c r="I253" s="104"/>
      <c r="J253" s="104"/>
    </row>
    <row r="254" spans="2:10" ht="18">
      <c r="B254" s="211"/>
      <c r="C254" s="211"/>
      <c r="D254" s="104"/>
      <c r="E254" s="104"/>
      <c r="F254" s="104"/>
      <c r="G254" s="104"/>
      <c r="H254" s="104"/>
      <c r="I254" s="104"/>
      <c r="J254" s="104"/>
    </row>
    <row r="255" spans="2:10" ht="18">
      <c r="B255" s="211"/>
      <c r="C255" s="211"/>
      <c r="D255" s="104"/>
      <c r="E255" s="104"/>
      <c r="F255" s="104"/>
      <c r="G255" s="104"/>
      <c r="H255" s="104"/>
      <c r="I255" s="104"/>
      <c r="J255" s="104"/>
    </row>
    <row r="256" spans="2:10" ht="18">
      <c r="B256" s="211"/>
      <c r="C256" s="211"/>
      <c r="D256" s="104"/>
      <c r="E256" s="104"/>
      <c r="F256" s="104"/>
      <c r="G256" s="104"/>
      <c r="H256" s="104"/>
      <c r="I256" s="104"/>
      <c r="J256" s="104"/>
    </row>
    <row r="257" spans="2:10" ht="18">
      <c r="B257" s="211"/>
      <c r="C257" s="211"/>
      <c r="D257" s="104"/>
      <c r="E257" s="104"/>
      <c r="F257" s="104"/>
      <c r="G257" s="104"/>
      <c r="H257" s="104"/>
      <c r="I257" s="104"/>
      <c r="J257" s="104"/>
    </row>
    <row r="258" spans="2:10" ht="18">
      <c r="B258" s="211"/>
      <c r="C258" s="211"/>
      <c r="D258" s="104"/>
      <c r="E258" s="104"/>
      <c r="F258" s="104"/>
      <c r="G258" s="104"/>
      <c r="H258" s="104"/>
      <c r="I258" s="104"/>
      <c r="J258" s="104"/>
    </row>
    <row r="259" spans="2:10" ht="18">
      <c r="B259" s="211"/>
      <c r="C259" s="211"/>
      <c r="D259" s="104"/>
      <c r="E259" s="104"/>
      <c r="F259" s="104"/>
      <c r="G259" s="104"/>
      <c r="H259" s="104"/>
      <c r="I259" s="104"/>
      <c r="J259" s="104"/>
    </row>
    <row r="260" spans="2:10" ht="18">
      <c r="B260" s="211"/>
      <c r="C260" s="211"/>
      <c r="D260" s="104"/>
      <c r="E260" s="104"/>
      <c r="F260" s="104"/>
      <c r="G260" s="104"/>
      <c r="H260" s="104"/>
      <c r="I260" s="104"/>
      <c r="J260" s="104"/>
    </row>
    <row r="261" spans="2:10" ht="18">
      <c r="B261" s="211"/>
      <c r="C261" s="211"/>
      <c r="D261" s="104"/>
      <c r="E261" s="104"/>
      <c r="F261" s="104"/>
      <c r="G261" s="104"/>
      <c r="H261" s="104"/>
      <c r="I261" s="104"/>
      <c r="J261" s="104"/>
    </row>
    <row r="262" spans="2:10" ht="18">
      <c r="B262" s="211"/>
      <c r="C262" s="211"/>
      <c r="D262" s="104"/>
      <c r="E262" s="104"/>
      <c r="F262" s="104"/>
      <c r="G262" s="104"/>
      <c r="H262" s="104"/>
      <c r="I262" s="104"/>
      <c r="J262" s="104"/>
    </row>
    <row r="263" spans="2:10" ht="18">
      <c r="B263" s="211"/>
      <c r="C263" s="211"/>
      <c r="D263" s="104"/>
      <c r="E263" s="104"/>
      <c r="F263" s="104"/>
      <c r="G263" s="104"/>
      <c r="H263" s="104"/>
      <c r="I263" s="104"/>
      <c r="J263" s="104"/>
    </row>
    <row r="264" spans="2:10" ht="18">
      <c r="B264" s="211"/>
      <c r="C264" s="211"/>
      <c r="D264" s="104"/>
      <c r="E264" s="104"/>
      <c r="F264" s="104"/>
      <c r="G264" s="104"/>
      <c r="H264" s="104"/>
      <c r="I264" s="104"/>
      <c r="J264" s="104"/>
    </row>
    <row r="265" spans="2:10" ht="18">
      <c r="B265" s="211"/>
      <c r="C265" s="211"/>
      <c r="D265" s="104"/>
      <c r="E265" s="104"/>
      <c r="F265" s="104"/>
      <c r="G265" s="104"/>
      <c r="H265" s="104"/>
      <c r="I265" s="104"/>
      <c r="J265" s="104"/>
    </row>
    <row r="266" spans="2:10" ht="18">
      <c r="B266" s="211"/>
      <c r="C266" s="211"/>
      <c r="D266" s="104"/>
      <c r="E266" s="104"/>
      <c r="F266" s="104"/>
      <c r="G266" s="104"/>
      <c r="H266" s="104"/>
      <c r="I266" s="104"/>
      <c r="J266" s="104"/>
    </row>
    <row r="267" spans="2:10" ht="18">
      <c r="B267" s="211"/>
      <c r="C267" s="211"/>
      <c r="D267" s="104"/>
      <c r="E267" s="104"/>
      <c r="F267" s="104"/>
      <c r="G267" s="104"/>
      <c r="H267" s="104"/>
      <c r="I267" s="104"/>
      <c r="J267" s="104"/>
    </row>
    <row r="268" spans="2:10" ht="18">
      <c r="B268" s="211"/>
      <c r="C268" s="211"/>
      <c r="D268" s="104"/>
      <c r="E268" s="104"/>
      <c r="F268" s="104"/>
      <c r="G268" s="104"/>
      <c r="H268" s="104"/>
      <c r="I268" s="104"/>
      <c r="J268" s="104"/>
    </row>
    <row r="269" spans="2:10" ht="18">
      <c r="B269" s="211"/>
      <c r="C269" s="211"/>
      <c r="D269" s="104"/>
      <c r="E269" s="104"/>
      <c r="F269" s="104"/>
      <c r="G269" s="104"/>
      <c r="H269" s="104"/>
      <c r="I269" s="104"/>
      <c r="J269" s="104"/>
    </row>
    <row r="270" spans="2:10" ht="18">
      <c r="B270" s="211"/>
      <c r="C270" s="211"/>
      <c r="D270" s="104"/>
      <c r="E270" s="104"/>
      <c r="F270" s="104"/>
      <c r="G270" s="104"/>
      <c r="H270" s="104"/>
      <c r="I270" s="104"/>
      <c r="J270" s="104"/>
    </row>
    <row r="271" spans="2:10" ht="18">
      <c r="B271" s="211"/>
      <c r="C271" s="211"/>
      <c r="D271" s="104"/>
      <c r="E271" s="104"/>
      <c r="F271" s="104"/>
      <c r="G271" s="104"/>
      <c r="H271" s="104"/>
      <c r="I271" s="104"/>
      <c r="J271" s="104"/>
    </row>
    <row r="272" spans="2:10" ht="18">
      <c r="B272" s="211"/>
      <c r="C272" s="211"/>
      <c r="D272" s="104"/>
      <c r="E272" s="104"/>
      <c r="F272" s="104"/>
      <c r="G272" s="104"/>
      <c r="H272" s="104"/>
      <c r="I272" s="104"/>
      <c r="J272" s="104"/>
    </row>
    <row r="273" spans="2:10" ht="18">
      <c r="B273" s="211"/>
      <c r="C273" s="211"/>
      <c r="D273" s="104"/>
      <c r="E273" s="104"/>
      <c r="F273" s="104"/>
      <c r="G273" s="104"/>
      <c r="H273" s="104"/>
      <c r="I273" s="104"/>
      <c r="J273" s="104"/>
    </row>
    <row r="274" spans="2:10" ht="18">
      <c r="B274" s="211"/>
      <c r="C274" s="211"/>
      <c r="D274" s="104"/>
      <c r="E274" s="104"/>
      <c r="F274" s="104"/>
      <c r="G274" s="104"/>
      <c r="H274" s="104"/>
      <c r="I274" s="104"/>
      <c r="J274" s="104"/>
    </row>
    <row r="275" spans="2:10" ht="18">
      <c r="B275" s="211"/>
      <c r="C275" s="211"/>
      <c r="D275" s="104"/>
      <c r="E275" s="104"/>
      <c r="F275" s="104"/>
      <c r="G275" s="104"/>
      <c r="H275" s="104"/>
      <c r="I275" s="104"/>
      <c r="J275" s="104"/>
    </row>
    <row r="276" spans="2:10" ht="18">
      <c r="B276" s="211"/>
      <c r="C276" s="211"/>
      <c r="D276" s="104"/>
      <c r="E276" s="104"/>
      <c r="F276" s="104"/>
      <c r="G276" s="104"/>
      <c r="H276" s="104"/>
      <c r="I276" s="104"/>
      <c r="J276" s="104"/>
    </row>
    <row r="277" spans="2:10" ht="18">
      <c r="B277" s="211"/>
      <c r="C277" s="211"/>
      <c r="D277" s="104"/>
      <c r="E277" s="104"/>
      <c r="F277" s="104"/>
      <c r="G277" s="104"/>
      <c r="H277" s="104"/>
      <c r="I277" s="104"/>
      <c r="J277" s="104"/>
    </row>
    <row r="278" spans="2:10" ht="18">
      <c r="B278" s="211"/>
      <c r="C278" s="211"/>
      <c r="D278" s="104"/>
      <c r="E278" s="104"/>
      <c r="F278" s="104"/>
      <c r="G278" s="104"/>
      <c r="H278" s="104"/>
      <c r="I278" s="104"/>
      <c r="J278" s="104"/>
    </row>
    <row r="279" spans="2:10" ht="18">
      <c r="B279" s="211"/>
      <c r="C279" s="211"/>
      <c r="D279" s="104"/>
      <c r="E279" s="104"/>
      <c r="F279" s="104"/>
      <c r="G279" s="104"/>
      <c r="H279" s="104"/>
      <c r="I279" s="104"/>
      <c r="J279" s="104"/>
    </row>
    <row r="280" spans="2:10" ht="18">
      <c r="B280" s="211"/>
      <c r="C280" s="211"/>
      <c r="D280" s="104"/>
      <c r="E280" s="104"/>
      <c r="F280" s="104"/>
      <c r="G280" s="104"/>
      <c r="H280" s="104"/>
      <c r="I280" s="104"/>
      <c r="J280" s="104"/>
    </row>
    <row r="281" spans="2:10" ht="18">
      <c r="B281" s="211"/>
      <c r="C281" s="211"/>
      <c r="D281" s="104"/>
      <c r="E281" s="104"/>
      <c r="F281" s="104"/>
      <c r="G281" s="104"/>
      <c r="H281" s="104"/>
      <c r="I281" s="104"/>
      <c r="J281" s="104"/>
    </row>
    <row r="282" spans="2:10" ht="18">
      <c r="B282" s="211"/>
      <c r="C282" s="211"/>
      <c r="D282" s="104"/>
      <c r="E282" s="104"/>
      <c r="F282" s="104"/>
      <c r="G282" s="104"/>
      <c r="H282" s="104"/>
      <c r="I282" s="104"/>
      <c r="J282" s="104"/>
    </row>
    <row r="283" spans="2:10" ht="18">
      <c r="B283" s="211"/>
      <c r="C283" s="211"/>
      <c r="D283" s="104"/>
      <c r="E283" s="104"/>
      <c r="F283" s="104"/>
      <c r="G283" s="104"/>
      <c r="H283" s="104"/>
      <c r="I283" s="104"/>
      <c r="J283" s="104"/>
    </row>
    <row r="284" spans="2:10" ht="18">
      <c r="B284" s="211"/>
      <c r="C284" s="211"/>
      <c r="D284" s="104"/>
      <c r="E284" s="104"/>
      <c r="F284" s="104"/>
      <c r="G284" s="104"/>
      <c r="H284" s="104"/>
      <c r="I284" s="104"/>
      <c r="J284" s="104"/>
    </row>
    <row r="285" spans="2:10" ht="18">
      <c r="B285" s="211"/>
      <c r="C285" s="211"/>
      <c r="D285" s="104"/>
      <c r="E285" s="104"/>
      <c r="F285" s="104"/>
      <c r="G285" s="104"/>
      <c r="H285" s="104"/>
      <c r="I285" s="104"/>
      <c r="J285" s="104"/>
    </row>
    <row r="286" spans="2:10" ht="18">
      <c r="B286" s="211"/>
      <c r="C286" s="211"/>
      <c r="D286" s="104"/>
      <c r="E286" s="104"/>
      <c r="F286" s="104"/>
      <c r="G286" s="104"/>
      <c r="H286" s="104"/>
      <c r="I286" s="104"/>
      <c r="J286" s="104"/>
    </row>
    <row r="287" spans="2:10" ht="18">
      <c r="B287" s="211"/>
      <c r="C287" s="211"/>
      <c r="D287" s="104"/>
      <c r="E287" s="104"/>
      <c r="F287" s="104"/>
      <c r="G287" s="104"/>
      <c r="H287" s="104"/>
      <c r="I287" s="104"/>
      <c r="J287" s="104"/>
    </row>
    <row r="288" spans="2:10" ht="18">
      <c r="B288" s="211"/>
      <c r="C288" s="211"/>
      <c r="D288" s="104"/>
      <c r="E288" s="104"/>
      <c r="F288" s="104"/>
      <c r="G288" s="104"/>
      <c r="H288" s="104"/>
      <c r="I288" s="104"/>
      <c r="J288" s="104"/>
    </row>
    <row r="289" spans="2:10" ht="18">
      <c r="B289" s="211"/>
      <c r="C289" s="211"/>
      <c r="D289" s="104"/>
      <c r="E289" s="104"/>
      <c r="F289" s="104"/>
      <c r="G289" s="104"/>
      <c r="H289" s="104"/>
      <c r="I289" s="104"/>
      <c r="J289" s="104"/>
    </row>
    <row r="290" spans="2:10" ht="18">
      <c r="B290" s="211"/>
      <c r="C290" s="211"/>
      <c r="D290" s="104"/>
      <c r="E290" s="104"/>
      <c r="F290" s="104"/>
      <c r="G290" s="104"/>
      <c r="H290" s="104"/>
      <c r="I290" s="104"/>
      <c r="J290" s="104"/>
    </row>
    <row r="291" spans="2:10" ht="18">
      <c r="B291" s="211"/>
      <c r="C291" s="211"/>
      <c r="D291" s="104"/>
      <c r="E291" s="104"/>
      <c r="F291" s="104"/>
      <c r="G291" s="104"/>
      <c r="H291" s="104"/>
      <c r="I291" s="104"/>
      <c r="J291" s="104"/>
    </row>
    <row r="292" spans="2:10" ht="18">
      <c r="B292" s="211"/>
      <c r="C292" s="211"/>
      <c r="D292" s="104"/>
      <c r="E292" s="104"/>
      <c r="F292" s="104"/>
      <c r="G292" s="104"/>
      <c r="H292" s="104"/>
      <c r="I292" s="104"/>
      <c r="J292" s="104"/>
    </row>
    <row r="293" spans="2:10" ht="18">
      <c r="B293" s="211"/>
      <c r="C293" s="211"/>
      <c r="D293" s="104"/>
      <c r="E293" s="104"/>
      <c r="F293" s="104"/>
      <c r="G293" s="104"/>
      <c r="H293" s="104"/>
      <c r="I293" s="104"/>
      <c r="J293" s="104"/>
    </row>
    <row r="294" spans="2:10" ht="18">
      <c r="B294" s="211"/>
      <c r="C294" s="211"/>
      <c r="D294" s="104"/>
      <c r="E294" s="104"/>
      <c r="F294" s="104"/>
      <c r="G294" s="104"/>
      <c r="H294" s="104"/>
      <c r="I294" s="104"/>
      <c r="J294" s="104"/>
    </row>
    <row r="295" spans="2:10" ht="18">
      <c r="B295" s="211"/>
      <c r="C295" s="211"/>
      <c r="D295" s="104"/>
      <c r="E295" s="104"/>
      <c r="F295" s="104"/>
      <c r="G295" s="104"/>
      <c r="H295" s="104"/>
      <c r="I295" s="104"/>
      <c r="J295" s="104"/>
    </row>
    <row r="296" spans="2:10" ht="18">
      <c r="B296" s="211"/>
      <c r="C296" s="211"/>
      <c r="D296" s="104"/>
      <c r="E296" s="104"/>
      <c r="F296" s="104"/>
      <c r="G296" s="104"/>
      <c r="H296" s="104"/>
      <c r="I296" s="104"/>
      <c r="J296" s="104"/>
    </row>
    <row r="297" spans="2:10" ht="18">
      <c r="B297" s="211"/>
      <c r="C297" s="211"/>
      <c r="D297" s="104"/>
      <c r="E297" s="104"/>
      <c r="F297" s="104"/>
      <c r="G297" s="104"/>
      <c r="H297" s="104"/>
      <c r="I297" s="104"/>
      <c r="J297" s="104"/>
    </row>
    <row r="298" spans="2:10" ht="18">
      <c r="B298" s="211"/>
      <c r="C298" s="211"/>
      <c r="D298" s="104"/>
      <c r="E298" s="104"/>
      <c r="F298" s="104"/>
      <c r="G298" s="104"/>
      <c r="H298" s="104"/>
      <c r="I298" s="104"/>
      <c r="J298" s="104"/>
    </row>
    <row r="299" spans="2:10" ht="18">
      <c r="B299" s="211"/>
      <c r="C299" s="211"/>
      <c r="D299" s="104"/>
      <c r="E299" s="104"/>
      <c r="F299" s="104"/>
      <c r="G299" s="104"/>
      <c r="H299" s="104"/>
      <c r="I299" s="104"/>
      <c r="J299" s="104"/>
    </row>
    <row r="300" spans="2:10" ht="18">
      <c r="B300" s="211"/>
      <c r="C300" s="211"/>
      <c r="D300" s="104"/>
      <c r="E300" s="104"/>
      <c r="F300" s="104"/>
      <c r="G300" s="104"/>
      <c r="H300" s="104"/>
      <c r="I300" s="104"/>
      <c r="J300" s="104"/>
    </row>
    <row r="301" spans="2:10" ht="18">
      <c r="B301" s="211"/>
      <c r="C301" s="211"/>
      <c r="D301" s="104"/>
      <c r="E301" s="104"/>
      <c r="F301" s="104"/>
      <c r="G301" s="104"/>
      <c r="H301" s="104"/>
      <c r="I301" s="104"/>
      <c r="J301" s="104"/>
    </row>
    <row r="302" spans="2:10" ht="18">
      <c r="B302" s="211"/>
      <c r="C302" s="211"/>
      <c r="D302" s="104"/>
      <c r="E302" s="104"/>
      <c r="F302" s="104"/>
      <c r="G302" s="104"/>
      <c r="H302" s="104"/>
      <c r="I302" s="104"/>
      <c r="J302" s="104"/>
    </row>
    <row r="303" spans="2:10" ht="18">
      <c r="B303" s="211"/>
      <c r="C303" s="211"/>
      <c r="D303" s="104"/>
      <c r="E303" s="104"/>
      <c r="F303" s="104"/>
      <c r="G303" s="104"/>
      <c r="H303" s="104"/>
      <c r="I303" s="104"/>
      <c r="J303" s="104"/>
    </row>
    <row r="304" spans="2:10" ht="18">
      <c r="B304" s="211"/>
      <c r="C304" s="211"/>
      <c r="D304" s="104"/>
      <c r="E304" s="104"/>
      <c r="F304" s="104"/>
      <c r="G304" s="104"/>
      <c r="H304" s="104"/>
      <c r="I304" s="104"/>
      <c r="J304" s="104"/>
    </row>
    <row r="305" spans="2:10" ht="18">
      <c r="B305" s="211"/>
      <c r="C305" s="211"/>
      <c r="D305" s="104"/>
      <c r="E305" s="104"/>
      <c r="F305" s="104"/>
      <c r="G305" s="104"/>
      <c r="H305" s="104"/>
      <c r="I305" s="104"/>
      <c r="J305" s="104"/>
    </row>
    <row r="306" spans="2:10" ht="18">
      <c r="B306" s="211"/>
      <c r="C306" s="211"/>
      <c r="D306" s="104"/>
      <c r="E306" s="104"/>
      <c r="F306" s="104"/>
      <c r="G306" s="104"/>
      <c r="H306" s="104"/>
      <c r="I306" s="104"/>
      <c r="J306" s="104"/>
    </row>
    <row r="307" spans="2:10" ht="18">
      <c r="B307" s="211"/>
      <c r="C307" s="211"/>
      <c r="D307" s="104"/>
      <c r="E307" s="104"/>
      <c r="F307" s="104"/>
      <c r="G307" s="104"/>
      <c r="H307" s="104"/>
      <c r="I307" s="104"/>
      <c r="J307" s="104"/>
    </row>
    <row r="308" spans="2:10" ht="18">
      <c r="B308" s="211"/>
      <c r="C308" s="211"/>
      <c r="D308" s="104"/>
      <c r="E308" s="104"/>
      <c r="F308" s="104"/>
      <c r="G308" s="104"/>
      <c r="H308" s="104"/>
      <c r="I308" s="104"/>
      <c r="J308" s="104"/>
    </row>
    <row r="309" spans="2:10" ht="18">
      <c r="B309" s="211"/>
      <c r="C309" s="211"/>
      <c r="D309" s="104"/>
      <c r="E309" s="104"/>
      <c r="F309" s="104"/>
      <c r="G309" s="104"/>
      <c r="H309" s="104"/>
      <c r="I309" s="104"/>
      <c r="J309" s="104"/>
    </row>
    <row r="310" spans="2:10" ht="18">
      <c r="B310" s="211"/>
      <c r="C310" s="211"/>
      <c r="D310" s="104"/>
      <c r="E310" s="104"/>
      <c r="F310" s="104"/>
      <c r="G310" s="104"/>
      <c r="H310" s="104"/>
      <c r="I310" s="104"/>
      <c r="J310" s="104"/>
    </row>
    <row r="311" spans="2:10" ht="18">
      <c r="B311" s="211"/>
      <c r="C311" s="211"/>
      <c r="D311" s="104"/>
      <c r="E311" s="104"/>
      <c r="F311" s="104"/>
      <c r="G311" s="104"/>
      <c r="H311" s="104"/>
      <c r="I311" s="104"/>
      <c r="J311" s="104"/>
    </row>
    <row r="312" spans="2:10" ht="18">
      <c r="B312" s="211"/>
      <c r="C312" s="211"/>
      <c r="D312" s="104"/>
      <c r="E312" s="104"/>
      <c r="F312" s="104"/>
      <c r="G312" s="104"/>
      <c r="H312" s="104"/>
      <c r="I312" s="104"/>
      <c r="J312" s="104"/>
    </row>
    <row r="313" spans="2:10" ht="18">
      <c r="B313" s="211"/>
      <c r="C313" s="211"/>
      <c r="D313" s="104"/>
      <c r="E313" s="104"/>
      <c r="F313" s="104"/>
      <c r="G313" s="104"/>
      <c r="H313" s="104"/>
      <c r="I313" s="104"/>
      <c r="J313" s="104"/>
    </row>
    <row r="314" spans="2:10" ht="18">
      <c r="B314" s="211"/>
      <c r="C314" s="211"/>
      <c r="D314" s="104"/>
      <c r="E314" s="104"/>
      <c r="F314" s="104"/>
      <c r="G314" s="104"/>
      <c r="H314" s="104"/>
      <c r="I314" s="104"/>
      <c r="J314" s="104"/>
    </row>
    <row r="315" spans="2:10" ht="18">
      <c r="B315" s="211"/>
      <c r="C315" s="211"/>
      <c r="D315" s="104"/>
      <c r="E315" s="104"/>
      <c r="F315" s="104"/>
      <c r="G315" s="104"/>
      <c r="H315" s="104"/>
      <c r="I315" s="104"/>
      <c r="J315" s="104"/>
    </row>
    <row r="316" spans="2:10" ht="18">
      <c r="B316" s="211"/>
      <c r="C316" s="211"/>
      <c r="D316" s="104"/>
      <c r="E316" s="104"/>
      <c r="F316" s="104"/>
      <c r="G316" s="104"/>
      <c r="H316" s="104"/>
      <c r="I316" s="104"/>
      <c r="J316" s="104"/>
    </row>
    <row r="317" spans="2:10" ht="18">
      <c r="B317" s="211"/>
      <c r="C317" s="211"/>
      <c r="D317" s="104"/>
      <c r="E317" s="104"/>
      <c r="F317" s="104"/>
      <c r="G317" s="104"/>
      <c r="H317" s="104"/>
      <c r="I317" s="104"/>
      <c r="J317" s="104"/>
    </row>
    <row r="318" spans="2:10" ht="18">
      <c r="B318" s="211"/>
      <c r="C318" s="211"/>
      <c r="D318" s="104"/>
      <c r="E318" s="104"/>
      <c r="F318" s="104"/>
      <c r="G318" s="104"/>
      <c r="H318" s="104"/>
      <c r="I318" s="104"/>
      <c r="J318" s="104"/>
    </row>
    <row r="319" spans="2:10" ht="18">
      <c r="B319" s="211"/>
      <c r="C319" s="211"/>
      <c r="D319" s="104"/>
      <c r="E319" s="104"/>
      <c r="F319" s="104"/>
      <c r="G319" s="104"/>
      <c r="H319" s="104"/>
      <c r="I319" s="104"/>
      <c r="J319" s="104"/>
    </row>
    <row r="320" spans="2:10" ht="18">
      <c r="B320" s="211"/>
      <c r="C320" s="211"/>
      <c r="D320" s="104"/>
      <c r="E320" s="104"/>
      <c r="F320" s="104"/>
      <c r="G320" s="104"/>
      <c r="H320" s="104"/>
      <c r="I320" s="104"/>
      <c r="J320" s="104"/>
    </row>
    <row r="321" spans="2:10" ht="18">
      <c r="B321" s="211"/>
      <c r="C321" s="211"/>
      <c r="D321" s="104"/>
      <c r="E321" s="104"/>
      <c r="F321" s="104"/>
      <c r="G321" s="104"/>
      <c r="H321" s="104"/>
      <c r="I321" s="104"/>
      <c r="J321" s="104"/>
    </row>
    <row r="322" spans="2:10" ht="18">
      <c r="B322" s="211"/>
      <c r="C322" s="211"/>
      <c r="D322" s="104"/>
      <c r="E322" s="104"/>
      <c r="F322" s="104"/>
      <c r="G322" s="104"/>
      <c r="H322" s="104"/>
      <c r="I322" s="104"/>
      <c r="J322" s="104"/>
    </row>
    <row r="323" spans="2:10" ht="18">
      <c r="B323" s="211"/>
      <c r="C323" s="211"/>
      <c r="D323" s="104"/>
      <c r="E323" s="104"/>
      <c r="F323" s="104"/>
      <c r="G323" s="104"/>
      <c r="H323" s="104"/>
      <c r="I323" s="104"/>
      <c r="J323" s="104"/>
    </row>
    <row r="324" spans="2:10" ht="18">
      <c r="B324" s="211"/>
      <c r="C324" s="211"/>
      <c r="D324" s="104"/>
      <c r="E324" s="104"/>
      <c r="F324" s="104"/>
      <c r="G324" s="104"/>
      <c r="H324" s="104"/>
      <c r="I324" s="104"/>
      <c r="J324" s="104"/>
    </row>
    <row r="325" spans="2:10" ht="18">
      <c r="B325" s="211"/>
      <c r="C325" s="211"/>
      <c r="D325" s="104"/>
      <c r="E325" s="104"/>
      <c r="F325" s="104"/>
      <c r="G325" s="104"/>
      <c r="H325" s="104"/>
      <c r="I325" s="104"/>
      <c r="J325" s="104"/>
    </row>
    <row r="326" spans="2:10" ht="18">
      <c r="B326" s="211"/>
      <c r="C326" s="211"/>
      <c r="D326" s="104"/>
      <c r="E326" s="104"/>
      <c r="F326" s="104"/>
      <c r="G326" s="104"/>
      <c r="H326" s="104"/>
      <c r="I326" s="104"/>
      <c r="J326" s="104"/>
    </row>
    <row r="327" spans="2:10" ht="18">
      <c r="B327" s="211"/>
      <c r="C327" s="211"/>
      <c r="D327" s="104"/>
      <c r="E327" s="104"/>
      <c r="F327" s="104"/>
      <c r="G327" s="104"/>
      <c r="H327" s="104"/>
      <c r="I327" s="104"/>
      <c r="J327" s="104"/>
    </row>
    <row r="328" spans="2:10" ht="18">
      <c r="B328" s="211"/>
      <c r="C328" s="211"/>
      <c r="D328" s="104"/>
      <c r="E328" s="104"/>
      <c r="F328" s="104"/>
      <c r="G328" s="104"/>
      <c r="H328" s="104"/>
      <c r="I328" s="104"/>
      <c r="J328" s="104"/>
    </row>
    <row r="329" spans="2:10" ht="18">
      <c r="B329" s="211"/>
      <c r="C329" s="211"/>
      <c r="D329" s="104"/>
      <c r="E329" s="104"/>
      <c r="F329" s="104"/>
      <c r="G329" s="104"/>
      <c r="H329" s="104"/>
      <c r="I329" s="104"/>
      <c r="J329" s="104"/>
    </row>
    <row r="330" spans="2:10" ht="18">
      <c r="B330" s="211"/>
      <c r="C330" s="211"/>
      <c r="D330" s="104"/>
      <c r="E330" s="104"/>
      <c r="F330" s="104"/>
      <c r="G330" s="104"/>
      <c r="H330" s="104"/>
      <c r="I330" s="104"/>
      <c r="J330" s="104"/>
    </row>
    <row r="331" spans="2:10" ht="18">
      <c r="B331" s="211"/>
      <c r="C331" s="211"/>
      <c r="D331" s="104"/>
      <c r="E331" s="104"/>
      <c r="F331" s="104"/>
      <c r="G331" s="104"/>
      <c r="H331" s="104"/>
      <c r="I331" s="104"/>
      <c r="J331" s="104"/>
    </row>
    <row r="332" spans="2:10" ht="18">
      <c r="B332" s="211"/>
      <c r="C332" s="211"/>
      <c r="D332" s="104"/>
      <c r="E332" s="104"/>
      <c r="F332" s="104"/>
      <c r="G332" s="104"/>
      <c r="H332" s="104"/>
      <c r="I332" s="104"/>
      <c r="J332" s="104"/>
    </row>
    <row r="333" spans="2:10" ht="18">
      <c r="B333" s="211"/>
      <c r="C333" s="211"/>
      <c r="D333" s="104"/>
      <c r="E333" s="104"/>
      <c r="F333" s="104"/>
      <c r="G333" s="104"/>
      <c r="H333" s="104"/>
      <c r="I333" s="104"/>
      <c r="J333" s="104"/>
    </row>
    <row r="334" spans="2:10" ht="18">
      <c r="B334" s="211"/>
      <c r="C334" s="211"/>
      <c r="D334" s="104"/>
      <c r="E334" s="104"/>
      <c r="F334" s="104"/>
      <c r="G334" s="104"/>
      <c r="H334" s="104"/>
      <c r="I334" s="104"/>
      <c r="J334" s="104"/>
    </row>
    <row r="335" spans="2:10" ht="18">
      <c r="B335" s="211"/>
      <c r="C335" s="211"/>
      <c r="D335" s="104"/>
      <c r="E335" s="104"/>
      <c r="F335" s="104"/>
      <c r="G335" s="104"/>
      <c r="H335" s="104"/>
      <c r="I335" s="104"/>
      <c r="J335" s="104"/>
    </row>
    <row r="336" spans="2:10" ht="18">
      <c r="B336" s="211"/>
      <c r="C336" s="211"/>
      <c r="D336" s="104"/>
      <c r="E336" s="104"/>
      <c r="F336" s="104"/>
      <c r="G336" s="104"/>
      <c r="H336" s="104"/>
      <c r="I336" s="104"/>
      <c r="J336" s="104"/>
    </row>
    <row r="337" spans="2:10" ht="18">
      <c r="B337" s="211"/>
      <c r="C337" s="211"/>
      <c r="D337" s="104"/>
      <c r="E337" s="104"/>
      <c r="F337" s="104"/>
      <c r="G337" s="104"/>
      <c r="H337" s="104"/>
      <c r="I337" s="104"/>
      <c r="J337" s="104"/>
    </row>
    <row r="338" spans="2:10" ht="18">
      <c r="B338" s="211"/>
      <c r="C338" s="211"/>
      <c r="D338" s="104"/>
      <c r="E338" s="104"/>
      <c r="F338" s="104"/>
      <c r="G338" s="104"/>
      <c r="H338" s="104"/>
      <c r="I338" s="104"/>
      <c r="J338" s="104"/>
    </row>
    <row r="339" spans="2:10" ht="18">
      <c r="B339" s="211"/>
      <c r="C339" s="211"/>
      <c r="D339" s="104"/>
      <c r="E339" s="104"/>
      <c r="F339" s="104"/>
      <c r="G339" s="104"/>
      <c r="H339" s="104"/>
      <c r="I339" s="104"/>
      <c r="J339" s="104"/>
    </row>
    <row r="340" spans="2:10" ht="18">
      <c r="B340" s="211"/>
      <c r="C340" s="211"/>
      <c r="D340" s="104"/>
      <c r="E340" s="104"/>
      <c r="F340" s="104"/>
      <c r="G340" s="104"/>
      <c r="H340" s="104"/>
      <c r="I340" s="104"/>
      <c r="J340" s="104"/>
    </row>
    <row r="341" spans="2:10" ht="18">
      <c r="B341" s="211"/>
      <c r="C341" s="211"/>
      <c r="D341" s="104"/>
      <c r="E341" s="104"/>
      <c r="F341" s="104"/>
      <c r="G341" s="104"/>
      <c r="H341" s="104"/>
      <c r="I341" s="104"/>
      <c r="J341" s="104"/>
    </row>
    <row r="342" spans="2:10" ht="18">
      <c r="B342" s="211"/>
      <c r="C342" s="211"/>
      <c r="D342" s="104"/>
      <c r="E342" s="104"/>
      <c r="F342" s="104"/>
      <c r="G342" s="104"/>
      <c r="H342" s="104"/>
      <c r="I342" s="104"/>
      <c r="J342" s="104"/>
    </row>
    <row r="343" spans="2:10" ht="18">
      <c r="B343" s="211"/>
      <c r="C343" s="211"/>
      <c r="D343" s="104"/>
      <c r="E343" s="104"/>
      <c r="F343" s="104"/>
      <c r="G343" s="104"/>
      <c r="H343" s="104"/>
      <c r="I343" s="104"/>
      <c r="J343" s="104"/>
    </row>
    <row r="344" spans="2:10" ht="18">
      <c r="B344" s="211"/>
      <c r="C344" s="211"/>
      <c r="D344" s="104"/>
      <c r="E344" s="104"/>
      <c r="F344" s="104"/>
      <c r="G344" s="104"/>
      <c r="H344" s="104"/>
      <c r="I344" s="104"/>
      <c r="J344" s="104"/>
    </row>
    <row r="345" spans="2:10" ht="18">
      <c r="B345" s="211"/>
      <c r="C345" s="211"/>
      <c r="D345" s="104"/>
      <c r="E345" s="104"/>
      <c r="F345" s="104"/>
      <c r="G345" s="104"/>
      <c r="H345" s="104"/>
      <c r="I345" s="104"/>
      <c r="J345" s="104"/>
    </row>
    <row r="346" spans="2:10" ht="18">
      <c r="B346" s="211"/>
      <c r="C346" s="211"/>
      <c r="D346" s="104"/>
      <c r="E346" s="104"/>
      <c r="F346" s="104"/>
      <c r="G346" s="104"/>
      <c r="H346" s="104"/>
      <c r="I346" s="104"/>
      <c r="J346" s="104"/>
    </row>
    <row r="347" spans="2:10" ht="18">
      <c r="B347" s="211"/>
      <c r="C347" s="211"/>
      <c r="D347" s="104"/>
      <c r="E347" s="104"/>
      <c r="F347" s="104"/>
      <c r="G347" s="104"/>
      <c r="H347" s="104"/>
      <c r="I347" s="104"/>
      <c r="J347" s="104"/>
    </row>
    <row r="348" spans="2:10" ht="18">
      <c r="B348" s="211"/>
      <c r="C348" s="211"/>
      <c r="D348" s="104"/>
      <c r="E348" s="104"/>
      <c r="F348" s="104"/>
      <c r="G348" s="104"/>
      <c r="H348" s="104"/>
      <c r="I348" s="104"/>
      <c r="J348" s="104"/>
    </row>
    <row r="349" spans="2:10" ht="18">
      <c r="B349" s="211"/>
      <c r="C349" s="211"/>
      <c r="D349" s="104"/>
      <c r="E349" s="104"/>
      <c r="F349" s="104"/>
      <c r="G349" s="104"/>
      <c r="H349" s="104"/>
      <c r="I349" s="104"/>
      <c r="J349" s="104"/>
    </row>
    <row r="350" spans="2:10" ht="18">
      <c r="B350" s="211"/>
      <c r="C350" s="211"/>
      <c r="D350" s="104"/>
      <c r="E350" s="104"/>
      <c r="F350" s="104"/>
      <c r="G350" s="104"/>
      <c r="H350" s="104"/>
      <c r="I350" s="104"/>
      <c r="J350" s="104"/>
    </row>
    <row r="351" spans="2:10" ht="18">
      <c r="B351" s="211"/>
      <c r="C351" s="211"/>
      <c r="D351" s="104"/>
      <c r="E351" s="104"/>
      <c r="F351" s="104"/>
      <c r="G351" s="104"/>
      <c r="H351" s="104"/>
      <c r="I351" s="104"/>
      <c r="J351" s="104"/>
    </row>
    <row r="352" spans="2:10" ht="18">
      <c r="B352" s="211"/>
      <c r="C352" s="211"/>
      <c r="D352" s="104"/>
      <c r="E352" s="104"/>
      <c r="F352" s="104"/>
      <c r="G352" s="104"/>
      <c r="H352" s="104"/>
      <c r="I352" s="104"/>
      <c r="J352" s="104"/>
    </row>
    <row r="353" spans="2:10" ht="18">
      <c r="B353" s="211"/>
      <c r="C353" s="211"/>
      <c r="D353" s="104"/>
      <c r="E353" s="104"/>
      <c r="F353" s="104"/>
      <c r="G353" s="104"/>
      <c r="H353" s="104"/>
      <c r="I353" s="104"/>
      <c r="J353" s="104"/>
    </row>
    <row r="354" spans="2:10" ht="18">
      <c r="B354" s="211"/>
      <c r="C354" s="211"/>
      <c r="D354" s="104"/>
      <c r="E354" s="104"/>
      <c r="F354" s="104"/>
      <c r="G354" s="104"/>
      <c r="H354" s="104"/>
      <c r="I354" s="104"/>
      <c r="J354" s="104"/>
    </row>
    <row r="355" spans="2:10" ht="18">
      <c r="B355" s="211"/>
      <c r="C355" s="211"/>
      <c r="D355" s="104"/>
      <c r="E355" s="104"/>
      <c r="F355" s="104"/>
      <c r="G355" s="104"/>
      <c r="H355" s="104"/>
      <c r="I355" s="104"/>
      <c r="J355" s="104"/>
    </row>
    <row r="356" spans="2:10" ht="18">
      <c r="B356" s="211"/>
      <c r="C356" s="211"/>
      <c r="D356" s="104"/>
      <c r="E356" s="104"/>
      <c r="F356" s="104"/>
      <c r="G356" s="104"/>
      <c r="H356" s="104"/>
      <c r="I356" s="104"/>
      <c r="J356" s="104"/>
    </row>
    <row r="357" spans="2:10" ht="18">
      <c r="B357" s="211"/>
      <c r="C357" s="211"/>
      <c r="D357" s="104"/>
      <c r="E357" s="104"/>
      <c r="F357" s="104"/>
      <c r="G357" s="104"/>
      <c r="H357" s="104"/>
      <c r="I357" s="104"/>
      <c r="J357" s="104"/>
    </row>
    <row r="358" spans="2:10" ht="18">
      <c r="B358" s="211"/>
      <c r="C358" s="211"/>
      <c r="D358" s="104"/>
      <c r="E358" s="104"/>
      <c r="F358" s="104"/>
      <c r="G358" s="104"/>
      <c r="H358" s="104"/>
      <c r="I358" s="104"/>
      <c r="J358" s="104"/>
    </row>
    <row r="359" spans="2:10" ht="18">
      <c r="B359" s="211"/>
      <c r="C359" s="211"/>
      <c r="D359" s="104"/>
      <c r="E359" s="104"/>
      <c r="F359" s="104"/>
      <c r="G359" s="104"/>
      <c r="H359" s="104"/>
      <c r="I359" s="104"/>
      <c r="J359" s="104"/>
    </row>
    <row r="360" spans="2:10" ht="18">
      <c r="B360" s="211"/>
      <c r="C360" s="211"/>
      <c r="D360" s="104"/>
      <c r="E360" s="104"/>
      <c r="F360" s="104"/>
      <c r="G360" s="104"/>
      <c r="H360" s="104"/>
      <c r="I360" s="104"/>
      <c r="J360" s="104"/>
    </row>
    <row r="361" spans="2:10" ht="18">
      <c r="B361" s="211"/>
      <c r="C361" s="211"/>
      <c r="D361" s="104"/>
      <c r="E361" s="104"/>
      <c r="F361" s="104"/>
      <c r="G361" s="104"/>
      <c r="H361" s="104"/>
      <c r="I361" s="104"/>
      <c r="J361" s="104"/>
    </row>
    <row r="362" spans="2:10" ht="18">
      <c r="B362" s="211"/>
      <c r="C362" s="211"/>
      <c r="D362" s="104"/>
      <c r="E362" s="104"/>
      <c r="F362" s="104"/>
      <c r="G362" s="104"/>
      <c r="H362" s="104"/>
      <c r="I362" s="104"/>
      <c r="J362" s="104"/>
    </row>
    <row r="363" spans="2:10" ht="18">
      <c r="B363" s="211"/>
      <c r="C363" s="211"/>
      <c r="D363" s="104"/>
      <c r="E363" s="104"/>
      <c r="F363" s="104"/>
      <c r="G363" s="104"/>
      <c r="H363" s="104"/>
      <c r="I363" s="104"/>
      <c r="J363" s="104"/>
    </row>
    <row r="364" spans="2:10" ht="18">
      <c r="B364" s="211"/>
      <c r="C364" s="211"/>
      <c r="D364" s="104"/>
      <c r="E364" s="104"/>
      <c r="F364" s="104"/>
      <c r="G364" s="104"/>
      <c r="H364" s="104"/>
      <c r="I364" s="104"/>
      <c r="J364" s="104"/>
    </row>
    <row r="365" spans="2:10" ht="18">
      <c r="B365" s="211"/>
      <c r="C365" s="211"/>
      <c r="D365" s="104"/>
      <c r="E365" s="104"/>
      <c r="F365" s="104"/>
      <c r="G365" s="104"/>
      <c r="H365" s="104"/>
      <c r="I365" s="104"/>
      <c r="J365" s="104"/>
    </row>
    <row r="366" spans="2:10" ht="18">
      <c r="B366" s="211"/>
      <c r="C366" s="211"/>
      <c r="D366" s="104"/>
      <c r="E366" s="104"/>
      <c r="F366" s="104"/>
      <c r="G366" s="104"/>
      <c r="H366" s="104"/>
      <c r="I366" s="104"/>
      <c r="J366" s="104"/>
    </row>
    <row r="367" spans="2:10" ht="18">
      <c r="B367" s="211"/>
      <c r="C367" s="211"/>
      <c r="D367" s="104"/>
      <c r="E367" s="104"/>
      <c r="F367" s="104"/>
      <c r="G367" s="104"/>
      <c r="H367" s="104"/>
      <c r="I367" s="104"/>
      <c r="J367" s="104"/>
    </row>
    <row r="368" spans="2:10" ht="18">
      <c r="B368" s="211"/>
      <c r="C368" s="211"/>
      <c r="D368" s="104"/>
      <c r="E368" s="104"/>
      <c r="F368" s="104"/>
      <c r="G368" s="104"/>
      <c r="H368" s="104"/>
      <c r="I368" s="104"/>
      <c r="J368" s="104"/>
    </row>
    <row r="369" spans="2:10" ht="18">
      <c r="B369" s="211"/>
      <c r="C369" s="211"/>
      <c r="D369" s="104"/>
      <c r="E369" s="104"/>
      <c r="F369" s="104"/>
      <c r="G369" s="104"/>
      <c r="H369" s="104"/>
      <c r="I369" s="104"/>
      <c r="J369" s="104"/>
    </row>
    <row r="370" spans="2:10" ht="18">
      <c r="B370" s="211"/>
      <c r="C370" s="211"/>
      <c r="D370" s="104"/>
      <c r="E370" s="104"/>
      <c r="F370" s="104"/>
      <c r="G370" s="104"/>
      <c r="H370" s="104"/>
      <c r="I370" s="104"/>
      <c r="J370" s="104"/>
    </row>
    <row r="371" spans="2:10" ht="18">
      <c r="B371" s="211"/>
      <c r="C371" s="211"/>
      <c r="D371" s="104"/>
      <c r="E371" s="104"/>
      <c r="F371" s="104"/>
      <c r="G371" s="104"/>
      <c r="H371" s="104"/>
      <c r="I371" s="104"/>
      <c r="J371" s="104"/>
    </row>
    <row r="372" spans="2:10" ht="18">
      <c r="B372" s="211"/>
      <c r="C372" s="211"/>
      <c r="D372" s="104"/>
      <c r="E372" s="104"/>
      <c r="F372" s="104"/>
      <c r="G372" s="104"/>
      <c r="H372" s="104"/>
      <c r="I372" s="104"/>
      <c r="J372" s="104"/>
    </row>
    <row r="373" spans="2:10" ht="18">
      <c r="B373" s="211"/>
      <c r="C373" s="211"/>
      <c r="D373" s="104"/>
      <c r="E373" s="104"/>
      <c r="F373" s="104"/>
      <c r="G373" s="104"/>
      <c r="H373" s="104"/>
      <c r="I373" s="104"/>
      <c r="J373" s="104"/>
    </row>
    <row r="374" spans="2:10" ht="18">
      <c r="B374" s="211"/>
      <c r="C374" s="211"/>
      <c r="D374" s="104"/>
      <c r="E374" s="104"/>
      <c r="F374" s="104"/>
      <c r="G374" s="104"/>
      <c r="H374" s="104"/>
      <c r="I374" s="104"/>
      <c r="J374" s="104"/>
    </row>
    <row r="375" spans="2:10" ht="18">
      <c r="B375" s="211"/>
      <c r="C375" s="211"/>
      <c r="D375" s="104"/>
      <c r="E375" s="104"/>
      <c r="F375" s="104"/>
      <c r="G375" s="104"/>
      <c r="H375" s="104"/>
      <c r="I375" s="104"/>
      <c r="J375" s="104"/>
    </row>
    <row r="376" spans="2:10" ht="18">
      <c r="B376" s="211"/>
      <c r="C376" s="211"/>
      <c r="D376" s="104"/>
      <c r="E376" s="104"/>
      <c r="F376" s="104"/>
      <c r="G376" s="104"/>
      <c r="H376" s="104"/>
      <c r="I376" s="104"/>
      <c r="J376" s="104"/>
    </row>
    <row r="377" spans="2:10" ht="18">
      <c r="B377" s="211"/>
      <c r="C377" s="211"/>
      <c r="D377" s="104"/>
      <c r="E377" s="104"/>
      <c r="F377" s="104"/>
      <c r="G377" s="104"/>
      <c r="H377" s="104"/>
      <c r="I377" s="104"/>
      <c r="J377" s="104"/>
    </row>
    <row r="378" spans="2:10" ht="18">
      <c r="B378" s="211"/>
      <c r="C378" s="211"/>
      <c r="D378" s="104"/>
      <c r="E378" s="104"/>
      <c r="F378" s="104"/>
      <c r="G378" s="104"/>
      <c r="H378" s="104"/>
      <c r="I378" s="104"/>
      <c r="J378" s="104"/>
    </row>
    <row r="379" spans="2:10" ht="18">
      <c r="B379" s="211"/>
      <c r="C379" s="211"/>
      <c r="D379" s="104"/>
      <c r="E379" s="104"/>
      <c r="F379" s="104"/>
      <c r="G379" s="104"/>
      <c r="H379" s="104"/>
      <c r="I379" s="104"/>
      <c r="J379" s="104"/>
    </row>
    <row r="380" spans="2:10" ht="18">
      <c r="B380" s="211"/>
      <c r="C380" s="211"/>
      <c r="D380" s="104"/>
      <c r="E380" s="104"/>
      <c r="F380" s="104"/>
      <c r="G380" s="104"/>
      <c r="H380" s="104"/>
      <c r="I380" s="104"/>
      <c r="J380" s="104"/>
    </row>
    <row r="381" spans="2:10" ht="18">
      <c r="B381" s="211"/>
      <c r="C381" s="211"/>
      <c r="D381" s="104"/>
      <c r="E381" s="104"/>
      <c r="F381" s="104"/>
      <c r="G381" s="104"/>
      <c r="H381" s="104"/>
      <c r="I381" s="104"/>
      <c r="J381" s="104"/>
    </row>
    <row r="382" spans="2:10" ht="18">
      <c r="B382" s="211"/>
      <c r="C382" s="211"/>
      <c r="D382" s="104"/>
      <c r="E382" s="104"/>
      <c r="F382" s="104"/>
      <c r="G382" s="104"/>
      <c r="H382" s="104"/>
      <c r="I382" s="104"/>
      <c r="J382" s="104"/>
    </row>
    <row r="383" spans="2:10" ht="18">
      <c r="B383" s="211"/>
      <c r="C383" s="211"/>
      <c r="D383" s="104"/>
      <c r="E383" s="104"/>
      <c r="F383" s="104"/>
      <c r="G383" s="104"/>
      <c r="H383" s="104"/>
      <c r="I383" s="104"/>
      <c r="J383" s="104"/>
    </row>
    <row r="384" spans="2:10" ht="18">
      <c r="B384" s="211"/>
      <c r="C384" s="211"/>
      <c r="D384" s="104"/>
      <c r="E384" s="104"/>
      <c r="F384" s="104"/>
      <c r="G384" s="104"/>
      <c r="H384" s="104"/>
      <c r="I384" s="104"/>
      <c r="J384" s="104"/>
    </row>
    <row r="385" spans="2:10" ht="18">
      <c r="B385" s="211"/>
      <c r="C385" s="211"/>
      <c r="D385" s="104"/>
      <c r="E385" s="104"/>
      <c r="F385" s="104"/>
      <c r="G385" s="104"/>
      <c r="H385" s="104"/>
      <c r="I385" s="104"/>
      <c r="J385" s="104"/>
    </row>
    <row r="386" spans="2:10" ht="18">
      <c r="B386" s="211"/>
      <c r="C386" s="211"/>
      <c r="D386" s="104"/>
      <c r="E386" s="104"/>
      <c r="F386" s="104"/>
      <c r="G386" s="104"/>
      <c r="H386" s="104"/>
      <c r="I386" s="104"/>
      <c r="J386" s="104"/>
    </row>
    <row r="387" spans="2:10" ht="18">
      <c r="B387" s="211"/>
      <c r="C387" s="211"/>
      <c r="D387" s="104"/>
      <c r="E387" s="104"/>
      <c r="F387" s="104"/>
      <c r="G387" s="104"/>
      <c r="H387" s="104"/>
      <c r="I387" s="104"/>
      <c r="J387" s="104"/>
    </row>
    <row r="388" spans="2:10" ht="18">
      <c r="B388" s="211"/>
      <c r="C388" s="211"/>
      <c r="D388" s="104"/>
      <c r="E388" s="104"/>
      <c r="F388" s="104"/>
      <c r="G388" s="104"/>
      <c r="H388" s="104"/>
      <c r="I388" s="104"/>
      <c r="J388" s="104"/>
    </row>
    <row r="389" spans="2:10" ht="18">
      <c r="B389" s="211"/>
      <c r="C389" s="211"/>
      <c r="D389" s="104"/>
      <c r="E389" s="104"/>
      <c r="F389" s="104"/>
      <c r="G389" s="104"/>
      <c r="H389" s="104"/>
      <c r="I389" s="104"/>
      <c r="J389" s="104"/>
    </row>
    <row r="390" spans="2:10" ht="18">
      <c r="B390" s="211"/>
      <c r="C390" s="211"/>
      <c r="D390" s="104"/>
      <c r="E390" s="104"/>
      <c r="F390" s="104"/>
      <c r="G390" s="104"/>
      <c r="H390" s="104"/>
      <c r="I390" s="104"/>
      <c r="J390" s="104"/>
    </row>
    <row r="391" spans="2:10" ht="18">
      <c r="B391" s="211"/>
      <c r="C391" s="211"/>
      <c r="D391" s="104"/>
      <c r="E391" s="104"/>
      <c r="F391" s="104"/>
      <c r="G391" s="104"/>
      <c r="H391" s="104"/>
      <c r="I391" s="104"/>
      <c r="J391" s="104"/>
    </row>
    <row r="392" spans="2:10" ht="18">
      <c r="B392" s="211"/>
      <c r="C392" s="211"/>
      <c r="D392" s="104"/>
      <c r="E392" s="104"/>
      <c r="F392" s="104"/>
      <c r="G392" s="104"/>
      <c r="H392" s="104"/>
      <c r="I392" s="104"/>
      <c r="J392" s="104"/>
    </row>
    <row r="393" spans="2:10" ht="18">
      <c r="B393" s="211"/>
      <c r="C393" s="211"/>
      <c r="D393" s="104"/>
      <c r="E393" s="104"/>
      <c r="F393" s="104"/>
      <c r="G393" s="104"/>
      <c r="H393" s="104"/>
      <c r="I393" s="104"/>
      <c r="J393" s="104"/>
    </row>
    <row r="394" spans="2:10" ht="18">
      <c r="B394" s="211"/>
      <c r="C394" s="211"/>
      <c r="D394" s="104"/>
      <c r="E394" s="104"/>
      <c r="F394" s="104"/>
      <c r="G394" s="104"/>
      <c r="H394" s="104"/>
      <c r="I394" s="104"/>
      <c r="J394" s="104"/>
    </row>
    <row r="395" spans="2:10" ht="18">
      <c r="B395" s="211"/>
      <c r="C395" s="211"/>
      <c r="D395" s="104"/>
      <c r="E395" s="104"/>
      <c r="F395" s="104"/>
      <c r="G395" s="104"/>
      <c r="H395" s="104"/>
      <c r="I395" s="104"/>
      <c r="J395" s="104"/>
    </row>
    <row r="396" spans="2:10" ht="18">
      <c r="B396" s="211"/>
      <c r="C396" s="211"/>
      <c r="D396" s="104"/>
      <c r="E396" s="104"/>
      <c r="F396" s="104"/>
      <c r="G396" s="104"/>
      <c r="H396" s="104"/>
      <c r="I396" s="104"/>
      <c r="J396" s="104"/>
    </row>
    <row r="397" spans="2:10" ht="18">
      <c r="B397" s="211"/>
      <c r="C397" s="211"/>
      <c r="D397" s="104"/>
      <c r="E397" s="104"/>
      <c r="F397" s="104"/>
      <c r="G397" s="104"/>
      <c r="H397" s="104"/>
      <c r="I397" s="104"/>
      <c r="J397" s="104"/>
    </row>
    <row r="398" spans="2:10" ht="18">
      <c r="B398" s="211"/>
      <c r="C398" s="211"/>
      <c r="D398" s="104"/>
      <c r="E398" s="104"/>
      <c r="F398" s="104"/>
      <c r="G398" s="104"/>
      <c r="H398" s="104"/>
      <c r="I398" s="104"/>
      <c r="J398" s="104"/>
    </row>
    <row r="399" spans="2:10" ht="18">
      <c r="B399" s="211"/>
      <c r="C399" s="211"/>
      <c r="D399" s="104"/>
      <c r="E399" s="104"/>
      <c r="F399" s="104"/>
      <c r="G399" s="104"/>
      <c r="H399" s="104"/>
      <c r="I399" s="104"/>
      <c r="J399" s="104"/>
    </row>
    <row r="400" spans="2:10" ht="18">
      <c r="B400" s="211"/>
      <c r="C400" s="211"/>
      <c r="D400" s="104"/>
      <c r="E400" s="104"/>
      <c r="F400" s="104"/>
      <c r="G400" s="104"/>
      <c r="H400" s="104"/>
      <c r="I400" s="104"/>
      <c r="J400" s="104"/>
    </row>
    <row r="401" spans="2:10" ht="18">
      <c r="B401" s="211"/>
      <c r="C401" s="211"/>
      <c r="D401" s="104"/>
      <c r="E401" s="104"/>
      <c r="F401" s="104"/>
      <c r="G401" s="104"/>
      <c r="H401" s="104"/>
      <c r="I401" s="104"/>
      <c r="J401" s="104"/>
    </row>
    <row r="402" spans="2:10" ht="18">
      <c r="B402" s="211"/>
      <c r="C402" s="211"/>
      <c r="D402" s="104"/>
      <c r="E402" s="104"/>
      <c r="F402" s="104"/>
      <c r="G402" s="104"/>
      <c r="H402" s="104"/>
      <c r="I402" s="104"/>
      <c r="J402" s="104"/>
    </row>
    <row r="403" spans="2:10" ht="18">
      <c r="B403" s="211"/>
      <c r="C403" s="211"/>
      <c r="D403" s="104"/>
      <c r="E403" s="104"/>
      <c r="F403" s="104"/>
      <c r="G403" s="104"/>
      <c r="H403" s="104"/>
      <c r="I403" s="104"/>
      <c r="J403" s="104"/>
    </row>
    <row r="404" spans="2:10" ht="18">
      <c r="B404" s="211"/>
      <c r="C404" s="211"/>
      <c r="D404" s="104"/>
      <c r="E404" s="104"/>
      <c r="F404" s="104"/>
      <c r="G404" s="104"/>
      <c r="H404" s="104"/>
      <c r="I404" s="104"/>
      <c r="J404" s="104"/>
    </row>
    <row r="405" spans="2:10" ht="18">
      <c r="B405" s="211"/>
      <c r="C405" s="211"/>
      <c r="D405" s="104"/>
      <c r="E405" s="104"/>
      <c r="F405" s="104"/>
      <c r="G405" s="104"/>
      <c r="H405" s="104"/>
      <c r="I405" s="104"/>
      <c r="J405" s="104"/>
    </row>
    <row r="406" spans="2:10" ht="18">
      <c r="B406" s="211"/>
      <c r="C406" s="211"/>
      <c r="D406" s="104"/>
      <c r="E406" s="104"/>
      <c r="F406" s="104"/>
      <c r="G406" s="104"/>
      <c r="H406" s="104"/>
      <c r="I406" s="104"/>
      <c r="J406" s="104"/>
    </row>
    <row r="407" spans="2:10" ht="18">
      <c r="B407" s="211"/>
      <c r="C407" s="211"/>
      <c r="D407" s="104"/>
      <c r="E407" s="104"/>
      <c r="F407" s="104"/>
      <c r="G407" s="104"/>
      <c r="H407" s="104"/>
      <c r="I407" s="104"/>
      <c r="J407" s="104"/>
    </row>
    <row r="408" spans="2:10" ht="18">
      <c r="B408" s="211"/>
      <c r="C408" s="211"/>
      <c r="D408" s="104"/>
      <c r="E408" s="104"/>
      <c r="F408" s="104"/>
      <c r="G408" s="104"/>
      <c r="H408" s="104"/>
      <c r="I408" s="104"/>
      <c r="J408" s="104"/>
    </row>
    <row r="409" spans="2:10" ht="18">
      <c r="B409" s="211"/>
      <c r="C409" s="211"/>
      <c r="D409" s="104"/>
      <c r="E409" s="104"/>
      <c r="F409" s="104"/>
      <c r="G409" s="104"/>
      <c r="H409" s="104"/>
      <c r="I409" s="104"/>
      <c r="J409" s="104"/>
    </row>
    <row r="410" spans="2:10" ht="18">
      <c r="B410" s="211"/>
      <c r="C410" s="211"/>
      <c r="D410" s="104"/>
      <c r="E410" s="104"/>
      <c r="F410" s="104"/>
      <c r="G410" s="104"/>
      <c r="H410" s="104"/>
      <c r="I410" s="104"/>
      <c r="J410" s="104"/>
    </row>
    <row r="411" spans="2:10" ht="18">
      <c r="B411" s="211"/>
      <c r="C411" s="211"/>
      <c r="D411" s="104"/>
      <c r="E411" s="104"/>
      <c r="F411" s="104"/>
      <c r="G411" s="104"/>
      <c r="H411" s="104"/>
      <c r="I411" s="104"/>
      <c r="J411" s="104"/>
    </row>
    <row r="412" spans="2:10" ht="18">
      <c r="B412" s="211"/>
      <c r="C412" s="211"/>
      <c r="D412" s="104"/>
      <c r="E412" s="104"/>
      <c r="F412" s="104"/>
      <c r="G412" s="104"/>
      <c r="H412" s="104"/>
      <c r="I412" s="104"/>
      <c r="J412" s="104"/>
    </row>
    <row r="413" spans="2:10" ht="18">
      <c r="B413" s="211"/>
      <c r="C413" s="211"/>
      <c r="D413" s="104"/>
      <c r="E413" s="104"/>
      <c r="F413" s="104"/>
      <c r="G413" s="104"/>
      <c r="H413" s="104"/>
      <c r="I413" s="104"/>
      <c r="J413" s="104"/>
    </row>
    <row r="414" spans="2:10" ht="18">
      <c r="B414" s="211"/>
      <c r="C414" s="211"/>
      <c r="D414" s="104"/>
      <c r="E414" s="104"/>
      <c r="F414" s="104"/>
      <c r="G414" s="104"/>
      <c r="H414" s="104"/>
      <c r="I414" s="104"/>
      <c r="J414" s="104"/>
    </row>
    <row r="415" spans="2:10" ht="18">
      <c r="B415" s="211"/>
      <c r="C415" s="211"/>
      <c r="D415" s="104"/>
      <c r="E415" s="104"/>
      <c r="F415" s="104"/>
      <c r="G415" s="104"/>
      <c r="H415" s="104"/>
      <c r="I415" s="104"/>
      <c r="J415" s="104"/>
    </row>
    <row r="416" spans="2:10" ht="18">
      <c r="B416" s="211"/>
      <c r="C416" s="211"/>
      <c r="D416" s="104"/>
      <c r="E416" s="104"/>
      <c r="F416" s="104"/>
      <c r="G416" s="104"/>
      <c r="H416" s="104"/>
      <c r="I416" s="104"/>
      <c r="J416" s="104"/>
    </row>
    <row r="417" spans="2:10" ht="18">
      <c r="B417" s="211"/>
      <c r="C417" s="211"/>
      <c r="D417" s="104"/>
      <c r="E417" s="104"/>
      <c r="F417" s="104"/>
      <c r="G417" s="104"/>
      <c r="H417" s="104"/>
      <c r="I417" s="104"/>
      <c r="J417" s="104"/>
    </row>
    <row r="418" spans="2:10" ht="18">
      <c r="B418" s="211"/>
      <c r="C418" s="211"/>
      <c r="D418" s="104"/>
      <c r="E418" s="104"/>
      <c r="F418" s="104"/>
      <c r="G418" s="104"/>
      <c r="H418" s="104"/>
      <c r="I418" s="104"/>
      <c r="J418" s="104"/>
    </row>
    <row r="419" spans="2:10" ht="18">
      <c r="B419" s="211"/>
      <c r="C419" s="211"/>
      <c r="D419" s="104"/>
      <c r="E419" s="104"/>
      <c r="F419" s="104"/>
      <c r="G419" s="104"/>
      <c r="H419" s="104"/>
      <c r="I419" s="104"/>
      <c r="J419" s="104"/>
    </row>
    <row r="420" spans="2:10" ht="18">
      <c r="B420" s="211"/>
      <c r="C420" s="211"/>
      <c r="D420" s="104"/>
      <c r="E420" s="104"/>
      <c r="F420" s="104"/>
      <c r="G420" s="104"/>
      <c r="H420" s="104"/>
      <c r="I420" s="104"/>
      <c r="J420" s="104"/>
    </row>
    <row r="421" spans="2:10" ht="18">
      <c r="B421" s="211"/>
      <c r="C421" s="211"/>
      <c r="D421" s="104"/>
      <c r="E421" s="104"/>
      <c r="F421" s="104"/>
      <c r="G421" s="104"/>
      <c r="H421" s="104"/>
      <c r="I421" s="104"/>
      <c r="J421" s="104"/>
    </row>
    <row r="422" spans="2:10" ht="18">
      <c r="B422" s="211"/>
      <c r="C422" s="211"/>
      <c r="D422" s="104"/>
      <c r="E422" s="104"/>
      <c r="F422" s="104"/>
      <c r="G422" s="104"/>
      <c r="H422" s="104"/>
      <c r="I422" s="104"/>
      <c r="J422" s="104"/>
    </row>
    <row r="423" spans="2:10" ht="18">
      <c r="B423" s="211"/>
      <c r="C423" s="211"/>
      <c r="D423" s="104"/>
      <c r="E423" s="104"/>
      <c r="F423" s="104"/>
      <c r="G423" s="104"/>
      <c r="H423" s="104"/>
      <c r="I423" s="104"/>
      <c r="J423" s="104"/>
    </row>
    <row r="424" spans="2:10" ht="18">
      <c r="B424" s="211"/>
      <c r="C424" s="211"/>
      <c r="D424" s="104"/>
      <c r="E424" s="104"/>
      <c r="F424" s="104"/>
      <c r="G424" s="104"/>
      <c r="H424" s="104"/>
      <c r="I424" s="104"/>
      <c r="J424" s="104"/>
    </row>
    <row r="425" spans="2:10" ht="18">
      <c r="B425" s="211"/>
      <c r="C425" s="211"/>
      <c r="D425" s="104"/>
      <c r="E425" s="104"/>
      <c r="F425" s="104"/>
      <c r="G425" s="104"/>
      <c r="H425" s="104"/>
      <c r="I425" s="104"/>
      <c r="J425" s="104"/>
    </row>
    <row r="426" spans="2:10" ht="18">
      <c r="B426" s="211"/>
      <c r="C426" s="211"/>
      <c r="D426" s="104"/>
      <c r="E426" s="104"/>
      <c r="F426" s="104"/>
      <c r="G426" s="104"/>
      <c r="H426" s="104"/>
      <c r="I426" s="104"/>
      <c r="J426" s="104"/>
    </row>
    <row r="427" spans="2:10" ht="18">
      <c r="B427" s="211"/>
      <c r="C427" s="211"/>
      <c r="D427" s="104"/>
      <c r="E427" s="104"/>
      <c r="F427" s="104"/>
      <c r="G427" s="104"/>
      <c r="H427" s="104"/>
      <c r="I427" s="104"/>
      <c r="J427" s="104"/>
    </row>
    <row r="428" spans="2:10" ht="18">
      <c r="B428" s="211"/>
      <c r="C428" s="211"/>
      <c r="D428" s="104"/>
      <c r="E428" s="104"/>
      <c r="F428" s="104"/>
      <c r="G428" s="104"/>
      <c r="H428" s="104"/>
      <c r="I428" s="104"/>
      <c r="J428" s="104"/>
    </row>
    <row r="429" spans="2:10" ht="18">
      <c r="B429" s="211"/>
      <c r="C429" s="211"/>
      <c r="D429" s="104"/>
      <c r="E429" s="104"/>
      <c r="F429" s="104"/>
      <c r="G429" s="104"/>
      <c r="H429" s="104"/>
      <c r="I429" s="104"/>
      <c r="J429" s="104"/>
    </row>
    <row r="430" spans="2:10" ht="18">
      <c r="B430" s="211"/>
      <c r="C430" s="211"/>
      <c r="D430" s="104"/>
      <c r="E430" s="104"/>
      <c r="F430" s="104"/>
      <c r="G430" s="104"/>
      <c r="H430" s="104"/>
      <c r="I430" s="104"/>
      <c r="J430" s="104"/>
    </row>
    <row r="431" spans="2:10" ht="18">
      <c r="B431" s="211"/>
      <c r="C431" s="211"/>
      <c r="D431" s="104"/>
      <c r="E431" s="104"/>
      <c r="F431" s="104"/>
      <c r="G431" s="104"/>
      <c r="H431" s="104"/>
      <c r="I431" s="104"/>
      <c r="J431" s="104"/>
    </row>
    <row r="432" spans="2:10" ht="18">
      <c r="B432" s="211"/>
      <c r="C432" s="211"/>
      <c r="D432" s="104"/>
      <c r="E432" s="104"/>
      <c r="F432" s="104"/>
      <c r="G432" s="104"/>
      <c r="H432" s="104"/>
      <c r="I432" s="104"/>
      <c r="J432" s="104"/>
    </row>
    <row r="433" spans="2:10" ht="18">
      <c r="B433" s="211"/>
      <c r="C433" s="211"/>
      <c r="D433" s="104"/>
      <c r="E433" s="104"/>
      <c r="F433" s="104"/>
      <c r="G433" s="104"/>
      <c r="H433" s="104"/>
      <c r="I433" s="104"/>
      <c r="J433" s="104"/>
    </row>
    <row r="434" spans="2:10" ht="18">
      <c r="B434" s="211"/>
      <c r="C434" s="211"/>
      <c r="D434" s="104"/>
      <c r="E434" s="104"/>
      <c r="F434" s="104"/>
      <c r="G434" s="104"/>
      <c r="H434" s="104"/>
      <c r="I434" s="104"/>
      <c r="J434" s="104"/>
    </row>
    <row r="435" spans="2:10" ht="18">
      <c r="B435" s="211"/>
      <c r="C435" s="211"/>
      <c r="D435" s="104"/>
      <c r="E435" s="104"/>
      <c r="F435" s="104"/>
      <c r="G435" s="104"/>
      <c r="H435" s="104"/>
      <c r="I435" s="104"/>
      <c r="J435" s="104"/>
    </row>
    <row r="436" spans="2:10" ht="18">
      <c r="B436" s="211"/>
      <c r="C436" s="211"/>
      <c r="D436" s="104"/>
      <c r="E436" s="104"/>
      <c r="F436" s="104"/>
      <c r="G436" s="104"/>
      <c r="H436" s="104"/>
      <c r="I436" s="104"/>
      <c r="J436" s="104"/>
    </row>
    <row r="437" spans="2:10" ht="18">
      <c r="B437" s="211"/>
      <c r="C437" s="211"/>
      <c r="D437" s="104"/>
      <c r="E437" s="104"/>
      <c r="F437" s="104"/>
      <c r="G437" s="104"/>
      <c r="H437" s="104"/>
      <c r="I437" s="104"/>
      <c r="J437" s="104"/>
    </row>
    <row r="438" spans="2:10" ht="18">
      <c r="B438" s="211"/>
      <c r="C438" s="211"/>
      <c r="D438" s="104"/>
      <c r="E438" s="104"/>
      <c r="F438" s="104"/>
      <c r="G438" s="104"/>
      <c r="H438" s="104"/>
      <c r="I438" s="104"/>
      <c r="J438" s="104"/>
    </row>
    <row r="439" spans="2:10" ht="18">
      <c r="B439" s="211"/>
      <c r="C439" s="211"/>
      <c r="D439" s="104"/>
      <c r="E439" s="104"/>
      <c r="F439" s="104"/>
      <c r="G439" s="104"/>
      <c r="H439" s="104"/>
      <c r="I439" s="104"/>
      <c r="J439" s="104"/>
    </row>
    <row r="440" spans="2:10" ht="18">
      <c r="B440" s="211"/>
      <c r="C440" s="211"/>
      <c r="D440" s="104"/>
      <c r="E440" s="104"/>
      <c r="F440" s="104"/>
      <c r="G440" s="104"/>
      <c r="H440" s="104"/>
      <c r="I440" s="104"/>
      <c r="J440" s="104"/>
    </row>
    <row r="441" spans="2:10" ht="18">
      <c r="B441" s="211"/>
      <c r="C441" s="211"/>
      <c r="D441" s="104"/>
      <c r="E441" s="104"/>
      <c r="F441" s="104"/>
      <c r="G441" s="104"/>
      <c r="H441" s="104"/>
      <c r="I441" s="104"/>
      <c r="J441" s="104"/>
    </row>
    <row r="442" spans="2:10" ht="18">
      <c r="B442" s="211"/>
      <c r="C442" s="211"/>
      <c r="D442" s="104"/>
      <c r="E442" s="104"/>
      <c r="F442" s="104"/>
      <c r="G442" s="104"/>
      <c r="H442" s="104"/>
      <c r="I442" s="104"/>
      <c r="J442" s="104"/>
    </row>
    <row r="443" spans="2:10" ht="18">
      <c r="B443" s="211"/>
      <c r="C443" s="211"/>
      <c r="D443" s="104"/>
      <c r="E443" s="104"/>
      <c r="F443" s="104"/>
      <c r="G443" s="104"/>
      <c r="H443" s="104"/>
      <c r="I443" s="104"/>
      <c r="J443" s="104"/>
    </row>
    <row r="444" spans="2:10" ht="18">
      <c r="B444" s="211"/>
      <c r="C444" s="211"/>
      <c r="D444" s="104"/>
      <c r="E444" s="104"/>
      <c r="F444" s="104"/>
      <c r="G444" s="104"/>
      <c r="H444" s="104"/>
      <c r="I444" s="104"/>
      <c r="J444" s="104"/>
    </row>
    <row r="445" spans="2:10" ht="18">
      <c r="B445" s="211"/>
      <c r="C445" s="211"/>
      <c r="D445" s="104"/>
      <c r="E445" s="104"/>
      <c r="F445" s="104"/>
      <c r="G445" s="104"/>
      <c r="H445" s="104"/>
      <c r="I445" s="104"/>
      <c r="J445" s="104"/>
    </row>
    <row r="446" spans="2:10" ht="18">
      <c r="B446" s="211"/>
      <c r="C446" s="211"/>
      <c r="D446" s="104"/>
      <c r="E446" s="104"/>
      <c r="F446" s="104"/>
      <c r="G446" s="104"/>
      <c r="H446" s="104"/>
      <c r="I446" s="104"/>
      <c r="J446" s="104"/>
    </row>
    <row r="447" spans="2:10" ht="18">
      <c r="B447" s="211"/>
      <c r="C447" s="211"/>
      <c r="D447" s="104"/>
      <c r="E447" s="104"/>
      <c r="F447" s="104"/>
      <c r="G447" s="104"/>
      <c r="H447" s="104"/>
      <c r="I447" s="104"/>
      <c r="J447" s="104"/>
    </row>
    <row r="448" spans="2:10" ht="18">
      <c r="B448" s="211"/>
      <c r="C448" s="211"/>
      <c r="D448" s="104"/>
      <c r="E448" s="104"/>
      <c r="F448" s="104"/>
      <c r="G448" s="104"/>
      <c r="H448" s="104"/>
      <c r="I448" s="104"/>
      <c r="J448" s="104"/>
    </row>
    <row r="449" spans="2:10" ht="18">
      <c r="B449" s="211"/>
      <c r="C449" s="211"/>
      <c r="D449" s="104"/>
      <c r="E449" s="104"/>
      <c r="F449" s="104"/>
      <c r="G449" s="104"/>
      <c r="H449" s="104"/>
      <c r="I449" s="104"/>
      <c r="J449" s="104"/>
    </row>
    <row r="450" spans="2:10" ht="18">
      <c r="B450" s="211"/>
      <c r="C450" s="211"/>
      <c r="D450" s="104"/>
      <c r="E450" s="104"/>
      <c r="F450" s="104"/>
      <c r="G450" s="104"/>
      <c r="H450" s="104"/>
      <c r="I450" s="104"/>
      <c r="J450" s="104"/>
    </row>
    <row r="451" spans="2:10" ht="18">
      <c r="B451" s="211"/>
      <c r="C451" s="211"/>
      <c r="D451" s="104"/>
      <c r="E451" s="104"/>
      <c r="F451" s="104"/>
      <c r="G451" s="104"/>
      <c r="H451" s="104"/>
      <c r="I451" s="104"/>
      <c r="J451" s="104"/>
    </row>
    <row r="452" spans="2:10" ht="18">
      <c r="B452" s="211"/>
      <c r="C452" s="211"/>
      <c r="D452" s="104"/>
      <c r="E452" s="104"/>
      <c r="F452" s="104"/>
      <c r="G452" s="104"/>
      <c r="H452" s="104"/>
      <c r="I452" s="104"/>
      <c r="J452" s="104"/>
    </row>
    <row r="453" spans="2:10" ht="18">
      <c r="B453" s="211"/>
      <c r="C453" s="211"/>
      <c r="D453" s="104"/>
      <c r="E453" s="104"/>
      <c r="F453" s="104"/>
      <c r="G453" s="104"/>
      <c r="H453" s="104"/>
      <c r="I453" s="104"/>
      <c r="J453" s="104"/>
    </row>
    <row r="454" spans="2:10" ht="18">
      <c r="B454" s="211"/>
      <c r="C454" s="211"/>
      <c r="D454" s="104"/>
      <c r="E454" s="104"/>
      <c r="F454" s="104"/>
      <c r="G454" s="104"/>
      <c r="H454" s="104"/>
      <c r="I454" s="104"/>
      <c r="J454" s="104"/>
    </row>
    <row r="455" spans="2:10" ht="18">
      <c r="B455" s="211"/>
      <c r="C455" s="211"/>
      <c r="D455" s="104"/>
      <c r="E455" s="104"/>
      <c r="F455" s="104"/>
      <c r="G455" s="104"/>
      <c r="H455" s="104"/>
      <c r="I455" s="104"/>
      <c r="J455" s="104"/>
    </row>
    <row r="456" spans="2:10" ht="18">
      <c r="B456" s="211"/>
      <c r="C456" s="211"/>
      <c r="D456" s="104"/>
      <c r="E456" s="104"/>
      <c r="F456" s="104"/>
      <c r="G456" s="104"/>
      <c r="H456" s="104"/>
      <c r="I456" s="104"/>
      <c r="J456" s="104"/>
    </row>
    <row r="457" spans="2:10" ht="18">
      <c r="B457" s="211"/>
      <c r="C457" s="211"/>
      <c r="D457" s="104"/>
      <c r="E457" s="104"/>
      <c r="F457" s="104"/>
      <c r="G457" s="104"/>
      <c r="H457" s="104"/>
      <c r="I457" s="104"/>
      <c r="J457" s="104"/>
    </row>
    <row r="458" spans="2:10" ht="18">
      <c r="B458" s="211"/>
      <c r="C458" s="211"/>
      <c r="D458" s="104"/>
      <c r="E458" s="104"/>
      <c r="F458" s="104"/>
      <c r="G458" s="104"/>
      <c r="H458" s="104"/>
      <c r="I458" s="104"/>
      <c r="J458" s="104"/>
    </row>
    <row r="459" spans="2:10" ht="18">
      <c r="B459" s="211"/>
      <c r="C459" s="211"/>
      <c r="D459" s="104"/>
      <c r="E459" s="104"/>
      <c r="F459" s="104"/>
      <c r="G459" s="104"/>
      <c r="H459" s="104"/>
      <c r="I459" s="104"/>
      <c r="J459" s="104"/>
    </row>
    <row r="460" spans="2:10" ht="18">
      <c r="B460" s="211"/>
      <c r="C460" s="211"/>
      <c r="D460" s="104"/>
      <c r="E460" s="104"/>
      <c r="F460" s="104"/>
      <c r="G460" s="104"/>
      <c r="H460" s="104"/>
      <c r="I460" s="104"/>
      <c r="J460" s="104"/>
    </row>
    <row r="461" spans="2:10" ht="18">
      <c r="B461" s="211"/>
      <c r="C461" s="211"/>
      <c r="D461" s="104"/>
      <c r="E461" s="104"/>
      <c r="F461" s="104"/>
      <c r="G461" s="104"/>
      <c r="H461" s="104"/>
      <c r="I461" s="104"/>
      <c r="J461" s="104"/>
    </row>
    <row r="462" spans="2:10" ht="18">
      <c r="B462" s="211"/>
      <c r="C462" s="211"/>
      <c r="D462" s="104"/>
      <c r="E462" s="104"/>
      <c r="F462" s="104"/>
      <c r="G462" s="104"/>
      <c r="H462" s="104"/>
      <c r="I462" s="104"/>
      <c r="J462" s="104"/>
    </row>
    <row r="463" spans="2:10" ht="18">
      <c r="B463" s="211"/>
      <c r="C463" s="211"/>
      <c r="D463" s="104"/>
      <c r="E463" s="104"/>
      <c r="F463" s="104"/>
      <c r="G463" s="104"/>
      <c r="H463" s="104"/>
      <c r="I463" s="104"/>
      <c r="J463" s="104"/>
    </row>
    <row r="464" spans="2:10" ht="18">
      <c r="B464" s="211"/>
      <c r="C464" s="211"/>
      <c r="D464" s="104"/>
      <c r="E464" s="104"/>
      <c r="F464" s="104"/>
      <c r="G464" s="104"/>
      <c r="H464" s="104"/>
      <c r="I464" s="104"/>
      <c r="J464" s="104"/>
    </row>
    <row r="465" spans="2:10" ht="18">
      <c r="B465" s="211"/>
      <c r="C465" s="211"/>
      <c r="D465" s="104"/>
      <c r="E465" s="104"/>
      <c r="F465" s="104"/>
      <c r="G465" s="104"/>
      <c r="H465" s="104"/>
      <c r="I465" s="104"/>
      <c r="J465" s="104"/>
    </row>
    <row r="466" spans="2:10" ht="18">
      <c r="B466" s="211"/>
      <c r="C466" s="211"/>
      <c r="D466" s="104"/>
      <c r="E466" s="104"/>
      <c r="F466" s="104"/>
      <c r="G466" s="104"/>
      <c r="H466" s="104"/>
      <c r="I466" s="104"/>
      <c r="J466" s="104"/>
    </row>
    <row r="467" spans="2:10" ht="18">
      <c r="B467" s="211"/>
      <c r="C467" s="211"/>
      <c r="D467" s="104"/>
      <c r="E467" s="104"/>
      <c r="F467" s="104"/>
      <c r="G467" s="104"/>
      <c r="H467" s="104"/>
      <c r="I467" s="104"/>
      <c r="J467" s="104"/>
    </row>
    <row r="468" spans="2:10" ht="18">
      <c r="B468" s="211"/>
      <c r="C468" s="211"/>
      <c r="D468" s="104"/>
      <c r="E468" s="104"/>
      <c r="F468" s="104"/>
      <c r="G468" s="104"/>
      <c r="H468" s="104"/>
      <c r="I468" s="104"/>
      <c r="J468" s="104"/>
    </row>
    <row r="469" spans="2:10" ht="18">
      <c r="B469" s="211"/>
      <c r="C469" s="211"/>
      <c r="D469" s="104"/>
      <c r="E469" s="104"/>
      <c r="F469" s="104"/>
      <c r="G469" s="104"/>
      <c r="H469" s="104"/>
      <c r="I469" s="104"/>
      <c r="J469" s="104"/>
    </row>
    <row r="470" spans="2:10" ht="18">
      <c r="B470" s="211"/>
      <c r="C470" s="211"/>
      <c r="D470" s="104"/>
      <c r="E470" s="104"/>
      <c r="F470" s="104"/>
      <c r="G470" s="104"/>
      <c r="H470" s="104"/>
      <c r="I470" s="104"/>
      <c r="J470" s="104"/>
    </row>
    <row r="471" spans="2:10" ht="18">
      <c r="B471" s="211"/>
      <c r="C471" s="211"/>
      <c r="D471" s="104"/>
      <c r="E471" s="104"/>
      <c r="F471" s="104"/>
      <c r="G471" s="104"/>
      <c r="H471" s="104"/>
      <c r="I471" s="104"/>
      <c r="J471" s="104"/>
    </row>
    <row r="472" spans="2:10" ht="18">
      <c r="B472" s="211"/>
      <c r="C472" s="211"/>
      <c r="D472" s="104"/>
      <c r="E472" s="104"/>
      <c r="F472" s="104"/>
      <c r="G472" s="104"/>
      <c r="H472" s="104"/>
      <c r="I472" s="104"/>
      <c r="J472" s="104"/>
    </row>
    <row r="473" spans="2:10" ht="18">
      <c r="B473" s="211"/>
      <c r="C473" s="211"/>
      <c r="D473" s="104"/>
      <c r="E473" s="104"/>
      <c r="F473" s="104"/>
      <c r="G473" s="104"/>
      <c r="H473" s="104"/>
      <c r="I473" s="104"/>
      <c r="J473" s="104"/>
    </row>
    <row r="474" spans="2:10" ht="18">
      <c r="B474" s="211"/>
      <c r="C474" s="211"/>
      <c r="D474" s="104"/>
      <c r="E474" s="104"/>
      <c r="F474" s="104"/>
      <c r="G474" s="104"/>
      <c r="H474" s="104"/>
      <c r="I474" s="104"/>
      <c r="J474" s="104"/>
    </row>
    <row r="475" spans="2:10" ht="18">
      <c r="B475" s="211"/>
      <c r="C475" s="211"/>
      <c r="D475" s="104"/>
      <c r="E475" s="104"/>
      <c r="F475" s="104"/>
      <c r="G475" s="104"/>
      <c r="H475" s="104"/>
      <c r="I475" s="104"/>
      <c r="J475" s="104"/>
    </row>
    <row r="476" spans="2:10" ht="18">
      <c r="B476" s="211"/>
      <c r="C476" s="211"/>
      <c r="D476" s="104"/>
      <c r="E476" s="104"/>
      <c r="F476" s="104"/>
      <c r="G476" s="104"/>
      <c r="H476" s="104"/>
      <c r="I476" s="104"/>
      <c r="J476" s="104"/>
    </row>
    <row r="477" spans="2:10" ht="18">
      <c r="B477" s="211"/>
      <c r="C477" s="211"/>
      <c r="D477" s="104"/>
      <c r="E477" s="104"/>
      <c r="F477" s="104"/>
      <c r="G477" s="104"/>
      <c r="H477" s="104"/>
      <c r="I477" s="104"/>
      <c r="J477" s="104"/>
    </row>
    <row r="478" spans="2:10" ht="18">
      <c r="B478" s="211"/>
      <c r="C478" s="211"/>
      <c r="D478" s="104"/>
      <c r="E478" s="104"/>
      <c r="F478" s="104"/>
      <c r="G478" s="104"/>
      <c r="H478" s="104"/>
      <c r="I478" s="104"/>
      <c r="J478" s="104"/>
    </row>
    <row r="479" spans="2:10" ht="18">
      <c r="B479" s="211"/>
      <c r="C479" s="211"/>
      <c r="D479" s="104"/>
      <c r="E479" s="104"/>
      <c r="F479" s="104"/>
      <c r="G479" s="104"/>
      <c r="H479" s="104"/>
      <c r="I479" s="104"/>
      <c r="J479" s="104"/>
    </row>
    <row r="480" spans="2:10" ht="18">
      <c r="B480" s="211"/>
      <c r="C480" s="211"/>
      <c r="D480" s="104"/>
      <c r="E480" s="104"/>
      <c r="F480" s="104"/>
      <c r="G480" s="104"/>
      <c r="H480" s="104"/>
      <c r="I480" s="104"/>
      <c r="J480" s="104"/>
    </row>
    <row r="481" spans="2:10" ht="18">
      <c r="B481" s="211"/>
      <c r="C481" s="211"/>
      <c r="D481" s="104"/>
      <c r="E481" s="104"/>
      <c r="F481" s="104"/>
      <c r="G481" s="104"/>
      <c r="H481" s="104"/>
      <c r="I481" s="104"/>
      <c r="J481" s="104"/>
    </row>
    <row r="482" spans="2:10" ht="18">
      <c r="B482" s="211"/>
      <c r="C482" s="211"/>
      <c r="D482" s="104"/>
      <c r="E482" s="104"/>
      <c r="F482" s="104"/>
      <c r="G482" s="104"/>
      <c r="H482" s="104"/>
      <c r="I482" s="104"/>
      <c r="J482" s="104"/>
    </row>
    <row r="483" spans="2:10" ht="18">
      <c r="B483" s="211"/>
      <c r="C483" s="211"/>
      <c r="D483" s="104"/>
      <c r="E483" s="104"/>
      <c r="F483" s="104"/>
      <c r="G483" s="104"/>
      <c r="H483" s="104"/>
      <c r="I483" s="104"/>
      <c r="J483" s="104"/>
    </row>
    <row r="484" spans="2:10" ht="18">
      <c r="B484" s="211"/>
      <c r="C484" s="211"/>
      <c r="D484" s="104"/>
      <c r="E484" s="104"/>
      <c r="F484" s="104"/>
      <c r="G484" s="104"/>
      <c r="H484" s="104"/>
      <c r="I484" s="104"/>
      <c r="J484" s="104"/>
    </row>
    <row r="485" spans="2:10" ht="18">
      <c r="B485" s="211"/>
      <c r="C485" s="211"/>
      <c r="D485" s="104"/>
      <c r="E485" s="104"/>
      <c r="F485" s="104"/>
      <c r="G485" s="104"/>
      <c r="H485" s="104"/>
      <c r="I485" s="104"/>
      <c r="J485" s="104"/>
    </row>
    <row r="486" spans="2:10" ht="18">
      <c r="B486" s="211"/>
      <c r="C486" s="211"/>
      <c r="D486" s="104"/>
      <c r="E486" s="104"/>
      <c r="F486" s="104"/>
      <c r="G486" s="104"/>
      <c r="H486" s="104"/>
      <c r="I486" s="104"/>
      <c r="J486" s="104"/>
    </row>
    <row r="487" spans="2:10" ht="18">
      <c r="B487" s="211"/>
      <c r="C487" s="211"/>
      <c r="D487" s="104"/>
      <c r="E487" s="104"/>
      <c r="F487" s="104"/>
      <c r="G487" s="104"/>
      <c r="H487" s="104"/>
      <c r="I487" s="104"/>
      <c r="J487" s="104"/>
    </row>
    <row r="488" spans="2:10" ht="18">
      <c r="B488" s="211"/>
      <c r="C488" s="211"/>
      <c r="D488" s="104"/>
      <c r="E488" s="104"/>
      <c r="F488" s="104"/>
      <c r="G488" s="104"/>
      <c r="H488" s="104"/>
      <c r="I488" s="104"/>
      <c r="J488" s="104"/>
    </row>
    <row r="489" spans="2:10" ht="18">
      <c r="B489" s="211"/>
      <c r="C489" s="211"/>
      <c r="D489" s="104"/>
      <c r="E489" s="104"/>
      <c r="F489" s="104"/>
      <c r="G489" s="104"/>
      <c r="H489" s="104"/>
      <c r="I489" s="104"/>
      <c r="J489" s="104"/>
    </row>
    <row r="490" spans="2:10" ht="18">
      <c r="B490" s="211"/>
      <c r="C490" s="211"/>
      <c r="D490" s="104"/>
      <c r="E490" s="104"/>
      <c r="F490" s="104"/>
      <c r="G490" s="104"/>
      <c r="H490" s="104"/>
      <c r="I490" s="104"/>
      <c r="J490" s="104"/>
    </row>
    <row r="491" spans="2:10" ht="18">
      <c r="B491" s="211"/>
      <c r="C491" s="211"/>
      <c r="D491" s="104"/>
      <c r="E491" s="104"/>
      <c r="F491" s="104"/>
      <c r="G491" s="104"/>
      <c r="H491" s="104"/>
      <c r="I491" s="104"/>
      <c r="J491" s="104"/>
    </row>
    <row r="492" spans="2:10" ht="18">
      <c r="B492" s="211"/>
      <c r="C492" s="211"/>
      <c r="D492" s="104"/>
      <c r="E492" s="104"/>
      <c r="F492" s="104"/>
      <c r="G492" s="104"/>
      <c r="H492" s="104"/>
      <c r="I492" s="104"/>
      <c r="J492" s="104"/>
    </row>
    <row r="493" spans="2:10" ht="18">
      <c r="B493" s="211"/>
      <c r="C493" s="211"/>
      <c r="D493" s="104"/>
      <c r="E493" s="104"/>
      <c r="F493" s="104"/>
      <c r="G493" s="104"/>
      <c r="H493" s="104"/>
      <c r="I493" s="104"/>
      <c r="J493" s="104"/>
    </row>
    <row r="494" spans="2:10" ht="18">
      <c r="B494" s="211"/>
      <c r="C494" s="211"/>
      <c r="D494" s="104"/>
      <c r="E494" s="104"/>
      <c r="F494" s="104"/>
      <c r="G494" s="104"/>
      <c r="H494" s="104"/>
      <c r="I494" s="104"/>
      <c r="J494" s="104"/>
    </row>
    <row r="495" spans="2:10" ht="18">
      <c r="B495" s="211"/>
      <c r="C495" s="211"/>
      <c r="D495" s="104"/>
      <c r="E495" s="104"/>
      <c r="F495" s="104"/>
      <c r="G495" s="104"/>
      <c r="H495" s="104"/>
      <c r="I495" s="104"/>
      <c r="J495" s="104"/>
    </row>
    <row r="496" spans="2:10" ht="18">
      <c r="B496" s="211"/>
      <c r="C496" s="211"/>
      <c r="D496" s="104"/>
      <c r="E496" s="104"/>
      <c r="F496" s="104"/>
      <c r="G496" s="104"/>
      <c r="H496" s="104"/>
      <c r="I496" s="104"/>
      <c r="J496" s="104"/>
    </row>
    <row r="497" spans="2:10" ht="18">
      <c r="B497" s="211"/>
      <c r="C497" s="211"/>
      <c r="D497" s="104"/>
      <c r="E497" s="104"/>
      <c r="F497" s="104"/>
      <c r="G497" s="104"/>
      <c r="H497" s="104"/>
      <c r="I497" s="104"/>
      <c r="J497" s="104"/>
    </row>
    <row r="498" spans="2:10" ht="18">
      <c r="B498" s="211"/>
      <c r="C498" s="211"/>
      <c r="D498" s="104"/>
      <c r="E498" s="104"/>
      <c r="F498" s="104"/>
      <c r="G498" s="104"/>
      <c r="H498" s="104"/>
      <c r="I498" s="104"/>
      <c r="J498" s="104"/>
    </row>
    <row r="499" spans="2:10" ht="18">
      <c r="B499" s="211"/>
      <c r="C499" s="211"/>
      <c r="D499" s="104"/>
      <c r="E499" s="104"/>
      <c r="F499" s="104"/>
      <c r="G499" s="104"/>
      <c r="H499" s="104"/>
      <c r="I499" s="104"/>
      <c r="J499" s="104"/>
    </row>
    <row r="500" spans="2:10" ht="18">
      <c r="B500" s="211"/>
      <c r="C500" s="211"/>
      <c r="D500" s="104"/>
      <c r="E500" s="104"/>
      <c r="F500" s="104"/>
      <c r="G500" s="104"/>
      <c r="H500" s="104"/>
      <c r="I500" s="104"/>
      <c r="J500" s="104"/>
    </row>
    <row r="501" spans="2:10" ht="18">
      <c r="B501" s="211"/>
      <c r="C501" s="211"/>
      <c r="D501" s="104"/>
      <c r="E501" s="104"/>
      <c r="F501" s="104"/>
      <c r="G501" s="104"/>
      <c r="H501" s="104"/>
      <c r="I501" s="104"/>
      <c r="J501" s="104"/>
    </row>
    <row r="502" spans="2:10" ht="18">
      <c r="B502" s="211"/>
      <c r="C502" s="211"/>
      <c r="D502" s="104"/>
      <c r="E502" s="104"/>
      <c r="F502" s="104"/>
      <c r="G502" s="104"/>
      <c r="H502" s="104"/>
      <c r="I502" s="104"/>
      <c r="J502" s="104"/>
    </row>
    <row r="503" spans="2:10" ht="18">
      <c r="B503" s="211"/>
      <c r="C503" s="211"/>
      <c r="D503" s="104"/>
      <c r="E503" s="104"/>
      <c r="F503" s="104"/>
      <c r="G503" s="104"/>
      <c r="H503" s="104"/>
      <c r="I503" s="104"/>
      <c r="J503" s="104"/>
    </row>
    <row r="504" spans="2:10" ht="18">
      <c r="B504" s="211"/>
      <c r="C504" s="211"/>
      <c r="D504" s="104"/>
      <c r="E504" s="104"/>
      <c r="F504" s="104"/>
      <c r="G504" s="104"/>
      <c r="H504" s="104"/>
      <c r="I504" s="104"/>
      <c r="J504" s="104"/>
    </row>
    <row r="505" spans="2:10" ht="18">
      <c r="B505" s="211"/>
      <c r="C505" s="211"/>
      <c r="D505" s="104"/>
      <c r="E505" s="104"/>
      <c r="F505" s="104"/>
      <c r="G505" s="104"/>
      <c r="H505" s="104"/>
      <c r="I505" s="104"/>
      <c r="J505" s="104"/>
    </row>
    <row r="506" spans="2:10" ht="18">
      <c r="B506" s="211"/>
      <c r="C506" s="211"/>
      <c r="D506" s="104"/>
      <c r="E506" s="104"/>
      <c r="F506" s="104"/>
      <c r="G506" s="104"/>
      <c r="H506" s="104"/>
      <c r="I506" s="104"/>
      <c r="J506" s="104"/>
    </row>
    <row r="507" spans="2:10" ht="18">
      <c r="B507" s="211"/>
      <c r="C507" s="211"/>
      <c r="D507" s="104"/>
      <c r="E507" s="104"/>
      <c r="F507" s="104"/>
      <c r="G507" s="104"/>
      <c r="H507" s="104"/>
      <c r="I507" s="104"/>
      <c r="J507" s="104"/>
    </row>
    <row r="508" spans="2:10" ht="18">
      <c r="B508" s="211"/>
      <c r="C508" s="211"/>
      <c r="D508" s="104"/>
      <c r="E508" s="104"/>
      <c r="F508" s="104"/>
      <c r="G508" s="104"/>
      <c r="H508" s="104"/>
      <c r="I508" s="104"/>
      <c r="J508" s="104"/>
    </row>
    <row r="509" spans="2:10" ht="18">
      <c r="B509" s="211"/>
      <c r="C509" s="211"/>
      <c r="D509" s="104"/>
      <c r="E509" s="104"/>
      <c r="F509" s="104"/>
      <c r="G509" s="104"/>
      <c r="H509" s="104"/>
      <c r="I509" s="104"/>
      <c r="J509" s="104"/>
    </row>
    <row r="510" spans="2:10" ht="18">
      <c r="B510" s="211"/>
      <c r="C510" s="211"/>
      <c r="D510" s="104"/>
      <c r="E510" s="104"/>
      <c r="F510" s="104"/>
      <c r="G510" s="104"/>
      <c r="H510" s="104"/>
      <c r="I510" s="104"/>
      <c r="J510" s="104"/>
    </row>
    <row r="511" spans="2:10" ht="18">
      <c r="B511" s="211"/>
      <c r="C511" s="211"/>
      <c r="D511" s="104"/>
      <c r="E511" s="104"/>
      <c r="F511" s="104"/>
      <c r="G511" s="104"/>
      <c r="H511" s="104"/>
      <c r="I511" s="104"/>
      <c r="J511" s="104"/>
    </row>
    <row r="512" spans="2:10" ht="18">
      <c r="B512" s="211"/>
      <c r="C512" s="211"/>
      <c r="D512" s="104"/>
      <c r="E512" s="104"/>
      <c r="F512" s="104"/>
      <c r="G512" s="104"/>
      <c r="H512" s="104"/>
      <c r="I512" s="104"/>
      <c r="J512" s="104"/>
    </row>
    <row r="513" spans="2:10" ht="18">
      <c r="B513" s="211"/>
      <c r="C513" s="211"/>
      <c r="D513" s="104"/>
      <c r="E513" s="104"/>
      <c r="F513" s="104"/>
      <c r="G513" s="104"/>
      <c r="H513" s="104"/>
      <c r="I513" s="104"/>
      <c r="J513" s="104"/>
    </row>
    <row r="514" spans="2:10" ht="18">
      <c r="B514" s="211"/>
      <c r="C514" s="211"/>
      <c r="D514" s="104"/>
      <c r="E514" s="104"/>
      <c r="F514" s="104"/>
      <c r="G514" s="104"/>
      <c r="H514" s="104"/>
      <c r="I514" s="104"/>
      <c r="J514" s="104"/>
    </row>
    <row r="515" spans="2:10" ht="18">
      <c r="B515" s="211"/>
      <c r="C515" s="211"/>
      <c r="D515" s="104"/>
      <c r="E515" s="104"/>
      <c r="F515" s="104"/>
      <c r="G515" s="104"/>
      <c r="H515" s="104"/>
      <c r="I515" s="104"/>
      <c r="J515" s="104"/>
    </row>
    <row r="516" spans="2:10" ht="18">
      <c r="B516" s="211"/>
      <c r="C516" s="211"/>
      <c r="D516" s="104"/>
      <c r="E516" s="104"/>
      <c r="F516" s="104"/>
      <c r="G516" s="104"/>
      <c r="H516" s="104"/>
      <c r="I516" s="104"/>
      <c r="J516" s="104"/>
    </row>
    <row r="517" spans="2:10" ht="18">
      <c r="B517" s="211"/>
      <c r="C517" s="211"/>
      <c r="D517" s="104"/>
      <c r="E517" s="104"/>
      <c r="F517" s="104"/>
      <c r="G517" s="104"/>
      <c r="H517" s="104"/>
      <c r="I517" s="104"/>
      <c r="J517" s="104"/>
    </row>
    <row r="518" spans="2:10" ht="18">
      <c r="B518" s="211"/>
      <c r="C518" s="211"/>
      <c r="D518" s="104"/>
      <c r="E518" s="104"/>
      <c r="F518" s="104"/>
      <c r="G518" s="104"/>
      <c r="H518" s="104"/>
      <c r="I518" s="104"/>
      <c r="J518" s="104"/>
    </row>
    <row r="519" spans="2:10" ht="18">
      <c r="B519" s="211"/>
      <c r="C519" s="211"/>
      <c r="D519" s="104"/>
      <c r="E519" s="104"/>
      <c r="F519" s="104"/>
      <c r="G519" s="104"/>
      <c r="H519" s="104"/>
      <c r="I519" s="104"/>
      <c r="J519" s="104"/>
    </row>
    <row r="520" spans="2:10" ht="18">
      <c r="B520" s="211"/>
      <c r="C520" s="211"/>
      <c r="D520" s="104"/>
      <c r="E520" s="104"/>
      <c r="F520" s="104"/>
      <c r="G520" s="104"/>
      <c r="H520" s="104"/>
      <c r="I520" s="104"/>
      <c r="J520" s="104"/>
    </row>
    <row r="521" spans="2:10" ht="18">
      <c r="B521" s="211"/>
      <c r="C521" s="211"/>
      <c r="D521" s="104"/>
      <c r="E521" s="104"/>
      <c r="F521" s="104"/>
      <c r="G521" s="104"/>
      <c r="H521" s="104"/>
      <c r="I521" s="104"/>
      <c r="J521" s="104"/>
    </row>
    <row r="522" spans="2:10" ht="18">
      <c r="B522" s="211"/>
      <c r="C522" s="211"/>
      <c r="D522" s="104"/>
      <c r="E522" s="104"/>
      <c r="F522" s="104"/>
      <c r="G522" s="104"/>
      <c r="H522" s="104"/>
      <c r="I522" s="104"/>
      <c r="J522" s="104"/>
    </row>
    <row r="523" spans="2:10" ht="18">
      <c r="B523" s="211"/>
      <c r="C523" s="211"/>
      <c r="D523" s="104"/>
      <c r="E523" s="104"/>
      <c r="F523" s="104"/>
      <c r="G523" s="104"/>
      <c r="H523" s="104"/>
      <c r="I523" s="104"/>
      <c r="J523" s="104"/>
    </row>
    <row r="524" spans="2:10" ht="18">
      <c r="B524" s="211"/>
      <c r="C524" s="211"/>
      <c r="D524" s="104"/>
      <c r="E524" s="104"/>
      <c r="F524" s="104"/>
      <c r="G524" s="104"/>
      <c r="H524" s="104"/>
      <c r="I524" s="104"/>
      <c r="J524" s="104"/>
    </row>
    <row r="525" spans="2:10" ht="18">
      <c r="B525" s="211"/>
      <c r="C525" s="211"/>
      <c r="D525" s="104"/>
      <c r="E525" s="104"/>
      <c r="F525" s="104"/>
      <c r="G525" s="104"/>
      <c r="H525" s="104"/>
      <c r="I525" s="104"/>
      <c r="J525" s="104"/>
    </row>
    <row r="526" spans="2:10" ht="18">
      <c r="B526" s="211"/>
      <c r="C526" s="211"/>
      <c r="D526" s="104"/>
      <c r="E526" s="104"/>
      <c r="F526" s="104"/>
      <c r="G526" s="104"/>
      <c r="H526" s="104"/>
      <c r="I526" s="104"/>
      <c r="J526" s="104"/>
    </row>
    <row r="527" spans="2:10" ht="18">
      <c r="B527" s="211"/>
      <c r="C527" s="211"/>
      <c r="D527" s="104"/>
      <c r="E527" s="104"/>
      <c r="F527" s="104"/>
      <c r="G527" s="104"/>
      <c r="H527" s="104"/>
      <c r="I527" s="104"/>
      <c r="J527" s="104"/>
    </row>
    <row r="528" spans="2:10" ht="18">
      <c r="B528" s="211"/>
      <c r="C528" s="211"/>
      <c r="D528" s="104"/>
      <c r="E528" s="104"/>
      <c r="F528" s="104"/>
      <c r="G528" s="104"/>
      <c r="H528" s="104"/>
      <c r="I528" s="104"/>
      <c r="J528" s="104"/>
    </row>
    <row r="529" spans="2:10" ht="18">
      <c r="B529" s="211"/>
      <c r="C529" s="211"/>
      <c r="D529" s="104"/>
      <c r="E529" s="104"/>
      <c r="F529" s="104"/>
      <c r="G529" s="104"/>
      <c r="H529" s="104"/>
      <c r="I529" s="104"/>
      <c r="J529" s="104"/>
    </row>
    <row r="530" spans="2:10" ht="18">
      <c r="B530" s="211"/>
      <c r="C530" s="211"/>
      <c r="D530" s="104"/>
      <c r="E530" s="104"/>
      <c r="F530" s="104"/>
      <c r="G530" s="104"/>
      <c r="H530" s="104"/>
      <c r="I530" s="104"/>
      <c r="J530" s="104"/>
    </row>
    <row r="531" spans="2:10" ht="18">
      <c r="B531" s="211"/>
      <c r="C531" s="211"/>
      <c r="D531" s="104"/>
      <c r="E531" s="104"/>
      <c r="F531" s="104"/>
      <c r="G531" s="104"/>
      <c r="H531" s="104"/>
      <c r="I531" s="104"/>
      <c r="J531" s="104"/>
    </row>
    <row r="532" spans="2:10" ht="18">
      <c r="B532" s="211"/>
      <c r="C532" s="211"/>
      <c r="D532" s="104"/>
      <c r="E532" s="104"/>
      <c r="F532" s="104"/>
      <c r="G532" s="104"/>
      <c r="H532" s="104"/>
      <c r="I532" s="104"/>
      <c r="J532" s="104"/>
    </row>
    <row r="533" spans="2:10" ht="18">
      <c r="B533" s="211"/>
      <c r="C533" s="211"/>
      <c r="D533" s="104"/>
      <c r="E533" s="104"/>
      <c r="F533" s="104"/>
      <c r="G533" s="104"/>
      <c r="H533" s="104"/>
      <c r="I533" s="104"/>
      <c r="J533" s="104"/>
    </row>
    <row r="534" spans="2:10" ht="18">
      <c r="B534" s="211"/>
      <c r="C534" s="211"/>
      <c r="D534" s="104"/>
      <c r="E534" s="104"/>
      <c r="F534" s="104"/>
      <c r="G534" s="104"/>
      <c r="H534" s="104"/>
      <c r="I534" s="104"/>
      <c r="J534" s="104"/>
    </row>
    <row r="535" spans="2:10" ht="18">
      <c r="B535" s="211"/>
      <c r="C535" s="211"/>
      <c r="D535" s="104"/>
      <c r="E535" s="104"/>
      <c r="F535" s="104"/>
      <c r="G535" s="104"/>
      <c r="H535" s="104"/>
      <c r="I535" s="104"/>
      <c r="J535" s="104"/>
    </row>
    <row r="536" spans="2:10" ht="18">
      <c r="B536" s="211"/>
      <c r="C536" s="211"/>
      <c r="D536" s="104"/>
      <c r="E536" s="104"/>
      <c r="F536" s="104"/>
      <c r="G536" s="104"/>
      <c r="H536" s="104"/>
      <c r="I536" s="104"/>
      <c r="J536" s="104"/>
    </row>
    <row r="537" spans="2:10" ht="18">
      <c r="B537" s="211"/>
      <c r="C537" s="211"/>
      <c r="D537" s="104"/>
      <c r="E537" s="104"/>
      <c r="F537" s="104"/>
      <c r="G537" s="104"/>
      <c r="H537" s="104"/>
      <c r="I537" s="104"/>
      <c r="J537" s="104"/>
    </row>
    <row r="538" spans="2:10" ht="18">
      <c r="B538" s="211"/>
      <c r="C538" s="211"/>
      <c r="D538" s="104"/>
      <c r="E538" s="104"/>
      <c r="F538" s="104"/>
      <c r="G538" s="104"/>
      <c r="H538" s="104"/>
      <c r="I538" s="104"/>
      <c r="J538" s="104"/>
    </row>
    <row r="539" spans="2:10" ht="18">
      <c r="B539" s="211"/>
      <c r="C539" s="211"/>
      <c r="D539" s="104"/>
      <c r="E539" s="104"/>
      <c r="F539" s="104"/>
      <c r="G539" s="104"/>
      <c r="H539" s="104"/>
      <c r="I539" s="104"/>
      <c r="J539" s="104"/>
    </row>
    <row r="540" spans="2:10" ht="18">
      <c r="B540" s="211"/>
      <c r="C540" s="211"/>
      <c r="D540" s="104"/>
      <c r="E540" s="104"/>
      <c r="F540" s="104"/>
      <c r="G540" s="104"/>
      <c r="H540" s="104"/>
      <c r="I540" s="104"/>
      <c r="J540" s="104"/>
    </row>
    <row r="541" spans="2:10" ht="18">
      <c r="B541" s="211"/>
      <c r="C541" s="211"/>
      <c r="D541" s="104"/>
      <c r="E541" s="104"/>
      <c r="F541" s="104"/>
      <c r="G541" s="104"/>
      <c r="H541" s="104"/>
      <c r="I541" s="104"/>
      <c r="J541" s="104"/>
    </row>
    <row r="542" spans="2:10" ht="18">
      <c r="B542" s="211"/>
      <c r="C542" s="211"/>
      <c r="D542" s="104"/>
      <c r="E542" s="104"/>
      <c r="F542" s="104"/>
      <c r="G542" s="104"/>
      <c r="H542" s="104"/>
      <c r="I542" s="104"/>
      <c r="J542" s="104"/>
    </row>
    <row r="543" spans="2:10" ht="18">
      <c r="B543" s="211"/>
      <c r="C543" s="211"/>
      <c r="D543" s="104"/>
      <c r="E543" s="104"/>
      <c r="F543" s="104"/>
      <c r="G543" s="104"/>
      <c r="H543" s="104"/>
      <c r="I543" s="104"/>
      <c r="J543" s="104"/>
    </row>
    <row r="544" spans="2:10" ht="18">
      <c r="B544" s="211"/>
      <c r="C544" s="211"/>
      <c r="D544" s="104"/>
      <c r="E544" s="104"/>
      <c r="F544" s="104"/>
      <c r="G544" s="104"/>
      <c r="H544" s="104"/>
      <c r="I544" s="104"/>
      <c r="J544" s="104"/>
    </row>
    <row r="545" spans="2:10" ht="18">
      <c r="B545" s="211"/>
      <c r="C545" s="211"/>
      <c r="D545" s="104"/>
      <c r="E545" s="104"/>
      <c r="F545" s="104"/>
      <c r="G545" s="104"/>
      <c r="H545" s="104"/>
      <c r="I545" s="104"/>
      <c r="J545" s="104"/>
    </row>
    <row r="546" spans="2:10" ht="18">
      <c r="B546" s="211"/>
      <c r="C546" s="211"/>
      <c r="D546" s="104"/>
      <c r="E546" s="104"/>
      <c r="F546" s="104"/>
      <c r="G546" s="104"/>
      <c r="H546" s="104"/>
      <c r="I546" s="104"/>
      <c r="J546" s="104"/>
    </row>
    <row r="547" spans="2:10" ht="18">
      <c r="B547" s="211"/>
      <c r="C547" s="211"/>
      <c r="D547" s="104"/>
      <c r="E547" s="104"/>
      <c r="F547" s="104"/>
      <c r="G547" s="104"/>
      <c r="H547" s="104"/>
      <c r="I547" s="104"/>
      <c r="J547" s="104"/>
    </row>
    <row r="548" spans="2:10" ht="18">
      <c r="B548" s="211"/>
      <c r="C548" s="211"/>
      <c r="D548" s="104"/>
      <c r="E548" s="104"/>
      <c r="F548" s="104"/>
      <c r="G548" s="104"/>
      <c r="H548" s="104"/>
      <c r="I548" s="104"/>
      <c r="J548" s="104"/>
    </row>
    <row r="549" spans="2:10" ht="18">
      <c r="B549" s="211"/>
      <c r="C549" s="211"/>
      <c r="D549" s="104"/>
      <c r="E549" s="104"/>
      <c r="F549" s="104"/>
      <c r="G549" s="104"/>
      <c r="H549" s="104"/>
      <c r="I549" s="104"/>
      <c r="J549" s="104"/>
    </row>
    <row r="550" spans="2:10" ht="18">
      <c r="B550" s="211"/>
      <c r="C550" s="211"/>
      <c r="D550" s="104"/>
      <c r="E550" s="104"/>
      <c r="F550" s="104"/>
      <c r="G550" s="104"/>
      <c r="H550" s="104"/>
      <c r="I550" s="104"/>
      <c r="J550" s="104"/>
    </row>
    <row r="551" spans="2:10" ht="18">
      <c r="B551" s="211"/>
      <c r="C551" s="211"/>
      <c r="D551" s="104"/>
      <c r="E551" s="104"/>
      <c r="F551" s="104"/>
      <c r="G551" s="104"/>
      <c r="H551" s="104"/>
      <c r="I551" s="104"/>
      <c r="J551" s="104"/>
    </row>
    <row r="552" spans="2:10" ht="18">
      <c r="B552" s="211"/>
      <c r="C552" s="211"/>
      <c r="D552" s="104"/>
      <c r="E552" s="104"/>
      <c r="F552" s="104"/>
      <c r="G552" s="104"/>
      <c r="H552" s="104"/>
      <c r="I552" s="104"/>
      <c r="J552" s="104"/>
    </row>
    <row r="553" spans="2:10" ht="18">
      <c r="B553" s="211"/>
      <c r="C553" s="211"/>
      <c r="D553" s="104"/>
      <c r="E553" s="104"/>
      <c r="F553" s="104"/>
      <c r="G553" s="104"/>
      <c r="H553" s="104"/>
      <c r="I553" s="104"/>
      <c r="J553" s="104"/>
    </row>
    <row r="554" spans="2:10" ht="18">
      <c r="B554" s="211"/>
      <c r="C554" s="211"/>
      <c r="D554" s="104"/>
      <c r="E554" s="104"/>
      <c r="F554" s="104"/>
      <c r="G554" s="104"/>
      <c r="H554" s="104"/>
      <c r="I554" s="104"/>
      <c r="J554" s="104"/>
    </row>
    <row r="555" spans="2:10" ht="18">
      <c r="B555" s="211"/>
      <c r="C555" s="211"/>
      <c r="D555" s="104"/>
      <c r="E555" s="104"/>
      <c r="F555" s="104"/>
      <c r="G555" s="104"/>
      <c r="H555" s="104"/>
      <c r="I555" s="104"/>
      <c r="J555" s="104"/>
    </row>
    <row r="556" spans="2:10" ht="18">
      <c r="B556" s="211"/>
      <c r="C556" s="211"/>
      <c r="D556" s="104"/>
      <c r="E556" s="104"/>
      <c r="F556" s="104"/>
      <c r="G556" s="104"/>
      <c r="H556" s="104"/>
      <c r="I556" s="104"/>
      <c r="J556" s="104"/>
    </row>
    <row r="557" spans="2:10" ht="18">
      <c r="B557" s="211"/>
      <c r="C557" s="211"/>
      <c r="D557" s="104"/>
      <c r="E557" s="104"/>
      <c r="F557" s="104"/>
      <c r="G557" s="104"/>
      <c r="H557" s="104"/>
      <c r="I557" s="104"/>
      <c r="J557" s="104"/>
    </row>
    <row r="558" spans="2:10" ht="18">
      <c r="B558" s="211"/>
      <c r="C558" s="211"/>
      <c r="D558" s="104"/>
      <c r="E558" s="104"/>
      <c r="F558" s="104"/>
      <c r="G558" s="104"/>
      <c r="H558" s="104"/>
      <c r="I558" s="104"/>
      <c r="J558" s="104"/>
    </row>
    <row r="559" spans="2:10" ht="18">
      <c r="B559" s="211"/>
      <c r="C559" s="211"/>
      <c r="D559" s="104"/>
      <c r="E559" s="104"/>
      <c r="F559" s="104"/>
      <c r="G559" s="104"/>
      <c r="H559" s="104"/>
      <c r="I559" s="104"/>
      <c r="J559" s="104"/>
    </row>
    <row r="560" spans="2:10" ht="18">
      <c r="B560" s="211"/>
      <c r="C560" s="211"/>
      <c r="D560" s="104"/>
      <c r="E560" s="104"/>
      <c r="F560" s="104"/>
      <c r="G560" s="104"/>
      <c r="H560" s="104"/>
      <c r="I560" s="104"/>
      <c r="J560" s="104"/>
    </row>
    <row r="561" spans="2:10" ht="18">
      <c r="B561" s="211"/>
      <c r="C561" s="211"/>
      <c r="D561" s="104"/>
      <c r="E561" s="104"/>
      <c r="F561" s="104"/>
      <c r="G561" s="104"/>
      <c r="H561" s="104"/>
      <c r="I561" s="104"/>
      <c r="J561" s="104"/>
    </row>
    <row r="562" spans="2:10" ht="18">
      <c r="B562" s="211"/>
      <c r="C562" s="211"/>
      <c r="D562" s="104"/>
      <c r="E562" s="104"/>
      <c r="F562" s="104"/>
      <c r="G562" s="104"/>
      <c r="H562" s="104"/>
      <c r="I562" s="104"/>
      <c r="J562" s="104"/>
    </row>
    <row r="563" spans="2:10" ht="18">
      <c r="B563" s="211"/>
      <c r="C563" s="211"/>
      <c r="D563" s="104"/>
      <c r="E563" s="104"/>
      <c r="F563" s="104"/>
      <c r="G563" s="104"/>
      <c r="H563" s="104"/>
      <c r="I563" s="104"/>
      <c r="J563" s="104"/>
    </row>
    <row r="564" spans="2:10" ht="18">
      <c r="B564" s="211"/>
      <c r="C564" s="211"/>
      <c r="D564" s="104"/>
      <c r="E564" s="104"/>
      <c r="F564" s="104"/>
      <c r="G564" s="104"/>
      <c r="H564" s="104"/>
      <c r="I564" s="104"/>
      <c r="J564" s="104"/>
    </row>
    <row r="565" spans="2:10" ht="18">
      <c r="B565" s="211"/>
      <c r="C565" s="211"/>
      <c r="D565" s="104"/>
      <c r="E565" s="104"/>
      <c r="F565" s="104"/>
      <c r="G565" s="104"/>
      <c r="H565" s="104"/>
      <c r="I565" s="104"/>
      <c r="J565" s="104"/>
    </row>
    <row r="566" spans="2:10" ht="18">
      <c r="B566" s="211"/>
      <c r="C566" s="211"/>
      <c r="D566" s="104"/>
      <c r="E566" s="104"/>
      <c r="F566" s="104"/>
      <c r="G566" s="104"/>
      <c r="H566" s="104"/>
      <c r="I566" s="104"/>
      <c r="J566" s="104"/>
    </row>
    <row r="567" spans="2:10" ht="18">
      <c r="B567" s="211"/>
      <c r="C567" s="211"/>
      <c r="D567" s="104"/>
      <c r="E567" s="104"/>
      <c r="F567" s="104"/>
      <c r="G567" s="104"/>
      <c r="H567" s="104"/>
      <c r="I567" s="104"/>
      <c r="J567" s="104"/>
    </row>
    <row r="568" spans="2:10" ht="18">
      <c r="B568" s="211"/>
      <c r="C568" s="211"/>
      <c r="D568" s="104"/>
      <c r="E568" s="104"/>
      <c r="F568" s="104"/>
      <c r="G568" s="104"/>
      <c r="H568" s="104"/>
      <c r="I568" s="104"/>
      <c r="J568" s="104"/>
    </row>
    <row r="569" spans="2:10" ht="18">
      <c r="B569" s="211"/>
      <c r="C569" s="211"/>
      <c r="D569" s="104"/>
      <c r="E569" s="104"/>
      <c r="F569" s="104"/>
      <c r="G569" s="104"/>
      <c r="H569" s="104"/>
      <c r="I569" s="104"/>
      <c r="J569" s="104"/>
    </row>
    <row r="570" spans="2:10" ht="18">
      <c r="B570" s="211"/>
      <c r="C570" s="211"/>
      <c r="D570" s="104"/>
      <c r="E570" s="104"/>
      <c r="F570" s="104"/>
      <c r="G570" s="104"/>
      <c r="H570" s="104"/>
      <c r="I570" s="104"/>
      <c r="J570" s="104"/>
    </row>
    <row r="571" spans="2:10" ht="18">
      <c r="B571" s="211"/>
      <c r="C571" s="211"/>
      <c r="D571" s="104"/>
      <c r="E571" s="104"/>
      <c r="F571" s="104"/>
      <c r="G571" s="104"/>
      <c r="H571" s="104"/>
      <c r="I571" s="104"/>
      <c r="J571" s="104"/>
    </row>
    <row r="572" spans="2:10" ht="18">
      <c r="B572" s="211"/>
      <c r="C572" s="211"/>
      <c r="D572" s="104"/>
      <c r="E572" s="104"/>
      <c r="F572" s="104"/>
      <c r="G572" s="104"/>
      <c r="H572" s="104"/>
      <c r="I572" s="104"/>
      <c r="J572" s="104"/>
    </row>
    <row r="573" spans="2:10" ht="18">
      <c r="B573" s="211"/>
      <c r="C573" s="211"/>
      <c r="D573" s="104"/>
      <c r="E573" s="104"/>
      <c r="F573" s="104"/>
      <c r="G573" s="104"/>
      <c r="H573" s="104"/>
      <c r="I573" s="104"/>
      <c r="J573" s="104"/>
    </row>
    <row r="574" spans="2:10" ht="18">
      <c r="B574" s="211"/>
      <c r="C574" s="211"/>
      <c r="D574" s="104"/>
      <c r="E574" s="104"/>
      <c r="F574" s="104"/>
      <c r="G574" s="104"/>
      <c r="H574" s="104"/>
      <c r="I574" s="104"/>
      <c r="J574" s="104"/>
    </row>
    <row r="575" spans="2:10" ht="18">
      <c r="B575" s="211"/>
      <c r="C575" s="211"/>
      <c r="D575" s="104"/>
      <c r="E575" s="104"/>
      <c r="F575" s="104"/>
      <c r="G575" s="104"/>
      <c r="H575" s="104"/>
      <c r="I575" s="104"/>
      <c r="J575" s="104"/>
    </row>
    <row r="576" spans="2:10" ht="18">
      <c r="B576" s="211"/>
      <c r="C576" s="211"/>
      <c r="D576" s="104"/>
      <c r="E576" s="104"/>
      <c r="F576" s="104"/>
      <c r="G576" s="104"/>
      <c r="H576" s="104"/>
      <c r="I576" s="104"/>
      <c r="J576" s="104"/>
    </row>
    <row r="577" spans="2:10" ht="18">
      <c r="B577" s="211"/>
      <c r="C577" s="211"/>
      <c r="D577" s="104"/>
      <c r="E577" s="104"/>
      <c r="F577" s="104"/>
      <c r="G577" s="104"/>
      <c r="H577" s="104"/>
      <c r="I577" s="104"/>
      <c r="J577" s="104"/>
    </row>
    <row r="578" spans="2:10" ht="18">
      <c r="B578" s="211"/>
      <c r="C578" s="211"/>
      <c r="D578" s="104"/>
      <c r="E578" s="104"/>
      <c r="F578" s="104"/>
      <c r="G578" s="104"/>
      <c r="H578" s="104"/>
      <c r="I578" s="104"/>
      <c r="J578" s="104"/>
    </row>
    <row r="579" spans="2:10" ht="18">
      <c r="B579" s="211"/>
      <c r="C579" s="211"/>
      <c r="D579" s="104"/>
      <c r="E579" s="104"/>
      <c r="F579" s="104"/>
      <c r="G579" s="104"/>
      <c r="H579" s="104"/>
      <c r="I579" s="104"/>
      <c r="J579" s="104"/>
    </row>
    <row r="580" spans="2:10" ht="18">
      <c r="B580" s="211"/>
      <c r="C580" s="211"/>
      <c r="D580" s="104"/>
      <c r="E580" s="104"/>
      <c r="F580" s="104"/>
      <c r="G580" s="104"/>
      <c r="H580" s="104"/>
      <c r="I580" s="104"/>
      <c r="J580" s="104"/>
    </row>
    <row r="581" spans="2:10" ht="18">
      <c r="B581" s="211"/>
      <c r="C581" s="211"/>
      <c r="D581" s="104"/>
      <c r="E581" s="104"/>
      <c r="F581" s="104"/>
      <c r="G581" s="104"/>
      <c r="H581" s="104"/>
      <c r="I581" s="104"/>
      <c r="J581" s="104"/>
    </row>
    <row r="582" spans="2:10" ht="18">
      <c r="B582" s="211"/>
      <c r="C582" s="211"/>
      <c r="D582" s="104"/>
      <c r="E582" s="104"/>
      <c r="F582" s="104"/>
      <c r="G582" s="104"/>
      <c r="H582" s="104"/>
      <c r="I582" s="104"/>
      <c r="J582" s="104"/>
    </row>
    <row r="583" spans="2:10" ht="18">
      <c r="B583" s="211"/>
      <c r="C583" s="211"/>
      <c r="D583" s="104"/>
      <c r="E583" s="104"/>
      <c r="F583" s="104"/>
      <c r="G583" s="104"/>
      <c r="H583" s="104"/>
      <c r="I583" s="104"/>
      <c r="J583" s="104"/>
    </row>
    <row r="584" spans="2:10" ht="18">
      <c r="B584" s="211"/>
      <c r="C584" s="211"/>
      <c r="D584" s="104"/>
      <c r="E584" s="104"/>
      <c r="F584" s="104"/>
      <c r="G584" s="104"/>
      <c r="H584" s="104"/>
      <c r="I584" s="104"/>
      <c r="J584" s="104"/>
    </row>
    <row r="585" spans="2:10" ht="18">
      <c r="B585" s="211"/>
      <c r="C585" s="211"/>
      <c r="D585" s="104"/>
      <c r="E585" s="104"/>
      <c r="F585" s="104"/>
      <c r="G585" s="104"/>
      <c r="H585" s="104"/>
      <c r="I585" s="104"/>
      <c r="J585" s="104"/>
    </row>
    <row r="586" spans="2:10" ht="18">
      <c r="B586" s="211"/>
      <c r="C586" s="211"/>
      <c r="D586" s="104"/>
      <c r="E586" s="104"/>
      <c r="F586" s="104"/>
      <c r="G586" s="104"/>
      <c r="H586" s="104"/>
      <c r="I586" s="104"/>
      <c r="J586" s="104"/>
    </row>
    <row r="587" spans="2:10" ht="18">
      <c r="B587" s="211"/>
      <c r="C587" s="211"/>
      <c r="D587" s="104"/>
      <c r="E587" s="104"/>
      <c r="F587" s="104"/>
      <c r="G587" s="104"/>
      <c r="H587" s="104"/>
      <c r="I587" s="104"/>
      <c r="J587" s="104"/>
    </row>
    <row r="588" spans="2:10" ht="18">
      <c r="B588" s="211"/>
      <c r="C588" s="211"/>
      <c r="D588" s="104"/>
      <c r="E588" s="104"/>
      <c r="F588" s="104"/>
      <c r="G588" s="104"/>
      <c r="H588" s="104"/>
      <c r="I588" s="104"/>
      <c r="J588" s="104"/>
    </row>
    <row r="589" spans="2:10" ht="18">
      <c r="B589" s="211"/>
      <c r="C589" s="211"/>
      <c r="D589" s="104"/>
      <c r="E589" s="104"/>
      <c r="F589" s="104"/>
      <c r="G589" s="104"/>
      <c r="H589" s="104"/>
      <c r="I589" s="104"/>
      <c r="J589" s="104"/>
    </row>
    <row r="590" spans="2:10" ht="18">
      <c r="B590" s="211"/>
      <c r="C590" s="211"/>
      <c r="D590" s="104"/>
      <c r="E590" s="104"/>
      <c r="F590" s="104"/>
      <c r="G590" s="104"/>
      <c r="H590" s="104"/>
      <c r="I590" s="104"/>
      <c r="J590" s="104"/>
    </row>
    <row r="591" spans="2:10" ht="18">
      <c r="B591" s="211"/>
      <c r="C591" s="211"/>
      <c r="D591" s="104"/>
      <c r="E591" s="104"/>
      <c r="F591" s="104"/>
      <c r="G591" s="104"/>
      <c r="H591" s="104"/>
      <c r="I591" s="104"/>
      <c r="J591" s="104"/>
    </row>
    <row r="592" spans="2:10" ht="18">
      <c r="B592" s="211"/>
      <c r="C592" s="211"/>
      <c r="D592" s="104"/>
      <c r="E592" s="104"/>
      <c r="F592" s="104"/>
      <c r="G592" s="104"/>
      <c r="H592" s="104"/>
      <c r="I592" s="104"/>
      <c r="J592" s="104"/>
    </row>
    <row r="593" spans="2:10" ht="18">
      <c r="B593" s="211"/>
      <c r="C593" s="211"/>
      <c r="D593" s="104"/>
      <c r="E593" s="104"/>
      <c r="F593" s="104"/>
      <c r="G593" s="104"/>
      <c r="H593" s="104"/>
      <c r="I593" s="104"/>
      <c r="J593" s="104"/>
    </row>
    <row r="594" spans="2:10" ht="18">
      <c r="B594" s="211"/>
      <c r="C594" s="211"/>
      <c r="D594" s="104"/>
      <c r="E594" s="104"/>
      <c r="F594" s="104"/>
      <c r="G594" s="104"/>
      <c r="H594" s="104"/>
      <c r="I594" s="104"/>
      <c r="J594" s="104"/>
    </row>
    <row r="595" spans="2:10" ht="18">
      <c r="B595" s="211"/>
      <c r="C595" s="211"/>
      <c r="D595" s="104"/>
      <c r="E595" s="104"/>
      <c r="F595" s="104"/>
      <c r="G595" s="104"/>
      <c r="H595" s="104"/>
      <c r="I595" s="104"/>
      <c r="J595" s="104"/>
    </row>
    <row r="596" spans="2:10" ht="18">
      <c r="B596" s="211"/>
      <c r="C596" s="211"/>
      <c r="D596" s="104"/>
      <c r="E596" s="104"/>
      <c r="F596" s="104"/>
      <c r="G596" s="104"/>
      <c r="H596" s="104"/>
      <c r="I596" s="104"/>
      <c r="J596" s="104"/>
    </row>
    <row r="597" spans="2:10" ht="18">
      <c r="B597" s="211"/>
      <c r="C597" s="211"/>
      <c r="D597" s="104"/>
      <c r="E597" s="104"/>
      <c r="F597" s="104"/>
      <c r="G597" s="104"/>
      <c r="H597" s="104"/>
      <c r="I597" s="104"/>
      <c r="J597" s="104"/>
    </row>
    <row r="598" spans="2:10" ht="18">
      <c r="B598" s="211"/>
      <c r="C598" s="211"/>
      <c r="D598" s="104"/>
      <c r="E598" s="104"/>
      <c r="F598" s="104"/>
      <c r="G598" s="104"/>
      <c r="H598" s="104"/>
      <c r="I598" s="104"/>
      <c r="J598" s="104"/>
    </row>
    <row r="599" spans="2:10" ht="18">
      <c r="B599" s="211"/>
      <c r="C599" s="211"/>
      <c r="D599" s="104"/>
      <c r="E599" s="104"/>
      <c r="F599" s="104"/>
      <c r="G599" s="104"/>
      <c r="H599" s="104"/>
      <c r="I599" s="104"/>
      <c r="J599" s="104"/>
    </row>
    <row r="600" spans="2:10" ht="18">
      <c r="B600" s="211"/>
      <c r="C600" s="211"/>
      <c r="D600" s="104"/>
      <c r="E600" s="104"/>
      <c r="F600" s="104"/>
      <c r="G600" s="104"/>
      <c r="H600" s="104"/>
      <c r="I600" s="104"/>
      <c r="J600" s="104"/>
    </row>
    <row r="601" spans="2:10" ht="18">
      <c r="B601" s="211"/>
      <c r="C601" s="211"/>
      <c r="D601" s="104"/>
      <c r="E601" s="104"/>
      <c r="F601" s="104"/>
      <c r="G601" s="104"/>
      <c r="H601" s="104"/>
      <c r="I601" s="104"/>
      <c r="J601" s="104"/>
    </row>
    <row r="602" spans="2:10" ht="18">
      <c r="B602" s="211"/>
      <c r="C602" s="211"/>
      <c r="D602" s="104"/>
      <c r="E602" s="104"/>
      <c r="F602" s="104"/>
      <c r="G602" s="104"/>
      <c r="H602" s="104"/>
      <c r="I602" s="104"/>
      <c r="J602" s="104"/>
    </row>
    <row r="603" spans="2:10" ht="18">
      <c r="B603" s="211"/>
      <c r="C603" s="211"/>
      <c r="D603" s="104"/>
      <c r="E603" s="104"/>
      <c r="F603" s="104"/>
      <c r="G603" s="104"/>
      <c r="H603" s="104"/>
      <c r="I603" s="104"/>
      <c r="J603" s="104"/>
    </row>
    <row r="604" spans="2:10" ht="18">
      <c r="B604" s="211"/>
      <c r="C604" s="211"/>
      <c r="D604" s="104"/>
      <c r="E604" s="104"/>
      <c r="F604" s="104"/>
      <c r="G604" s="104"/>
      <c r="H604" s="104"/>
      <c r="I604" s="104"/>
      <c r="J604" s="104"/>
    </row>
    <row r="605" spans="2:10" ht="18">
      <c r="B605" s="211"/>
      <c r="C605" s="211"/>
      <c r="D605" s="104"/>
      <c r="E605" s="104"/>
      <c r="F605" s="104"/>
      <c r="G605" s="104"/>
      <c r="H605" s="104"/>
      <c r="I605" s="104"/>
      <c r="J605" s="104"/>
    </row>
    <row r="606" spans="2:10" ht="18">
      <c r="B606" s="211"/>
      <c r="C606" s="211"/>
      <c r="D606" s="104"/>
      <c r="E606" s="104"/>
      <c r="F606" s="104"/>
      <c r="G606" s="104"/>
      <c r="H606" s="104"/>
      <c r="I606" s="104"/>
      <c r="J606" s="104"/>
    </row>
    <row r="607" spans="2:10" ht="18">
      <c r="B607" s="211"/>
      <c r="C607" s="211"/>
      <c r="D607" s="104"/>
      <c r="E607" s="104"/>
      <c r="F607" s="104"/>
      <c r="G607" s="104"/>
      <c r="H607" s="104"/>
      <c r="I607" s="104"/>
      <c r="J607" s="104"/>
    </row>
    <row r="608" spans="2:10" ht="18">
      <c r="B608" s="211"/>
      <c r="C608" s="211"/>
      <c r="D608" s="104"/>
      <c r="E608" s="104"/>
      <c r="F608" s="104"/>
      <c r="G608" s="104"/>
      <c r="H608" s="104"/>
      <c r="I608" s="104"/>
      <c r="J608" s="104"/>
    </row>
    <row r="609" spans="2:10" ht="18">
      <c r="B609" s="211"/>
      <c r="C609" s="211"/>
      <c r="D609" s="104"/>
      <c r="E609" s="104"/>
      <c r="F609" s="104"/>
      <c r="G609" s="104"/>
      <c r="H609" s="104"/>
      <c r="I609" s="104"/>
      <c r="J609" s="104"/>
    </row>
    <row r="610" spans="2:10" ht="18">
      <c r="B610" s="211"/>
      <c r="C610" s="211"/>
      <c r="D610" s="104"/>
      <c r="E610" s="104"/>
      <c r="F610" s="104"/>
      <c r="G610" s="104"/>
      <c r="H610" s="104"/>
      <c r="I610" s="104"/>
      <c r="J610" s="104"/>
    </row>
    <row r="611" spans="2:10" ht="18">
      <c r="B611" s="211"/>
      <c r="C611" s="211"/>
      <c r="D611" s="104"/>
      <c r="E611" s="104"/>
      <c r="F611" s="104"/>
      <c r="G611" s="104"/>
      <c r="H611" s="104"/>
      <c r="I611" s="104"/>
      <c r="J611" s="104"/>
    </row>
    <row r="612" spans="2:10" ht="18">
      <c r="B612" s="211"/>
      <c r="C612" s="211"/>
      <c r="D612" s="104"/>
      <c r="E612" s="104"/>
      <c r="F612" s="104"/>
      <c r="G612" s="104"/>
      <c r="H612" s="104"/>
      <c r="I612" s="104"/>
      <c r="J612" s="104"/>
    </row>
    <row r="613" spans="2:10" ht="18">
      <c r="B613" s="211"/>
      <c r="C613" s="211"/>
      <c r="D613" s="104"/>
      <c r="E613" s="104"/>
      <c r="F613" s="104"/>
      <c r="G613" s="104"/>
      <c r="H613" s="104"/>
      <c r="I613" s="104"/>
      <c r="J613" s="104"/>
    </row>
    <row r="614" spans="2:10" ht="18">
      <c r="B614" s="211"/>
      <c r="C614" s="211"/>
      <c r="D614" s="104"/>
      <c r="E614" s="104"/>
      <c r="F614" s="104"/>
      <c r="G614" s="104"/>
      <c r="H614" s="104"/>
      <c r="I614" s="104"/>
      <c r="J614" s="104"/>
    </row>
    <row r="615" spans="2:10" ht="18">
      <c r="B615" s="211"/>
      <c r="C615" s="211"/>
      <c r="D615" s="104"/>
      <c r="E615" s="104"/>
      <c r="F615" s="104"/>
      <c r="G615" s="104"/>
      <c r="H615" s="104"/>
      <c r="I615" s="104"/>
      <c r="J615" s="104"/>
    </row>
    <row r="616" spans="2:10" ht="18">
      <c r="B616" s="211"/>
      <c r="C616" s="211"/>
      <c r="D616" s="104"/>
      <c r="E616" s="104"/>
      <c r="F616" s="104"/>
      <c r="G616" s="104"/>
      <c r="H616" s="104"/>
      <c r="I616" s="104"/>
      <c r="J616" s="104"/>
    </row>
    <row r="617" spans="2:10" ht="18">
      <c r="B617" s="211"/>
      <c r="C617" s="211"/>
      <c r="D617" s="104"/>
      <c r="E617" s="104"/>
      <c r="F617" s="104"/>
      <c r="G617" s="104"/>
      <c r="H617" s="104"/>
      <c r="I617" s="104"/>
      <c r="J617" s="104"/>
    </row>
    <row r="618" spans="2:10" ht="18">
      <c r="B618" s="211"/>
      <c r="C618" s="211"/>
      <c r="D618" s="104"/>
      <c r="E618" s="104"/>
      <c r="F618" s="104"/>
      <c r="G618" s="104"/>
      <c r="H618" s="104"/>
      <c r="I618" s="104"/>
      <c r="J618" s="104"/>
    </row>
    <row r="619" spans="2:10" ht="18">
      <c r="B619" s="211"/>
      <c r="C619" s="211"/>
      <c r="D619" s="104"/>
      <c r="E619" s="104"/>
      <c r="F619" s="104"/>
      <c r="G619" s="104"/>
      <c r="H619" s="104"/>
      <c r="I619" s="104"/>
      <c r="J619" s="104"/>
    </row>
    <row r="620" spans="2:10" ht="18">
      <c r="B620" s="211"/>
      <c r="C620" s="211"/>
      <c r="D620" s="104"/>
      <c r="E620" s="104"/>
      <c r="F620" s="104"/>
      <c r="G620" s="104"/>
      <c r="H620" s="104"/>
      <c r="I620" s="104"/>
      <c r="J620" s="104"/>
    </row>
    <row r="621" spans="2:10" ht="18">
      <c r="B621" s="211"/>
      <c r="C621" s="211"/>
      <c r="D621" s="104"/>
      <c r="E621" s="104"/>
      <c r="F621" s="104"/>
      <c r="G621" s="104"/>
      <c r="H621" s="104"/>
      <c r="I621" s="104"/>
      <c r="J621" s="104"/>
    </row>
    <row r="622" spans="2:10" ht="18">
      <c r="B622" s="211"/>
      <c r="C622" s="211"/>
      <c r="D622" s="104"/>
      <c r="E622" s="104"/>
      <c r="F622" s="104"/>
      <c r="G622" s="104"/>
      <c r="H622" s="104"/>
      <c r="I622" s="104"/>
      <c r="J622" s="104"/>
    </row>
    <row r="623" spans="2:10" ht="18">
      <c r="B623" s="211"/>
      <c r="C623" s="211"/>
      <c r="D623" s="104"/>
      <c r="E623" s="104"/>
      <c r="F623" s="104"/>
      <c r="G623" s="104"/>
      <c r="H623" s="104"/>
      <c r="I623" s="104"/>
      <c r="J623" s="104"/>
    </row>
    <row r="624" spans="2:10" ht="18">
      <c r="B624" s="211"/>
      <c r="C624" s="211"/>
      <c r="D624" s="104"/>
      <c r="E624" s="104"/>
      <c r="F624" s="104"/>
      <c r="G624" s="104"/>
      <c r="H624" s="104"/>
      <c r="I624" s="104"/>
      <c r="J624" s="104"/>
    </row>
    <row r="625" spans="2:10" ht="18">
      <c r="B625" s="211"/>
      <c r="C625" s="211"/>
      <c r="D625" s="104"/>
      <c r="E625" s="104"/>
      <c r="F625" s="104"/>
      <c r="G625" s="104"/>
      <c r="H625" s="104"/>
      <c r="I625" s="104"/>
      <c r="J625" s="104"/>
    </row>
    <row r="626" spans="2:10" ht="18">
      <c r="B626" s="211"/>
      <c r="C626" s="211"/>
      <c r="D626" s="104"/>
      <c r="E626" s="104"/>
      <c r="F626" s="104"/>
      <c r="G626" s="104"/>
      <c r="H626" s="104"/>
      <c r="I626" s="104"/>
      <c r="J626" s="104"/>
    </row>
    <row r="627" spans="2:10" ht="18">
      <c r="B627" s="211"/>
      <c r="C627" s="211"/>
      <c r="D627" s="104"/>
      <c r="E627" s="104"/>
      <c r="F627" s="104"/>
      <c r="G627" s="104"/>
      <c r="H627" s="104"/>
      <c r="I627" s="104"/>
      <c r="J627" s="104"/>
    </row>
    <row r="628" spans="2:10" ht="18">
      <c r="B628" s="211"/>
      <c r="C628" s="211"/>
      <c r="D628" s="104"/>
      <c r="E628" s="104"/>
      <c r="F628" s="104"/>
      <c r="G628" s="104"/>
      <c r="H628" s="104"/>
      <c r="I628" s="104"/>
      <c r="J628" s="104"/>
    </row>
    <row r="629" spans="2:10" ht="18">
      <c r="B629" s="211"/>
      <c r="C629" s="211"/>
      <c r="D629" s="104"/>
      <c r="E629" s="104"/>
      <c r="F629" s="104"/>
      <c r="G629" s="104"/>
      <c r="H629" s="104"/>
      <c r="I629" s="104"/>
      <c r="J629" s="104"/>
    </row>
    <row r="630" spans="2:10" ht="18">
      <c r="B630" s="211"/>
      <c r="C630" s="211"/>
      <c r="D630" s="104"/>
      <c r="E630" s="104"/>
      <c r="F630" s="104"/>
      <c r="G630" s="104"/>
      <c r="H630" s="104"/>
      <c r="I630" s="104"/>
      <c r="J630" s="104"/>
    </row>
    <row r="631" spans="2:10" ht="18">
      <c r="B631" s="211"/>
      <c r="C631" s="211"/>
      <c r="D631" s="104"/>
      <c r="E631" s="104"/>
      <c r="F631" s="104"/>
      <c r="G631" s="104"/>
      <c r="H631" s="104"/>
      <c r="I631" s="104"/>
      <c r="J631" s="104"/>
    </row>
    <row r="632" spans="2:10" ht="18">
      <c r="B632" s="211"/>
      <c r="C632" s="211"/>
      <c r="D632" s="104"/>
      <c r="E632" s="104"/>
      <c r="F632" s="104"/>
      <c r="G632" s="104"/>
      <c r="H632" s="104"/>
      <c r="I632" s="104"/>
      <c r="J632" s="104"/>
    </row>
    <row r="633" spans="2:10" ht="18">
      <c r="B633" s="211"/>
      <c r="C633" s="211"/>
      <c r="D633" s="104"/>
      <c r="E633" s="104"/>
      <c r="F633" s="104"/>
      <c r="G633" s="104"/>
      <c r="H633" s="104"/>
      <c r="I633" s="104"/>
      <c r="J633" s="104"/>
    </row>
    <row r="634" spans="2:10" ht="18">
      <c r="B634" s="211"/>
      <c r="C634" s="211"/>
      <c r="D634" s="104"/>
      <c r="E634" s="104"/>
      <c r="F634" s="104"/>
      <c r="G634" s="104"/>
      <c r="H634" s="104"/>
      <c r="I634" s="104"/>
      <c r="J634" s="104"/>
    </row>
    <row r="635" spans="2:10" ht="18">
      <c r="B635" s="211"/>
      <c r="C635" s="211"/>
      <c r="D635" s="104"/>
      <c r="E635" s="104"/>
      <c r="F635" s="104"/>
      <c r="G635" s="104"/>
      <c r="H635" s="104"/>
      <c r="I635" s="104"/>
      <c r="J635" s="104"/>
    </row>
    <row r="636" spans="2:10" ht="18">
      <c r="B636" s="211"/>
      <c r="C636" s="211"/>
      <c r="D636" s="104"/>
      <c r="E636" s="104"/>
      <c r="F636" s="104"/>
      <c r="G636" s="104"/>
      <c r="H636" s="104"/>
      <c r="I636" s="104"/>
      <c r="J636" s="104"/>
    </row>
    <row r="637" spans="2:10" ht="18">
      <c r="B637" s="211"/>
      <c r="C637" s="211"/>
      <c r="D637" s="104"/>
      <c r="E637" s="104"/>
      <c r="F637" s="104"/>
      <c r="G637" s="104"/>
      <c r="H637" s="104"/>
      <c r="I637" s="104"/>
      <c r="J637" s="104"/>
    </row>
    <row r="638" spans="2:10" ht="18">
      <c r="B638" s="211"/>
      <c r="C638" s="211"/>
      <c r="D638" s="104"/>
      <c r="E638" s="104"/>
      <c r="F638" s="104"/>
      <c r="G638" s="104"/>
      <c r="H638" s="104"/>
      <c r="I638" s="104"/>
      <c r="J638" s="104"/>
    </row>
    <row r="639" spans="2:10" ht="18">
      <c r="B639" s="211"/>
      <c r="C639" s="211"/>
      <c r="D639" s="104"/>
      <c r="E639" s="104"/>
      <c r="F639" s="104"/>
      <c r="G639" s="104"/>
      <c r="H639" s="104"/>
      <c r="I639" s="104"/>
      <c r="J639" s="104"/>
    </row>
    <row r="640" spans="2:10" ht="18">
      <c r="B640" s="211"/>
      <c r="C640" s="211"/>
      <c r="D640" s="104"/>
      <c r="E640" s="104"/>
      <c r="F640" s="104"/>
      <c r="G640" s="104"/>
      <c r="H640" s="104"/>
      <c r="I640" s="104"/>
      <c r="J640" s="104"/>
    </row>
    <row r="641" spans="2:10" ht="18">
      <c r="B641" s="211"/>
      <c r="C641" s="211"/>
      <c r="D641" s="104"/>
      <c r="E641" s="104"/>
      <c r="F641" s="104"/>
      <c r="G641" s="104"/>
      <c r="H641" s="104"/>
      <c r="I641" s="104"/>
      <c r="J641" s="104"/>
    </row>
    <row r="642" spans="2:10" ht="18">
      <c r="B642" s="211"/>
      <c r="C642" s="211"/>
      <c r="D642" s="104"/>
      <c r="E642" s="104"/>
      <c r="F642" s="104"/>
      <c r="G642" s="104"/>
      <c r="H642" s="104"/>
      <c r="I642" s="104"/>
      <c r="J642" s="104"/>
    </row>
    <row r="643" spans="2:10" ht="18">
      <c r="B643" s="211"/>
      <c r="C643" s="211"/>
      <c r="D643" s="104"/>
      <c r="E643" s="104"/>
      <c r="F643" s="104"/>
      <c r="G643" s="104"/>
      <c r="H643" s="104"/>
      <c r="I643" s="104"/>
      <c r="J643" s="104"/>
    </row>
    <row r="644" spans="2:10" ht="18">
      <c r="B644" s="211"/>
      <c r="C644" s="211"/>
      <c r="D644" s="104"/>
      <c r="E644" s="104"/>
      <c r="F644" s="104"/>
      <c r="G644" s="104"/>
      <c r="H644" s="104"/>
      <c r="I644" s="104"/>
      <c r="J644" s="104"/>
    </row>
    <row r="645" spans="2:10" ht="18">
      <c r="B645" s="211"/>
      <c r="C645" s="211"/>
      <c r="D645" s="104"/>
      <c r="E645" s="104"/>
      <c r="F645" s="104"/>
      <c r="G645" s="104"/>
      <c r="H645" s="104"/>
      <c r="I645" s="104"/>
      <c r="J645" s="104"/>
    </row>
    <row r="646" spans="2:10" ht="18">
      <c r="B646" s="211"/>
      <c r="C646" s="211"/>
      <c r="D646" s="104"/>
      <c r="E646" s="104"/>
      <c r="F646" s="104"/>
      <c r="G646" s="104"/>
      <c r="H646" s="104"/>
      <c r="I646" s="104"/>
      <c r="J646" s="104"/>
    </row>
    <row r="647" spans="2:10" ht="18">
      <c r="B647" s="211"/>
      <c r="C647" s="211"/>
      <c r="D647" s="104"/>
      <c r="E647" s="104"/>
      <c r="F647" s="104"/>
      <c r="G647" s="104"/>
      <c r="H647" s="104"/>
      <c r="I647" s="104"/>
      <c r="J647" s="104"/>
    </row>
    <row r="648" spans="2:10" ht="18">
      <c r="B648" s="211"/>
      <c r="C648" s="211"/>
      <c r="D648" s="104"/>
      <c r="E648" s="104"/>
      <c r="F648" s="104"/>
      <c r="G648" s="104"/>
      <c r="H648" s="104"/>
      <c r="I648" s="104"/>
      <c r="J648" s="104"/>
    </row>
    <row r="649" spans="2:10" ht="18">
      <c r="B649" s="211"/>
      <c r="C649" s="211"/>
      <c r="D649" s="104"/>
      <c r="E649" s="104"/>
      <c r="F649" s="104"/>
      <c r="G649" s="104"/>
      <c r="H649" s="104"/>
      <c r="I649" s="104"/>
      <c r="J649" s="104"/>
    </row>
    <row r="650" spans="2:10" ht="18">
      <c r="B650" s="211"/>
      <c r="C650" s="211"/>
      <c r="D650" s="104"/>
      <c r="E650" s="104"/>
      <c r="F650" s="104"/>
      <c r="G650" s="104"/>
      <c r="H650" s="104"/>
      <c r="I650" s="104"/>
      <c r="J650" s="104"/>
    </row>
    <row r="651" spans="2:10" ht="18">
      <c r="B651" s="211"/>
      <c r="C651" s="211"/>
      <c r="D651" s="104"/>
      <c r="E651" s="104"/>
      <c r="F651" s="104"/>
      <c r="G651" s="104"/>
      <c r="H651" s="104"/>
      <c r="I651" s="104"/>
      <c r="J651" s="104"/>
    </row>
    <row r="652" spans="2:10" ht="18">
      <c r="B652" s="211"/>
      <c r="C652" s="211"/>
      <c r="D652" s="104"/>
      <c r="E652" s="104"/>
      <c r="F652" s="104"/>
      <c r="G652" s="104"/>
      <c r="H652" s="104"/>
      <c r="I652" s="104"/>
      <c r="J652" s="104"/>
    </row>
    <row r="653" spans="2:10" ht="18">
      <c r="B653" s="211"/>
      <c r="C653" s="211"/>
      <c r="D653" s="104"/>
      <c r="E653" s="104"/>
      <c r="F653" s="104"/>
      <c r="G653" s="104"/>
      <c r="H653" s="104"/>
      <c r="I653" s="104"/>
      <c r="J653" s="104"/>
    </row>
    <row r="654" spans="2:10" ht="18">
      <c r="B654" s="211"/>
      <c r="C654" s="211"/>
      <c r="D654" s="104"/>
      <c r="E654" s="104"/>
      <c r="F654" s="104"/>
      <c r="G654" s="104"/>
      <c r="H654" s="104"/>
      <c r="I654" s="104"/>
      <c r="J654" s="104"/>
    </row>
    <row r="655" spans="2:10" ht="18">
      <c r="B655" s="211"/>
      <c r="C655" s="211"/>
      <c r="D655" s="104"/>
      <c r="E655" s="104"/>
      <c r="F655" s="104"/>
      <c r="G655" s="104"/>
      <c r="H655" s="104"/>
      <c r="I655" s="104"/>
      <c r="J655" s="104"/>
    </row>
    <row r="656" spans="2:10" ht="18">
      <c r="B656" s="211"/>
      <c r="C656" s="211"/>
      <c r="D656" s="104"/>
      <c r="E656" s="104"/>
      <c r="F656" s="104"/>
      <c r="G656" s="104"/>
      <c r="H656" s="104"/>
      <c r="I656" s="104"/>
      <c r="J656" s="104"/>
    </row>
    <row r="657" spans="2:10" ht="18">
      <c r="B657" s="211"/>
      <c r="C657" s="211"/>
      <c r="D657" s="104"/>
      <c r="E657" s="104"/>
      <c r="F657" s="104"/>
      <c r="G657" s="104"/>
      <c r="H657" s="104"/>
      <c r="I657" s="104"/>
      <c r="J657" s="104"/>
    </row>
    <row r="658" spans="2:10" ht="18">
      <c r="B658" s="211"/>
      <c r="C658" s="211"/>
      <c r="D658" s="104"/>
      <c r="E658" s="104"/>
      <c r="F658" s="104"/>
      <c r="G658" s="104"/>
      <c r="H658" s="104"/>
      <c r="I658" s="104"/>
      <c r="J658" s="104"/>
    </row>
    <row r="659" spans="2:10" ht="18">
      <c r="B659" s="211"/>
      <c r="C659" s="211"/>
      <c r="D659" s="104"/>
      <c r="E659" s="104"/>
      <c r="F659" s="104"/>
      <c r="G659" s="104"/>
      <c r="H659" s="104"/>
      <c r="I659" s="104"/>
      <c r="J659" s="104"/>
    </row>
    <row r="660" spans="2:10" ht="18">
      <c r="B660" s="211"/>
      <c r="C660" s="211"/>
      <c r="D660" s="104"/>
      <c r="E660" s="104"/>
      <c r="F660" s="104"/>
      <c r="G660" s="104"/>
      <c r="H660" s="104"/>
      <c r="I660" s="104"/>
      <c r="J660" s="104"/>
    </row>
    <row r="661" spans="2:10" ht="18">
      <c r="B661" s="211"/>
      <c r="C661" s="211"/>
      <c r="D661" s="104"/>
      <c r="E661" s="104"/>
      <c r="F661" s="104"/>
      <c r="G661" s="104"/>
      <c r="H661" s="104"/>
      <c r="I661" s="104"/>
      <c r="J661" s="104"/>
    </row>
    <row r="662" spans="2:10" ht="18">
      <c r="B662" s="211"/>
      <c r="C662" s="211"/>
      <c r="D662" s="104"/>
      <c r="E662" s="104"/>
      <c r="F662" s="104"/>
      <c r="G662" s="104"/>
      <c r="H662" s="104"/>
      <c r="I662" s="104"/>
      <c r="J662" s="104"/>
    </row>
    <row r="663" spans="2:10" ht="18">
      <c r="B663" s="211"/>
      <c r="C663" s="211"/>
      <c r="D663" s="104"/>
      <c r="E663" s="104"/>
      <c r="F663" s="104"/>
      <c r="G663" s="104"/>
      <c r="H663" s="104"/>
      <c r="I663" s="104"/>
      <c r="J663" s="104"/>
    </row>
    <row r="664" spans="2:10" ht="18">
      <c r="B664" s="211"/>
      <c r="C664" s="211"/>
      <c r="D664" s="104"/>
      <c r="E664" s="104"/>
      <c r="F664" s="104"/>
      <c r="G664" s="104"/>
      <c r="H664" s="104"/>
      <c r="I664" s="104"/>
      <c r="J664" s="104"/>
    </row>
    <row r="665" spans="2:10" ht="18">
      <c r="B665" s="211"/>
      <c r="C665" s="211"/>
      <c r="D665" s="104"/>
      <c r="E665" s="104"/>
      <c r="F665" s="104"/>
      <c r="G665" s="104"/>
      <c r="H665" s="104"/>
      <c r="I665" s="104"/>
      <c r="J665" s="104"/>
    </row>
    <row r="666" spans="2:10" ht="18">
      <c r="B666" s="211"/>
      <c r="C666" s="211"/>
      <c r="D666" s="104"/>
      <c r="E666" s="104"/>
      <c r="F666" s="104"/>
      <c r="G666" s="104"/>
      <c r="H666" s="104"/>
      <c r="I666" s="104"/>
      <c r="J666" s="104"/>
    </row>
    <row r="667" spans="2:10" ht="18">
      <c r="B667" s="211"/>
      <c r="C667" s="211"/>
      <c r="D667" s="104"/>
      <c r="E667" s="104"/>
      <c r="F667" s="104"/>
      <c r="G667" s="104"/>
      <c r="H667" s="104"/>
      <c r="I667" s="104"/>
      <c r="J667" s="104"/>
    </row>
    <row r="668" spans="2:10" ht="18">
      <c r="B668" s="211"/>
      <c r="C668" s="211"/>
      <c r="D668" s="104"/>
      <c r="E668" s="104"/>
      <c r="F668" s="104"/>
      <c r="G668" s="104"/>
      <c r="H668" s="104"/>
      <c r="I668" s="104"/>
      <c r="J668" s="104"/>
    </row>
    <row r="669" spans="2:10" ht="18">
      <c r="B669" s="211"/>
      <c r="C669" s="211"/>
      <c r="D669" s="104"/>
      <c r="E669" s="104"/>
      <c r="F669" s="104"/>
      <c r="G669" s="104"/>
      <c r="H669" s="104"/>
      <c r="I669" s="104"/>
      <c r="J669" s="104"/>
    </row>
    <row r="670" spans="2:10" ht="18">
      <c r="B670" s="211"/>
      <c r="C670" s="211"/>
      <c r="D670" s="104"/>
      <c r="E670" s="104"/>
      <c r="F670" s="104"/>
      <c r="G670" s="104"/>
      <c r="H670" s="104"/>
      <c r="I670" s="104"/>
      <c r="J670" s="104"/>
    </row>
    <row r="671" spans="2:10" ht="18">
      <c r="B671" s="211"/>
      <c r="C671" s="211"/>
      <c r="D671" s="104"/>
      <c r="E671" s="104"/>
      <c r="F671" s="104"/>
      <c r="G671" s="104"/>
      <c r="H671" s="104"/>
      <c r="I671" s="104"/>
      <c r="J671" s="104"/>
    </row>
    <row r="672" spans="2:10" ht="18">
      <c r="B672" s="211"/>
      <c r="C672" s="211"/>
      <c r="D672" s="104"/>
      <c r="E672" s="104"/>
      <c r="F672" s="104"/>
      <c r="G672" s="104"/>
      <c r="H672" s="104"/>
      <c r="I672" s="104"/>
      <c r="J672" s="104"/>
    </row>
    <row r="673" spans="2:10" ht="18">
      <c r="B673" s="211"/>
      <c r="C673" s="211"/>
      <c r="D673" s="104"/>
      <c r="E673" s="104"/>
      <c r="F673" s="104"/>
      <c r="G673" s="104"/>
      <c r="H673" s="104"/>
      <c r="I673" s="104"/>
      <c r="J673" s="104"/>
    </row>
    <row r="674" spans="2:10" ht="18">
      <c r="B674" s="211"/>
      <c r="C674" s="211"/>
      <c r="D674" s="104"/>
      <c r="E674" s="104"/>
      <c r="F674" s="104"/>
      <c r="G674" s="104"/>
      <c r="H674" s="104"/>
      <c r="I674" s="104"/>
      <c r="J674" s="104"/>
    </row>
    <row r="675" spans="2:10" ht="18">
      <c r="B675" s="211"/>
      <c r="C675" s="211"/>
      <c r="D675" s="104"/>
      <c r="E675" s="104"/>
      <c r="F675" s="104"/>
      <c r="G675" s="104"/>
      <c r="H675" s="104"/>
      <c r="I675" s="104"/>
      <c r="J675" s="104"/>
    </row>
    <row r="676" spans="2:10" ht="18">
      <c r="B676" s="211"/>
      <c r="C676" s="211"/>
      <c r="D676" s="104"/>
      <c r="E676" s="104"/>
      <c r="F676" s="104"/>
      <c r="G676" s="104"/>
      <c r="H676" s="104"/>
      <c r="I676" s="104"/>
      <c r="J676" s="104"/>
    </row>
    <row r="677" spans="2:10" ht="18">
      <c r="B677" s="211"/>
      <c r="C677" s="211"/>
      <c r="D677" s="104"/>
      <c r="E677" s="104"/>
      <c r="F677" s="104"/>
      <c r="G677" s="104"/>
      <c r="H677" s="104"/>
      <c r="I677" s="104"/>
      <c r="J677" s="104"/>
    </row>
    <row r="678" spans="2:10" ht="18">
      <c r="B678" s="211"/>
      <c r="C678" s="211"/>
      <c r="D678" s="104"/>
      <c r="E678" s="104"/>
      <c r="F678" s="104"/>
      <c r="G678" s="104"/>
      <c r="H678" s="104"/>
      <c r="I678" s="104"/>
      <c r="J678" s="104"/>
    </row>
    <row r="679" spans="2:10" ht="18">
      <c r="B679" s="211"/>
      <c r="C679" s="211"/>
      <c r="D679" s="104"/>
      <c r="E679" s="104"/>
      <c r="F679" s="104"/>
      <c r="G679" s="104"/>
      <c r="H679" s="104"/>
      <c r="I679" s="104"/>
      <c r="J679" s="104"/>
    </row>
    <row r="680" spans="2:10" ht="18">
      <c r="B680" s="211"/>
      <c r="C680" s="211"/>
      <c r="D680" s="104"/>
      <c r="E680" s="104"/>
      <c r="F680" s="104"/>
      <c r="G680" s="104"/>
      <c r="H680" s="104"/>
      <c r="I680" s="104"/>
      <c r="J680" s="104"/>
    </row>
    <row r="681" spans="2:10" ht="18">
      <c r="B681" s="211"/>
      <c r="C681" s="211"/>
      <c r="D681" s="104"/>
      <c r="E681" s="104"/>
      <c r="F681" s="104"/>
      <c r="G681" s="104"/>
      <c r="H681" s="104"/>
      <c r="I681" s="104"/>
      <c r="J681" s="104"/>
    </row>
    <row r="682" spans="2:10" ht="18">
      <c r="B682" s="211"/>
      <c r="C682" s="211"/>
      <c r="D682" s="104"/>
      <c r="E682" s="104"/>
      <c r="F682" s="104"/>
      <c r="G682" s="104"/>
      <c r="H682" s="104"/>
      <c r="I682" s="104"/>
      <c r="J682" s="104"/>
    </row>
    <row r="683" spans="2:10" ht="18">
      <c r="B683" s="211"/>
      <c r="C683" s="211"/>
      <c r="D683" s="104"/>
      <c r="E683" s="104"/>
      <c r="F683" s="104"/>
      <c r="G683" s="104"/>
      <c r="H683" s="104"/>
      <c r="I683" s="104"/>
      <c r="J683" s="104"/>
    </row>
    <row r="684" spans="2:10" ht="18">
      <c r="B684" s="211"/>
      <c r="C684" s="211"/>
      <c r="D684" s="104"/>
      <c r="E684" s="104"/>
      <c r="F684" s="104"/>
      <c r="G684" s="104"/>
      <c r="H684" s="104"/>
      <c r="I684" s="104"/>
      <c r="J684" s="104"/>
    </row>
    <row r="685" spans="2:10" ht="18">
      <c r="B685" s="211"/>
      <c r="C685" s="211"/>
      <c r="D685" s="104"/>
      <c r="E685" s="104"/>
      <c r="F685" s="104"/>
      <c r="G685" s="104"/>
      <c r="H685" s="104"/>
      <c r="I685" s="104"/>
      <c r="J685" s="104"/>
    </row>
    <row r="686" spans="2:10" ht="18">
      <c r="B686" s="211"/>
      <c r="C686" s="211"/>
      <c r="D686" s="104"/>
      <c r="E686" s="104"/>
      <c r="F686" s="104"/>
      <c r="G686" s="104"/>
      <c r="H686" s="104"/>
      <c r="I686" s="104"/>
      <c r="J686" s="104"/>
    </row>
    <row r="687" spans="2:10" ht="18">
      <c r="B687" s="211"/>
      <c r="C687" s="211"/>
      <c r="D687" s="104"/>
      <c r="E687" s="104"/>
      <c r="F687" s="104"/>
      <c r="G687" s="104"/>
      <c r="H687" s="104"/>
      <c r="I687" s="104"/>
      <c r="J687" s="104"/>
    </row>
    <row r="688" spans="2:10" ht="18">
      <c r="B688" s="211"/>
      <c r="C688" s="211"/>
      <c r="D688" s="104"/>
      <c r="E688" s="104"/>
      <c r="F688" s="104"/>
      <c r="G688" s="104"/>
      <c r="H688" s="104"/>
      <c r="I688" s="104"/>
      <c r="J688" s="104"/>
    </row>
    <row r="689" spans="2:10" ht="18">
      <c r="B689" s="211"/>
      <c r="C689" s="211"/>
      <c r="D689" s="104"/>
      <c r="E689" s="104"/>
      <c r="F689" s="104"/>
      <c r="G689" s="104"/>
      <c r="H689" s="104"/>
      <c r="I689" s="104"/>
      <c r="J689" s="104"/>
    </row>
    <row r="690" spans="2:10" ht="18">
      <c r="B690" s="211"/>
      <c r="C690" s="211"/>
      <c r="D690" s="104"/>
      <c r="E690" s="104"/>
      <c r="F690" s="104"/>
      <c r="G690" s="104"/>
      <c r="H690" s="104"/>
      <c r="I690" s="104"/>
      <c r="J690" s="104"/>
    </row>
    <row r="691" spans="2:10" ht="18">
      <c r="B691" s="211"/>
      <c r="C691" s="211"/>
      <c r="D691" s="104"/>
      <c r="E691" s="104"/>
      <c r="F691" s="104"/>
      <c r="G691" s="104"/>
      <c r="H691" s="104"/>
      <c r="I691" s="104"/>
      <c r="J691" s="104"/>
    </row>
    <row r="692" spans="2:10" ht="18">
      <c r="B692" s="211"/>
      <c r="C692" s="211"/>
      <c r="D692" s="104"/>
      <c r="E692" s="104"/>
      <c r="F692" s="104"/>
      <c r="G692" s="104"/>
      <c r="H692" s="104"/>
      <c r="I692" s="104"/>
      <c r="J692" s="104"/>
    </row>
    <row r="693" spans="2:10" ht="18">
      <c r="B693" s="211"/>
      <c r="C693" s="211"/>
      <c r="D693" s="104"/>
      <c r="E693" s="104"/>
      <c r="F693" s="104"/>
      <c r="G693" s="104"/>
      <c r="H693" s="104"/>
      <c r="I693" s="104"/>
      <c r="J693" s="104"/>
    </row>
    <row r="694" spans="2:10" ht="18">
      <c r="B694" s="211"/>
      <c r="C694" s="211"/>
      <c r="D694" s="104"/>
      <c r="E694" s="104"/>
      <c r="F694" s="104"/>
      <c r="G694" s="104"/>
      <c r="H694" s="104"/>
      <c r="I694" s="104"/>
      <c r="J694" s="104"/>
    </row>
    <row r="695" spans="2:10" ht="18">
      <c r="B695" s="211"/>
      <c r="C695" s="211"/>
      <c r="D695" s="104"/>
      <c r="E695" s="104"/>
      <c r="F695" s="104"/>
      <c r="G695" s="104"/>
      <c r="H695" s="104"/>
      <c r="I695" s="104"/>
      <c r="J695" s="104"/>
    </row>
    <row r="696" spans="2:10" ht="18">
      <c r="B696" s="211"/>
      <c r="C696" s="211"/>
      <c r="D696" s="104"/>
      <c r="E696" s="104"/>
      <c r="F696" s="104"/>
      <c r="G696" s="104"/>
      <c r="H696" s="104"/>
      <c r="I696" s="104"/>
      <c r="J696" s="104"/>
    </row>
    <row r="697" spans="2:10" ht="18">
      <c r="B697" s="211"/>
      <c r="C697" s="211"/>
      <c r="D697" s="104"/>
      <c r="E697" s="104"/>
      <c r="F697" s="104"/>
      <c r="G697" s="104"/>
      <c r="H697" s="104"/>
      <c r="I697" s="104"/>
      <c r="J697" s="104"/>
    </row>
    <row r="698" spans="2:10" ht="18">
      <c r="B698" s="211"/>
      <c r="C698" s="211"/>
      <c r="D698" s="104"/>
      <c r="E698" s="104"/>
      <c r="F698" s="104"/>
      <c r="G698" s="104"/>
      <c r="H698" s="104"/>
      <c r="I698" s="104"/>
      <c r="J698" s="104"/>
    </row>
    <row r="699" spans="2:10" ht="18">
      <c r="B699" s="211"/>
      <c r="C699" s="211"/>
      <c r="D699" s="104"/>
      <c r="E699" s="104"/>
      <c r="F699" s="104"/>
      <c r="G699" s="104"/>
      <c r="H699" s="104"/>
      <c r="I699" s="104"/>
      <c r="J699" s="104"/>
    </row>
    <row r="700" spans="2:10" ht="18">
      <c r="B700" s="211"/>
      <c r="C700" s="211"/>
      <c r="D700" s="104"/>
      <c r="E700" s="104"/>
      <c r="F700" s="104"/>
      <c r="G700" s="104"/>
      <c r="H700" s="104"/>
      <c r="I700" s="104"/>
      <c r="J700" s="104"/>
    </row>
    <row r="701" spans="2:10" ht="18">
      <c r="B701" s="211"/>
      <c r="C701" s="211"/>
      <c r="D701" s="104"/>
      <c r="E701" s="104"/>
      <c r="F701" s="104"/>
      <c r="G701" s="104"/>
      <c r="H701" s="104"/>
      <c r="I701" s="104"/>
      <c r="J701" s="104"/>
    </row>
    <row r="702" spans="2:10" ht="18">
      <c r="B702" s="211"/>
      <c r="C702" s="211"/>
      <c r="D702" s="104"/>
      <c r="E702" s="104"/>
      <c r="F702" s="104"/>
      <c r="G702" s="104"/>
      <c r="H702" s="104"/>
      <c r="I702" s="104"/>
      <c r="J702" s="104"/>
    </row>
    <row r="703" spans="2:10" ht="18">
      <c r="B703" s="211"/>
      <c r="C703" s="211"/>
      <c r="D703" s="104"/>
      <c r="E703" s="104"/>
      <c r="F703" s="104"/>
      <c r="G703" s="104"/>
      <c r="H703" s="104"/>
      <c r="I703" s="104"/>
      <c r="J703" s="104"/>
    </row>
    <row r="704" spans="2:10" ht="18">
      <c r="B704" s="211"/>
      <c r="C704" s="211"/>
      <c r="D704" s="104"/>
      <c r="E704" s="104"/>
      <c r="F704" s="104"/>
      <c r="G704" s="104"/>
      <c r="H704" s="104"/>
      <c r="I704" s="104"/>
      <c r="J704" s="104"/>
    </row>
    <row r="705" spans="2:10" ht="18">
      <c r="B705" s="211"/>
      <c r="C705" s="211"/>
      <c r="D705" s="104"/>
      <c r="E705" s="104"/>
      <c r="F705" s="104"/>
      <c r="G705" s="104"/>
      <c r="H705" s="104"/>
      <c r="I705" s="104"/>
      <c r="J705" s="104"/>
    </row>
    <row r="706" spans="2:10" ht="18">
      <c r="B706" s="211"/>
      <c r="C706" s="211"/>
      <c r="D706" s="104"/>
      <c r="E706" s="104"/>
      <c r="F706" s="104"/>
      <c r="G706" s="104"/>
      <c r="H706" s="104"/>
      <c r="I706" s="104"/>
      <c r="J706" s="104"/>
    </row>
    <row r="707" spans="2:10" ht="18">
      <c r="B707" s="211"/>
      <c r="C707" s="211"/>
      <c r="D707" s="104"/>
      <c r="E707" s="104"/>
      <c r="F707" s="104"/>
      <c r="G707" s="104"/>
      <c r="H707" s="104"/>
      <c r="I707" s="104"/>
      <c r="J707" s="104"/>
    </row>
    <row r="708" spans="2:10" ht="18">
      <c r="B708" s="211"/>
      <c r="C708" s="211"/>
      <c r="D708" s="104"/>
      <c r="E708" s="104"/>
      <c r="F708" s="104"/>
      <c r="G708" s="104"/>
      <c r="H708" s="104"/>
      <c r="I708" s="104"/>
      <c r="J708" s="104"/>
    </row>
    <row r="709" spans="2:10" ht="18">
      <c r="B709" s="211"/>
      <c r="C709" s="211"/>
      <c r="D709" s="104"/>
      <c r="E709" s="104"/>
      <c r="F709" s="104"/>
      <c r="G709" s="104"/>
      <c r="H709" s="104"/>
      <c r="I709" s="104"/>
      <c r="J709" s="104"/>
    </row>
    <row r="710" spans="2:10" ht="18">
      <c r="B710" s="211"/>
      <c r="C710" s="211"/>
      <c r="D710" s="104"/>
      <c r="E710" s="104"/>
      <c r="F710" s="104"/>
      <c r="G710" s="104"/>
      <c r="H710" s="104"/>
      <c r="I710" s="104"/>
      <c r="J710" s="104"/>
    </row>
    <row r="711" spans="2:10" ht="18">
      <c r="B711" s="211"/>
      <c r="C711" s="211"/>
      <c r="D711" s="104"/>
      <c r="E711" s="104"/>
      <c r="F711" s="104"/>
      <c r="G711" s="104"/>
      <c r="H711" s="104"/>
      <c r="I711" s="104"/>
      <c r="J711" s="104"/>
    </row>
    <row r="712" spans="2:10" ht="18">
      <c r="B712" s="211"/>
      <c r="C712" s="211"/>
      <c r="D712" s="104"/>
      <c r="E712" s="104"/>
      <c r="F712" s="104"/>
      <c r="G712" s="104"/>
      <c r="H712" s="104"/>
      <c r="I712" s="104"/>
      <c r="J712" s="104"/>
    </row>
    <row r="713" spans="2:10" ht="18">
      <c r="B713" s="211"/>
      <c r="C713" s="211"/>
      <c r="D713" s="104"/>
      <c r="E713" s="104"/>
      <c r="F713" s="104"/>
      <c r="G713" s="104"/>
      <c r="H713" s="104"/>
      <c r="I713" s="104"/>
      <c r="J713" s="104"/>
    </row>
    <row r="714" spans="2:10" ht="18">
      <c r="B714" s="211"/>
      <c r="C714" s="211"/>
      <c r="D714" s="104"/>
      <c r="E714" s="104"/>
      <c r="F714" s="104"/>
      <c r="G714" s="104"/>
      <c r="H714" s="104"/>
      <c r="I714" s="104"/>
      <c r="J714" s="104"/>
    </row>
    <row r="715" spans="2:10" ht="18">
      <c r="B715" s="211"/>
      <c r="C715" s="211"/>
      <c r="D715" s="104"/>
      <c r="E715" s="104"/>
      <c r="F715" s="104"/>
      <c r="G715" s="104"/>
      <c r="H715" s="104"/>
      <c r="I715" s="104"/>
      <c r="J715" s="104"/>
    </row>
    <row r="716" spans="2:10" ht="18">
      <c r="B716" s="211"/>
      <c r="C716" s="211"/>
      <c r="D716" s="104"/>
      <c r="E716" s="104"/>
      <c r="F716" s="104"/>
      <c r="G716" s="104"/>
      <c r="H716" s="104"/>
      <c r="I716" s="104"/>
      <c r="J716" s="104"/>
    </row>
    <row r="717" spans="2:10" ht="18">
      <c r="B717" s="211"/>
      <c r="C717" s="211"/>
      <c r="D717" s="104"/>
      <c r="E717" s="104"/>
      <c r="F717" s="104"/>
      <c r="G717" s="104"/>
      <c r="H717" s="104"/>
      <c r="I717" s="104"/>
      <c r="J717" s="104"/>
    </row>
    <row r="718" spans="2:10" ht="18">
      <c r="B718" s="211"/>
      <c r="C718" s="211"/>
      <c r="D718" s="104"/>
      <c r="E718" s="104"/>
      <c r="F718" s="104"/>
      <c r="G718" s="104"/>
      <c r="H718" s="104"/>
      <c r="I718" s="104"/>
      <c r="J718" s="104"/>
    </row>
    <row r="719" spans="2:10" ht="18">
      <c r="B719" s="211"/>
      <c r="C719" s="211"/>
      <c r="D719" s="104"/>
      <c r="E719" s="104"/>
      <c r="F719" s="104"/>
      <c r="G719" s="104"/>
      <c r="H719" s="104"/>
      <c r="I719" s="104"/>
      <c r="J719" s="104"/>
    </row>
    <row r="720" spans="2:10" ht="18">
      <c r="B720" s="211"/>
      <c r="C720" s="211"/>
      <c r="D720" s="104"/>
      <c r="E720" s="104"/>
      <c r="F720" s="104"/>
      <c r="G720" s="104"/>
      <c r="H720" s="104"/>
      <c r="I720" s="104"/>
      <c r="J720" s="104"/>
    </row>
    <row r="721" spans="2:10" ht="18">
      <c r="B721" s="211"/>
      <c r="C721" s="211"/>
      <c r="D721" s="104"/>
      <c r="E721" s="104"/>
      <c r="F721" s="104"/>
      <c r="G721" s="104"/>
      <c r="H721" s="104"/>
      <c r="I721" s="104"/>
      <c r="J721" s="104"/>
    </row>
    <row r="722" spans="2:10" ht="18">
      <c r="B722" s="211"/>
      <c r="C722" s="211"/>
      <c r="D722" s="104"/>
      <c r="E722" s="104"/>
      <c r="F722" s="104"/>
      <c r="G722" s="104"/>
      <c r="H722" s="104"/>
      <c r="I722" s="104"/>
      <c r="J722" s="104"/>
    </row>
    <row r="723" spans="2:10" ht="18">
      <c r="B723" s="211"/>
      <c r="C723" s="211"/>
      <c r="D723" s="104"/>
      <c r="E723" s="104"/>
      <c r="F723" s="104"/>
      <c r="G723" s="104"/>
      <c r="H723" s="104"/>
      <c r="I723" s="104"/>
      <c r="J723" s="104"/>
    </row>
    <row r="724" spans="2:10" ht="18">
      <c r="B724" s="211"/>
      <c r="C724" s="211"/>
      <c r="D724" s="104"/>
      <c r="E724" s="104"/>
      <c r="F724" s="104"/>
      <c r="G724" s="104"/>
      <c r="H724" s="104"/>
      <c r="I724" s="104"/>
      <c r="J724" s="104"/>
    </row>
    <row r="725" spans="2:10" ht="18">
      <c r="B725" s="211"/>
      <c r="C725" s="211"/>
      <c r="D725" s="104"/>
      <c r="E725" s="104"/>
      <c r="F725" s="104"/>
      <c r="G725" s="104"/>
      <c r="H725" s="104"/>
      <c r="I725" s="104"/>
      <c r="J725" s="104"/>
    </row>
    <row r="726" spans="2:10" ht="18">
      <c r="B726" s="211"/>
      <c r="C726" s="211"/>
      <c r="D726" s="104"/>
      <c r="E726" s="104"/>
      <c r="F726" s="104"/>
      <c r="G726" s="104"/>
      <c r="H726" s="104"/>
      <c r="I726" s="104"/>
      <c r="J726" s="104"/>
    </row>
    <row r="727" spans="2:10" ht="18">
      <c r="B727" s="211"/>
      <c r="C727" s="211"/>
      <c r="D727" s="104"/>
      <c r="E727" s="104"/>
      <c r="F727" s="104"/>
      <c r="G727" s="104"/>
      <c r="H727" s="104"/>
      <c r="I727" s="104"/>
      <c r="J727" s="104"/>
    </row>
    <row r="728" spans="2:10" ht="18">
      <c r="B728" s="211"/>
      <c r="C728" s="211"/>
      <c r="D728" s="104"/>
      <c r="E728" s="104"/>
      <c r="F728" s="104"/>
      <c r="G728" s="104"/>
      <c r="H728" s="104"/>
      <c r="I728" s="104"/>
      <c r="J728" s="104"/>
    </row>
    <row r="729" spans="2:10" ht="18">
      <c r="B729" s="211"/>
      <c r="C729" s="211"/>
      <c r="D729" s="104"/>
      <c r="E729" s="104"/>
      <c r="F729" s="104"/>
      <c r="G729" s="104"/>
      <c r="H729" s="104"/>
      <c r="I729" s="104"/>
      <c r="J729" s="104"/>
    </row>
    <row r="730" spans="2:10" ht="18">
      <c r="B730" s="211"/>
      <c r="C730" s="211"/>
      <c r="D730" s="104"/>
      <c r="E730" s="104"/>
      <c r="F730" s="104"/>
      <c r="G730" s="104"/>
      <c r="H730" s="104"/>
      <c r="I730" s="104"/>
      <c r="J730" s="104"/>
    </row>
    <row r="731" spans="2:10" ht="18">
      <c r="B731" s="211"/>
      <c r="C731" s="211"/>
      <c r="D731" s="104"/>
      <c r="E731" s="104"/>
      <c r="F731" s="104"/>
      <c r="G731" s="104"/>
      <c r="H731" s="104"/>
      <c r="I731" s="104"/>
      <c r="J731" s="104"/>
    </row>
    <row r="732" spans="2:10" ht="18">
      <c r="B732" s="211"/>
      <c r="C732" s="211"/>
      <c r="D732" s="104"/>
      <c r="E732" s="104"/>
      <c r="F732" s="104"/>
      <c r="G732" s="104"/>
      <c r="H732" s="104"/>
      <c r="I732" s="104"/>
      <c r="J732" s="104"/>
    </row>
    <row r="733" spans="2:10" ht="18">
      <c r="B733" s="211"/>
      <c r="C733" s="211"/>
      <c r="D733" s="104"/>
      <c r="E733" s="104"/>
      <c r="F733" s="104"/>
      <c r="G733" s="104"/>
      <c r="H733" s="104"/>
      <c r="I733" s="104"/>
      <c r="J733" s="104"/>
    </row>
    <row r="734" spans="2:10" ht="18">
      <c r="B734" s="211"/>
      <c r="C734" s="211"/>
      <c r="D734" s="104"/>
      <c r="E734" s="104"/>
      <c r="F734" s="104"/>
      <c r="G734" s="104"/>
      <c r="H734" s="104"/>
      <c r="I734" s="104"/>
      <c r="J734" s="104"/>
    </row>
    <row r="735" spans="2:10" ht="18">
      <c r="B735" s="211"/>
      <c r="C735" s="211"/>
      <c r="D735" s="104"/>
      <c r="E735" s="104"/>
      <c r="F735" s="104"/>
      <c r="G735" s="104"/>
      <c r="H735" s="104"/>
      <c r="I735" s="104"/>
      <c r="J735" s="104"/>
    </row>
    <row r="736" spans="2:10" ht="18">
      <c r="B736" s="211"/>
      <c r="C736" s="211"/>
      <c r="D736" s="104"/>
      <c r="E736" s="104"/>
      <c r="F736" s="104"/>
      <c r="G736" s="104"/>
      <c r="H736" s="104"/>
      <c r="I736" s="104"/>
      <c r="J736" s="104"/>
    </row>
    <row r="737" spans="2:10" ht="18">
      <c r="B737" s="211"/>
      <c r="C737" s="211"/>
      <c r="D737" s="104"/>
      <c r="E737" s="104"/>
      <c r="F737" s="104"/>
      <c r="G737" s="104"/>
      <c r="H737" s="104"/>
      <c r="I737" s="104"/>
      <c r="J737" s="104"/>
    </row>
    <row r="738" spans="2:10" ht="18">
      <c r="B738" s="211"/>
      <c r="C738" s="211"/>
      <c r="D738" s="104"/>
      <c r="E738" s="104"/>
      <c r="F738" s="104"/>
      <c r="G738" s="104"/>
      <c r="H738" s="104"/>
      <c r="I738" s="104"/>
      <c r="J738" s="104"/>
    </row>
    <row r="739" spans="2:10" ht="18">
      <c r="B739" s="211"/>
      <c r="C739" s="211"/>
      <c r="D739" s="104"/>
      <c r="E739" s="104"/>
      <c r="F739" s="104"/>
      <c r="G739" s="104"/>
      <c r="H739" s="104"/>
      <c r="I739" s="104"/>
      <c r="J739" s="104"/>
    </row>
    <row r="740" spans="2:10" ht="18">
      <c r="B740" s="211"/>
      <c r="C740" s="211"/>
      <c r="D740" s="104"/>
      <c r="E740" s="104"/>
      <c r="F740" s="104"/>
      <c r="G740" s="104"/>
      <c r="H740" s="104"/>
      <c r="I740" s="104"/>
      <c r="J740" s="104"/>
    </row>
    <row r="741" spans="2:10" ht="18">
      <c r="B741" s="211"/>
      <c r="C741" s="211"/>
      <c r="D741" s="104"/>
      <c r="E741" s="104"/>
      <c r="F741" s="104"/>
      <c r="G741" s="104"/>
      <c r="H741" s="104"/>
      <c r="I741" s="104"/>
      <c r="J741" s="104"/>
    </row>
    <row r="742" spans="2:10" ht="18">
      <c r="B742" s="211"/>
      <c r="C742" s="211"/>
      <c r="D742" s="104"/>
      <c r="E742" s="104"/>
      <c r="F742" s="104"/>
      <c r="G742" s="104"/>
      <c r="H742" s="104"/>
      <c r="I742" s="104"/>
      <c r="J742" s="104"/>
    </row>
    <row r="743" spans="2:10" ht="18">
      <c r="B743" s="211"/>
      <c r="C743" s="211"/>
      <c r="D743" s="104"/>
      <c r="E743" s="104"/>
      <c r="F743" s="104"/>
      <c r="G743" s="104"/>
      <c r="H743" s="104"/>
      <c r="I743" s="104"/>
      <c r="J743" s="104"/>
    </row>
    <row r="744" spans="2:10" ht="18">
      <c r="B744" s="211"/>
      <c r="C744" s="211"/>
      <c r="D744" s="104"/>
      <c r="E744" s="104"/>
      <c r="F744" s="104"/>
      <c r="G744" s="104"/>
      <c r="H744" s="104"/>
      <c r="I744" s="104"/>
      <c r="J744" s="104"/>
    </row>
    <row r="745" spans="2:10" ht="18">
      <c r="B745" s="211"/>
      <c r="C745" s="211"/>
      <c r="D745" s="104"/>
      <c r="E745" s="104"/>
      <c r="F745" s="104"/>
      <c r="G745" s="104"/>
      <c r="H745" s="104"/>
      <c r="I745" s="104"/>
      <c r="J745" s="104"/>
    </row>
    <row r="746" spans="2:10" ht="18">
      <c r="B746" s="211"/>
      <c r="C746" s="211"/>
      <c r="D746" s="104"/>
      <c r="E746" s="104"/>
      <c r="F746" s="104"/>
      <c r="G746" s="104"/>
      <c r="H746" s="104"/>
      <c r="I746" s="104"/>
      <c r="J746" s="104"/>
    </row>
    <row r="747" spans="2:10" ht="18">
      <c r="B747" s="211"/>
      <c r="C747" s="211"/>
      <c r="D747" s="104"/>
      <c r="E747" s="104"/>
      <c r="F747" s="104"/>
      <c r="G747" s="104"/>
      <c r="H747" s="104"/>
      <c r="I747" s="104"/>
      <c r="J747" s="104"/>
    </row>
    <row r="748" spans="2:10" ht="18">
      <c r="B748" s="211"/>
      <c r="C748" s="211"/>
      <c r="D748" s="104"/>
      <c r="E748" s="104"/>
      <c r="F748" s="104"/>
      <c r="G748" s="104"/>
      <c r="H748" s="104"/>
      <c r="I748" s="104"/>
      <c r="J748" s="104"/>
    </row>
    <row r="749" spans="2:10" ht="18">
      <c r="B749" s="211"/>
      <c r="C749" s="211"/>
      <c r="D749" s="104"/>
      <c r="E749" s="104"/>
      <c r="F749" s="104"/>
      <c r="G749" s="104"/>
      <c r="H749" s="104"/>
      <c r="I749" s="104"/>
      <c r="J749" s="104"/>
    </row>
    <row r="750" spans="2:10" ht="18">
      <c r="B750" s="211"/>
      <c r="C750" s="211"/>
      <c r="D750" s="104"/>
      <c r="E750" s="104"/>
      <c r="F750" s="104"/>
      <c r="G750" s="104"/>
      <c r="H750" s="104"/>
      <c r="I750" s="104"/>
      <c r="J750" s="104"/>
    </row>
    <row r="751" spans="2:10" ht="18">
      <c r="B751" s="211"/>
      <c r="C751" s="211"/>
      <c r="D751" s="104"/>
      <c r="E751" s="104"/>
      <c r="F751" s="104"/>
      <c r="G751" s="104"/>
      <c r="H751" s="104"/>
      <c r="I751" s="104"/>
      <c r="J751" s="104"/>
    </row>
    <row r="752" spans="2:10" ht="18">
      <c r="B752" s="211"/>
      <c r="C752" s="211"/>
      <c r="D752" s="104"/>
      <c r="E752" s="104"/>
      <c r="F752" s="104"/>
      <c r="G752" s="104"/>
      <c r="H752" s="104"/>
      <c r="I752" s="104"/>
      <c r="J752" s="104"/>
    </row>
    <row r="753" spans="2:10" ht="18">
      <c r="B753" s="211"/>
      <c r="C753" s="211"/>
      <c r="D753" s="104"/>
      <c r="E753" s="104"/>
      <c r="F753" s="104"/>
      <c r="G753" s="104"/>
      <c r="H753" s="104"/>
      <c r="I753" s="104"/>
      <c r="J753" s="104"/>
    </row>
    <row r="754" spans="2:10" ht="18">
      <c r="B754" s="211"/>
      <c r="C754" s="211"/>
      <c r="D754" s="104"/>
      <c r="E754" s="104"/>
      <c r="F754" s="104"/>
      <c r="G754" s="104"/>
      <c r="H754" s="104"/>
      <c r="I754" s="104"/>
      <c r="J754" s="104"/>
    </row>
    <row r="755" spans="2:10" ht="18">
      <c r="B755" s="211"/>
      <c r="C755" s="211"/>
      <c r="D755" s="104"/>
      <c r="E755" s="104"/>
      <c r="F755" s="104"/>
      <c r="G755" s="104"/>
      <c r="H755" s="104"/>
      <c r="I755" s="104"/>
      <c r="J755" s="104"/>
    </row>
    <row r="756" spans="2:10" ht="18">
      <c r="B756" s="211"/>
      <c r="C756" s="211"/>
      <c r="D756" s="104"/>
      <c r="E756" s="104"/>
      <c r="F756" s="104"/>
      <c r="G756" s="104"/>
      <c r="H756" s="104"/>
      <c r="I756" s="104"/>
      <c r="J756" s="104"/>
    </row>
    <row r="757" spans="2:10" ht="18">
      <c r="B757" s="211"/>
      <c r="C757" s="211"/>
      <c r="D757" s="104"/>
      <c r="E757" s="104"/>
      <c r="F757" s="104"/>
      <c r="G757" s="104"/>
      <c r="H757" s="104"/>
      <c r="I757" s="104"/>
      <c r="J757" s="104"/>
    </row>
    <row r="758" spans="2:10" ht="18">
      <c r="B758" s="211"/>
      <c r="C758" s="211"/>
      <c r="D758" s="104"/>
      <c r="E758" s="104"/>
      <c r="F758" s="104"/>
      <c r="G758" s="104"/>
      <c r="H758" s="104"/>
      <c r="I758" s="104"/>
      <c r="J758" s="104"/>
    </row>
    <row r="759" spans="2:10" ht="18">
      <c r="B759" s="211"/>
      <c r="C759" s="211"/>
      <c r="D759" s="104"/>
      <c r="E759" s="104"/>
      <c r="F759" s="104"/>
      <c r="G759" s="104"/>
      <c r="H759" s="104"/>
      <c r="I759" s="104"/>
      <c r="J759" s="104"/>
    </row>
    <row r="760" spans="2:10" ht="18">
      <c r="B760" s="211"/>
      <c r="C760" s="211"/>
      <c r="D760" s="104"/>
      <c r="E760" s="104"/>
      <c r="F760" s="104"/>
      <c r="G760" s="104"/>
      <c r="H760" s="104"/>
      <c r="I760" s="104"/>
      <c r="J760" s="104"/>
    </row>
    <row r="761" spans="2:10" ht="18">
      <c r="B761" s="211"/>
      <c r="C761" s="211"/>
      <c r="D761" s="104"/>
      <c r="E761" s="104"/>
      <c r="F761" s="104"/>
      <c r="G761" s="104"/>
      <c r="H761" s="104"/>
      <c r="I761" s="104"/>
      <c r="J761" s="104"/>
    </row>
    <row r="762" spans="2:10" ht="18">
      <c r="B762" s="211"/>
      <c r="C762" s="211"/>
      <c r="D762" s="104"/>
      <c r="E762" s="104"/>
      <c r="F762" s="104"/>
      <c r="G762" s="104"/>
      <c r="H762" s="104"/>
      <c r="I762" s="104"/>
      <c r="J762" s="104"/>
    </row>
    <row r="763" spans="2:10" ht="18">
      <c r="B763" s="211"/>
      <c r="C763" s="211"/>
      <c r="D763" s="104"/>
      <c r="E763" s="104"/>
      <c r="F763" s="104"/>
      <c r="G763" s="104"/>
      <c r="H763" s="104"/>
      <c r="I763" s="104"/>
      <c r="J763" s="104"/>
    </row>
    <row r="764" spans="2:10" ht="18">
      <c r="B764" s="211"/>
      <c r="C764" s="211"/>
      <c r="D764" s="104"/>
      <c r="E764" s="104"/>
      <c r="F764" s="104"/>
      <c r="G764" s="104"/>
      <c r="H764" s="104"/>
      <c r="I764" s="104"/>
      <c r="J764" s="104"/>
    </row>
    <row r="765" spans="2:10" ht="18">
      <c r="B765" s="211"/>
      <c r="C765" s="211"/>
      <c r="D765" s="104"/>
      <c r="E765" s="104"/>
      <c r="F765" s="104"/>
      <c r="G765" s="104"/>
      <c r="H765" s="104"/>
      <c r="I765" s="104"/>
      <c r="J765" s="104"/>
    </row>
    <row r="766" spans="2:10" ht="18">
      <c r="B766" s="211"/>
      <c r="C766" s="211"/>
      <c r="D766" s="104"/>
      <c r="E766" s="104"/>
      <c r="F766" s="104"/>
      <c r="G766" s="104"/>
      <c r="H766" s="104"/>
      <c r="I766" s="104"/>
      <c r="J766" s="104"/>
    </row>
    <row r="767" spans="2:10" ht="18">
      <c r="B767" s="211"/>
      <c r="C767" s="211"/>
      <c r="D767" s="104"/>
      <c r="E767" s="104"/>
      <c r="F767" s="104"/>
      <c r="G767" s="104"/>
      <c r="H767" s="104"/>
      <c r="I767" s="104"/>
      <c r="J767" s="104"/>
    </row>
    <row r="768" spans="2:10" ht="18">
      <c r="B768" s="211"/>
      <c r="C768" s="211"/>
      <c r="D768" s="104"/>
      <c r="E768" s="104"/>
      <c r="F768" s="104"/>
      <c r="G768" s="104"/>
      <c r="H768" s="104"/>
      <c r="I768" s="104"/>
      <c r="J768" s="104"/>
    </row>
    <row r="769" spans="2:10" ht="18">
      <c r="B769" s="211"/>
      <c r="C769" s="211"/>
      <c r="D769" s="104"/>
      <c r="E769" s="104"/>
      <c r="F769" s="104"/>
      <c r="G769" s="104"/>
      <c r="H769" s="104"/>
      <c r="I769" s="104"/>
      <c r="J769" s="104"/>
    </row>
    <row r="770" spans="2:10" ht="18">
      <c r="B770" s="211"/>
      <c r="C770" s="211"/>
      <c r="D770" s="104"/>
      <c r="E770" s="104"/>
      <c r="F770" s="104"/>
      <c r="G770" s="104"/>
      <c r="H770" s="104"/>
      <c r="I770" s="104"/>
      <c r="J770" s="104"/>
    </row>
    <row r="771" spans="2:10" ht="18">
      <c r="B771" s="211"/>
      <c r="C771" s="211"/>
      <c r="D771" s="104"/>
      <c r="E771" s="104"/>
      <c r="F771" s="104"/>
      <c r="G771" s="104"/>
      <c r="H771" s="104"/>
      <c r="I771" s="104"/>
      <c r="J771" s="104"/>
    </row>
    <row r="772" spans="2:10" ht="18">
      <c r="B772" s="211"/>
      <c r="C772" s="211"/>
      <c r="D772" s="104"/>
      <c r="E772" s="104"/>
      <c r="F772" s="104"/>
      <c r="G772" s="104"/>
      <c r="H772" s="104"/>
      <c r="I772" s="104"/>
      <c r="J772" s="104"/>
    </row>
    <row r="773" spans="2:10" ht="18">
      <c r="B773" s="211"/>
      <c r="C773" s="211"/>
      <c r="D773" s="104"/>
      <c r="E773" s="104"/>
      <c r="F773" s="104"/>
      <c r="G773" s="104"/>
      <c r="H773" s="104"/>
      <c r="I773" s="104"/>
      <c r="J773" s="104"/>
    </row>
    <row r="774" spans="2:10" ht="18">
      <c r="B774" s="211"/>
      <c r="C774" s="211"/>
      <c r="D774" s="104"/>
      <c r="E774" s="104"/>
      <c r="F774" s="104"/>
      <c r="G774" s="104"/>
      <c r="H774" s="104"/>
      <c r="I774" s="104"/>
      <c r="J774" s="104"/>
    </row>
    <row r="775" spans="2:10" ht="18">
      <c r="B775" s="211"/>
      <c r="C775" s="211"/>
      <c r="D775" s="104"/>
      <c r="E775" s="104"/>
      <c r="F775" s="104"/>
      <c r="G775" s="104"/>
      <c r="H775" s="104"/>
      <c r="I775" s="104"/>
      <c r="J775" s="104"/>
    </row>
    <row r="776" spans="2:10" ht="18">
      <c r="B776" s="211"/>
      <c r="C776" s="211"/>
      <c r="D776" s="104"/>
      <c r="E776" s="104"/>
      <c r="F776" s="104"/>
      <c r="G776" s="104"/>
      <c r="H776" s="104"/>
      <c r="I776" s="104"/>
      <c r="J776" s="104"/>
    </row>
    <row r="777" spans="2:10" ht="18">
      <c r="B777" s="211"/>
      <c r="C777" s="211"/>
      <c r="D777" s="104"/>
      <c r="E777" s="104"/>
      <c r="F777" s="104"/>
      <c r="G777" s="104"/>
      <c r="H777" s="104"/>
      <c r="I777" s="104"/>
      <c r="J777" s="104"/>
    </row>
    <row r="778" spans="2:10" ht="18">
      <c r="B778" s="211"/>
      <c r="C778" s="211"/>
      <c r="D778" s="104"/>
      <c r="E778" s="104"/>
      <c r="F778" s="104"/>
      <c r="G778" s="104"/>
      <c r="H778" s="104"/>
      <c r="I778" s="104"/>
      <c r="J778" s="104"/>
    </row>
    <row r="779" spans="2:10" ht="18">
      <c r="B779" s="211"/>
      <c r="C779" s="211"/>
      <c r="D779" s="104"/>
      <c r="E779" s="104"/>
      <c r="F779" s="104"/>
      <c r="G779" s="104"/>
      <c r="H779" s="104"/>
      <c r="I779" s="104"/>
      <c r="J779" s="104"/>
    </row>
    <row r="780" spans="2:10" ht="18">
      <c r="B780" s="211"/>
      <c r="C780" s="211"/>
      <c r="D780" s="104"/>
      <c r="E780" s="104"/>
      <c r="F780" s="104"/>
      <c r="G780" s="104"/>
      <c r="H780" s="104"/>
      <c r="I780" s="104"/>
      <c r="J780" s="104"/>
    </row>
    <row r="781" spans="2:10" ht="18">
      <c r="B781" s="211"/>
      <c r="C781" s="211"/>
      <c r="D781" s="104"/>
      <c r="E781" s="104"/>
      <c r="F781" s="104"/>
      <c r="G781" s="104"/>
      <c r="H781" s="104"/>
      <c r="I781" s="104"/>
      <c r="J781" s="104"/>
    </row>
    <row r="782" spans="2:10" ht="18">
      <c r="B782" s="211"/>
      <c r="C782" s="211"/>
      <c r="D782" s="104"/>
      <c r="E782" s="104"/>
      <c r="F782" s="104"/>
      <c r="G782" s="104"/>
      <c r="H782" s="104"/>
      <c r="I782" s="104"/>
      <c r="J782" s="104"/>
    </row>
    <row r="783" spans="2:10" ht="18">
      <c r="B783" s="211"/>
      <c r="C783" s="211"/>
      <c r="D783" s="104"/>
      <c r="E783" s="104"/>
      <c r="F783" s="104"/>
      <c r="G783" s="104"/>
      <c r="H783" s="104"/>
      <c r="I783" s="104"/>
      <c r="J783" s="104"/>
    </row>
    <row r="784" spans="2:10" ht="18">
      <c r="B784" s="211"/>
      <c r="C784" s="211"/>
      <c r="D784" s="104"/>
      <c r="E784" s="104"/>
      <c r="F784" s="104"/>
      <c r="G784" s="104"/>
      <c r="H784" s="104"/>
      <c r="I784" s="104"/>
      <c r="J784" s="104"/>
    </row>
    <row r="785" spans="2:10" ht="18">
      <c r="B785" s="211"/>
      <c r="C785" s="211"/>
      <c r="D785" s="104"/>
      <c r="E785" s="104"/>
      <c r="F785" s="104"/>
      <c r="G785" s="104"/>
      <c r="H785" s="104"/>
      <c r="I785" s="104"/>
      <c r="J785" s="104"/>
    </row>
    <row r="786" spans="2:10" ht="18">
      <c r="B786" s="211"/>
      <c r="C786" s="211"/>
      <c r="D786" s="104"/>
      <c r="E786" s="104"/>
      <c r="F786" s="104"/>
      <c r="G786" s="104"/>
      <c r="H786" s="104"/>
      <c r="I786" s="104"/>
      <c r="J786" s="104"/>
    </row>
    <row r="787" spans="2:10" ht="18">
      <c r="B787" s="211"/>
      <c r="C787" s="211"/>
      <c r="D787" s="104"/>
      <c r="E787" s="104"/>
      <c r="F787" s="104"/>
      <c r="G787" s="104"/>
      <c r="H787" s="104"/>
      <c r="I787" s="104"/>
      <c r="J787" s="104"/>
    </row>
    <row r="788" spans="2:10" ht="18">
      <c r="B788" s="211"/>
      <c r="C788" s="211"/>
      <c r="D788" s="104"/>
      <c r="E788" s="104"/>
      <c r="F788" s="104"/>
      <c r="G788" s="104"/>
      <c r="H788" s="104"/>
      <c r="I788" s="104"/>
      <c r="J788" s="104"/>
    </row>
    <row r="789" spans="2:10" ht="18">
      <c r="B789" s="211"/>
      <c r="C789" s="211"/>
      <c r="D789" s="104"/>
      <c r="E789" s="104"/>
      <c r="F789" s="104"/>
      <c r="G789" s="104"/>
      <c r="H789" s="104"/>
      <c r="I789" s="104"/>
      <c r="J789" s="104"/>
    </row>
    <row r="790" spans="2:10" ht="18">
      <c r="B790" s="211"/>
      <c r="C790" s="211"/>
      <c r="D790" s="104"/>
      <c r="E790" s="104"/>
      <c r="F790" s="104"/>
      <c r="G790" s="104"/>
      <c r="H790" s="104"/>
      <c r="I790" s="104"/>
      <c r="J790" s="104"/>
    </row>
    <row r="791" spans="2:10" ht="18">
      <c r="B791" s="211"/>
      <c r="C791" s="211"/>
      <c r="D791" s="104"/>
      <c r="E791" s="104"/>
      <c r="F791" s="104"/>
      <c r="G791" s="104"/>
      <c r="H791" s="104"/>
      <c r="I791" s="104"/>
      <c r="J791" s="104"/>
    </row>
    <row r="792" spans="2:10" ht="18">
      <c r="B792" s="211"/>
      <c r="C792" s="211"/>
      <c r="D792" s="104"/>
      <c r="E792" s="104"/>
      <c r="F792" s="104"/>
      <c r="G792" s="104"/>
      <c r="H792" s="104"/>
      <c r="I792" s="104"/>
      <c r="J792" s="104"/>
    </row>
    <row r="793" spans="2:10" ht="18">
      <c r="B793" s="211"/>
      <c r="C793" s="211"/>
      <c r="D793" s="104"/>
      <c r="E793" s="104"/>
      <c r="F793" s="104"/>
      <c r="G793" s="104"/>
      <c r="H793" s="104"/>
      <c r="I793" s="104"/>
      <c r="J793" s="104"/>
    </row>
    <row r="794" spans="2:10" ht="18">
      <c r="B794" s="211"/>
      <c r="C794" s="211"/>
      <c r="D794" s="104"/>
      <c r="E794" s="104"/>
      <c r="F794" s="104"/>
      <c r="G794" s="104"/>
      <c r="H794" s="104"/>
      <c r="I794" s="104"/>
      <c r="J794" s="104"/>
    </row>
    <row r="795" spans="2:10" ht="18">
      <c r="B795" s="211"/>
      <c r="C795" s="211"/>
      <c r="D795" s="104"/>
      <c r="E795" s="104"/>
      <c r="F795" s="104"/>
      <c r="G795" s="104"/>
      <c r="H795" s="104"/>
      <c r="I795" s="104"/>
      <c r="J795" s="104"/>
    </row>
    <row r="796" spans="2:10" ht="18">
      <c r="B796" s="211"/>
      <c r="C796" s="211"/>
      <c r="D796" s="104"/>
      <c r="E796" s="104"/>
      <c r="F796" s="104"/>
      <c r="G796" s="104"/>
      <c r="H796" s="104"/>
      <c r="I796" s="104"/>
      <c r="J796" s="104"/>
    </row>
    <row r="797" spans="2:10" ht="18">
      <c r="B797" s="211"/>
      <c r="C797" s="211"/>
      <c r="D797" s="104"/>
      <c r="E797" s="104"/>
      <c r="F797" s="104"/>
      <c r="G797" s="104"/>
      <c r="H797" s="104"/>
      <c r="I797" s="104"/>
      <c r="J797" s="104"/>
    </row>
    <row r="798" spans="2:10" ht="18">
      <c r="B798" s="211"/>
      <c r="C798" s="211"/>
      <c r="D798" s="104"/>
      <c r="E798" s="104"/>
      <c r="F798" s="104"/>
      <c r="G798" s="104"/>
      <c r="H798" s="104"/>
      <c r="I798" s="104"/>
      <c r="J798" s="104"/>
    </row>
    <row r="799" spans="2:10" ht="18">
      <c r="B799" s="211"/>
      <c r="C799" s="211"/>
      <c r="D799" s="104"/>
      <c r="E799" s="104"/>
      <c r="F799" s="104"/>
      <c r="G799" s="104"/>
      <c r="H799" s="104"/>
      <c r="I799" s="104"/>
      <c r="J799" s="104"/>
    </row>
    <row r="800" spans="2:10" ht="18">
      <c r="B800" s="211"/>
      <c r="C800" s="211"/>
      <c r="D800" s="104"/>
      <c r="E800" s="104"/>
      <c r="F800" s="104"/>
      <c r="G800" s="104"/>
      <c r="H800" s="104"/>
      <c r="I800" s="104"/>
      <c r="J800" s="104"/>
    </row>
    <row r="801" spans="2:10" ht="18">
      <c r="B801" s="211"/>
      <c r="C801" s="211"/>
      <c r="D801" s="104"/>
      <c r="E801" s="104"/>
      <c r="F801" s="104"/>
      <c r="G801" s="104"/>
      <c r="H801" s="104"/>
      <c r="I801" s="104"/>
      <c r="J801" s="104"/>
    </row>
    <row r="802" spans="2:10" ht="18">
      <c r="B802" s="211"/>
      <c r="C802" s="211"/>
      <c r="D802" s="104"/>
      <c r="E802" s="104"/>
      <c r="F802" s="104"/>
      <c r="G802" s="104"/>
      <c r="H802" s="104"/>
      <c r="I802" s="104"/>
      <c r="J802" s="104"/>
    </row>
    <row r="803" spans="2:10" ht="18">
      <c r="B803" s="211"/>
      <c r="C803" s="211"/>
      <c r="D803" s="104"/>
      <c r="E803" s="104"/>
      <c r="F803" s="104"/>
      <c r="G803" s="104"/>
      <c r="H803" s="104"/>
      <c r="I803" s="104"/>
      <c r="J803" s="104"/>
    </row>
    <row r="804" spans="2:10" ht="18">
      <c r="B804" s="211"/>
      <c r="C804" s="211"/>
      <c r="D804" s="104"/>
      <c r="E804" s="104"/>
      <c r="F804" s="104"/>
      <c r="G804" s="104"/>
      <c r="H804" s="104"/>
      <c r="I804" s="104"/>
      <c r="J804" s="104"/>
    </row>
    <row r="805" spans="2:10" ht="18">
      <c r="B805" s="211"/>
      <c r="C805" s="211"/>
      <c r="D805" s="104"/>
      <c r="E805" s="104"/>
      <c r="F805" s="104"/>
      <c r="G805" s="104"/>
      <c r="H805" s="104"/>
      <c r="I805" s="104"/>
      <c r="J805" s="104"/>
    </row>
    <row r="806" spans="2:10" ht="18">
      <c r="B806" s="211"/>
      <c r="C806" s="211"/>
      <c r="D806" s="104"/>
      <c r="E806" s="104"/>
      <c r="F806" s="104"/>
      <c r="G806" s="104"/>
      <c r="H806" s="104"/>
      <c r="I806" s="104"/>
      <c r="J806" s="104"/>
    </row>
    <row r="807" spans="2:10" ht="18">
      <c r="B807" s="211"/>
      <c r="C807" s="211"/>
      <c r="D807" s="104"/>
      <c r="E807" s="104"/>
      <c r="F807" s="104"/>
      <c r="G807" s="104"/>
      <c r="H807" s="104"/>
      <c r="I807" s="104"/>
      <c r="J807" s="104"/>
    </row>
    <row r="808" spans="2:10" ht="18">
      <c r="B808" s="211"/>
      <c r="C808" s="211"/>
      <c r="D808" s="104"/>
      <c r="E808" s="104"/>
      <c r="F808" s="104"/>
      <c r="G808" s="104"/>
      <c r="H808" s="104"/>
      <c r="I808" s="104"/>
      <c r="J808" s="104"/>
    </row>
    <row r="809" spans="2:10" ht="18">
      <c r="B809" s="211"/>
      <c r="C809" s="211"/>
      <c r="D809" s="104"/>
      <c r="E809" s="104"/>
      <c r="F809" s="104"/>
      <c r="G809" s="104"/>
      <c r="H809" s="104"/>
      <c r="I809" s="104"/>
      <c r="J809" s="104"/>
    </row>
    <row r="810" spans="2:10" ht="18">
      <c r="B810" s="211"/>
      <c r="C810" s="211"/>
      <c r="D810" s="104"/>
      <c r="E810" s="104"/>
      <c r="F810" s="104"/>
      <c r="G810" s="104"/>
      <c r="H810" s="104"/>
      <c r="I810" s="104"/>
      <c r="J810" s="104"/>
    </row>
    <row r="811" spans="2:10" ht="18">
      <c r="B811" s="211"/>
      <c r="C811" s="211"/>
      <c r="D811" s="104"/>
      <c r="E811" s="104"/>
      <c r="F811" s="104"/>
      <c r="G811" s="104"/>
      <c r="H811" s="104"/>
      <c r="I811" s="104"/>
      <c r="J811" s="104"/>
    </row>
    <row r="812" spans="2:10" ht="18">
      <c r="B812" s="211"/>
      <c r="C812" s="211"/>
      <c r="D812" s="104"/>
      <c r="E812" s="104"/>
      <c r="F812" s="104"/>
      <c r="G812" s="104"/>
      <c r="H812" s="104"/>
      <c r="I812" s="104"/>
      <c r="J812" s="104"/>
    </row>
    <row r="813" spans="2:10" ht="18">
      <c r="B813" s="211"/>
      <c r="C813" s="211"/>
      <c r="D813" s="104"/>
      <c r="E813" s="104"/>
      <c r="F813" s="104"/>
      <c r="G813" s="104"/>
      <c r="H813" s="104"/>
      <c r="I813" s="104"/>
      <c r="J813" s="104"/>
    </row>
    <row r="814" spans="2:10" ht="18">
      <c r="B814" s="211"/>
      <c r="C814" s="211"/>
      <c r="D814" s="104"/>
      <c r="E814" s="104"/>
      <c r="F814" s="104"/>
      <c r="G814" s="104"/>
      <c r="H814" s="104"/>
      <c r="I814" s="104"/>
      <c r="J814" s="104"/>
    </row>
    <row r="815" spans="2:10" ht="18">
      <c r="B815" s="211"/>
      <c r="C815" s="211"/>
      <c r="D815" s="104"/>
      <c r="E815" s="104"/>
      <c r="F815" s="104"/>
      <c r="G815" s="104"/>
      <c r="H815" s="104"/>
      <c r="I815" s="104"/>
      <c r="J815" s="104"/>
    </row>
    <row r="816" spans="2:10" ht="18">
      <c r="B816" s="211"/>
      <c r="C816" s="211"/>
      <c r="D816" s="104"/>
      <c r="E816" s="104"/>
      <c r="F816" s="104"/>
      <c r="G816" s="104"/>
      <c r="H816" s="104"/>
      <c r="I816" s="104"/>
      <c r="J816" s="104"/>
    </row>
    <row r="817" spans="2:10" ht="18">
      <c r="B817" s="211"/>
      <c r="C817" s="211"/>
      <c r="D817" s="104"/>
      <c r="E817" s="104"/>
      <c r="F817" s="104"/>
      <c r="G817" s="104"/>
      <c r="H817" s="104"/>
      <c r="I817" s="104"/>
      <c r="J817" s="104"/>
    </row>
    <row r="818" spans="2:10" ht="18">
      <c r="B818" s="211"/>
      <c r="C818" s="211"/>
      <c r="D818" s="104"/>
      <c r="E818" s="104"/>
      <c r="F818" s="104"/>
      <c r="G818" s="104"/>
      <c r="H818" s="104"/>
      <c r="I818" s="104"/>
      <c r="J818" s="104"/>
    </row>
    <row r="819" spans="2:10" ht="18">
      <c r="B819" s="211"/>
      <c r="C819" s="211"/>
      <c r="D819" s="104"/>
      <c r="E819" s="104"/>
      <c r="F819" s="104"/>
      <c r="G819" s="104"/>
      <c r="H819" s="104"/>
      <c r="I819" s="104"/>
      <c r="J819" s="104"/>
    </row>
    <row r="820" spans="2:10" ht="18">
      <c r="B820" s="211"/>
      <c r="C820" s="211"/>
      <c r="D820" s="104"/>
      <c r="E820" s="104"/>
      <c r="F820" s="104"/>
      <c r="G820" s="104"/>
      <c r="H820" s="104"/>
      <c r="I820" s="104"/>
      <c r="J820" s="104"/>
    </row>
    <row r="821" spans="2:10" ht="18">
      <c r="B821" s="211"/>
      <c r="C821" s="211"/>
      <c r="D821" s="104"/>
      <c r="E821" s="104"/>
      <c r="F821" s="104"/>
      <c r="G821" s="104"/>
      <c r="H821" s="104"/>
      <c r="I821" s="104"/>
      <c r="J821" s="104"/>
    </row>
    <row r="822" spans="2:10" ht="18">
      <c r="B822" s="211"/>
      <c r="C822" s="211"/>
      <c r="D822" s="104"/>
      <c r="E822" s="104"/>
      <c r="F822" s="104"/>
      <c r="G822" s="104"/>
      <c r="H822" s="104"/>
      <c r="I822" s="104"/>
      <c r="J822" s="104"/>
    </row>
    <row r="823" spans="2:10" ht="18">
      <c r="B823" s="211"/>
      <c r="C823" s="211"/>
      <c r="D823" s="104"/>
      <c r="E823" s="104"/>
      <c r="F823" s="104"/>
      <c r="G823" s="104"/>
      <c r="H823" s="104"/>
      <c r="I823" s="104"/>
      <c r="J823" s="104"/>
    </row>
    <row r="824" spans="2:10" ht="18">
      <c r="B824" s="211"/>
      <c r="C824" s="211"/>
      <c r="D824" s="104"/>
      <c r="E824" s="104"/>
      <c r="F824" s="104"/>
      <c r="G824" s="104"/>
      <c r="H824" s="104"/>
      <c r="I824" s="104"/>
      <c r="J824" s="104"/>
    </row>
    <row r="825" spans="2:10" ht="18">
      <c r="B825" s="211"/>
      <c r="C825" s="211"/>
      <c r="D825" s="104"/>
      <c r="E825" s="104"/>
      <c r="F825" s="104"/>
      <c r="G825" s="104"/>
      <c r="H825" s="104"/>
      <c r="I825" s="104"/>
      <c r="J825" s="104"/>
    </row>
    <row r="826" spans="2:10" ht="18">
      <c r="B826" s="211"/>
      <c r="C826" s="211"/>
      <c r="D826" s="104"/>
      <c r="E826" s="104"/>
      <c r="F826" s="104"/>
      <c r="G826" s="104"/>
      <c r="H826" s="104"/>
      <c r="I826" s="104"/>
      <c r="J826" s="104"/>
    </row>
    <row r="827" spans="2:10" ht="18">
      <c r="B827" s="211"/>
      <c r="C827" s="211"/>
      <c r="D827" s="104"/>
      <c r="E827" s="104"/>
      <c r="F827" s="104"/>
      <c r="G827" s="104"/>
      <c r="H827" s="104"/>
      <c r="I827" s="104"/>
      <c r="J827" s="104"/>
    </row>
    <row r="828" spans="2:10" ht="18">
      <c r="B828" s="211"/>
      <c r="C828" s="211"/>
      <c r="D828" s="104"/>
      <c r="E828" s="104"/>
      <c r="F828" s="104"/>
      <c r="G828" s="104"/>
      <c r="H828" s="104"/>
      <c r="I828" s="104"/>
      <c r="J828" s="104"/>
    </row>
    <row r="829" spans="2:10" ht="18">
      <c r="B829" s="211"/>
      <c r="C829" s="211"/>
      <c r="D829" s="104"/>
      <c r="E829" s="104"/>
      <c r="F829" s="104"/>
      <c r="G829" s="104"/>
      <c r="H829" s="104"/>
      <c r="I829" s="104"/>
      <c r="J829" s="104"/>
    </row>
    <row r="830" spans="2:10" ht="18">
      <c r="B830" s="211"/>
      <c r="C830" s="211"/>
      <c r="D830" s="104"/>
      <c r="E830" s="104"/>
      <c r="F830" s="104"/>
      <c r="G830" s="104"/>
      <c r="H830" s="104"/>
      <c r="I830" s="104"/>
      <c r="J830" s="104"/>
    </row>
    <row r="831" spans="2:10" ht="18">
      <c r="B831" s="211"/>
      <c r="C831" s="211"/>
      <c r="D831" s="104"/>
      <c r="E831" s="104"/>
      <c r="F831" s="104"/>
      <c r="G831" s="104"/>
      <c r="H831" s="104"/>
      <c r="I831" s="104"/>
      <c r="J831" s="104"/>
    </row>
    <row r="832" spans="2:10" ht="18">
      <c r="B832" s="211"/>
      <c r="C832" s="211"/>
      <c r="D832" s="104"/>
      <c r="E832" s="104"/>
      <c r="F832" s="104"/>
      <c r="G832" s="104"/>
      <c r="H832" s="104"/>
      <c r="I832" s="104"/>
      <c r="J832" s="104"/>
    </row>
    <row r="833" spans="2:10" ht="18">
      <c r="B833" s="211"/>
      <c r="C833" s="211"/>
      <c r="D833" s="104"/>
      <c r="E833" s="104"/>
      <c r="F833" s="104"/>
      <c r="G833" s="104"/>
      <c r="H833" s="104"/>
      <c r="I833" s="104"/>
      <c r="J833" s="104"/>
    </row>
    <row r="834" spans="2:10" ht="18">
      <c r="B834" s="211"/>
      <c r="C834" s="211"/>
      <c r="D834" s="104"/>
      <c r="E834" s="104"/>
      <c r="F834" s="104"/>
      <c r="G834" s="104"/>
      <c r="H834" s="104"/>
      <c r="I834" s="104"/>
      <c r="J834" s="104"/>
    </row>
    <row r="835" spans="2:10" ht="18">
      <c r="B835" s="211"/>
      <c r="C835" s="211"/>
      <c r="D835" s="104"/>
      <c r="E835" s="104"/>
      <c r="F835" s="104"/>
      <c r="G835" s="104"/>
      <c r="H835" s="104"/>
      <c r="I835" s="104"/>
      <c r="J835" s="104"/>
    </row>
    <row r="836" spans="2:10" ht="18">
      <c r="B836" s="211"/>
      <c r="C836" s="211"/>
      <c r="D836" s="104"/>
      <c r="E836" s="104"/>
      <c r="F836" s="104"/>
      <c r="G836" s="104"/>
      <c r="H836" s="104"/>
      <c r="I836" s="104"/>
      <c r="J836" s="104"/>
    </row>
    <row r="837" spans="2:10" ht="18">
      <c r="B837" s="211"/>
      <c r="C837" s="211"/>
      <c r="D837" s="104"/>
      <c r="E837" s="104"/>
      <c r="F837" s="104"/>
      <c r="G837" s="104"/>
      <c r="H837" s="104"/>
      <c r="I837" s="104"/>
      <c r="J837" s="104"/>
    </row>
    <row r="838" spans="2:10" ht="18">
      <c r="B838" s="211"/>
      <c r="C838" s="211"/>
      <c r="D838" s="104"/>
      <c r="E838" s="104"/>
      <c r="F838" s="104"/>
      <c r="G838" s="104"/>
      <c r="H838" s="104"/>
      <c r="I838" s="104"/>
      <c r="J838" s="104"/>
    </row>
    <row r="839" spans="2:10" ht="18">
      <c r="B839" s="211"/>
      <c r="C839" s="211"/>
      <c r="D839" s="104"/>
      <c r="E839" s="104"/>
      <c r="F839" s="104"/>
      <c r="G839" s="104"/>
      <c r="H839" s="104"/>
      <c r="I839" s="104"/>
      <c r="J839" s="104"/>
    </row>
    <row r="840" spans="2:10" ht="18">
      <c r="B840" s="211"/>
      <c r="C840" s="211"/>
      <c r="D840" s="104"/>
      <c r="E840" s="104"/>
      <c r="F840" s="104"/>
      <c r="G840" s="104"/>
      <c r="H840" s="104"/>
      <c r="I840" s="104"/>
      <c r="J840" s="104"/>
    </row>
    <row r="841" spans="2:10" ht="18">
      <c r="B841" s="211"/>
      <c r="C841" s="211"/>
      <c r="D841" s="104"/>
      <c r="E841" s="104"/>
      <c r="F841" s="104"/>
      <c r="G841" s="104"/>
      <c r="H841" s="104"/>
      <c r="I841" s="104"/>
      <c r="J841" s="104"/>
    </row>
    <row r="842" spans="2:10" ht="18">
      <c r="B842" s="211"/>
      <c r="C842" s="211"/>
      <c r="D842" s="104"/>
      <c r="E842" s="104"/>
      <c r="F842" s="104"/>
      <c r="G842" s="104"/>
      <c r="H842" s="104"/>
      <c r="I842" s="104"/>
      <c r="J842" s="104"/>
    </row>
    <row r="843" spans="2:10" ht="18">
      <c r="B843" s="211"/>
      <c r="C843" s="211"/>
      <c r="D843" s="104"/>
      <c r="E843" s="104"/>
      <c r="F843" s="104"/>
      <c r="G843" s="104"/>
      <c r="H843" s="104"/>
      <c r="I843" s="104"/>
      <c r="J843" s="104"/>
    </row>
    <row r="844" spans="2:10" ht="18">
      <c r="B844" s="211"/>
      <c r="C844" s="211"/>
      <c r="D844" s="104"/>
      <c r="E844" s="104"/>
      <c r="F844" s="104"/>
      <c r="G844" s="104"/>
      <c r="H844" s="104"/>
      <c r="I844" s="104"/>
      <c r="J844" s="104"/>
    </row>
    <row r="845" spans="2:10" ht="18">
      <c r="B845" s="211"/>
      <c r="C845" s="211"/>
      <c r="D845" s="104"/>
      <c r="E845" s="104"/>
      <c r="F845" s="104"/>
      <c r="G845" s="104"/>
      <c r="H845" s="104"/>
      <c r="I845" s="104"/>
      <c r="J845" s="104"/>
    </row>
    <row r="846" spans="2:10" ht="18">
      <c r="B846" s="211"/>
      <c r="C846" s="211"/>
      <c r="D846" s="104"/>
      <c r="E846" s="104"/>
      <c r="F846" s="104"/>
      <c r="G846" s="104"/>
      <c r="H846" s="104"/>
      <c r="I846" s="104"/>
      <c r="J846" s="104"/>
    </row>
    <row r="847" spans="2:10" ht="18">
      <c r="B847" s="211"/>
      <c r="C847" s="211"/>
      <c r="D847" s="104"/>
      <c r="E847" s="104"/>
      <c r="F847" s="104"/>
      <c r="G847" s="104"/>
      <c r="H847" s="104"/>
      <c r="I847" s="104"/>
      <c r="J847" s="104"/>
    </row>
    <row r="848" spans="2:10" ht="18">
      <c r="B848" s="211"/>
      <c r="C848" s="211"/>
      <c r="D848" s="104"/>
      <c r="E848" s="104"/>
      <c r="F848" s="104"/>
      <c r="G848" s="104"/>
      <c r="H848" s="104"/>
      <c r="I848" s="104"/>
      <c r="J848" s="104"/>
    </row>
    <row r="849" spans="2:10" ht="18">
      <c r="B849" s="211"/>
      <c r="C849" s="211"/>
      <c r="D849" s="104"/>
      <c r="E849" s="104"/>
      <c r="F849" s="104"/>
      <c r="G849" s="104"/>
      <c r="H849" s="104"/>
      <c r="I849" s="104"/>
      <c r="J849" s="104"/>
    </row>
    <row r="850" spans="2:10" ht="18">
      <c r="B850" s="211"/>
      <c r="C850" s="211"/>
      <c r="D850" s="104"/>
      <c r="E850" s="104"/>
      <c r="F850" s="104"/>
      <c r="G850" s="104"/>
      <c r="H850" s="104"/>
      <c r="I850" s="104"/>
      <c r="J850" s="104"/>
    </row>
    <row r="851" spans="2:10" ht="18">
      <c r="B851" s="211"/>
      <c r="C851" s="211"/>
      <c r="D851" s="104"/>
      <c r="E851" s="104"/>
      <c r="F851" s="104"/>
      <c r="G851" s="104"/>
      <c r="H851" s="104"/>
      <c r="I851" s="104"/>
      <c r="J851" s="104"/>
    </row>
    <row r="852" spans="2:10" ht="18">
      <c r="B852" s="211"/>
      <c r="C852" s="211"/>
      <c r="D852" s="104"/>
      <c r="E852" s="104"/>
      <c r="F852" s="104"/>
      <c r="G852" s="104"/>
      <c r="H852" s="104"/>
      <c r="I852" s="104"/>
      <c r="J852" s="104"/>
    </row>
    <row r="853" spans="2:10" ht="18">
      <c r="B853" s="211"/>
      <c r="C853" s="211"/>
      <c r="D853" s="104"/>
      <c r="E853" s="104"/>
      <c r="F853" s="104"/>
      <c r="G853" s="104"/>
      <c r="H853" s="104"/>
      <c r="I853" s="104"/>
      <c r="J853" s="104"/>
    </row>
    <row r="854" spans="2:10" ht="18">
      <c r="B854" s="211"/>
      <c r="C854" s="211"/>
      <c r="D854" s="104"/>
      <c r="E854" s="104"/>
      <c r="F854" s="104"/>
      <c r="G854" s="104"/>
      <c r="H854" s="104"/>
      <c r="I854" s="104"/>
      <c r="J854" s="104"/>
    </row>
    <row r="855" spans="2:10" ht="18">
      <c r="B855" s="211"/>
      <c r="C855" s="211"/>
      <c r="D855" s="104"/>
      <c r="E855" s="104"/>
      <c r="F855" s="104"/>
      <c r="G855" s="104"/>
      <c r="H855" s="104"/>
      <c r="I855" s="104"/>
      <c r="J855" s="104"/>
    </row>
    <row r="856" spans="2:10" ht="18">
      <c r="B856" s="211"/>
      <c r="C856" s="211"/>
      <c r="D856" s="104"/>
      <c r="E856" s="104"/>
      <c r="F856" s="104"/>
      <c r="G856" s="104"/>
      <c r="H856" s="104"/>
      <c r="I856" s="104"/>
      <c r="J856" s="104"/>
    </row>
    <row r="857" spans="2:10" ht="18">
      <c r="B857" s="211"/>
      <c r="C857" s="211"/>
      <c r="D857" s="104"/>
      <c r="E857" s="104"/>
      <c r="F857" s="104"/>
      <c r="G857" s="104"/>
      <c r="H857" s="104"/>
      <c r="I857" s="104"/>
      <c r="J857" s="104"/>
    </row>
    <row r="858" spans="2:10" ht="18">
      <c r="B858" s="211"/>
      <c r="C858" s="211"/>
      <c r="D858" s="104"/>
      <c r="E858" s="104"/>
      <c r="F858" s="104"/>
      <c r="G858" s="104"/>
      <c r="H858" s="104"/>
      <c r="I858" s="104"/>
      <c r="J858" s="104"/>
    </row>
    <row r="859" spans="2:10" ht="18">
      <c r="B859" s="211"/>
      <c r="C859" s="211"/>
      <c r="D859" s="104"/>
      <c r="E859" s="104"/>
      <c r="F859" s="104"/>
      <c r="G859" s="104"/>
      <c r="H859" s="104"/>
      <c r="I859" s="104"/>
      <c r="J859" s="104"/>
    </row>
    <row r="860" spans="2:10" ht="18">
      <c r="B860" s="211"/>
      <c r="C860" s="211"/>
      <c r="D860" s="104"/>
      <c r="E860" s="104"/>
      <c r="F860" s="104"/>
      <c r="G860" s="104"/>
      <c r="H860" s="104"/>
      <c r="I860" s="104"/>
      <c r="J860" s="104"/>
    </row>
    <row r="861" spans="2:10" ht="18">
      <c r="B861" s="211"/>
      <c r="C861" s="211"/>
      <c r="D861" s="104"/>
      <c r="E861" s="104"/>
      <c r="F861" s="104"/>
      <c r="G861" s="104"/>
      <c r="H861" s="104"/>
      <c r="I861" s="104"/>
      <c r="J861" s="104"/>
    </row>
    <row r="862" spans="2:10" ht="18">
      <c r="B862" s="211"/>
      <c r="C862" s="211"/>
      <c r="D862" s="104"/>
      <c r="E862" s="104"/>
      <c r="F862" s="104"/>
      <c r="G862" s="104"/>
      <c r="H862" s="104"/>
      <c r="I862" s="104"/>
      <c r="J862" s="104"/>
    </row>
    <row r="863" spans="2:10" ht="18">
      <c r="B863" s="211"/>
      <c r="C863" s="211"/>
      <c r="D863" s="104"/>
      <c r="E863" s="104"/>
      <c r="F863" s="104"/>
      <c r="G863" s="104"/>
      <c r="H863" s="104"/>
      <c r="I863" s="104"/>
      <c r="J863" s="104"/>
    </row>
    <row r="864" spans="2:10" ht="18">
      <c r="B864" s="211"/>
      <c r="C864" s="211"/>
      <c r="D864" s="104"/>
      <c r="E864" s="104"/>
      <c r="F864" s="104"/>
      <c r="G864" s="104"/>
      <c r="H864" s="104"/>
      <c r="I864" s="104"/>
      <c r="J864" s="104"/>
    </row>
    <row r="865" spans="2:10" ht="18">
      <c r="B865" s="211"/>
      <c r="C865" s="211"/>
      <c r="D865" s="104"/>
      <c r="E865" s="104"/>
      <c r="F865" s="104"/>
      <c r="G865" s="104"/>
      <c r="H865" s="104"/>
      <c r="I865" s="104"/>
      <c r="J865" s="104"/>
    </row>
    <row r="866" spans="2:10" ht="18">
      <c r="B866" s="211"/>
      <c r="C866" s="211"/>
      <c r="D866" s="104"/>
      <c r="E866" s="104"/>
      <c r="F866" s="104"/>
      <c r="G866" s="104"/>
      <c r="H866" s="104"/>
      <c r="I866" s="104"/>
      <c r="J866" s="104"/>
    </row>
    <row r="867" spans="2:10" ht="18">
      <c r="B867" s="211"/>
      <c r="C867" s="211"/>
      <c r="D867" s="104"/>
      <c r="E867" s="104"/>
      <c r="F867" s="104"/>
      <c r="G867" s="104"/>
      <c r="H867" s="104"/>
      <c r="I867" s="104"/>
      <c r="J867" s="104"/>
    </row>
    <row r="868" spans="2:10" ht="18">
      <c r="B868" s="211"/>
      <c r="C868" s="211"/>
      <c r="D868" s="104"/>
      <c r="E868" s="104"/>
      <c r="F868" s="104"/>
      <c r="G868" s="104"/>
      <c r="H868" s="104"/>
      <c r="I868" s="104"/>
      <c r="J868" s="104"/>
    </row>
    <row r="869" spans="2:10" ht="18">
      <c r="B869" s="211"/>
      <c r="C869" s="211"/>
      <c r="D869" s="104"/>
      <c r="E869" s="104"/>
      <c r="F869" s="104"/>
      <c r="G869" s="104"/>
      <c r="H869" s="104"/>
      <c r="I869" s="104"/>
      <c r="J869" s="104"/>
    </row>
    <row r="870" spans="2:10" ht="18">
      <c r="B870" s="211"/>
      <c r="C870" s="211"/>
      <c r="D870" s="104"/>
      <c r="E870" s="104"/>
      <c r="F870" s="104"/>
      <c r="G870" s="104"/>
      <c r="H870" s="104"/>
      <c r="I870" s="104"/>
      <c r="J870" s="104"/>
    </row>
    <row r="871" spans="2:10" ht="18">
      <c r="B871" s="211"/>
      <c r="C871" s="211"/>
      <c r="D871" s="104"/>
      <c r="E871" s="104"/>
      <c r="F871" s="104"/>
      <c r="G871" s="104"/>
      <c r="H871" s="104"/>
      <c r="I871" s="104"/>
      <c r="J871" s="104"/>
    </row>
    <row r="872" spans="2:10" ht="18">
      <c r="B872" s="211"/>
      <c r="C872" s="211"/>
      <c r="D872" s="104"/>
      <c r="E872" s="104"/>
      <c r="F872" s="104"/>
      <c r="G872" s="104"/>
      <c r="H872" s="104"/>
      <c r="I872" s="104"/>
      <c r="J872" s="104"/>
    </row>
    <row r="873" spans="2:10" ht="18">
      <c r="B873" s="211"/>
      <c r="C873" s="211"/>
      <c r="D873" s="104"/>
      <c r="E873" s="104"/>
      <c r="F873" s="104"/>
      <c r="G873" s="104"/>
      <c r="H873" s="104"/>
      <c r="I873" s="104"/>
      <c r="J873" s="104"/>
    </row>
    <row r="874" spans="2:10" ht="18">
      <c r="B874" s="211"/>
      <c r="C874" s="211"/>
      <c r="D874" s="104"/>
      <c r="E874" s="104"/>
      <c r="F874" s="104"/>
      <c r="G874" s="104"/>
      <c r="H874" s="104"/>
      <c r="I874" s="104"/>
      <c r="J874" s="104"/>
    </row>
    <row r="875" spans="2:10" ht="18">
      <c r="B875" s="211"/>
      <c r="C875" s="211"/>
      <c r="D875" s="104"/>
      <c r="E875" s="104"/>
      <c r="F875" s="104"/>
      <c r="G875" s="104"/>
      <c r="H875" s="104"/>
      <c r="I875" s="104"/>
      <c r="J875" s="104"/>
    </row>
    <row r="876" spans="2:10" ht="18">
      <c r="B876" s="211"/>
      <c r="C876" s="211"/>
      <c r="D876" s="104"/>
      <c r="E876" s="104"/>
      <c r="F876" s="104"/>
      <c r="G876" s="104"/>
      <c r="H876" s="104"/>
      <c r="I876" s="104"/>
      <c r="J876" s="104"/>
    </row>
    <row r="877" spans="2:10" ht="18">
      <c r="B877" s="211"/>
      <c r="C877" s="211"/>
      <c r="D877" s="104"/>
      <c r="E877" s="104"/>
      <c r="F877" s="104"/>
      <c r="G877" s="104"/>
      <c r="H877" s="104"/>
      <c r="I877" s="104"/>
      <c r="J877" s="104"/>
    </row>
    <row r="878" spans="2:10" ht="18">
      <c r="B878" s="211"/>
      <c r="C878" s="211"/>
      <c r="D878" s="104"/>
      <c r="E878" s="104"/>
      <c r="F878" s="104"/>
      <c r="G878" s="104"/>
      <c r="H878" s="104"/>
      <c r="I878" s="104"/>
      <c r="J878" s="104"/>
    </row>
    <row r="879" spans="2:10" ht="18">
      <c r="B879" s="211"/>
      <c r="C879" s="211"/>
      <c r="D879" s="104"/>
      <c r="E879" s="104"/>
      <c r="F879" s="104"/>
      <c r="G879" s="104"/>
      <c r="H879" s="104"/>
      <c r="I879" s="104"/>
      <c r="J879" s="104"/>
    </row>
    <row r="880" spans="2:10" ht="18">
      <c r="B880" s="211"/>
      <c r="C880" s="211"/>
      <c r="D880" s="104"/>
      <c r="E880" s="104"/>
      <c r="F880" s="104"/>
      <c r="G880" s="104"/>
      <c r="H880" s="104"/>
      <c r="I880" s="104"/>
      <c r="J880" s="104"/>
    </row>
    <row r="881" spans="2:10" ht="18">
      <c r="B881" s="211"/>
      <c r="C881" s="211"/>
      <c r="D881" s="104"/>
      <c r="E881" s="104"/>
      <c r="F881" s="104"/>
      <c r="G881" s="104"/>
      <c r="H881" s="104"/>
      <c r="I881" s="104"/>
      <c r="J881" s="104"/>
    </row>
    <row r="882" spans="2:10" ht="18">
      <c r="B882" s="211"/>
      <c r="C882" s="211"/>
      <c r="D882" s="104"/>
      <c r="E882" s="104"/>
      <c r="F882" s="104"/>
      <c r="G882" s="104"/>
      <c r="H882" s="104"/>
      <c r="I882" s="104"/>
      <c r="J882" s="104"/>
    </row>
    <row r="883" spans="2:10" ht="18">
      <c r="B883" s="211"/>
      <c r="C883" s="211"/>
      <c r="D883" s="104"/>
      <c r="E883" s="104"/>
      <c r="F883" s="104"/>
      <c r="G883" s="104"/>
      <c r="H883" s="104"/>
      <c r="I883" s="104"/>
      <c r="J883" s="104"/>
    </row>
    <row r="884" spans="2:10" ht="18">
      <c r="B884" s="211"/>
      <c r="C884" s="211"/>
      <c r="D884" s="104"/>
      <c r="E884" s="104"/>
      <c r="F884" s="104"/>
      <c r="G884" s="104"/>
      <c r="H884" s="104"/>
      <c r="I884" s="104"/>
      <c r="J884" s="104"/>
    </row>
    <row r="885" spans="2:10" ht="18">
      <c r="B885" s="211"/>
      <c r="C885" s="211"/>
      <c r="D885" s="104"/>
      <c r="E885" s="104"/>
      <c r="F885" s="104"/>
      <c r="G885" s="104"/>
      <c r="H885" s="104"/>
      <c r="I885" s="104"/>
      <c r="J885" s="104"/>
    </row>
    <row r="886" spans="2:10" ht="18">
      <c r="B886" s="211"/>
      <c r="C886" s="211"/>
      <c r="D886" s="104"/>
      <c r="E886" s="104"/>
      <c r="F886" s="104"/>
      <c r="G886" s="104"/>
      <c r="H886" s="104"/>
      <c r="I886" s="104"/>
      <c r="J886" s="104"/>
    </row>
    <row r="887" spans="2:10" ht="18">
      <c r="B887" s="211"/>
      <c r="C887" s="211"/>
      <c r="D887" s="104"/>
      <c r="E887" s="104"/>
      <c r="F887" s="104"/>
      <c r="G887" s="104"/>
      <c r="H887" s="104"/>
      <c r="I887" s="104"/>
      <c r="J887" s="104"/>
    </row>
    <row r="888" spans="2:10" ht="18">
      <c r="B888" s="211"/>
      <c r="C888" s="211"/>
      <c r="D888" s="104"/>
      <c r="E888" s="104"/>
      <c r="F888" s="104"/>
      <c r="G888" s="104"/>
      <c r="H888" s="104"/>
      <c r="I888" s="104"/>
      <c r="J888" s="104"/>
    </row>
    <row r="889" spans="2:10" ht="18">
      <c r="B889" s="211"/>
      <c r="C889" s="211"/>
      <c r="D889" s="104"/>
      <c r="E889" s="104"/>
      <c r="F889" s="104"/>
      <c r="G889" s="104"/>
      <c r="H889" s="104"/>
      <c r="I889" s="104"/>
      <c r="J889" s="104"/>
    </row>
    <row r="890" spans="2:10" ht="18">
      <c r="B890" s="211"/>
      <c r="C890" s="211"/>
      <c r="D890" s="104"/>
      <c r="E890" s="104"/>
      <c r="F890" s="104"/>
      <c r="G890" s="104"/>
      <c r="H890" s="104"/>
      <c r="I890" s="104"/>
      <c r="J890" s="104"/>
    </row>
    <row r="891" spans="2:10" ht="18">
      <c r="B891" s="211"/>
      <c r="C891" s="211"/>
      <c r="D891" s="104"/>
      <c r="E891" s="104"/>
      <c r="F891" s="104"/>
      <c r="G891" s="104"/>
      <c r="H891" s="104"/>
      <c r="I891" s="104"/>
      <c r="J891" s="104"/>
    </row>
    <row r="892" spans="2:10" ht="18">
      <c r="B892" s="211"/>
      <c r="C892" s="211"/>
      <c r="D892" s="104"/>
      <c r="E892" s="104"/>
      <c r="F892" s="104"/>
      <c r="G892" s="104"/>
      <c r="H892" s="104"/>
      <c r="I892" s="104"/>
      <c r="J892" s="104"/>
    </row>
    <row r="893" spans="2:10" ht="18">
      <c r="B893" s="211"/>
      <c r="C893" s="211"/>
      <c r="D893" s="104"/>
      <c r="E893" s="104"/>
      <c r="F893" s="104"/>
      <c r="G893" s="104"/>
      <c r="H893" s="104"/>
      <c r="I893" s="104"/>
      <c r="J893" s="104"/>
    </row>
    <row r="894" spans="2:10" ht="18">
      <c r="B894" s="211"/>
      <c r="C894" s="211"/>
      <c r="D894" s="104"/>
      <c r="E894" s="104"/>
      <c r="F894" s="104"/>
      <c r="G894" s="104"/>
      <c r="H894" s="104"/>
      <c r="I894" s="104"/>
      <c r="J894" s="104"/>
    </row>
    <row r="895" spans="2:10" ht="18">
      <c r="B895" s="211"/>
      <c r="C895" s="211"/>
      <c r="D895" s="104"/>
      <c r="E895" s="104"/>
      <c r="F895" s="104"/>
      <c r="G895" s="104"/>
      <c r="H895" s="104"/>
      <c r="I895" s="104"/>
      <c r="J895" s="104"/>
    </row>
    <row r="896" spans="2:10" ht="18">
      <c r="B896" s="211"/>
      <c r="C896" s="211"/>
      <c r="D896" s="104"/>
      <c r="E896" s="104"/>
      <c r="F896" s="104"/>
      <c r="G896" s="104"/>
      <c r="H896" s="104"/>
      <c r="I896" s="104"/>
      <c r="J896" s="104"/>
    </row>
    <row r="897" spans="2:10" ht="18">
      <c r="B897" s="211"/>
      <c r="C897" s="211"/>
      <c r="D897" s="104"/>
      <c r="E897" s="104"/>
      <c r="F897" s="104"/>
      <c r="G897" s="104"/>
      <c r="H897" s="104"/>
      <c r="I897" s="104"/>
      <c r="J897" s="104"/>
    </row>
    <row r="898" spans="2:10" ht="18">
      <c r="B898" s="211"/>
      <c r="C898" s="211"/>
      <c r="D898" s="104"/>
      <c r="E898" s="104"/>
      <c r="F898" s="104"/>
      <c r="G898" s="104"/>
      <c r="H898" s="104"/>
      <c r="I898" s="104"/>
      <c r="J898" s="104"/>
    </row>
    <row r="899" spans="2:10" ht="18">
      <c r="B899" s="211"/>
      <c r="C899" s="211"/>
      <c r="D899" s="104"/>
      <c r="E899" s="104"/>
      <c r="F899" s="104"/>
      <c r="G899" s="104"/>
      <c r="H899" s="104"/>
      <c r="I899" s="104"/>
      <c r="J899" s="104"/>
    </row>
    <row r="900" spans="2:10" ht="18">
      <c r="B900" s="211"/>
      <c r="C900" s="211"/>
      <c r="D900" s="104"/>
      <c r="E900" s="104"/>
      <c r="F900" s="104"/>
      <c r="G900" s="104"/>
      <c r="H900" s="104"/>
      <c r="I900" s="104"/>
      <c r="J900" s="104"/>
    </row>
    <row r="901" spans="2:10" ht="18">
      <c r="B901" s="211"/>
      <c r="C901" s="211"/>
      <c r="D901" s="104"/>
      <c r="E901" s="104"/>
      <c r="F901" s="104"/>
      <c r="G901" s="104"/>
      <c r="H901" s="104"/>
      <c r="I901" s="104"/>
      <c r="J901" s="104"/>
    </row>
    <row r="902" spans="2:10" ht="18">
      <c r="B902" s="211"/>
      <c r="C902" s="211"/>
      <c r="D902" s="104"/>
      <c r="E902" s="104"/>
      <c r="F902" s="104"/>
      <c r="G902" s="104"/>
      <c r="H902" s="104"/>
      <c r="I902" s="104"/>
      <c r="J902" s="104"/>
    </row>
    <row r="903" spans="2:10" ht="18">
      <c r="B903" s="211"/>
      <c r="C903" s="211"/>
      <c r="D903" s="104"/>
      <c r="E903" s="104"/>
      <c r="F903" s="104"/>
      <c r="G903" s="104"/>
      <c r="H903" s="104"/>
      <c r="I903" s="104"/>
      <c r="J903" s="104"/>
    </row>
    <row r="904" spans="2:10" ht="18">
      <c r="B904" s="211"/>
      <c r="C904" s="211"/>
      <c r="D904" s="104"/>
      <c r="E904" s="104"/>
      <c r="F904" s="104"/>
      <c r="G904" s="104"/>
      <c r="H904" s="104"/>
      <c r="I904" s="104"/>
      <c r="J904" s="104"/>
    </row>
    <row r="905" spans="2:10" ht="18">
      <c r="B905" s="211"/>
      <c r="C905" s="211"/>
      <c r="D905" s="104"/>
      <c r="E905" s="104"/>
      <c r="F905" s="104"/>
      <c r="G905" s="104"/>
      <c r="H905" s="104"/>
      <c r="I905" s="104"/>
      <c r="J905" s="104"/>
    </row>
    <row r="906" spans="2:10" ht="18">
      <c r="B906" s="211"/>
      <c r="C906" s="211"/>
      <c r="D906" s="104"/>
      <c r="E906" s="104"/>
      <c r="F906" s="104"/>
      <c r="G906" s="104"/>
      <c r="H906" s="104"/>
      <c r="I906" s="104"/>
      <c r="J906" s="104"/>
    </row>
    <row r="907" spans="2:10" ht="18">
      <c r="B907" s="211"/>
      <c r="C907" s="211"/>
      <c r="D907" s="104"/>
      <c r="E907" s="104"/>
      <c r="F907" s="104"/>
      <c r="G907" s="104"/>
      <c r="H907" s="104"/>
      <c r="I907" s="104"/>
      <c r="J907" s="104"/>
    </row>
    <row r="908" spans="2:10" ht="18">
      <c r="B908" s="211"/>
      <c r="C908" s="211"/>
      <c r="D908" s="104"/>
      <c r="E908" s="104"/>
      <c r="F908" s="104"/>
      <c r="G908" s="104"/>
      <c r="H908" s="104"/>
      <c r="I908" s="104"/>
      <c r="J908" s="104"/>
    </row>
    <row r="909" spans="2:10" ht="18">
      <c r="B909" s="211"/>
      <c r="C909" s="211"/>
      <c r="D909" s="104"/>
      <c r="E909" s="104"/>
      <c r="F909" s="104"/>
      <c r="G909" s="104"/>
      <c r="H909" s="104"/>
      <c r="I909" s="104"/>
      <c r="J909" s="104"/>
    </row>
    <row r="910" spans="2:10" ht="18">
      <c r="B910" s="211"/>
      <c r="C910" s="211"/>
      <c r="D910" s="104"/>
      <c r="E910" s="104"/>
      <c r="F910" s="104"/>
      <c r="G910" s="104"/>
      <c r="H910" s="104"/>
      <c r="I910" s="104"/>
      <c r="J910" s="104"/>
    </row>
    <row r="911" spans="2:10" ht="18">
      <c r="B911" s="211"/>
      <c r="C911" s="211"/>
      <c r="D911" s="104"/>
      <c r="E911" s="104"/>
      <c r="F911" s="104"/>
      <c r="G911" s="104"/>
      <c r="H911" s="104"/>
      <c r="I911" s="104"/>
      <c r="J911" s="104"/>
    </row>
    <row r="912" spans="2:10" ht="18">
      <c r="B912" s="211"/>
      <c r="C912" s="211"/>
      <c r="D912" s="104"/>
      <c r="E912" s="104"/>
      <c r="F912" s="104"/>
      <c r="G912" s="104"/>
      <c r="H912" s="104"/>
      <c r="I912" s="104"/>
      <c r="J912" s="104"/>
    </row>
    <row r="913" spans="2:10" ht="18">
      <c r="B913" s="211"/>
      <c r="C913" s="211"/>
      <c r="D913" s="104"/>
      <c r="E913" s="104"/>
      <c r="F913" s="104"/>
      <c r="G913" s="104"/>
      <c r="H913" s="104"/>
      <c r="I913" s="104"/>
      <c r="J913" s="104"/>
    </row>
    <row r="914" spans="2:10" ht="18">
      <c r="B914" s="211"/>
      <c r="C914" s="211"/>
      <c r="D914" s="104"/>
      <c r="E914" s="104"/>
      <c r="F914" s="104"/>
      <c r="G914" s="104"/>
      <c r="H914" s="104"/>
      <c r="I914" s="104"/>
      <c r="J914" s="104"/>
    </row>
    <row r="915" spans="2:10" ht="18">
      <c r="B915" s="211"/>
      <c r="C915" s="211"/>
      <c r="D915" s="104"/>
      <c r="E915" s="104"/>
      <c r="F915" s="104"/>
      <c r="G915" s="104"/>
      <c r="H915" s="104"/>
      <c r="I915" s="104"/>
      <c r="J915" s="104"/>
    </row>
    <row r="916" spans="2:10" ht="18">
      <c r="B916" s="211"/>
      <c r="C916" s="211"/>
      <c r="D916" s="104"/>
      <c r="E916" s="104"/>
      <c r="F916" s="104"/>
      <c r="G916" s="104"/>
      <c r="H916" s="104"/>
      <c r="I916" s="104"/>
      <c r="J916" s="104"/>
    </row>
    <row r="917" spans="2:10" ht="18">
      <c r="B917" s="211"/>
      <c r="C917" s="211"/>
      <c r="D917" s="104"/>
      <c r="E917" s="104"/>
      <c r="F917" s="104"/>
      <c r="G917" s="104"/>
      <c r="H917" s="104"/>
      <c r="I917" s="104"/>
      <c r="J917" s="104"/>
    </row>
    <row r="918" spans="2:10" ht="18">
      <c r="B918" s="211"/>
      <c r="C918" s="211"/>
      <c r="D918" s="104"/>
      <c r="E918" s="104"/>
      <c r="F918" s="104"/>
      <c r="G918" s="104"/>
      <c r="H918" s="104"/>
      <c r="I918" s="104"/>
      <c r="J918" s="104"/>
    </row>
    <row r="919" spans="2:10" ht="18">
      <c r="B919" s="211"/>
      <c r="C919" s="211"/>
      <c r="D919" s="104"/>
      <c r="E919" s="104"/>
      <c r="F919" s="104"/>
      <c r="G919" s="104"/>
      <c r="H919" s="104"/>
      <c r="I919" s="104"/>
      <c r="J919" s="104"/>
    </row>
    <row r="920" spans="2:10" ht="18">
      <c r="B920" s="211"/>
      <c r="C920" s="211"/>
      <c r="D920" s="104"/>
      <c r="E920" s="104"/>
      <c r="F920" s="104"/>
      <c r="G920" s="104"/>
      <c r="H920" s="104"/>
      <c r="I920" s="104"/>
      <c r="J920" s="104"/>
    </row>
    <row r="921" spans="2:10" ht="18">
      <c r="B921" s="211"/>
      <c r="C921" s="211"/>
      <c r="D921" s="104"/>
      <c r="E921" s="104"/>
      <c r="F921" s="104"/>
      <c r="G921" s="104"/>
      <c r="H921" s="104"/>
      <c r="I921" s="104"/>
      <c r="J921" s="104"/>
    </row>
    <row r="922" spans="2:10" ht="18">
      <c r="B922" s="211"/>
      <c r="C922" s="211"/>
      <c r="D922" s="104"/>
      <c r="E922" s="104"/>
      <c r="F922" s="104"/>
      <c r="G922" s="104"/>
      <c r="H922" s="104"/>
      <c r="I922" s="104"/>
      <c r="J922" s="104"/>
    </row>
    <row r="923" spans="2:10" ht="18">
      <c r="B923" s="211"/>
      <c r="C923" s="211"/>
      <c r="D923" s="104"/>
      <c r="E923" s="104"/>
      <c r="F923" s="104"/>
      <c r="G923" s="104"/>
      <c r="H923" s="104"/>
      <c r="I923" s="104"/>
      <c r="J923" s="104"/>
    </row>
    <row r="924" spans="2:10" ht="18">
      <c r="B924" s="211"/>
      <c r="C924" s="211"/>
      <c r="D924" s="104"/>
      <c r="E924" s="104"/>
      <c r="F924" s="104"/>
      <c r="G924" s="104"/>
      <c r="H924" s="104"/>
      <c r="I924" s="104"/>
      <c r="J924" s="104"/>
    </row>
    <row r="925" spans="2:10" ht="18">
      <c r="B925" s="211"/>
      <c r="C925" s="211"/>
      <c r="D925" s="104"/>
      <c r="E925" s="104"/>
      <c r="F925" s="104"/>
      <c r="G925" s="104"/>
      <c r="H925" s="104"/>
      <c r="I925" s="104"/>
      <c r="J925" s="104"/>
    </row>
    <row r="926" spans="2:10" ht="18">
      <c r="B926" s="211"/>
      <c r="C926" s="211"/>
      <c r="D926" s="104"/>
      <c r="E926" s="104"/>
      <c r="F926" s="104"/>
      <c r="G926" s="104"/>
      <c r="H926" s="104"/>
      <c r="I926" s="104"/>
      <c r="J926" s="104"/>
    </row>
    <row r="927" spans="2:10" ht="18">
      <c r="B927" s="211"/>
      <c r="C927" s="211"/>
      <c r="D927" s="104"/>
      <c r="E927" s="104"/>
      <c r="F927" s="104"/>
      <c r="G927" s="104"/>
      <c r="H927" s="104"/>
      <c r="I927" s="104"/>
      <c r="J927" s="104"/>
    </row>
    <row r="928" spans="2:10" ht="18">
      <c r="B928" s="211"/>
      <c r="C928" s="211"/>
      <c r="D928" s="104"/>
      <c r="E928" s="104"/>
      <c r="F928" s="104"/>
      <c r="G928" s="104"/>
      <c r="H928" s="104"/>
      <c r="I928" s="104"/>
      <c r="J928" s="104"/>
    </row>
    <row r="929" spans="2:10" ht="18">
      <c r="B929" s="211"/>
      <c r="C929" s="211"/>
      <c r="D929" s="104"/>
      <c r="E929" s="104"/>
      <c r="F929" s="104"/>
      <c r="G929" s="104"/>
      <c r="H929" s="104"/>
      <c r="I929" s="104"/>
      <c r="J929" s="104"/>
    </row>
    <row r="930" spans="2:10" ht="18">
      <c r="B930" s="211"/>
      <c r="C930" s="211"/>
      <c r="D930" s="104"/>
      <c r="E930" s="104"/>
      <c r="F930" s="104"/>
      <c r="G930" s="104"/>
      <c r="H930" s="104"/>
      <c r="I930" s="104"/>
      <c r="J930" s="104"/>
    </row>
    <row r="931" spans="2:10" ht="18">
      <c r="B931" s="211"/>
      <c r="C931" s="211"/>
      <c r="D931" s="104"/>
      <c r="E931" s="104"/>
      <c r="F931" s="104"/>
      <c r="G931" s="104"/>
      <c r="H931" s="104"/>
      <c r="I931" s="104"/>
      <c r="J931" s="104"/>
    </row>
    <row r="932" spans="2:10" ht="18">
      <c r="B932" s="211"/>
      <c r="C932" s="211"/>
      <c r="D932" s="104"/>
      <c r="E932" s="104"/>
      <c r="F932" s="104"/>
      <c r="G932" s="104"/>
      <c r="H932" s="104"/>
      <c r="I932" s="104"/>
      <c r="J932" s="104"/>
    </row>
    <row r="933" spans="2:10" ht="18">
      <c r="B933" s="211"/>
      <c r="C933" s="211"/>
      <c r="D933" s="104"/>
      <c r="E933" s="104"/>
      <c r="F933" s="104"/>
      <c r="G933" s="104"/>
      <c r="H933" s="104"/>
      <c r="I933" s="104"/>
      <c r="J933" s="104"/>
    </row>
    <row r="934" spans="2:10" ht="18">
      <c r="B934" s="211"/>
      <c r="C934" s="211"/>
      <c r="D934" s="104"/>
      <c r="E934" s="104"/>
      <c r="F934" s="104"/>
      <c r="G934" s="104"/>
      <c r="H934" s="104"/>
      <c r="I934" s="104"/>
      <c r="J934" s="104"/>
    </row>
    <row r="935" spans="2:10" ht="18">
      <c r="B935" s="211"/>
      <c r="C935" s="211"/>
      <c r="D935" s="104"/>
      <c r="E935" s="104"/>
      <c r="F935" s="104"/>
      <c r="G935" s="104"/>
      <c r="H935" s="104"/>
      <c r="I935" s="104"/>
      <c r="J935" s="104"/>
    </row>
    <row r="936" spans="2:10" ht="18">
      <c r="B936" s="211"/>
      <c r="C936" s="211"/>
      <c r="D936" s="104"/>
      <c r="E936" s="104"/>
      <c r="F936" s="104"/>
      <c r="G936" s="104"/>
      <c r="H936" s="104"/>
      <c r="I936" s="104"/>
      <c r="J936" s="104"/>
    </row>
    <row r="937" spans="2:10" ht="18">
      <c r="B937" s="211"/>
      <c r="C937" s="211"/>
      <c r="D937" s="104"/>
      <c r="E937" s="104"/>
      <c r="F937" s="104"/>
      <c r="G937" s="104"/>
      <c r="H937" s="104"/>
      <c r="I937" s="104"/>
      <c r="J937" s="104"/>
    </row>
    <row r="938" spans="2:10" ht="18">
      <c r="B938" s="211"/>
      <c r="C938" s="211"/>
      <c r="D938" s="104"/>
      <c r="E938" s="104"/>
      <c r="F938" s="104"/>
      <c r="G938" s="104"/>
      <c r="H938" s="104"/>
      <c r="I938" s="104"/>
      <c r="J938" s="104"/>
    </row>
    <row r="939" spans="2:10" ht="18">
      <c r="B939" s="211"/>
      <c r="C939" s="211"/>
      <c r="D939" s="104"/>
      <c r="E939" s="104"/>
      <c r="F939" s="104"/>
      <c r="G939" s="104"/>
      <c r="H939" s="104"/>
      <c r="I939" s="104"/>
      <c r="J939" s="104"/>
    </row>
    <row r="940" spans="2:10" ht="18">
      <c r="B940" s="211"/>
      <c r="C940" s="211"/>
      <c r="D940" s="104"/>
      <c r="E940" s="104"/>
      <c r="F940" s="104"/>
      <c r="G940" s="104"/>
      <c r="H940" s="104"/>
      <c r="I940" s="104"/>
      <c r="J940" s="104"/>
    </row>
    <row r="941" spans="2:10" ht="18">
      <c r="B941" s="211"/>
      <c r="C941" s="211"/>
      <c r="D941" s="104"/>
      <c r="E941" s="104"/>
      <c r="F941" s="104"/>
      <c r="G941" s="104"/>
      <c r="H941" s="104"/>
      <c r="I941" s="104"/>
      <c r="J941" s="104"/>
    </row>
    <row r="942" spans="2:10" ht="18">
      <c r="B942" s="211"/>
      <c r="C942" s="211"/>
      <c r="D942" s="104"/>
      <c r="E942" s="104"/>
      <c r="F942" s="104"/>
      <c r="G942" s="104"/>
      <c r="H942" s="104"/>
      <c r="I942" s="104"/>
      <c r="J942" s="104"/>
    </row>
    <row r="943" spans="2:10" ht="18">
      <c r="B943" s="211"/>
      <c r="C943" s="211"/>
      <c r="D943" s="104"/>
      <c r="E943" s="104"/>
      <c r="F943" s="104"/>
      <c r="G943" s="104"/>
      <c r="H943" s="104"/>
      <c r="I943" s="104"/>
      <c r="J943" s="104"/>
    </row>
    <row r="944" spans="2:10" ht="18">
      <c r="B944" s="211"/>
      <c r="C944" s="211"/>
      <c r="D944" s="104"/>
      <c r="E944" s="104"/>
      <c r="F944" s="104"/>
      <c r="G944" s="104"/>
      <c r="H944" s="104"/>
      <c r="I944" s="104"/>
      <c r="J944" s="104"/>
    </row>
    <row r="945" spans="2:10" ht="18">
      <c r="B945" s="211"/>
      <c r="C945" s="211"/>
      <c r="D945" s="104"/>
      <c r="E945" s="104"/>
      <c r="F945" s="104"/>
      <c r="G945" s="104"/>
      <c r="H945" s="104"/>
      <c r="I945" s="104"/>
      <c r="J945" s="104"/>
    </row>
    <row r="946" spans="2:10" ht="18">
      <c r="B946" s="211"/>
      <c r="C946" s="211"/>
      <c r="D946" s="104"/>
      <c r="E946" s="104"/>
      <c r="F946" s="104"/>
      <c r="G946" s="104"/>
      <c r="H946" s="104"/>
      <c r="I946" s="104"/>
      <c r="J946" s="104"/>
    </row>
    <row r="947" spans="2:10" ht="18">
      <c r="B947" s="211"/>
      <c r="C947" s="211"/>
      <c r="D947" s="104"/>
      <c r="E947" s="104"/>
      <c r="F947" s="104"/>
      <c r="G947" s="104"/>
      <c r="H947" s="104"/>
      <c r="I947" s="104"/>
      <c r="J947" s="104"/>
    </row>
    <row r="948" spans="2:10" ht="18">
      <c r="B948" s="211"/>
      <c r="C948" s="211"/>
      <c r="D948" s="104"/>
      <c r="E948" s="104"/>
      <c r="F948" s="104"/>
      <c r="G948" s="104"/>
      <c r="H948" s="104"/>
      <c r="I948" s="104"/>
      <c r="J948" s="104"/>
    </row>
    <row r="949" spans="2:10" ht="18">
      <c r="B949" s="211"/>
      <c r="C949" s="211"/>
      <c r="D949" s="104"/>
      <c r="E949" s="104"/>
      <c r="F949" s="104"/>
      <c r="G949" s="104"/>
      <c r="H949" s="104"/>
      <c r="I949" s="104"/>
      <c r="J949" s="104"/>
    </row>
    <row r="950" spans="2:10" ht="18">
      <c r="B950" s="211"/>
      <c r="C950" s="211"/>
      <c r="D950" s="104"/>
      <c r="E950" s="104"/>
      <c r="F950" s="104"/>
      <c r="G950" s="104"/>
      <c r="H950" s="104"/>
      <c r="I950" s="104"/>
      <c r="J950" s="104"/>
    </row>
    <row r="951" spans="2:10" ht="18">
      <c r="B951" s="211"/>
      <c r="C951" s="211"/>
      <c r="D951" s="104"/>
      <c r="E951" s="104"/>
      <c r="F951" s="104"/>
      <c r="G951" s="104"/>
      <c r="H951" s="104"/>
      <c r="I951" s="104"/>
      <c r="J951" s="104"/>
    </row>
    <row r="952" spans="2:10" ht="18">
      <c r="B952" s="211"/>
      <c r="C952" s="211"/>
      <c r="D952" s="104"/>
      <c r="E952" s="104"/>
      <c r="F952" s="104"/>
      <c r="G952" s="104"/>
      <c r="H952" s="104"/>
      <c r="I952" s="104"/>
      <c r="J952" s="104"/>
    </row>
    <row r="953" spans="2:10" ht="18">
      <c r="B953" s="211"/>
      <c r="C953" s="211"/>
      <c r="D953" s="104"/>
      <c r="E953" s="104"/>
      <c r="F953" s="104"/>
      <c r="G953" s="104"/>
      <c r="H953" s="104"/>
      <c r="I953" s="104"/>
      <c r="J953" s="104"/>
    </row>
    <row r="954" spans="2:10" ht="18">
      <c r="B954" s="211"/>
      <c r="C954" s="211"/>
      <c r="D954" s="104"/>
      <c r="E954" s="104"/>
      <c r="F954" s="104"/>
      <c r="G954" s="104"/>
      <c r="H954" s="104"/>
      <c r="I954" s="104"/>
      <c r="J954" s="104"/>
    </row>
    <row r="955" spans="2:10" ht="18">
      <c r="B955" s="211"/>
      <c r="C955" s="211"/>
      <c r="D955" s="104"/>
      <c r="E955" s="104"/>
      <c r="F955" s="104"/>
      <c r="G955" s="104"/>
      <c r="H955" s="104"/>
      <c r="I955" s="104"/>
      <c r="J955" s="104"/>
    </row>
    <row r="956" spans="2:10" ht="18">
      <c r="B956" s="211"/>
      <c r="C956" s="211"/>
      <c r="D956" s="104"/>
      <c r="E956" s="104"/>
      <c r="F956" s="104"/>
      <c r="G956" s="104"/>
      <c r="H956" s="104"/>
      <c r="I956" s="104"/>
      <c r="J956" s="104"/>
    </row>
    <row r="957" spans="2:10" ht="18">
      <c r="B957" s="211"/>
      <c r="C957" s="211"/>
      <c r="D957" s="104"/>
      <c r="E957" s="104"/>
      <c r="F957" s="104"/>
      <c r="G957" s="104"/>
      <c r="H957" s="104"/>
      <c r="I957" s="104"/>
      <c r="J957" s="104"/>
    </row>
    <row r="958" spans="2:10" ht="18">
      <c r="B958" s="211"/>
      <c r="C958" s="211"/>
      <c r="D958" s="104"/>
      <c r="E958" s="104"/>
      <c r="F958" s="104"/>
      <c r="G958" s="104"/>
      <c r="H958" s="104"/>
      <c r="I958" s="104"/>
      <c r="J958" s="104"/>
    </row>
    <row r="959" spans="2:10" ht="18">
      <c r="B959" s="211"/>
      <c r="C959" s="211"/>
      <c r="D959" s="104"/>
      <c r="E959" s="104"/>
      <c r="F959" s="104"/>
      <c r="G959" s="104"/>
      <c r="H959" s="104"/>
      <c r="I959" s="104"/>
      <c r="J959" s="104"/>
    </row>
    <row r="960" spans="2:10" ht="18">
      <c r="B960" s="211"/>
      <c r="C960" s="211"/>
      <c r="D960" s="104"/>
      <c r="E960" s="104"/>
      <c r="F960" s="104"/>
      <c r="G960" s="104"/>
      <c r="H960" s="104"/>
      <c r="I960" s="104"/>
      <c r="J960" s="104"/>
    </row>
    <row r="961" spans="2:10" ht="18">
      <c r="B961" s="211"/>
      <c r="C961" s="211"/>
      <c r="D961" s="104"/>
      <c r="E961" s="104"/>
      <c r="F961" s="104"/>
      <c r="G961" s="104"/>
      <c r="H961" s="104"/>
      <c r="I961" s="104"/>
      <c r="J961" s="104"/>
    </row>
    <row r="962" spans="2:10" ht="18">
      <c r="B962" s="211"/>
      <c r="C962" s="211"/>
      <c r="D962" s="104"/>
      <c r="E962" s="104"/>
      <c r="F962" s="104"/>
      <c r="G962" s="104"/>
      <c r="H962" s="104"/>
      <c r="I962" s="104"/>
      <c r="J962" s="104"/>
    </row>
    <row r="963" spans="2:10" ht="18">
      <c r="B963" s="211"/>
      <c r="C963" s="211"/>
      <c r="D963" s="104"/>
      <c r="E963" s="104"/>
      <c r="F963" s="104"/>
      <c r="G963" s="104"/>
      <c r="H963" s="104"/>
      <c r="I963" s="104"/>
      <c r="J963" s="104"/>
    </row>
    <row r="964" spans="2:10" ht="18">
      <c r="B964" s="211"/>
      <c r="C964" s="211"/>
      <c r="D964" s="104"/>
      <c r="E964" s="104"/>
      <c r="F964" s="104"/>
      <c r="G964" s="104"/>
      <c r="H964" s="104"/>
      <c r="I964" s="104"/>
      <c r="J964" s="104"/>
    </row>
    <row r="965" spans="2:10" ht="18">
      <c r="B965" s="211"/>
      <c r="C965" s="211"/>
      <c r="D965" s="104"/>
      <c r="E965" s="104"/>
      <c r="F965" s="104"/>
      <c r="G965" s="104"/>
      <c r="H965" s="104"/>
      <c r="I965" s="104"/>
      <c r="J965" s="104"/>
    </row>
    <row r="966" spans="2:10" ht="18">
      <c r="B966" s="211"/>
      <c r="C966" s="211"/>
      <c r="D966" s="104"/>
      <c r="E966" s="104"/>
      <c r="F966" s="104"/>
      <c r="G966" s="104"/>
      <c r="H966" s="104"/>
      <c r="I966" s="104"/>
      <c r="J966" s="104"/>
    </row>
    <row r="967" spans="2:10" ht="18">
      <c r="B967" s="211"/>
      <c r="C967" s="211"/>
      <c r="D967" s="104"/>
      <c r="E967" s="104"/>
      <c r="F967" s="104"/>
      <c r="G967" s="104"/>
      <c r="H967" s="104"/>
      <c r="I967" s="104"/>
      <c r="J967" s="104"/>
    </row>
    <row r="968" spans="2:10" ht="18">
      <c r="B968" s="211"/>
      <c r="C968" s="211"/>
      <c r="D968" s="104"/>
      <c r="E968" s="104"/>
      <c r="F968" s="104"/>
      <c r="G968" s="104"/>
      <c r="H968" s="104"/>
      <c r="I968" s="104"/>
      <c r="J968" s="104"/>
    </row>
    <row r="969" spans="2:10" ht="18">
      <c r="B969" s="211"/>
      <c r="C969" s="211"/>
      <c r="D969" s="104"/>
      <c r="E969" s="104"/>
      <c r="F969" s="104"/>
      <c r="G969" s="104"/>
      <c r="H969" s="104"/>
      <c r="I969" s="104"/>
      <c r="J969" s="104"/>
    </row>
    <row r="970" spans="2:10" ht="18">
      <c r="B970" s="211"/>
      <c r="C970" s="211"/>
      <c r="D970" s="104"/>
      <c r="E970" s="104"/>
      <c r="F970" s="104"/>
      <c r="G970" s="104"/>
      <c r="H970" s="104"/>
      <c r="I970" s="104"/>
      <c r="J970" s="104"/>
    </row>
    <row r="971" spans="2:10" ht="18">
      <c r="B971" s="211"/>
      <c r="C971" s="211"/>
      <c r="D971" s="104"/>
      <c r="E971" s="104"/>
      <c r="F971" s="104"/>
      <c r="G971" s="104"/>
      <c r="H971" s="104"/>
      <c r="I971" s="104"/>
      <c r="J971" s="104"/>
    </row>
    <row r="972" spans="2:10" ht="18">
      <c r="B972" s="211"/>
      <c r="C972" s="211"/>
      <c r="D972" s="104"/>
      <c r="E972" s="104"/>
      <c r="F972" s="104"/>
      <c r="G972" s="104"/>
      <c r="H972" s="104"/>
      <c r="I972" s="104"/>
      <c r="J972" s="104"/>
    </row>
    <row r="973" spans="2:10" ht="18">
      <c r="B973" s="211"/>
      <c r="C973" s="211"/>
      <c r="D973" s="104"/>
      <c r="E973" s="104"/>
      <c r="F973" s="104"/>
      <c r="G973" s="104"/>
      <c r="H973" s="104"/>
      <c r="I973" s="104"/>
      <c r="J973" s="104"/>
    </row>
    <row r="974" spans="2:10" ht="18">
      <c r="B974" s="211"/>
      <c r="C974" s="211"/>
      <c r="D974" s="104"/>
      <c r="E974" s="104"/>
      <c r="F974" s="104"/>
      <c r="G974" s="104"/>
      <c r="H974" s="104"/>
      <c r="I974" s="104"/>
      <c r="J974" s="104"/>
    </row>
    <row r="975" spans="2:10" ht="18">
      <c r="B975" s="211"/>
      <c r="C975" s="211"/>
      <c r="D975" s="104"/>
      <c r="E975" s="104"/>
      <c r="F975" s="104"/>
      <c r="G975" s="104"/>
      <c r="H975" s="104"/>
      <c r="I975" s="104"/>
      <c r="J975" s="104"/>
    </row>
    <row r="976" spans="2:10" ht="18">
      <c r="B976" s="211"/>
      <c r="C976" s="211"/>
      <c r="D976" s="104"/>
      <c r="E976" s="104"/>
      <c r="F976" s="104"/>
      <c r="G976" s="104"/>
      <c r="H976" s="104"/>
      <c r="I976" s="104"/>
      <c r="J976" s="104"/>
    </row>
    <row r="977" spans="2:10" ht="18">
      <c r="B977" s="211"/>
      <c r="C977" s="211"/>
      <c r="D977" s="104"/>
      <c r="E977" s="104"/>
      <c r="F977" s="104"/>
      <c r="G977" s="104"/>
      <c r="H977" s="104"/>
      <c r="I977" s="104"/>
      <c r="J977" s="104"/>
    </row>
    <row r="978" spans="2:10" ht="18">
      <c r="B978" s="211"/>
      <c r="C978" s="211"/>
      <c r="D978" s="104"/>
      <c r="E978" s="104"/>
      <c r="F978" s="104"/>
      <c r="G978" s="104"/>
      <c r="H978" s="104"/>
      <c r="I978" s="104"/>
      <c r="J978" s="104"/>
    </row>
    <row r="979" spans="2:10" ht="18">
      <c r="B979" s="211"/>
      <c r="C979" s="211"/>
      <c r="D979" s="104"/>
      <c r="E979" s="104"/>
      <c r="F979" s="104"/>
      <c r="G979" s="104"/>
      <c r="H979" s="104"/>
      <c r="I979" s="104"/>
      <c r="J979" s="104"/>
    </row>
    <row r="980" spans="2:10" ht="18">
      <c r="B980" s="211"/>
      <c r="C980" s="211"/>
      <c r="D980" s="104"/>
      <c r="E980" s="104"/>
      <c r="F980" s="104"/>
      <c r="G980" s="104"/>
      <c r="H980" s="104"/>
      <c r="I980" s="104"/>
      <c r="J980" s="104"/>
    </row>
    <row r="981" spans="2:10" ht="18">
      <c r="B981" s="211"/>
      <c r="C981" s="211"/>
      <c r="D981" s="104"/>
      <c r="E981" s="104"/>
      <c r="F981" s="104"/>
      <c r="G981" s="104"/>
      <c r="H981" s="104"/>
      <c r="I981" s="104"/>
      <c r="J981" s="104"/>
    </row>
    <row r="982" spans="2:10" ht="18">
      <c r="B982" s="211"/>
      <c r="C982" s="211"/>
      <c r="D982" s="104"/>
      <c r="E982" s="104"/>
      <c r="F982" s="104"/>
      <c r="G982" s="104"/>
      <c r="H982" s="104"/>
      <c r="I982" s="104"/>
      <c r="J982" s="104"/>
    </row>
    <row r="983" spans="2:10" ht="18">
      <c r="B983" s="211"/>
      <c r="C983" s="211"/>
      <c r="D983" s="104"/>
      <c r="E983" s="104"/>
      <c r="F983" s="104"/>
      <c r="G983" s="104"/>
      <c r="H983" s="104"/>
      <c r="I983" s="104"/>
      <c r="J983" s="104"/>
    </row>
    <row r="984" spans="2:10" ht="18">
      <c r="B984" s="211"/>
      <c r="C984" s="211"/>
      <c r="D984" s="104"/>
      <c r="E984" s="104"/>
      <c r="F984" s="104"/>
      <c r="G984" s="104"/>
      <c r="H984" s="104"/>
      <c r="I984" s="104"/>
      <c r="J984" s="104"/>
    </row>
    <row r="985" spans="2:10" ht="18">
      <c r="B985" s="211"/>
      <c r="C985" s="211"/>
      <c r="D985" s="104"/>
      <c r="E985" s="104"/>
      <c r="F985" s="104"/>
      <c r="G985" s="104"/>
      <c r="H985" s="104"/>
      <c r="I985" s="104"/>
      <c r="J985" s="104"/>
    </row>
    <row r="986" spans="2:10" ht="18">
      <c r="B986" s="211"/>
      <c r="C986" s="211"/>
      <c r="D986" s="104"/>
      <c r="E986" s="104"/>
      <c r="F986" s="104"/>
      <c r="G986" s="104"/>
      <c r="H986" s="104"/>
      <c r="I986" s="104"/>
      <c r="J986" s="104"/>
    </row>
    <row r="987" spans="2:10" ht="18">
      <c r="B987" s="211"/>
      <c r="C987" s="211"/>
      <c r="D987" s="104"/>
      <c r="E987" s="104"/>
      <c r="F987" s="104"/>
      <c r="G987" s="104"/>
      <c r="H987" s="104"/>
      <c r="I987" s="104"/>
      <c r="J987" s="104"/>
    </row>
    <row r="988" spans="2:10" ht="18">
      <c r="B988" s="211"/>
      <c r="C988" s="211"/>
      <c r="D988" s="104"/>
      <c r="E988" s="104"/>
      <c r="F988" s="104"/>
      <c r="G988" s="104"/>
      <c r="H988" s="104"/>
      <c r="I988" s="104"/>
      <c r="J988" s="104"/>
    </row>
    <row r="989" spans="2:10" ht="18">
      <c r="B989" s="211"/>
      <c r="C989" s="211"/>
      <c r="D989" s="104"/>
      <c r="E989" s="104"/>
      <c r="F989" s="104"/>
      <c r="G989" s="104"/>
      <c r="H989" s="104"/>
      <c r="I989" s="104"/>
      <c r="J989" s="104"/>
    </row>
    <row r="990" spans="2:10" ht="18">
      <c r="B990" s="211"/>
      <c r="C990" s="211"/>
      <c r="D990" s="104"/>
      <c r="E990" s="104"/>
      <c r="F990" s="104"/>
      <c r="G990" s="104"/>
      <c r="H990" s="104"/>
      <c r="I990" s="104"/>
      <c r="J990" s="104"/>
    </row>
    <row r="991" spans="2:10" ht="18">
      <c r="B991" s="211"/>
      <c r="C991" s="211"/>
      <c r="D991" s="104"/>
      <c r="E991" s="104"/>
      <c r="F991" s="104"/>
      <c r="G991" s="104"/>
      <c r="H991" s="104"/>
      <c r="I991" s="104"/>
      <c r="J991" s="104"/>
    </row>
    <row r="992" spans="2:10" ht="18">
      <c r="B992" s="211"/>
      <c r="C992" s="211"/>
      <c r="D992" s="104"/>
      <c r="E992" s="104"/>
      <c r="F992" s="104"/>
      <c r="G992" s="104"/>
      <c r="H992" s="104"/>
      <c r="I992" s="104"/>
      <c r="J992" s="104"/>
    </row>
    <row r="993" spans="2:10" ht="18">
      <c r="B993" s="211"/>
      <c r="C993" s="211"/>
      <c r="D993" s="104"/>
      <c r="E993" s="104"/>
      <c r="F993" s="104"/>
      <c r="G993" s="104"/>
      <c r="H993" s="104"/>
      <c r="I993" s="104"/>
      <c r="J993" s="104"/>
    </row>
    <row r="994" spans="2:10" ht="18">
      <c r="B994" s="211"/>
      <c r="C994" s="211"/>
      <c r="D994" s="104"/>
      <c r="E994" s="104"/>
      <c r="F994" s="104"/>
      <c r="G994" s="104"/>
      <c r="H994" s="104"/>
      <c r="I994" s="104"/>
      <c r="J994" s="104"/>
    </row>
    <row r="995" spans="2:10" ht="18">
      <c r="B995" s="211"/>
      <c r="C995" s="211"/>
      <c r="D995" s="104"/>
      <c r="E995" s="104"/>
      <c r="F995" s="104"/>
      <c r="G995" s="104"/>
      <c r="H995" s="104"/>
      <c r="I995" s="104"/>
      <c r="J995" s="104"/>
    </row>
    <row r="996" spans="2:10" ht="18">
      <c r="B996" s="211"/>
      <c r="C996" s="211"/>
      <c r="D996" s="104"/>
      <c r="E996" s="104"/>
      <c r="F996" s="104"/>
      <c r="G996" s="104"/>
      <c r="H996" s="104"/>
      <c r="I996" s="104"/>
      <c r="J996" s="104"/>
    </row>
    <row r="997" spans="2:10" ht="18">
      <c r="B997" s="211"/>
      <c r="C997" s="211"/>
      <c r="D997" s="104"/>
      <c r="E997" s="104"/>
      <c r="F997" s="104"/>
      <c r="G997" s="104"/>
      <c r="H997" s="104"/>
      <c r="I997" s="104"/>
      <c r="J997" s="104"/>
    </row>
    <row r="998" spans="2:10" ht="18">
      <c r="B998" s="211"/>
      <c r="C998" s="211"/>
      <c r="D998" s="104"/>
      <c r="E998" s="104"/>
      <c r="F998" s="104"/>
      <c r="G998" s="104"/>
      <c r="H998" s="104"/>
      <c r="I998" s="104"/>
      <c r="J998" s="104"/>
    </row>
    <row r="999" spans="2:10" ht="18">
      <c r="B999" s="211"/>
      <c r="C999" s="211"/>
      <c r="D999" s="104"/>
      <c r="E999" s="104"/>
      <c r="F999" s="104"/>
      <c r="G999" s="104"/>
      <c r="H999" s="104"/>
      <c r="I999" s="104"/>
      <c r="J999" s="104"/>
    </row>
    <row r="1000" spans="2:10" ht="18">
      <c r="B1000" s="211"/>
      <c r="C1000" s="211"/>
      <c r="D1000" s="104"/>
      <c r="E1000" s="104"/>
      <c r="F1000" s="104"/>
      <c r="G1000" s="104"/>
      <c r="H1000" s="104"/>
      <c r="I1000" s="104"/>
      <c r="J1000" s="104"/>
    </row>
    <row r="1001" spans="2:10" ht="18">
      <c r="B1001" s="211"/>
      <c r="C1001" s="211"/>
      <c r="D1001" s="104"/>
      <c r="E1001" s="104"/>
      <c r="F1001" s="104"/>
      <c r="G1001" s="104"/>
      <c r="H1001" s="104"/>
      <c r="I1001" s="104"/>
      <c r="J1001" s="104"/>
    </row>
    <row r="1002" spans="2:10" ht="18">
      <c r="B1002" s="211"/>
      <c r="C1002" s="211"/>
      <c r="D1002" s="104"/>
      <c r="E1002" s="104"/>
      <c r="F1002" s="104"/>
      <c r="G1002" s="104"/>
      <c r="H1002" s="104"/>
      <c r="I1002" s="104"/>
      <c r="J1002" s="104"/>
    </row>
    <row r="1003" spans="2:10" ht="18">
      <c r="B1003" s="211"/>
      <c r="C1003" s="211"/>
      <c r="D1003" s="104"/>
      <c r="E1003" s="104"/>
      <c r="F1003" s="104"/>
      <c r="G1003" s="104"/>
      <c r="H1003" s="104"/>
      <c r="I1003" s="104"/>
      <c r="J1003" s="104"/>
    </row>
    <row r="1004" spans="2:10" ht="18">
      <c r="B1004" s="211"/>
      <c r="C1004" s="211"/>
      <c r="D1004" s="104"/>
      <c r="E1004" s="104"/>
      <c r="F1004" s="104"/>
      <c r="G1004" s="104"/>
      <c r="H1004" s="104"/>
      <c r="I1004" s="104"/>
      <c r="J1004" s="104"/>
    </row>
    <row r="1005" spans="2:10" ht="18">
      <c r="B1005" s="211"/>
      <c r="C1005" s="211"/>
      <c r="D1005" s="104"/>
      <c r="E1005" s="104"/>
      <c r="F1005" s="104"/>
      <c r="G1005" s="104"/>
      <c r="H1005" s="104"/>
      <c r="I1005" s="104"/>
      <c r="J1005" s="104"/>
    </row>
    <row r="1006" spans="2:10" ht="18">
      <c r="B1006" s="211"/>
      <c r="C1006" s="211"/>
      <c r="D1006" s="104"/>
      <c r="E1006" s="104"/>
      <c r="F1006" s="104"/>
      <c r="G1006" s="104"/>
      <c r="H1006" s="104"/>
      <c r="I1006" s="104"/>
      <c r="J1006" s="104"/>
    </row>
    <row r="1007" spans="2:10" ht="18">
      <c r="B1007" s="211"/>
      <c r="C1007" s="211"/>
      <c r="D1007" s="104"/>
      <c r="E1007" s="104"/>
      <c r="F1007" s="104"/>
      <c r="G1007" s="104"/>
      <c r="H1007" s="104"/>
      <c r="I1007" s="104"/>
      <c r="J1007" s="104"/>
    </row>
    <row r="1008" spans="2:10" ht="18">
      <c r="B1008" s="211"/>
      <c r="C1008" s="211"/>
      <c r="D1008" s="104"/>
      <c r="E1008" s="104"/>
      <c r="F1008" s="104"/>
      <c r="G1008" s="104"/>
      <c r="H1008" s="104"/>
      <c r="I1008" s="104"/>
      <c r="J1008" s="104"/>
    </row>
    <row r="1009" spans="2:10" ht="18">
      <c r="B1009" s="211"/>
      <c r="C1009" s="211"/>
      <c r="D1009" s="104"/>
      <c r="E1009" s="104"/>
      <c r="F1009" s="104"/>
      <c r="G1009" s="104"/>
      <c r="H1009" s="104"/>
      <c r="I1009" s="104"/>
      <c r="J1009" s="104"/>
    </row>
    <row r="1010" spans="2:10" ht="18">
      <c r="B1010" s="211"/>
      <c r="C1010" s="211"/>
      <c r="D1010" s="104"/>
      <c r="E1010" s="104"/>
      <c r="F1010" s="104"/>
      <c r="G1010" s="104"/>
      <c r="H1010" s="104"/>
      <c r="I1010" s="104"/>
      <c r="J1010" s="104"/>
    </row>
    <row r="1011" spans="2:10" ht="18">
      <c r="B1011" s="211"/>
      <c r="C1011" s="211"/>
      <c r="D1011" s="104"/>
      <c r="E1011" s="104"/>
      <c r="F1011" s="104"/>
      <c r="G1011" s="104"/>
      <c r="H1011" s="104"/>
      <c r="I1011" s="104"/>
      <c r="J1011" s="104"/>
    </row>
    <row r="1012" spans="2:10" ht="18">
      <c r="B1012" s="211"/>
      <c r="C1012" s="211"/>
      <c r="D1012" s="104"/>
      <c r="E1012" s="104"/>
      <c r="F1012" s="104"/>
      <c r="G1012" s="104"/>
      <c r="H1012" s="104"/>
      <c r="I1012" s="104"/>
      <c r="J1012" s="104"/>
    </row>
    <row r="1013" spans="2:10" ht="18">
      <c r="B1013" s="211"/>
      <c r="C1013" s="211"/>
      <c r="D1013" s="104"/>
      <c r="E1013" s="104"/>
      <c r="F1013" s="104"/>
      <c r="G1013" s="104"/>
      <c r="H1013" s="104"/>
      <c r="I1013" s="104"/>
      <c r="J1013" s="104"/>
    </row>
    <row r="1014" spans="2:10" ht="18">
      <c r="B1014" s="211"/>
      <c r="C1014" s="211"/>
      <c r="D1014" s="104"/>
      <c r="E1014" s="104"/>
      <c r="F1014" s="104"/>
      <c r="G1014" s="104"/>
      <c r="H1014" s="104"/>
      <c r="I1014" s="104"/>
      <c r="J1014" s="104"/>
    </row>
    <row r="1015" spans="2:10" ht="18">
      <c r="B1015" s="211"/>
      <c r="C1015" s="211"/>
      <c r="D1015" s="104"/>
      <c r="E1015" s="104"/>
      <c r="F1015" s="104"/>
      <c r="G1015" s="104"/>
      <c r="H1015" s="104"/>
      <c r="I1015" s="104"/>
      <c r="J1015" s="104"/>
    </row>
    <row r="1016" spans="2:10" ht="18">
      <c r="B1016" s="211"/>
      <c r="C1016" s="211"/>
      <c r="D1016" s="104"/>
      <c r="E1016" s="104"/>
      <c r="F1016" s="104"/>
      <c r="G1016" s="104"/>
      <c r="H1016" s="104"/>
      <c r="I1016" s="104"/>
      <c r="J1016" s="104"/>
    </row>
    <row r="1017" spans="2:10" ht="18">
      <c r="B1017" s="211"/>
      <c r="C1017" s="211"/>
      <c r="D1017" s="104"/>
      <c r="E1017" s="104"/>
      <c r="F1017" s="104"/>
      <c r="G1017" s="104"/>
      <c r="H1017" s="104"/>
      <c r="I1017" s="104"/>
      <c r="J1017" s="104"/>
    </row>
    <row r="1018" spans="2:10" ht="18">
      <c r="B1018" s="211"/>
      <c r="C1018" s="211"/>
      <c r="D1018" s="104"/>
      <c r="E1018" s="104"/>
      <c r="F1018" s="104"/>
      <c r="G1018" s="104"/>
      <c r="H1018" s="104"/>
      <c r="I1018" s="104"/>
      <c r="J1018" s="104"/>
    </row>
    <row r="1019" spans="2:10" ht="18">
      <c r="B1019" s="211"/>
      <c r="C1019" s="211"/>
      <c r="D1019" s="104"/>
      <c r="E1019" s="104"/>
      <c r="F1019" s="104"/>
      <c r="G1019" s="104"/>
      <c r="H1019" s="104"/>
      <c r="I1019" s="104"/>
      <c r="J1019" s="104"/>
    </row>
    <row r="1020" spans="2:10" ht="18">
      <c r="B1020" s="211"/>
      <c r="C1020" s="211"/>
      <c r="D1020" s="104"/>
      <c r="E1020" s="104"/>
      <c r="F1020" s="104"/>
      <c r="G1020" s="104"/>
      <c r="H1020" s="104"/>
      <c r="I1020" s="104"/>
      <c r="J1020" s="104"/>
    </row>
    <row r="1021" spans="2:10" ht="18">
      <c r="B1021" s="211"/>
      <c r="C1021" s="211"/>
      <c r="D1021" s="104"/>
      <c r="E1021" s="104"/>
      <c r="F1021" s="104"/>
      <c r="G1021" s="104"/>
      <c r="H1021" s="104"/>
      <c r="I1021" s="104"/>
      <c r="J1021" s="104"/>
    </row>
    <row r="1022" spans="2:10" ht="18">
      <c r="B1022" s="211"/>
      <c r="C1022" s="211"/>
      <c r="D1022" s="104"/>
      <c r="E1022" s="104"/>
      <c r="F1022" s="104"/>
      <c r="G1022" s="104"/>
      <c r="H1022" s="104"/>
      <c r="I1022" s="104"/>
      <c r="J1022" s="104"/>
    </row>
    <row r="1023" spans="2:10" ht="18">
      <c r="B1023" s="211"/>
      <c r="C1023" s="211"/>
      <c r="D1023" s="104"/>
      <c r="E1023" s="104"/>
      <c r="F1023" s="104"/>
      <c r="G1023" s="104"/>
      <c r="H1023" s="104"/>
      <c r="I1023" s="104"/>
      <c r="J1023" s="104"/>
    </row>
    <row r="1024" spans="2:10" ht="18">
      <c r="B1024" s="211"/>
      <c r="C1024" s="211"/>
      <c r="D1024" s="104"/>
      <c r="E1024" s="104"/>
      <c r="F1024" s="104"/>
      <c r="G1024" s="104"/>
      <c r="H1024" s="104"/>
      <c r="I1024" s="104"/>
      <c r="J1024" s="104"/>
    </row>
    <row r="1025" spans="2:10" ht="18">
      <c r="B1025" s="211"/>
      <c r="C1025" s="211"/>
      <c r="D1025" s="104"/>
      <c r="E1025" s="104"/>
      <c r="F1025" s="104"/>
      <c r="G1025" s="104"/>
      <c r="H1025" s="104"/>
      <c r="I1025" s="104"/>
      <c r="J1025" s="104"/>
    </row>
    <row r="1026" spans="2:10" ht="18">
      <c r="B1026" s="211"/>
      <c r="C1026" s="211"/>
      <c r="D1026" s="104"/>
      <c r="E1026" s="104"/>
      <c r="F1026" s="104"/>
      <c r="G1026" s="104"/>
      <c r="H1026" s="104"/>
      <c r="I1026" s="104"/>
      <c r="J1026" s="104"/>
    </row>
    <row r="1027" spans="2:10" ht="18">
      <c r="B1027" s="211"/>
      <c r="C1027" s="211"/>
      <c r="D1027" s="104"/>
      <c r="E1027" s="104"/>
      <c r="F1027" s="104"/>
      <c r="G1027" s="104"/>
      <c r="H1027" s="104"/>
      <c r="I1027" s="104"/>
      <c r="J1027" s="104"/>
    </row>
    <row r="1028" spans="2:10" ht="18">
      <c r="B1028" s="211"/>
      <c r="C1028" s="211"/>
      <c r="D1028" s="104"/>
      <c r="E1028" s="104"/>
      <c r="F1028" s="104"/>
      <c r="G1028" s="104"/>
      <c r="H1028" s="104"/>
      <c r="I1028" s="104"/>
      <c r="J1028" s="104"/>
    </row>
    <row r="1029" spans="2:10" ht="18">
      <c r="B1029" s="211"/>
      <c r="C1029" s="211"/>
      <c r="D1029" s="104"/>
      <c r="E1029" s="104"/>
      <c r="F1029" s="104"/>
      <c r="G1029" s="104"/>
      <c r="H1029" s="104"/>
      <c r="I1029" s="104"/>
      <c r="J1029" s="104"/>
    </row>
    <row r="1030" spans="2:10" ht="18">
      <c r="B1030" s="211"/>
      <c r="C1030" s="211"/>
      <c r="D1030" s="104"/>
      <c r="E1030" s="104"/>
      <c r="F1030" s="104"/>
      <c r="G1030" s="104"/>
      <c r="H1030" s="104"/>
      <c r="I1030" s="104"/>
      <c r="J1030" s="104"/>
    </row>
    <row r="1031" spans="2:10" ht="18">
      <c r="B1031" s="211"/>
      <c r="C1031" s="211"/>
      <c r="D1031" s="104"/>
      <c r="E1031" s="104"/>
      <c r="F1031" s="104"/>
      <c r="G1031" s="104"/>
      <c r="H1031" s="104"/>
      <c r="I1031" s="104"/>
      <c r="J1031" s="104"/>
    </row>
    <row r="1032" spans="2:10" ht="18">
      <c r="B1032" s="211"/>
      <c r="C1032" s="211"/>
      <c r="D1032" s="104"/>
      <c r="E1032" s="104"/>
      <c r="F1032" s="104"/>
      <c r="G1032" s="104"/>
      <c r="H1032" s="104"/>
      <c r="I1032" s="104"/>
      <c r="J1032" s="104"/>
    </row>
    <row r="1033" spans="2:10" ht="18">
      <c r="B1033" s="211"/>
      <c r="C1033" s="211"/>
      <c r="D1033" s="104"/>
      <c r="E1033" s="104"/>
      <c r="F1033" s="104"/>
      <c r="G1033" s="104"/>
      <c r="H1033" s="104"/>
      <c r="I1033" s="104"/>
      <c r="J1033" s="104"/>
    </row>
    <row r="1034" spans="2:10" ht="18">
      <c r="B1034" s="211"/>
      <c r="C1034" s="211"/>
      <c r="D1034" s="104"/>
      <c r="E1034" s="104"/>
      <c r="F1034" s="104"/>
      <c r="G1034" s="104"/>
      <c r="H1034" s="104"/>
      <c r="I1034" s="104"/>
      <c r="J1034" s="104"/>
    </row>
    <row r="1035" spans="2:10" ht="18">
      <c r="B1035" s="211"/>
      <c r="C1035" s="211"/>
      <c r="D1035" s="104"/>
      <c r="E1035" s="104"/>
      <c r="F1035" s="104"/>
      <c r="G1035" s="104"/>
      <c r="H1035" s="104"/>
      <c r="I1035" s="104"/>
      <c r="J1035" s="104"/>
    </row>
    <row r="1036" spans="2:10" ht="18">
      <c r="B1036" s="211"/>
      <c r="C1036" s="211"/>
      <c r="D1036" s="104"/>
      <c r="E1036" s="104"/>
      <c r="F1036" s="104"/>
      <c r="G1036" s="104"/>
      <c r="H1036" s="104"/>
      <c r="I1036" s="104"/>
      <c r="J1036" s="104"/>
    </row>
    <row r="1037" spans="2:10" ht="18">
      <c r="B1037" s="211"/>
      <c r="C1037" s="211"/>
      <c r="D1037" s="104"/>
      <c r="E1037" s="104"/>
      <c r="F1037" s="104"/>
      <c r="G1037" s="104"/>
      <c r="H1037" s="104"/>
      <c r="I1037" s="104"/>
      <c r="J1037" s="104"/>
    </row>
    <row r="1038" spans="2:10" ht="18">
      <c r="B1038" s="211"/>
      <c r="C1038" s="211"/>
      <c r="D1038" s="104"/>
      <c r="E1038" s="104"/>
      <c r="F1038" s="104"/>
      <c r="G1038" s="104"/>
      <c r="H1038" s="104"/>
      <c r="I1038" s="104"/>
      <c r="J1038" s="104"/>
    </row>
    <row r="1039" spans="2:10" ht="18">
      <c r="B1039" s="211"/>
      <c r="C1039" s="211"/>
      <c r="D1039" s="104"/>
      <c r="E1039" s="104"/>
      <c r="F1039" s="104"/>
      <c r="G1039" s="104"/>
      <c r="H1039" s="104"/>
      <c r="I1039" s="104"/>
      <c r="J1039" s="104"/>
    </row>
    <row r="1040" spans="2:10" ht="18">
      <c r="B1040" s="211"/>
      <c r="C1040" s="211"/>
      <c r="D1040" s="104"/>
      <c r="E1040" s="104"/>
      <c r="F1040" s="104"/>
      <c r="G1040" s="104"/>
      <c r="H1040" s="104"/>
      <c r="I1040" s="104"/>
      <c r="J1040" s="104"/>
    </row>
    <row r="1041" spans="2:10" ht="18">
      <c r="B1041" s="211"/>
      <c r="C1041" s="211"/>
      <c r="D1041" s="104"/>
      <c r="E1041" s="104"/>
      <c r="F1041" s="104"/>
      <c r="G1041" s="104"/>
      <c r="H1041" s="104"/>
      <c r="I1041" s="104"/>
      <c r="J1041" s="104"/>
    </row>
    <row r="1042" spans="2:10" ht="18">
      <c r="B1042" s="211"/>
      <c r="C1042" s="211"/>
      <c r="D1042" s="104"/>
      <c r="E1042" s="104"/>
      <c r="F1042" s="104"/>
      <c r="G1042" s="104"/>
      <c r="H1042" s="104"/>
      <c r="I1042" s="104"/>
      <c r="J1042" s="104"/>
    </row>
    <row r="1043" spans="2:10" ht="18">
      <c r="B1043" s="211"/>
      <c r="C1043" s="211"/>
      <c r="D1043" s="104"/>
      <c r="E1043" s="104"/>
      <c r="F1043" s="104"/>
      <c r="G1043" s="104"/>
      <c r="H1043" s="104"/>
      <c r="I1043" s="104"/>
      <c r="J1043" s="104"/>
    </row>
    <row r="1044" spans="2:10" ht="18">
      <c r="B1044" s="211"/>
      <c r="C1044" s="211"/>
      <c r="D1044" s="104"/>
      <c r="E1044" s="104"/>
      <c r="F1044" s="104"/>
      <c r="G1044" s="104"/>
      <c r="H1044" s="104"/>
      <c r="I1044" s="104"/>
      <c r="J1044" s="104"/>
    </row>
    <row r="1045" spans="2:10" ht="18">
      <c r="B1045" s="211"/>
      <c r="C1045" s="211"/>
      <c r="D1045" s="104"/>
      <c r="E1045" s="104"/>
      <c r="F1045" s="104"/>
      <c r="G1045" s="104"/>
      <c r="H1045" s="104"/>
      <c r="I1045" s="104"/>
      <c r="J1045" s="104"/>
    </row>
    <row r="1046" spans="2:10" ht="18">
      <c r="B1046" s="211"/>
      <c r="C1046" s="211"/>
      <c r="D1046" s="104"/>
      <c r="E1046" s="104"/>
      <c r="F1046" s="104"/>
      <c r="G1046" s="104"/>
      <c r="H1046" s="104"/>
      <c r="I1046" s="104"/>
      <c r="J1046" s="104"/>
    </row>
    <row r="1047" spans="2:10" ht="18">
      <c r="B1047" s="211"/>
      <c r="C1047" s="211"/>
      <c r="D1047" s="104"/>
      <c r="E1047" s="104"/>
      <c r="F1047" s="104"/>
      <c r="G1047" s="104"/>
      <c r="H1047" s="104"/>
      <c r="I1047" s="104"/>
      <c r="J1047" s="104"/>
    </row>
    <row r="1048" spans="2:10" ht="18">
      <c r="B1048" s="211"/>
      <c r="C1048" s="211"/>
      <c r="D1048" s="104"/>
      <c r="E1048" s="104"/>
      <c r="F1048" s="104"/>
      <c r="G1048" s="104"/>
      <c r="H1048" s="104"/>
      <c r="I1048" s="104"/>
      <c r="J1048" s="104"/>
    </row>
    <row r="1049" spans="2:10" ht="18">
      <c r="B1049" s="211"/>
      <c r="C1049" s="211"/>
      <c r="D1049" s="104"/>
      <c r="E1049" s="104"/>
      <c r="F1049" s="104"/>
      <c r="G1049" s="104"/>
      <c r="H1049" s="104"/>
      <c r="I1049" s="104"/>
      <c r="J1049" s="104"/>
    </row>
    <row r="1050" spans="2:10" ht="18">
      <c r="B1050" s="211"/>
      <c r="C1050" s="211"/>
      <c r="D1050" s="104"/>
      <c r="E1050" s="104"/>
      <c r="F1050" s="104"/>
      <c r="G1050" s="104"/>
      <c r="H1050" s="104"/>
      <c r="I1050" s="104"/>
      <c r="J1050" s="104"/>
    </row>
    <row r="1051" spans="2:10" ht="18">
      <c r="B1051" s="211"/>
      <c r="C1051" s="211"/>
      <c r="D1051" s="104"/>
      <c r="E1051" s="104"/>
      <c r="F1051" s="104"/>
      <c r="G1051" s="104"/>
      <c r="H1051" s="104"/>
      <c r="I1051" s="104"/>
      <c r="J1051" s="104"/>
    </row>
    <row r="1052" spans="2:10" ht="18">
      <c r="B1052" s="211"/>
      <c r="C1052" s="211"/>
      <c r="D1052" s="104"/>
      <c r="E1052" s="104"/>
      <c r="F1052" s="104"/>
      <c r="G1052" s="104"/>
      <c r="H1052" s="104"/>
      <c r="I1052" s="104"/>
      <c r="J1052" s="104"/>
    </row>
    <row r="1053" spans="2:10" ht="18">
      <c r="B1053" s="211"/>
      <c r="C1053" s="211"/>
      <c r="D1053" s="104"/>
      <c r="E1053" s="104"/>
      <c r="F1053" s="104"/>
      <c r="G1053" s="104"/>
      <c r="H1053" s="104"/>
      <c r="I1053" s="104"/>
      <c r="J1053" s="104"/>
    </row>
    <row r="1054" spans="2:10" ht="18">
      <c r="B1054" s="211"/>
      <c r="C1054" s="211"/>
      <c r="D1054" s="104"/>
      <c r="E1054" s="104"/>
      <c r="F1054" s="104"/>
      <c r="G1054" s="104"/>
      <c r="H1054" s="104"/>
      <c r="I1054" s="104"/>
      <c r="J1054" s="104"/>
    </row>
    <row r="1055" spans="2:10" ht="18">
      <c r="B1055" s="211"/>
      <c r="C1055" s="211"/>
      <c r="D1055" s="104"/>
      <c r="E1055" s="104"/>
      <c r="F1055" s="104"/>
      <c r="G1055" s="104"/>
      <c r="H1055" s="104"/>
      <c r="I1055" s="104"/>
      <c r="J1055" s="104"/>
    </row>
    <row r="1056" spans="2:10" ht="18">
      <c r="B1056" s="211"/>
      <c r="C1056" s="211"/>
      <c r="D1056" s="104"/>
      <c r="E1056" s="104"/>
      <c r="F1056" s="104"/>
      <c r="G1056" s="104"/>
      <c r="H1056" s="104"/>
      <c r="I1056" s="104"/>
      <c r="J1056" s="104"/>
    </row>
    <row r="1057" spans="2:10" ht="18">
      <c r="B1057" s="211"/>
      <c r="C1057" s="211"/>
      <c r="D1057" s="104"/>
      <c r="E1057" s="104"/>
      <c r="F1057" s="104"/>
      <c r="G1057" s="104"/>
      <c r="H1057" s="104"/>
      <c r="I1057" s="104"/>
      <c r="J1057" s="104"/>
    </row>
    <row r="1058" spans="2:10" ht="18">
      <c r="B1058" s="211"/>
      <c r="C1058" s="211"/>
      <c r="D1058" s="104"/>
      <c r="E1058" s="104"/>
      <c r="F1058" s="104"/>
      <c r="G1058" s="104"/>
      <c r="H1058" s="104"/>
      <c r="I1058" s="104"/>
      <c r="J1058" s="104"/>
    </row>
    <row r="1059" spans="2:10" ht="18">
      <c r="B1059" s="211"/>
      <c r="C1059" s="211"/>
      <c r="D1059" s="104"/>
      <c r="E1059" s="104"/>
      <c r="F1059" s="104"/>
      <c r="G1059" s="104"/>
      <c r="H1059" s="104"/>
      <c r="I1059" s="104"/>
      <c r="J1059" s="104"/>
    </row>
    <row r="1060" spans="2:10" ht="18">
      <c r="B1060" s="211"/>
      <c r="C1060" s="211"/>
      <c r="D1060" s="104"/>
      <c r="E1060" s="104"/>
      <c r="F1060" s="104"/>
      <c r="G1060" s="104"/>
      <c r="H1060" s="104"/>
      <c r="I1060" s="104"/>
      <c r="J1060" s="104"/>
    </row>
    <row r="1061" spans="2:10" ht="18">
      <c r="B1061" s="211"/>
      <c r="C1061" s="211"/>
      <c r="D1061" s="104"/>
      <c r="E1061" s="104"/>
      <c r="F1061" s="104"/>
      <c r="G1061" s="104"/>
      <c r="H1061" s="104"/>
      <c r="I1061" s="104"/>
      <c r="J1061" s="104"/>
    </row>
    <row r="1062" spans="2:10" ht="18">
      <c r="B1062" s="211"/>
      <c r="C1062" s="211"/>
      <c r="D1062" s="104"/>
      <c r="E1062" s="104"/>
      <c r="F1062" s="104"/>
      <c r="G1062" s="104"/>
      <c r="H1062" s="104"/>
      <c r="I1062" s="104"/>
      <c r="J1062" s="104"/>
    </row>
    <row r="1063" spans="2:10" ht="18">
      <c r="B1063" s="211"/>
      <c r="C1063" s="211"/>
      <c r="D1063" s="104"/>
      <c r="E1063" s="104"/>
      <c r="F1063" s="104"/>
      <c r="G1063" s="104"/>
      <c r="H1063" s="104"/>
      <c r="I1063" s="104"/>
      <c r="J1063" s="104"/>
    </row>
    <row r="1064" spans="2:10" ht="18">
      <c r="B1064" s="211"/>
      <c r="C1064" s="211"/>
      <c r="D1064" s="104"/>
      <c r="E1064" s="104"/>
      <c r="F1064" s="104"/>
      <c r="G1064" s="104"/>
      <c r="H1064" s="104"/>
      <c r="I1064" s="104"/>
      <c r="J1064" s="104"/>
    </row>
    <row r="1065" spans="2:10" ht="18">
      <c r="B1065" s="211"/>
      <c r="C1065" s="211"/>
      <c r="D1065" s="104"/>
      <c r="E1065" s="104"/>
      <c r="F1065" s="104"/>
      <c r="G1065" s="104"/>
      <c r="H1065" s="104"/>
      <c r="I1065" s="104"/>
      <c r="J1065" s="104"/>
    </row>
    <row r="1066" spans="2:10" ht="18">
      <c r="B1066" s="211"/>
      <c r="C1066" s="211"/>
      <c r="D1066" s="104"/>
      <c r="E1066" s="104"/>
      <c r="F1066" s="104"/>
      <c r="G1066" s="104"/>
      <c r="H1066" s="104"/>
      <c r="I1066" s="104"/>
      <c r="J1066" s="104"/>
    </row>
    <row r="1067" spans="2:10" ht="18">
      <c r="B1067" s="211"/>
      <c r="C1067" s="211"/>
      <c r="D1067" s="104"/>
      <c r="E1067" s="104"/>
      <c r="F1067" s="104"/>
      <c r="G1067" s="104"/>
      <c r="H1067" s="104"/>
      <c r="I1067" s="104"/>
      <c r="J1067" s="104"/>
    </row>
    <row r="1068" spans="2:10" ht="18">
      <c r="B1068" s="211"/>
      <c r="C1068" s="211"/>
      <c r="D1068" s="104"/>
      <c r="E1068" s="104"/>
      <c r="F1068" s="104"/>
      <c r="G1068" s="104"/>
      <c r="H1068" s="104"/>
      <c r="I1068" s="104"/>
      <c r="J1068" s="104"/>
    </row>
    <row r="1069" spans="2:10" ht="18">
      <c r="B1069" s="211"/>
      <c r="C1069" s="211"/>
      <c r="D1069" s="104"/>
      <c r="E1069" s="104"/>
      <c r="F1069" s="104"/>
      <c r="G1069" s="104"/>
      <c r="H1069" s="104"/>
      <c r="I1069" s="104"/>
      <c r="J1069" s="104"/>
    </row>
    <row r="1070" spans="2:10" ht="18">
      <c r="B1070" s="211"/>
      <c r="C1070" s="211"/>
      <c r="D1070" s="104"/>
      <c r="E1070" s="104"/>
      <c r="F1070" s="104"/>
      <c r="G1070" s="104"/>
      <c r="H1070" s="104"/>
      <c r="I1070" s="104"/>
      <c r="J1070" s="104"/>
    </row>
    <row r="1071" spans="2:10" ht="18">
      <c r="B1071" s="211"/>
      <c r="C1071" s="211"/>
      <c r="D1071" s="104"/>
      <c r="E1071" s="104"/>
      <c r="F1071" s="104"/>
      <c r="G1071" s="104"/>
      <c r="H1071" s="104"/>
      <c r="I1071" s="104"/>
      <c r="J1071" s="104"/>
    </row>
    <row r="1072" spans="2:10" ht="18">
      <c r="B1072" s="211"/>
      <c r="C1072" s="211"/>
      <c r="D1072" s="104"/>
      <c r="E1072" s="104"/>
      <c r="F1072" s="104"/>
      <c r="G1072" s="104"/>
      <c r="H1072" s="104"/>
      <c r="I1072" s="104"/>
      <c r="J1072" s="104"/>
    </row>
    <row r="1073" spans="2:10" ht="18">
      <c r="B1073" s="211"/>
      <c r="C1073" s="211"/>
      <c r="D1073" s="104"/>
      <c r="E1073" s="104"/>
      <c r="F1073" s="104"/>
      <c r="G1073" s="104"/>
      <c r="H1073" s="104"/>
      <c r="I1073" s="104"/>
      <c r="J1073" s="104"/>
    </row>
    <row r="1074" spans="2:10" ht="18">
      <c r="B1074" s="211"/>
      <c r="C1074" s="211"/>
      <c r="D1074" s="104"/>
      <c r="E1074" s="104"/>
      <c r="F1074" s="104"/>
      <c r="G1074" s="104"/>
      <c r="H1074" s="104"/>
      <c r="I1074" s="104"/>
      <c r="J1074" s="104"/>
    </row>
    <row r="1075" spans="2:10" ht="18">
      <c r="B1075" s="211"/>
      <c r="C1075" s="211"/>
      <c r="D1075" s="104"/>
      <c r="E1075" s="104"/>
      <c r="F1075" s="104"/>
      <c r="G1075" s="104"/>
      <c r="H1075" s="104"/>
      <c r="I1075" s="104"/>
      <c r="J1075" s="104"/>
    </row>
    <row r="1076" spans="2:10" ht="18">
      <c r="B1076" s="211"/>
      <c r="C1076" s="211"/>
      <c r="D1076" s="104"/>
      <c r="E1076" s="104"/>
      <c r="F1076" s="104"/>
      <c r="G1076" s="104"/>
      <c r="H1076" s="104"/>
      <c r="I1076" s="104"/>
      <c r="J1076" s="104"/>
    </row>
    <row r="1077" spans="2:10" ht="18">
      <c r="B1077" s="211"/>
      <c r="C1077" s="211"/>
      <c r="D1077" s="104"/>
      <c r="E1077" s="104"/>
      <c r="F1077" s="104"/>
      <c r="G1077" s="104"/>
      <c r="H1077" s="104"/>
      <c r="I1077" s="104"/>
      <c r="J1077" s="104"/>
    </row>
    <row r="1078" spans="2:10" ht="18">
      <c r="B1078" s="211"/>
      <c r="C1078" s="211"/>
      <c r="D1078" s="104"/>
      <c r="E1078" s="104"/>
      <c r="F1078" s="104"/>
      <c r="G1078" s="104"/>
      <c r="H1078" s="104"/>
      <c r="I1078" s="104"/>
      <c r="J1078" s="104"/>
    </row>
    <row r="1079" spans="2:10" ht="18">
      <c r="B1079" s="211"/>
      <c r="C1079" s="211"/>
      <c r="D1079" s="104"/>
      <c r="E1079" s="104"/>
      <c r="F1079" s="104"/>
      <c r="G1079" s="104"/>
      <c r="H1079" s="104"/>
      <c r="I1079" s="104"/>
      <c r="J1079" s="104"/>
    </row>
    <row r="1080" spans="2:10" ht="18">
      <c r="B1080" s="211"/>
      <c r="C1080" s="211"/>
      <c r="D1080" s="104"/>
      <c r="E1080" s="104"/>
      <c r="F1080" s="104"/>
      <c r="G1080" s="104"/>
      <c r="H1080" s="104"/>
      <c r="I1080" s="104"/>
      <c r="J1080" s="104"/>
    </row>
    <row r="1081" spans="2:10" ht="18">
      <c r="B1081" s="211"/>
      <c r="C1081" s="211"/>
      <c r="D1081" s="104"/>
      <c r="E1081" s="104"/>
      <c r="F1081" s="104"/>
      <c r="G1081" s="104"/>
      <c r="H1081" s="104"/>
      <c r="I1081" s="104"/>
      <c r="J1081" s="104"/>
    </row>
    <row r="1082" spans="2:10" ht="18">
      <c r="B1082" s="211"/>
      <c r="C1082" s="211"/>
      <c r="D1082" s="104"/>
      <c r="E1082" s="104"/>
      <c r="F1082" s="104"/>
      <c r="G1082" s="104"/>
      <c r="H1082" s="104"/>
      <c r="I1082" s="104"/>
      <c r="J1082" s="104"/>
    </row>
    <row r="1083" spans="2:10" ht="18">
      <c r="B1083" s="211"/>
      <c r="C1083" s="211"/>
      <c r="D1083" s="104"/>
      <c r="E1083" s="104"/>
      <c r="F1083" s="104"/>
      <c r="G1083" s="104"/>
      <c r="H1083" s="104"/>
      <c r="I1083" s="104"/>
      <c r="J1083" s="104"/>
    </row>
    <row r="1084" spans="2:10" ht="18">
      <c r="B1084" s="211"/>
      <c r="C1084" s="211"/>
      <c r="D1084" s="104"/>
      <c r="E1084" s="104"/>
      <c r="F1084" s="104"/>
      <c r="G1084" s="104"/>
      <c r="H1084" s="104"/>
      <c r="I1084" s="104"/>
      <c r="J1084" s="104"/>
    </row>
    <row r="1085" spans="2:10" ht="18">
      <c r="B1085" s="211"/>
      <c r="C1085" s="211"/>
      <c r="D1085" s="104"/>
      <c r="E1085" s="104"/>
      <c r="F1085" s="104"/>
      <c r="G1085" s="104"/>
      <c r="H1085" s="104"/>
      <c r="I1085" s="104"/>
      <c r="J1085" s="104"/>
    </row>
    <row r="1086" spans="2:10" ht="18">
      <c r="B1086" s="211"/>
      <c r="C1086" s="211"/>
      <c r="D1086" s="104"/>
      <c r="E1086" s="104"/>
      <c r="F1086" s="104"/>
      <c r="G1086" s="104"/>
      <c r="H1086" s="104"/>
      <c r="I1086" s="104"/>
      <c r="J1086" s="104"/>
    </row>
    <row r="1087" spans="2:10" ht="18">
      <c r="B1087" s="211"/>
      <c r="C1087" s="211"/>
      <c r="D1087" s="104"/>
      <c r="E1087" s="104"/>
      <c r="F1087" s="104"/>
      <c r="G1087" s="104"/>
      <c r="H1087" s="104"/>
      <c r="I1087" s="104"/>
      <c r="J1087" s="104"/>
    </row>
    <row r="1088" spans="2:10" ht="18">
      <c r="B1088" s="211"/>
      <c r="C1088" s="211"/>
      <c r="D1088" s="104"/>
      <c r="E1088" s="104"/>
      <c r="F1088" s="104"/>
      <c r="G1088" s="104"/>
      <c r="H1088" s="104"/>
      <c r="I1088" s="104"/>
      <c r="J1088" s="104"/>
    </row>
    <row r="1089" spans="2:10" ht="18">
      <c r="B1089" s="211"/>
      <c r="C1089" s="211"/>
      <c r="D1089" s="104"/>
      <c r="E1089" s="104"/>
      <c r="F1089" s="104"/>
      <c r="G1089" s="104"/>
      <c r="H1089" s="104"/>
      <c r="I1089" s="104"/>
      <c r="J1089" s="104"/>
    </row>
    <row r="1090" spans="2:10" ht="18">
      <c r="B1090" s="211"/>
      <c r="C1090" s="211"/>
      <c r="D1090" s="104"/>
      <c r="E1090" s="104"/>
      <c r="F1090" s="104"/>
      <c r="G1090" s="104"/>
      <c r="H1090" s="104"/>
      <c r="I1090" s="104"/>
      <c r="J1090" s="104"/>
    </row>
    <row r="1091" spans="2:10" ht="18">
      <c r="B1091" s="211"/>
      <c r="C1091" s="211"/>
      <c r="D1091" s="104"/>
      <c r="E1091" s="104"/>
      <c r="F1091" s="104"/>
      <c r="G1091" s="104"/>
      <c r="H1091" s="104"/>
      <c r="I1091" s="104"/>
      <c r="J1091" s="104"/>
    </row>
    <row r="1092" spans="2:10" ht="18">
      <c r="B1092" s="211"/>
      <c r="C1092" s="211"/>
      <c r="D1092" s="104"/>
      <c r="E1092" s="104"/>
      <c r="F1092" s="104"/>
      <c r="G1092" s="104"/>
      <c r="H1092" s="104"/>
      <c r="I1092" s="104"/>
      <c r="J1092" s="104"/>
    </row>
    <row r="1093" spans="2:10" ht="18">
      <c r="B1093" s="211"/>
      <c r="C1093" s="211"/>
      <c r="D1093" s="104"/>
      <c r="E1093" s="104"/>
      <c r="F1093" s="104"/>
      <c r="G1093" s="104"/>
      <c r="H1093" s="104"/>
      <c r="I1093" s="104"/>
      <c r="J1093" s="104"/>
    </row>
    <row r="1094" spans="2:10" ht="18">
      <c r="B1094" s="211"/>
      <c r="C1094" s="211"/>
      <c r="D1094" s="104"/>
      <c r="E1094" s="104"/>
      <c r="F1094" s="104"/>
      <c r="G1094" s="104"/>
      <c r="H1094" s="104"/>
      <c r="I1094" s="104"/>
      <c r="J1094" s="104"/>
    </row>
    <row r="1095" spans="2:10" ht="18">
      <c r="B1095" s="211"/>
      <c r="C1095" s="211"/>
      <c r="D1095" s="104"/>
      <c r="E1095" s="104"/>
      <c r="F1095" s="104"/>
      <c r="G1095" s="104"/>
      <c r="H1095" s="104"/>
      <c r="I1095" s="104"/>
      <c r="J1095" s="104"/>
    </row>
    <row r="1096" spans="2:10" ht="18">
      <c r="B1096" s="211"/>
      <c r="C1096" s="211"/>
      <c r="D1096" s="104"/>
      <c r="E1096" s="104"/>
      <c r="F1096" s="104"/>
      <c r="G1096" s="104"/>
      <c r="H1096" s="104"/>
      <c r="I1096" s="104"/>
      <c r="J1096" s="104"/>
    </row>
    <row r="1097" spans="2:10" ht="18">
      <c r="B1097" s="211"/>
      <c r="C1097" s="211"/>
      <c r="D1097" s="104"/>
      <c r="E1097" s="104"/>
      <c r="F1097" s="104"/>
      <c r="G1097" s="104"/>
      <c r="H1097" s="104"/>
      <c r="I1097" s="104"/>
      <c r="J1097" s="104"/>
    </row>
    <row r="1098" spans="2:10" ht="18">
      <c r="B1098" s="211"/>
      <c r="C1098" s="211"/>
      <c r="D1098" s="104"/>
      <c r="E1098" s="104"/>
      <c r="F1098" s="104"/>
      <c r="G1098" s="104"/>
      <c r="H1098" s="104"/>
      <c r="I1098" s="104"/>
      <c r="J1098" s="104"/>
    </row>
    <row r="1099" spans="2:10" ht="18">
      <c r="B1099" s="211"/>
      <c r="C1099" s="211"/>
      <c r="D1099" s="104"/>
      <c r="E1099" s="104"/>
      <c r="F1099" s="104"/>
      <c r="G1099" s="104"/>
      <c r="H1099" s="104"/>
      <c r="I1099" s="104"/>
      <c r="J1099" s="104"/>
    </row>
    <row r="1100" spans="2:10" ht="18">
      <c r="B1100" s="211"/>
      <c r="C1100" s="211"/>
      <c r="D1100" s="104"/>
      <c r="E1100" s="104"/>
      <c r="F1100" s="104"/>
      <c r="G1100" s="104"/>
      <c r="H1100" s="104"/>
      <c r="I1100" s="104"/>
      <c r="J1100" s="104"/>
    </row>
    <row r="1101" spans="2:10" ht="18">
      <c r="B1101" s="211"/>
      <c r="C1101" s="211"/>
      <c r="D1101" s="104"/>
      <c r="E1101" s="104"/>
      <c r="F1101" s="104"/>
      <c r="G1101" s="104"/>
      <c r="H1101" s="104"/>
      <c r="I1101" s="104"/>
      <c r="J1101" s="104"/>
    </row>
    <row r="1102" spans="2:10" ht="18">
      <c r="B1102" s="211"/>
      <c r="C1102" s="211"/>
      <c r="D1102" s="104"/>
      <c r="E1102" s="104"/>
      <c r="F1102" s="104"/>
      <c r="G1102" s="104"/>
      <c r="H1102" s="104"/>
      <c r="I1102" s="104"/>
      <c r="J1102" s="104"/>
    </row>
    <row r="1103" spans="2:10" ht="18">
      <c r="B1103" s="211"/>
      <c r="C1103" s="211"/>
      <c r="D1103" s="104"/>
      <c r="E1103" s="104"/>
      <c r="F1103" s="104"/>
      <c r="G1103" s="104"/>
      <c r="H1103" s="104"/>
      <c r="I1103" s="104"/>
      <c r="J1103" s="104"/>
    </row>
    <row r="1104" spans="2:10" ht="18">
      <c r="B1104" s="211"/>
      <c r="C1104" s="211"/>
      <c r="D1104" s="104"/>
      <c r="E1104" s="104"/>
      <c r="F1104" s="104"/>
      <c r="G1104" s="104"/>
      <c r="H1104" s="104"/>
      <c r="I1104" s="104"/>
      <c r="J1104" s="104"/>
    </row>
    <row r="1105" spans="2:10" ht="18">
      <c r="B1105" s="211"/>
      <c r="C1105" s="211"/>
      <c r="D1105" s="104"/>
      <c r="E1105" s="104"/>
      <c r="F1105" s="104"/>
      <c r="G1105" s="104"/>
      <c r="H1105" s="104"/>
      <c r="I1105" s="104"/>
      <c r="J1105" s="104"/>
    </row>
    <row r="1106" spans="2:10" ht="18">
      <c r="B1106" s="211"/>
      <c r="C1106" s="211"/>
      <c r="D1106" s="104"/>
      <c r="E1106" s="104"/>
      <c r="F1106" s="104"/>
      <c r="G1106" s="104"/>
      <c r="H1106" s="104"/>
      <c r="I1106" s="104"/>
      <c r="J1106" s="104"/>
    </row>
    <row r="1107" spans="2:10" ht="18">
      <c r="B1107" s="211"/>
      <c r="C1107" s="211"/>
      <c r="D1107" s="104"/>
      <c r="E1107" s="104"/>
      <c r="F1107" s="104"/>
      <c r="G1107" s="104"/>
      <c r="H1107" s="104"/>
      <c r="I1107" s="104"/>
      <c r="J1107" s="104"/>
    </row>
    <row r="1108" spans="2:10" ht="18">
      <c r="B1108" s="211"/>
      <c r="C1108" s="211"/>
      <c r="D1108" s="104"/>
      <c r="E1108" s="104"/>
      <c r="F1108" s="104"/>
      <c r="G1108" s="104"/>
      <c r="H1108" s="104"/>
      <c r="I1108" s="104"/>
      <c r="J1108" s="104"/>
    </row>
    <row r="1109" spans="2:10" ht="18">
      <c r="B1109" s="211"/>
      <c r="C1109" s="211"/>
      <c r="D1109" s="104"/>
      <c r="E1109" s="104"/>
      <c r="F1109" s="104"/>
      <c r="G1109" s="104"/>
      <c r="H1109" s="104"/>
      <c r="I1109" s="104"/>
      <c r="J1109" s="104"/>
    </row>
    <row r="1110" spans="2:10" ht="18">
      <c r="B1110" s="211"/>
      <c r="C1110" s="211"/>
      <c r="D1110" s="104"/>
      <c r="E1110" s="104"/>
      <c r="F1110" s="104"/>
      <c r="G1110" s="104"/>
      <c r="H1110" s="104"/>
      <c r="I1110" s="104"/>
      <c r="J1110" s="104"/>
    </row>
    <row r="1111" spans="2:10" ht="18">
      <c r="B1111" s="211"/>
      <c r="C1111" s="211"/>
      <c r="D1111" s="104"/>
      <c r="E1111" s="104"/>
      <c r="F1111" s="104"/>
      <c r="G1111" s="104"/>
      <c r="H1111" s="104"/>
      <c r="I1111" s="104"/>
      <c r="J1111" s="104"/>
    </row>
    <row r="1112" spans="2:10" ht="18">
      <c r="B1112" s="211"/>
      <c r="C1112" s="211"/>
      <c r="D1112" s="104"/>
      <c r="E1112" s="104"/>
      <c r="F1112" s="104"/>
      <c r="G1112" s="104"/>
      <c r="H1112" s="104"/>
      <c r="I1112" s="104"/>
      <c r="J1112" s="104"/>
    </row>
    <row r="1113" spans="2:10" ht="18">
      <c r="B1113" s="211"/>
      <c r="C1113" s="211"/>
      <c r="D1113" s="104"/>
      <c r="E1113" s="104"/>
      <c r="F1113" s="104"/>
      <c r="G1113" s="104"/>
      <c r="H1113" s="104"/>
      <c r="I1113" s="104"/>
      <c r="J1113" s="104"/>
    </row>
    <row r="1114" spans="2:10" ht="18">
      <c r="B1114" s="211"/>
      <c r="C1114" s="211"/>
      <c r="D1114" s="104"/>
      <c r="E1114" s="104"/>
      <c r="F1114" s="104"/>
      <c r="G1114" s="104"/>
      <c r="H1114" s="104"/>
      <c r="I1114" s="104"/>
      <c r="J1114" s="104"/>
    </row>
    <row r="1115" spans="2:10" ht="18">
      <c r="B1115" s="211"/>
      <c r="C1115" s="211"/>
      <c r="D1115" s="104"/>
      <c r="E1115" s="104"/>
      <c r="F1115" s="104"/>
      <c r="G1115" s="104"/>
      <c r="H1115" s="104"/>
      <c r="I1115" s="104"/>
      <c r="J1115" s="104"/>
    </row>
    <row r="1116" spans="2:10" ht="18">
      <c r="B1116" s="211"/>
      <c r="C1116" s="211"/>
      <c r="D1116" s="104"/>
      <c r="E1116" s="104"/>
      <c r="F1116" s="104"/>
      <c r="G1116" s="104"/>
      <c r="H1116" s="104"/>
      <c r="I1116" s="104"/>
      <c r="J1116" s="104"/>
    </row>
    <row r="1117" spans="2:10" ht="18">
      <c r="B1117" s="211"/>
      <c r="C1117" s="211"/>
      <c r="D1117" s="104"/>
      <c r="E1117" s="104"/>
      <c r="F1117" s="104"/>
      <c r="G1117" s="104"/>
      <c r="H1117" s="104"/>
      <c r="I1117" s="104"/>
      <c r="J1117" s="104"/>
    </row>
    <row r="1118" spans="2:10" ht="18">
      <c r="B1118" s="211"/>
      <c r="C1118" s="211"/>
      <c r="D1118" s="104"/>
      <c r="E1118" s="104"/>
      <c r="F1118" s="104"/>
      <c r="G1118" s="104"/>
      <c r="H1118" s="104"/>
      <c r="I1118" s="104"/>
      <c r="J1118" s="104"/>
    </row>
    <row r="1119" spans="2:10" ht="18">
      <c r="B1119" s="211"/>
      <c r="C1119" s="211"/>
      <c r="D1119" s="104"/>
      <c r="E1119" s="104"/>
      <c r="F1119" s="104"/>
      <c r="G1119" s="104"/>
      <c r="H1119" s="104"/>
      <c r="I1119" s="104"/>
      <c r="J1119" s="104"/>
    </row>
    <row r="1120" spans="2:10" ht="18">
      <c r="B1120" s="211"/>
      <c r="C1120" s="211"/>
      <c r="D1120" s="104"/>
      <c r="E1120" s="104"/>
      <c r="F1120" s="104"/>
      <c r="G1120" s="104"/>
      <c r="H1120" s="104"/>
      <c r="I1120" s="104"/>
      <c r="J1120" s="104"/>
    </row>
    <row r="1121" spans="2:10" ht="18">
      <c r="B1121" s="211"/>
      <c r="C1121" s="211"/>
      <c r="D1121" s="104"/>
      <c r="E1121" s="104"/>
      <c r="F1121" s="104"/>
      <c r="G1121" s="104"/>
      <c r="H1121" s="104"/>
      <c r="I1121" s="104"/>
      <c r="J1121" s="104"/>
    </row>
    <row r="1122" spans="2:10" ht="18">
      <c r="B1122" s="211"/>
      <c r="C1122" s="211"/>
      <c r="D1122" s="104"/>
      <c r="E1122" s="104"/>
      <c r="F1122" s="104"/>
      <c r="G1122" s="104"/>
      <c r="H1122" s="104"/>
      <c r="I1122" s="104"/>
      <c r="J1122" s="104"/>
    </row>
    <row r="1123" spans="2:10" ht="18">
      <c r="B1123" s="211"/>
      <c r="C1123" s="211"/>
      <c r="D1123" s="104"/>
      <c r="E1123" s="104"/>
      <c r="F1123" s="104"/>
      <c r="G1123" s="104"/>
      <c r="H1123" s="104"/>
      <c r="I1123" s="104"/>
      <c r="J1123" s="104"/>
    </row>
    <row r="1124" spans="2:10" ht="18">
      <c r="B1124" s="211"/>
      <c r="C1124" s="211"/>
      <c r="D1124" s="104"/>
      <c r="E1124" s="104"/>
      <c r="F1124" s="104"/>
      <c r="G1124" s="104"/>
      <c r="H1124" s="104"/>
      <c r="I1124" s="104"/>
      <c r="J1124" s="104"/>
    </row>
    <row r="1125" spans="2:10" ht="18">
      <c r="B1125" s="211"/>
      <c r="C1125" s="211"/>
      <c r="D1125" s="104"/>
      <c r="E1125" s="104"/>
      <c r="F1125" s="104"/>
      <c r="G1125" s="104"/>
      <c r="H1125" s="104"/>
      <c r="I1125" s="104"/>
      <c r="J1125" s="104"/>
    </row>
    <row r="1126" spans="2:10" ht="18">
      <c r="B1126" s="211"/>
      <c r="C1126" s="211"/>
      <c r="D1126" s="104"/>
      <c r="E1126" s="104"/>
      <c r="F1126" s="104"/>
      <c r="G1126" s="104"/>
      <c r="H1126" s="104"/>
      <c r="I1126" s="104"/>
      <c r="J1126" s="104"/>
    </row>
    <row r="1127" spans="2:10" ht="18">
      <c r="B1127" s="211"/>
      <c r="C1127" s="211"/>
      <c r="D1127" s="104"/>
      <c r="E1127" s="104"/>
      <c r="F1127" s="104"/>
      <c r="G1127" s="104"/>
      <c r="H1127" s="104"/>
      <c r="I1127" s="104"/>
      <c r="J1127" s="104"/>
    </row>
    <row r="1128" spans="2:10" ht="18">
      <c r="B1128" s="211"/>
      <c r="C1128" s="211"/>
      <c r="D1128" s="104"/>
      <c r="E1128" s="104"/>
      <c r="F1128" s="104"/>
      <c r="G1128" s="104"/>
      <c r="H1128" s="104"/>
      <c r="I1128" s="104"/>
      <c r="J1128" s="104"/>
    </row>
    <row r="1129" spans="2:10" ht="18">
      <c r="B1129" s="211"/>
      <c r="C1129" s="211"/>
      <c r="D1129" s="104"/>
      <c r="E1129" s="104"/>
      <c r="F1129" s="104"/>
      <c r="G1129" s="104"/>
      <c r="H1129" s="104"/>
      <c r="I1129" s="104"/>
      <c r="J1129" s="104"/>
    </row>
    <row r="1130" spans="2:10" ht="18">
      <c r="B1130" s="211"/>
      <c r="C1130" s="211"/>
      <c r="D1130" s="104"/>
      <c r="E1130" s="104"/>
      <c r="F1130" s="104"/>
      <c r="G1130" s="104"/>
      <c r="H1130" s="104"/>
      <c r="I1130" s="104"/>
      <c r="J1130" s="104"/>
    </row>
    <row r="1131" spans="2:10" ht="18">
      <c r="B1131" s="211"/>
      <c r="C1131" s="211"/>
      <c r="D1131" s="104"/>
      <c r="E1131" s="104"/>
      <c r="F1131" s="104"/>
      <c r="G1131" s="104"/>
      <c r="H1131" s="104"/>
      <c r="I1131" s="104"/>
      <c r="J1131" s="104"/>
    </row>
    <row r="1132" spans="2:10" ht="18">
      <c r="B1132" s="211"/>
      <c r="C1132" s="211"/>
      <c r="D1132" s="104"/>
      <c r="E1132" s="104"/>
      <c r="F1132" s="104"/>
      <c r="G1132" s="104"/>
      <c r="H1132" s="104"/>
      <c r="I1132" s="104"/>
      <c r="J1132" s="104"/>
    </row>
    <row r="1133" spans="2:10" ht="18">
      <c r="B1133" s="211"/>
      <c r="C1133" s="211"/>
      <c r="D1133" s="104"/>
      <c r="E1133" s="104"/>
      <c r="F1133" s="104"/>
      <c r="G1133" s="104"/>
      <c r="H1133" s="104"/>
      <c r="I1133" s="104"/>
      <c r="J1133" s="104"/>
    </row>
    <row r="1134" spans="2:10" ht="18">
      <c r="B1134" s="211"/>
      <c r="C1134" s="211"/>
      <c r="D1134" s="104"/>
      <c r="E1134" s="104"/>
      <c r="F1134" s="104"/>
      <c r="G1134" s="104"/>
      <c r="H1134" s="104"/>
      <c r="I1134" s="104"/>
      <c r="J1134" s="104"/>
    </row>
    <row r="1135" spans="2:10" ht="18">
      <c r="B1135" s="211"/>
      <c r="C1135" s="211"/>
      <c r="D1135" s="104"/>
      <c r="E1135" s="104"/>
      <c r="F1135" s="104"/>
      <c r="G1135" s="104"/>
      <c r="H1135" s="104"/>
      <c r="I1135" s="104"/>
      <c r="J1135" s="104"/>
    </row>
    <row r="1136" spans="2:10" ht="18">
      <c r="B1136" s="211"/>
      <c r="C1136" s="211"/>
      <c r="D1136" s="104"/>
      <c r="E1136" s="104"/>
      <c r="F1136" s="104"/>
      <c r="G1136" s="104"/>
      <c r="H1136" s="104"/>
      <c r="I1136" s="104"/>
      <c r="J1136" s="104"/>
    </row>
    <row r="1137" spans="2:10" ht="18">
      <c r="B1137" s="211"/>
      <c r="C1137" s="211"/>
      <c r="D1137" s="104"/>
      <c r="E1137" s="104"/>
      <c r="F1137" s="104"/>
      <c r="G1137" s="104"/>
      <c r="H1137" s="104"/>
      <c r="I1137" s="104"/>
      <c r="J1137" s="104"/>
    </row>
    <row r="1138" spans="2:10" ht="18">
      <c r="B1138" s="211"/>
      <c r="C1138" s="211"/>
      <c r="D1138" s="104"/>
      <c r="E1138" s="104"/>
      <c r="F1138" s="104"/>
      <c r="G1138" s="104"/>
      <c r="H1138" s="104"/>
      <c r="I1138" s="104"/>
      <c r="J1138" s="104"/>
    </row>
    <row r="1139" spans="2:10" ht="18">
      <c r="B1139" s="211"/>
      <c r="C1139" s="211"/>
      <c r="D1139" s="104"/>
      <c r="E1139" s="104"/>
      <c r="F1139" s="104"/>
      <c r="G1139" s="104"/>
      <c r="H1139" s="104"/>
      <c r="I1139" s="104"/>
      <c r="J1139" s="104"/>
    </row>
    <row r="1140" spans="2:10" ht="18">
      <c r="B1140" s="211"/>
      <c r="C1140" s="211"/>
      <c r="D1140" s="104"/>
      <c r="E1140" s="104"/>
      <c r="F1140" s="104"/>
      <c r="G1140" s="104"/>
      <c r="H1140" s="104"/>
      <c r="I1140" s="104"/>
      <c r="J1140" s="104"/>
    </row>
    <row r="1141" spans="2:10" ht="18">
      <c r="B1141" s="211"/>
      <c r="C1141" s="211"/>
      <c r="D1141" s="104"/>
      <c r="E1141" s="104"/>
      <c r="F1141" s="104"/>
      <c r="G1141" s="104"/>
      <c r="H1141" s="104"/>
      <c r="I1141" s="104"/>
      <c r="J1141" s="104"/>
    </row>
    <row r="1142" spans="2:10" ht="18">
      <c r="B1142" s="211"/>
      <c r="C1142" s="211"/>
      <c r="D1142" s="104"/>
      <c r="E1142" s="104"/>
      <c r="F1142" s="104"/>
      <c r="G1142" s="104"/>
      <c r="H1142" s="104"/>
      <c r="I1142" s="104"/>
      <c r="J1142" s="104"/>
    </row>
    <row r="1143" spans="2:10" ht="18">
      <c r="B1143" s="211"/>
      <c r="C1143" s="211"/>
      <c r="D1143" s="104"/>
      <c r="E1143" s="104"/>
      <c r="F1143" s="104"/>
      <c r="G1143" s="104"/>
      <c r="H1143" s="104"/>
      <c r="I1143" s="104"/>
      <c r="J1143" s="104"/>
    </row>
    <row r="1144" spans="2:10" ht="18">
      <c r="B1144" s="211"/>
      <c r="C1144" s="211"/>
      <c r="D1144" s="104"/>
      <c r="E1144" s="104"/>
      <c r="F1144" s="104"/>
      <c r="G1144" s="104"/>
      <c r="H1144" s="104"/>
      <c r="I1144" s="104"/>
      <c r="J1144" s="104"/>
    </row>
    <row r="1145" spans="2:10" ht="18">
      <c r="B1145" s="211"/>
      <c r="C1145" s="211"/>
      <c r="D1145" s="104"/>
      <c r="E1145" s="104"/>
      <c r="F1145" s="104"/>
      <c r="G1145" s="104"/>
      <c r="H1145" s="104"/>
      <c r="I1145" s="104"/>
      <c r="J1145" s="104"/>
    </row>
    <row r="1146" spans="2:10" ht="18">
      <c r="B1146" s="211"/>
      <c r="C1146" s="211"/>
      <c r="D1146" s="104"/>
      <c r="E1146" s="104"/>
      <c r="F1146" s="104"/>
      <c r="G1146" s="104"/>
      <c r="H1146" s="104"/>
      <c r="I1146" s="104"/>
      <c r="J1146" s="104"/>
    </row>
    <row r="1147" spans="2:10" ht="18">
      <c r="B1147" s="211"/>
      <c r="C1147" s="211"/>
      <c r="D1147" s="104"/>
      <c r="E1147" s="104"/>
      <c r="F1147" s="104"/>
      <c r="G1147" s="104"/>
      <c r="H1147" s="104"/>
      <c r="I1147" s="104"/>
      <c r="J1147" s="104"/>
    </row>
    <row r="1148" spans="2:10" ht="18">
      <c r="B1148" s="211"/>
      <c r="C1148" s="211"/>
      <c r="D1148" s="104"/>
      <c r="E1148" s="104"/>
      <c r="F1148" s="104"/>
      <c r="G1148" s="104"/>
      <c r="H1148" s="104"/>
      <c r="I1148" s="104"/>
      <c r="J1148" s="104"/>
    </row>
    <row r="1149" spans="2:10" ht="18">
      <c r="B1149" s="211"/>
      <c r="C1149" s="211"/>
      <c r="D1149" s="104"/>
      <c r="E1149" s="104"/>
      <c r="F1149" s="104"/>
      <c r="G1149" s="104"/>
      <c r="H1149" s="104"/>
      <c r="I1149" s="104"/>
      <c r="J1149" s="104"/>
    </row>
    <row r="1150" spans="2:10" ht="18">
      <c r="B1150" s="211"/>
      <c r="C1150" s="211"/>
      <c r="D1150" s="104"/>
      <c r="E1150" s="104"/>
      <c r="F1150" s="104"/>
      <c r="G1150" s="104"/>
      <c r="H1150" s="104"/>
      <c r="I1150" s="104"/>
      <c r="J1150" s="104"/>
    </row>
    <row r="1151" spans="2:10" ht="18">
      <c r="B1151" s="211"/>
      <c r="C1151" s="211"/>
      <c r="D1151" s="104"/>
      <c r="E1151" s="104"/>
      <c r="F1151" s="104"/>
      <c r="G1151" s="104"/>
      <c r="H1151" s="104"/>
      <c r="I1151" s="104"/>
      <c r="J1151" s="104"/>
    </row>
    <row r="1152" spans="2:10" ht="18">
      <c r="B1152" s="211"/>
      <c r="C1152" s="211"/>
      <c r="D1152" s="104"/>
      <c r="E1152" s="104"/>
      <c r="F1152" s="104"/>
      <c r="G1152" s="104"/>
      <c r="H1152" s="104"/>
      <c r="I1152" s="104"/>
      <c r="J1152" s="104"/>
    </row>
    <row r="1153" spans="2:10" ht="18">
      <c r="B1153" s="211"/>
      <c r="C1153" s="211"/>
      <c r="D1153" s="104"/>
      <c r="E1153" s="104"/>
      <c r="F1153" s="104"/>
      <c r="G1153" s="104"/>
      <c r="H1153" s="104"/>
      <c r="I1153" s="104"/>
      <c r="J1153" s="104"/>
    </row>
    <row r="1154" spans="2:10" ht="18">
      <c r="B1154" s="211"/>
      <c r="C1154" s="211"/>
      <c r="D1154" s="104"/>
      <c r="E1154" s="104"/>
      <c r="F1154" s="104"/>
      <c r="G1154" s="104"/>
      <c r="H1154" s="104"/>
      <c r="I1154" s="104"/>
      <c r="J1154" s="104"/>
    </row>
    <row r="1155" spans="2:10" ht="18">
      <c r="B1155" s="211"/>
      <c r="C1155" s="211"/>
      <c r="D1155" s="104"/>
      <c r="E1155" s="104"/>
      <c r="F1155" s="104"/>
      <c r="G1155" s="104"/>
      <c r="H1155" s="104"/>
      <c r="I1155" s="104"/>
      <c r="J1155" s="104"/>
    </row>
    <row r="1156" spans="2:10" ht="18">
      <c r="B1156" s="211"/>
      <c r="C1156" s="211"/>
      <c r="D1156" s="104"/>
      <c r="E1156" s="104"/>
      <c r="F1156" s="104"/>
      <c r="G1156" s="104"/>
      <c r="H1156" s="104"/>
      <c r="I1156" s="104"/>
      <c r="J1156" s="104"/>
    </row>
    <row r="1157" spans="2:10" ht="18">
      <c r="B1157" s="211"/>
      <c r="C1157" s="211"/>
      <c r="D1157" s="104"/>
      <c r="E1157" s="104"/>
      <c r="F1157" s="104"/>
      <c r="G1157" s="104"/>
      <c r="H1157" s="104"/>
      <c r="I1157" s="104"/>
      <c r="J1157" s="104"/>
    </row>
    <row r="1158" spans="2:10" ht="18">
      <c r="B1158" s="211"/>
      <c r="C1158" s="211"/>
      <c r="D1158" s="104"/>
      <c r="E1158" s="104"/>
      <c r="F1158" s="104"/>
      <c r="G1158" s="104"/>
      <c r="H1158" s="104"/>
      <c r="I1158" s="104"/>
      <c r="J1158" s="104"/>
    </row>
    <row r="1159" spans="2:10" ht="18">
      <c r="B1159" s="211"/>
      <c r="C1159" s="211"/>
      <c r="D1159" s="104"/>
      <c r="E1159" s="104"/>
      <c r="F1159" s="104"/>
      <c r="G1159" s="104"/>
      <c r="H1159" s="104"/>
      <c r="I1159" s="104"/>
      <c r="J1159" s="104"/>
    </row>
    <row r="1160" spans="2:10" ht="18">
      <c r="B1160" s="211"/>
      <c r="C1160" s="211"/>
      <c r="D1160" s="104"/>
      <c r="E1160" s="104"/>
      <c r="F1160" s="104"/>
      <c r="G1160" s="104"/>
      <c r="H1160" s="104"/>
      <c r="I1160" s="104"/>
      <c r="J1160" s="104"/>
    </row>
    <row r="1161" spans="2:10" ht="18">
      <c r="B1161" s="211"/>
      <c r="C1161" s="211"/>
      <c r="D1161" s="104"/>
      <c r="E1161" s="104"/>
      <c r="F1161" s="104"/>
      <c r="G1161" s="104"/>
      <c r="H1161" s="104"/>
      <c r="I1161" s="104"/>
      <c r="J1161" s="104"/>
    </row>
    <row r="1162" spans="2:10" ht="18">
      <c r="B1162" s="211"/>
      <c r="C1162" s="211"/>
      <c r="D1162" s="104"/>
      <c r="E1162" s="104"/>
      <c r="F1162" s="104"/>
      <c r="G1162" s="104"/>
      <c r="H1162" s="104"/>
      <c r="I1162" s="104"/>
      <c r="J1162" s="104"/>
    </row>
    <row r="1163" spans="2:10" ht="18">
      <c r="B1163" s="211"/>
      <c r="C1163" s="211"/>
      <c r="D1163" s="104"/>
      <c r="E1163" s="104"/>
      <c r="F1163" s="104"/>
      <c r="G1163" s="104"/>
      <c r="H1163" s="104"/>
      <c r="I1163" s="104"/>
      <c r="J1163" s="104"/>
    </row>
    <row r="1164" spans="2:10" ht="18">
      <c r="B1164" s="211"/>
      <c r="C1164" s="211"/>
      <c r="D1164" s="104"/>
      <c r="E1164" s="104"/>
      <c r="F1164" s="104"/>
      <c r="G1164" s="104"/>
      <c r="H1164" s="104"/>
      <c r="I1164" s="104"/>
      <c r="J1164" s="104"/>
    </row>
    <row r="1165" spans="2:10" ht="18">
      <c r="B1165" s="211"/>
      <c r="C1165" s="211"/>
      <c r="D1165" s="104"/>
      <c r="E1165" s="104"/>
      <c r="F1165" s="104"/>
      <c r="G1165" s="104"/>
      <c r="H1165" s="104"/>
      <c r="I1165" s="104"/>
      <c r="J1165" s="104"/>
    </row>
    <row r="1166" spans="2:10" ht="18">
      <c r="B1166" s="211"/>
      <c r="C1166" s="211"/>
      <c r="D1166" s="104"/>
      <c r="E1166" s="104"/>
      <c r="F1166" s="104"/>
      <c r="G1166" s="104"/>
      <c r="H1166" s="104"/>
      <c r="I1166" s="104"/>
      <c r="J1166" s="104"/>
    </row>
    <row r="1167" spans="2:10" ht="18">
      <c r="B1167" s="211"/>
      <c r="C1167" s="211"/>
      <c r="D1167" s="104"/>
      <c r="E1167" s="104"/>
      <c r="F1167" s="104"/>
      <c r="G1167" s="104"/>
      <c r="H1167" s="104"/>
      <c r="I1167" s="104"/>
      <c r="J1167" s="104"/>
    </row>
    <row r="1168" spans="2:10" ht="18">
      <c r="B1168" s="211"/>
      <c r="C1168" s="211"/>
      <c r="D1168" s="104"/>
      <c r="E1168" s="104"/>
      <c r="F1168" s="104"/>
      <c r="G1168" s="104"/>
      <c r="H1168" s="104"/>
      <c r="I1168" s="104"/>
      <c r="J1168" s="104"/>
    </row>
    <row r="1169" spans="2:10" ht="18">
      <c r="B1169" s="211"/>
      <c r="C1169" s="211"/>
      <c r="D1169" s="104"/>
      <c r="E1169" s="104"/>
      <c r="F1169" s="104"/>
      <c r="G1169" s="104"/>
      <c r="H1169" s="104"/>
      <c r="I1169" s="104"/>
      <c r="J1169" s="104"/>
    </row>
    <row r="1170" spans="2:10" ht="18">
      <c r="B1170" s="211"/>
      <c r="C1170" s="211"/>
      <c r="D1170" s="104"/>
      <c r="E1170" s="104"/>
      <c r="F1170" s="104"/>
      <c r="G1170" s="104"/>
      <c r="H1170" s="104"/>
      <c r="I1170" s="104"/>
      <c r="J1170" s="104"/>
    </row>
    <row r="1171" spans="2:10" ht="18">
      <c r="B1171" s="211"/>
      <c r="C1171" s="211"/>
      <c r="D1171" s="104"/>
      <c r="E1171" s="104"/>
      <c r="F1171" s="104"/>
      <c r="G1171" s="104"/>
      <c r="H1171" s="104"/>
      <c r="I1171" s="104"/>
      <c r="J1171" s="104"/>
    </row>
    <row r="1172" spans="2:10" ht="18">
      <c r="B1172" s="211"/>
      <c r="C1172" s="211"/>
      <c r="D1172" s="104"/>
      <c r="E1172" s="104"/>
      <c r="F1172" s="104"/>
      <c r="G1172" s="104"/>
      <c r="H1172" s="104"/>
      <c r="I1172" s="104"/>
      <c r="J1172" s="104"/>
    </row>
    <row r="1173" spans="2:10" ht="18">
      <c r="B1173" s="211"/>
      <c r="C1173" s="211"/>
      <c r="D1173" s="104"/>
      <c r="E1173" s="104"/>
      <c r="F1173" s="104"/>
      <c r="G1173" s="104"/>
      <c r="H1173" s="104"/>
      <c r="I1173" s="104"/>
      <c r="J1173" s="104"/>
    </row>
    <row r="1174" spans="2:10" ht="18">
      <c r="B1174" s="211"/>
      <c r="C1174" s="211"/>
      <c r="D1174" s="104"/>
      <c r="E1174" s="104"/>
      <c r="F1174" s="104"/>
      <c r="G1174" s="104"/>
      <c r="H1174" s="104"/>
      <c r="I1174" s="104"/>
      <c r="J1174" s="104"/>
    </row>
    <row r="1175" spans="2:10" ht="18">
      <c r="B1175" s="211"/>
      <c r="C1175" s="211"/>
      <c r="D1175" s="104"/>
      <c r="E1175" s="104"/>
      <c r="F1175" s="104"/>
      <c r="G1175" s="104"/>
      <c r="H1175" s="104"/>
      <c r="I1175" s="104"/>
      <c r="J1175" s="104"/>
    </row>
    <row r="1176" spans="2:10" ht="18">
      <c r="B1176" s="211"/>
      <c r="C1176" s="211"/>
      <c r="D1176" s="104"/>
      <c r="E1176" s="104"/>
      <c r="F1176" s="104"/>
      <c r="G1176" s="104"/>
      <c r="H1176" s="104"/>
      <c r="I1176" s="104"/>
      <c r="J1176" s="104"/>
    </row>
    <row r="1177" spans="2:10" ht="18">
      <c r="B1177" s="211"/>
      <c r="C1177" s="211"/>
      <c r="D1177" s="104"/>
      <c r="E1177" s="104"/>
      <c r="F1177" s="104"/>
      <c r="G1177" s="104"/>
      <c r="H1177" s="104"/>
      <c r="I1177" s="104"/>
      <c r="J1177" s="104"/>
    </row>
    <row r="1178" spans="2:10" ht="18">
      <c r="B1178" s="211"/>
      <c r="C1178" s="211"/>
      <c r="D1178" s="104"/>
      <c r="E1178" s="104"/>
      <c r="F1178" s="104"/>
      <c r="G1178" s="104"/>
      <c r="H1178" s="104"/>
      <c r="I1178" s="104"/>
      <c r="J1178" s="104"/>
    </row>
    <row r="1179" spans="2:10" ht="18">
      <c r="B1179" s="211"/>
      <c r="C1179" s="211"/>
      <c r="D1179" s="104"/>
      <c r="E1179" s="104"/>
      <c r="F1179" s="104"/>
      <c r="G1179" s="104"/>
      <c r="H1179" s="104"/>
      <c r="I1179" s="104"/>
      <c r="J1179" s="104"/>
    </row>
    <row r="1180" spans="2:10" ht="18">
      <c r="B1180" s="211"/>
      <c r="C1180" s="211"/>
      <c r="D1180" s="104"/>
      <c r="E1180" s="104"/>
      <c r="F1180" s="104"/>
      <c r="G1180" s="104"/>
      <c r="H1180" s="104"/>
      <c r="I1180" s="104"/>
      <c r="J1180" s="104"/>
    </row>
    <row r="1181" spans="2:10" ht="18">
      <c r="B1181" s="211"/>
      <c r="C1181" s="211"/>
      <c r="D1181" s="104"/>
      <c r="E1181" s="104"/>
      <c r="F1181" s="104"/>
      <c r="G1181" s="104"/>
      <c r="H1181" s="104"/>
      <c r="I1181" s="104"/>
      <c r="J1181" s="104"/>
    </row>
    <row r="1182" spans="2:10" ht="18">
      <c r="B1182" s="211"/>
      <c r="C1182" s="211"/>
      <c r="D1182" s="104"/>
      <c r="E1182" s="104"/>
      <c r="F1182" s="104"/>
      <c r="G1182" s="104"/>
      <c r="H1182" s="104"/>
      <c r="I1182" s="104"/>
      <c r="J1182" s="104"/>
    </row>
    <row r="1183" spans="2:10" ht="18">
      <c r="B1183" s="211"/>
      <c r="C1183" s="211"/>
      <c r="D1183" s="104"/>
      <c r="E1183" s="104"/>
      <c r="F1183" s="104"/>
      <c r="G1183" s="104"/>
      <c r="H1183" s="104"/>
      <c r="I1183" s="104"/>
      <c r="J1183" s="104"/>
    </row>
    <row r="1184" spans="2:10" ht="18">
      <c r="B1184" s="211"/>
      <c r="C1184" s="211"/>
      <c r="D1184" s="104"/>
      <c r="E1184" s="104"/>
      <c r="F1184" s="104"/>
      <c r="G1184" s="104"/>
      <c r="H1184" s="104"/>
      <c r="I1184" s="104"/>
      <c r="J1184" s="104"/>
    </row>
    <row r="1185" spans="2:10" ht="18">
      <c r="B1185" s="211"/>
      <c r="C1185" s="211"/>
      <c r="D1185" s="104"/>
      <c r="E1185" s="104"/>
      <c r="F1185" s="104"/>
      <c r="G1185" s="104"/>
      <c r="H1185" s="104"/>
      <c r="I1185" s="104"/>
      <c r="J1185" s="104"/>
    </row>
    <row r="1186" spans="2:10" ht="18">
      <c r="B1186" s="211"/>
      <c r="C1186" s="211"/>
      <c r="D1186" s="104"/>
      <c r="E1186" s="104"/>
      <c r="F1186" s="104"/>
      <c r="G1186" s="104"/>
      <c r="H1186" s="104"/>
      <c r="I1186" s="104"/>
      <c r="J1186" s="104"/>
    </row>
    <row r="1187" spans="2:10" ht="18">
      <c r="B1187" s="211"/>
      <c r="C1187" s="211"/>
      <c r="D1187" s="104"/>
      <c r="E1187" s="104"/>
      <c r="F1187" s="104"/>
      <c r="G1187" s="104"/>
      <c r="H1187" s="104"/>
      <c r="I1187" s="104"/>
      <c r="J1187" s="104"/>
    </row>
    <row r="1188" spans="2:10" ht="18">
      <c r="B1188" s="211"/>
      <c r="C1188" s="211"/>
      <c r="D1188" s="104"/>
      <c r="E1188" s="104"/>
      <c r="F1188" s="104"/>
      <c r="G1188" s="104"/>
      <c r="H1188" s="104"/>
      <c r="I1188" s="104"/>
      <c r="J1188" s="104"/>
    </row>
    <row r="1189" spans="2:10" ht="18">
      <c r="B1189" s="211"/>
      <c r="C1189" s="211"/>
      <c r="D1189" s="104"/>
      <c r="E1189" s="104"/>
      <c r="F1189" s="104"/>
      <c r="G1189" s="104"/>
      <c r="H1189" s="104"/>
      <c r="I1189" s="104"/>
      <c r="J1189" s="104"/>
    </row>
    <row r="1190" spans="2:10" ht="18">
      <c r="B1190" s="211"/>
      <c r="C1190" s="211"/>
      <c r="D1190" s="104"/>
      <c r="E1190" s="104"/>
      <c r="F1190" s="104"/>
      <c r="G1190" s="104"/>
      <c r="H1190" s="104"/>
      <c r="I1190" s="104"/>
      <c r="J1190" s="104"/>
    </row>
    <row r="1191" spans="2:10" ht="18">
      <c r="B1191" s="211"/>
      <c r="C1191" s="211"/>
      <c r="D1191" s="104"/>
      <c r="E1191" s="104"/>
      <c r="F1191" s="104"/>
      <c r="G1191" s="104"/>
      <c r="H1191" s="104"/>
      <c r="I1191" s="104"/>
      <c r="J1191" s="104"/>
    </row>
    <row r="1192" spans="2:10" ht="18">
      <c r="B1192" s="211"/>
      <c r="C1192" s="211"/>
      <c r="D1192" s="104"/>
      <c r="E1192" s="104"/>
      <c r="F1192" s="104"/>
      <c r="G1192" s="104"/>
      <c r="H1192" s="104"/>
      <c r="I1192" s="104"/>
      <c r="J1192" s="104"/>
    </row>
    <row r="1193" spans="2:10" ht="18">
      <c r="B1193" s="211"/>
      <c r="C1193" s="211"/>
      <c r="D1193" s="104"/>
      <c r="E1193" s="104"/>
      <c r="F1193" s="104"/>
      <c r="G1193" s="104"/>
      <c r="H1193" s="104"/>
      <c r="I1193" s="104"/>
      <c r="J1193" s="104"/>
    </row>
    <row r="1194" spans="2:10" ht="18">
      <c r="B1194" s="211"/>
      <c r="C1194" s="211"/>
      <c r="D1194" s="104"/>
      <c r="E1194" s="104"/>
      <c r="F1194" s="104"/>
      <c r="G1194" s="104"/>
      <c r="H1194" s="104"/>
      <c r="I1194" s="104"/>
      <c r="J1194" s="104"/>
    </row>
    <row r="1195" spans="2:10" ht="18">
      <c r="B1195" s="211"/>
      <c r="C1195" s="211"/>
      <c r="D1195" s="104"/>
      <c r="E1195" s="104"/>
      <c r="F1195" s="104"/>
      <c r="G1195" s="104"/>
      <c r="H1195" s="104"/>
      <c r="I1195" s="104"/>
      <c r="J1195" s="104"/>
    </row>
    <row r="1196" spans="2:10" ht="18">
      <c r="B1196" s="211"/>
      <c r="C1196" s="211"/>
      <c r="D1196" s="104"/>
      <c r="E1196" s="104"/>
      <c r="F1196" s="104"/>
      <c r="G1196" s="104"/>
      <c r="H1196" s="104"/>
      <c r="I1196" s="104"/>
      <c r="J1196" s="104"/>
    </row>
    <row r="1197" spans="2:10" ht="18">
      <c r="B1197" s="211"/>
      <c r="C1197" s="211"/>
      <c r="D1197" s="104"/>
      <c r="E1197" s="104"/>
      <c r="F1197" s="104"/>
      <c r="G1197" s="104"/>
      <c r="H1197" s="104"/>
      <c r="I1197" s="104"/>
      <c r="J1197" s="104"/>
    </row>
    <row r="1198" spans="2:10" ht="18">
      <c r="B1198" s="211"/>
      <c r="C1198" s="211"/>
      <c r="D1198" s="104"/>
      <c r="E1198" s="104"/>
      <c r="F1198" s="104"/>
      <c r="G1198" s="104"/>
      <c r="H1198" s="104"/>
      <c r="I1198" s="104"/>
      <c r="J1198" s="104"/>
    </row>
    <row r="1199" spans="2:10" ht="18">
      <c r="B1199" s="211"/>
      <c r="C1199" s="211"/>
      <c r="D1199" s="104"/>
      <c r="E1199" s="104"/>
      <c r="F1199" s="104"/>
      <c r="G1199" s="104"/>
      <c r="H1199" s="104"/>
      <c r="I1199" s="104"/>
      <c r="J1199" s="104"/>
    </row>
    <row r="1200" spans="2:10" ht="18">
      <c r="B1200" s="211"/>
      <c r="C1200" s="211"/>
      <c r="D1200" s="104"/>
      <c r="E1200" s="104"/>
      <c r="F1200" s="104"/>
      <c r="G1200" s="104"/>
      <c r="H1200" s="104"/>
      <c r="I1200" s="104"/>
      <c r="J1200" s="104"/>
    </row>
    <row r="1201" spans="2:10" ht="18">
      <c r="B1201" s="211"/>
      <c r="C1201" s="211"/>
      <c r="D1201" s="104"/>
      <c r="E1201" s="104"/>
      <c r="F1201" s="104"/>
      <c r="G1201" s="104"/>
      <c r="H1201" s="104"/>
      <c r="I1201" s="104"/>
      <c r="J1201" s="104"/>
    </row>
    <row r="1202" spans="2:10" ht="18">
      <c r="B1202" s="211"/>
      <c r="C1202" s="211"/>
      <c r="D1202" s="104"/>
      <c r="E1202" s="104"/>
      <c r="F1202" s="104"/>
      <c r="G1202" s="104"/>
      <c r="H1202" s="104"/>
      <c r="I1202" s="104"/>
      <c r="J1202" s="104"/>
    </row>
    <row r="1203" spans="2:10" ht="18">
      <c r="B1203" s="211"/>
      <c r="C1203" s="211"/>
      <c r="D1203" s="104"/>
      <c r="E1203" s="104"/>
      <c r="F1203" s="104"/>
      <c r="G1203" s="104"/>
      <c r="H1203" s="104"/>
      <c r="I1203" s="104"/>
      <c r="J1203" s="104"/>
    </row>
    <row r="1204" spans="2:10" ht="18">
      <c r="B1204" s="211"/>
      <c r="C1204" s="211"/>
      <c r="D1204" s="104"/>
      <c r="E1204" s="104"/>
      <c r="F1204" s="104"/>
      <c r="G1204" s="104"/>
      <c r="H1204" s="104"/>
      <c r="I1204" s="104"/>
      <c r="J1204" s="104"/>
    </row>
    <row r="1205" spans="2:10" ht="18">
      <c r="B1205" s="211"/>
      <c r="C1205" s="211"/>
      <c r="D1205" s="104"/>
      <c r="E1205" s="104"/>
      <c r="F1205" s="104"/>
      <c r="G1205" s="104"/>
      <c r="H1205" s="104"/>
      <c r="I1205" s="104"/>
      <c r="J1205" s="104"/>
    </row>
    <row r="1206" spans="2:10" ht="18">
      <c r="B1206" s="211"/>
      <c r="C1206" s="211"/>
      <c r="D1206" s="104"/>
      <c r="E1206" s="104"/>
      <c r="F1206" s="104"/>
      <c r="G1206" s="104"/>
      <c r="H1206" s="104"/>
      <c r="I1206" s="104"/>
      <c r="J1206" s="104"/>
    </row>
    <row r="1207" spans="2:10" ht="18">
      <c r="B1207" s="211"/>
      <c r="C1207" s="211"/>
      <c r="D1207" s="104"/>
      <c r="E1207" s="104"/>
      <c r="F1207" s="104"/>
      <c r="G1207" s="104"/>
      <c r="H1207" s="104"/>
      <c r="I1207" s="104"/>
      <c r="J1207" s="104"/>
    </row>
    <row r="1208" spans="2:10" ht="18">
      <c r="B1208" s="211"/>
      <c r="C1208" s="211"/>
      <c r="D1208" s="104"/>
      <c r="E1208" s="104"/>
      <c r="F1208" s="104"/>
      <c r="G1208" s="104"/>
      <c r="H1208" s="104"/>
      <c r="I1208" s="104"/>
      <c r="J1208" s="104"/>
    </row>
    <row r="1209" spans="2:10" ht="18">
      <c r="B1209" s="211"/>
      <c r="C1209" s="211"/>
      <c r="D1209" s="104"/>
      <c r="E1209" s="104"/>
      <c r="F1209" s="104"/>
      <c r="G1209" s="104"/>
      <c r="H1209" s="104"/>
      <c r="I1209" s="104"/>
      <c r="J1209" s="104"/>
    </row>
    <row r="1210" spans="2:10" ht="18">
      <c r="B1210" s="211"/>
      <c r="C1210" s="211"/>
      <c r="D1210" s="104"/>
      <c r="E1210" s="104"/>
      <c r="F1210" s="104"/>
      <c r="G1210" s="104"/>
      <c r="H1210" s="104"/>
      <c r="I1210" s="104"/>
      <c r="J1210" s="104"/>
    </row>
    <row r="1211" spans="2:10" ht="18">
      <c r="B1211" s="211"/>
      <c r="C1211" s="211"/>
      <c r="D1211" s="104"/>
      <c r="E1211" s="104"/>
      <c r="F1211" s="104"/>
      <c r="G1211" s="104"/>
      <c r="H1211" s="104"/>
      <c r="I1211" s="104"/>
      <c r="J1211" s="104"/>
    </row>
    <row r="1212" spans="2:10" ht="18">
      <c r="B1212" s="211"/>
      <c r="C1212" s="211"/>
      <c r="D1212" s="104"/>
      <c r="E1212" s="104"/>
      <c r="F1212" s="104"/>
      <c r="G1212" s="104"/>
      <c r="H1212" s="104"/>
      <c r="I1212" s="104"/>
      <c r="J1212" s="104"/>
    </row>
    <row r="1213" spans="2:10" ht="18">
      <c r="B1213" s="211"/>
      <c r="C1213" s="211"/>
      <c r="D1213" s="104"/>
      <c r="E1213" s="104"/>
      <c r="F1213" s="104"/>
      <c r="G1213" s="104"/>
      <c r="H1213" s="104"/>
      <c r="I1213" s="104"/>
      <c r="J1213" s="104"/>
    </row>
    <row r="1214" spans="2:10" ht="18">
      <c r="B1214" s="211"/>
      <c r="C1214" s="211"/>
      <c r="D1214" s="104"/>
      <c r="E1214" s="104"/>
      <c r="F1214" s="104"/>
      <c r="G1214" s="104"/>
      <c r="H1214" s="104"/>
      <c r="I1214" s="104"/>
      <c r="J1214" s="104"/>
    </row>
    <row r="1215" spans="2:10" ht="18">
      <c r="B1215" s="211"/>
      <c r="C1215" s="211"/>
      <c r="D1215" s="104"/>
      <c r="E1215" s="104"/>
      <c r="F1215" s="104"/>
      <c r="G1215" s="104"/>
      <c r="H1215" s="104"/>
      <c r="I1215" s="104"/>
      <c r="J1215" s="104"/>
    </row>
    <row r="1216" spans="2:10" ht="18">
      <c r="B1216" s="211"/>
      <c r="C1216" s="211"/>
      <c r="D1216" s="104"/>
      <c r="E1216" s="104"/>
      <c r="F1216" s="104"/>
      <c r="G1216" s="104"/>
      <c r="H1216" s="104"/>
      <c r="I1216" s="104"/>
      <c r="J1216" s="104"/>
    </row>
    <row r="1217" spans="2:10" ht="18">
      <c r="B1217" s="211"/>
      <c r="C1217" s="211"/>
      <c r="D1217" s="104"/>
      <c r="E1217" s="104"/>
      <c r="F1217" s="104"/>
      <c r="G1217" s="104"/>
      <c r="H1217" s="104"/>
      <c r="I1217" s="104"/>
      <c r="J1217" s="104"/>
    </row>
    <row r="1218" spans="2:10" ht="18">
      <c r="B1218" s="211"/>
      <c r="C1218" s="211"/>
      <c r="D1218" s="104"/>
      <c r="E1218" s="104"/>
      <c r="F1218" s="104"/>
      <c r="G1218" s="104"/>
      <c r="H1218" s="104"/>
      <c r="I1218" s="104"/>
      <c r="J1218" s="104"/>
    </row>
    <row r="1219" spans="2:10" ht="18">
      <c r="B1219" s="211"/>
      <c r="C1219" s="211"/>
      <c r="D1219" s="104"/>
      <c r="E1219" s="104"/>
      <c r="F1219" s="104"/>
      <c r="G1219" s="104"/>
      <c r="H1219" s="104"/>
      <c r="I1219" s="104"/>
      <c r="J1219" s="104"/>
    </row>
    <row r="1220" spans="2:10" ht="18">
      <c r="B1220" s="211"/>
      <c r="C1220" s="211"/>
      <c r="D1220" s="104"/>
      <c r="E1220" s="104"/>
      <c r="F1220" s="104"/>
      <c r="G1220" s="104"/>
      <c r="H1220" s="104"/>
      <c r="I1220" s="104"/>
      <c r="J1220" s="104"/>
    </row>
    <row r="1221" spans="2:10" ht="18">
      <c r="B1221" s="211"/>
      <c r="C1221" s="211"/>
      <c r="D1221" s="104"/>
      <c r="E1221" s="104"/>
      <c r="F1221" s="104"/>
      <c r="G1221" s="104"/>
      <c r="H1221" s="104"/>
      <c r="I1221" s="104"/>
      <c r="J1221" s="104"/>
    </row>
    <row r="1222" spans="2:10" ht="18">
      <c r="B1222" s="211"/>
      <c r="C1222" s="211"/>
      <c r="D1222" s="104"/>
      <c r="E1222" s="104"/>
      <c r="F1222" s="104"/>
      <c r="G1222" s="104"/>
      <c r="H1222" s="104"/>
      <c r="I1222" s="104"/>
      <c r="J1222" s="104"/>
    </row>
    <row r="1223" spans="2:10" ht="18">
      <c r="B1223" s="211"/>
      <c r="C1223" s="211"/>
      <c r="D1223" s="104"/>
      <c r="E1223" s="104"/>
      <c r="F1223" s="104"/>
      <c r="G1223" s="104"/>
      <c r="H1223" s="104"/>
      <c r="I1223" s="104"/>
      <c r="J1223" s="104"/>
    </row>
    <row r="1224" spans="2:10" ht="18">
      <c r="B1224" s="211"/>
      <c r="C1224" s="211"/>
      <c r="D1224" s="104"/>
      <c r="E1224" s="104"/>
      <c r="F1224" s="104"/>
      <c r="G1224" s="104"/>
      <c r="H1224" s="104"/>
      <c r="I1224" s="104"/>
      <c r="J1224" s="104"/>
    </row>
    <row r="1225" spans="2:10" ht="18">
      <c r="B1225" s="211"/>
      <c r="C1225" s="211"/>
      <c r="D1225" s="104"/>
      <c r="E1225" s="104"/>
      <c r="F1225" s="104"/>
      <c r="G1225" s="104"/>
      <c r="H1225" s="104"/>
      <c r="I1225" s="104"/>
      <c r="J1225" s="104"/>
    </row>
    <row r="1226" spans="2:10" ht="18">
      <c r="B1226" s="211"/>
      <c r="C1226" s="211"/>
      <c r="D1226" s="104"/>
      <c r="E1226" s="104"/>
      <c r="F1226" s="104"/>
      <c r="G1226" s="104"/>
      <c r="H1226" s="104"/>
      <c r="I1226" s="104"/>
      <c r="J1226" s="104"/>
    </row>
    <row r="1227" spans="2:10" ht="18">
      <c r="B1227" s="211"/>
      <c r="C1227" s="211"/>
      <c r="D1227" s="104"/>
      <c r="E1227" s="104"/>
      <c r="F1227" s="104"/>
      <c r="G1227" s="104"/>
      <c r="H1227" s="104"/>
      <c r="I1227" s="104"/>
      <c r="J1227" s="104"/>
    </row>
    <row r="1228" spans="2:10" ht="18">
      <c r="B1228" s="211"/>
      <c r="C1228" s="211"/>
      <c r="D1228" s="104"/>
      <c r="E1228" s="104"/>
      <c r="F1228" s="104"/>
      <c r="G1228" s="104"/>
      <c r="H1228" s="104"/>
      <c r="I1228" s="104"/>
      <c r="J1228" s="104"/>
    </row>
    <row r="1229" spans="2:10" ht="18">
      <c r="B1229" s="211"/>
      <c r="C1229" s="211"/>
      <c r="D1229" s="104"/>
      <c r="E1229" s="104"/>
      <c r="F1229" s="104"/>
      <c r="G1229" s="104"/>
      <c r="H1229" s="104"/>
      <c r="I1229" s="104"/>
      <c r="J1229" s="104"/>
    </row>
    <row r="1230" spans="2:10" ht="18">
      <c r="B1230" s="211"/>
      <c r="C1230" s="211"/>
      <c r="D1230" s="104"/>
      <c r="E1230" s="104"/>
      <c r="F1230" s="104"/>
      <c r="G1230" s="104"/>
      <c r="H1230" s="104"/>
      <c r="I1230" s="104"/>
      <c r="J1230" s="104"/>
    </row>
    <row r="1231" spans="2:10" ht="18">
      <c r="B1231" s="211"/>
      <c r="C1231" s="211"/>
      <c r="D1231" s="104"/>
      <c r="E1231" s="104"/>
      <c r="F1231" s="104"/>
      <c r="G1231" s="104"/>
      <c r="H1231" s="104"/>
      <c r="I1231" s="104"/>
      <c r="J1231" s="104"/>
    </row>
    <row r="1232" spans="2:10" ht="18">
      <c r="B1232" s="211"/>
      <c r="C1232" s="211"/>
      <c r="D1232" s="104"/>
      <c r="E1232" s="104"/>
      <c r="F1232" s="104"/>
      <c r="G1232" s="104"/>
      <c r="H1232" s="104"/>
      <c r="I1232" s="104"/>
      <c r="J1232" s="104"/>
    </row>
    <row r="1233" spans="2:10" ht="18">
      <c r="B1233" s="211"/>
      <c r="C1233" s="211"/>
      <c r="D1233" s="104"/>
      <c r="E1233" s="104"/>
      <c r="F1233" s="104"/>
      <c r="G1233" s="104"/>
      <c r="H1233" s="104"/>
      <c r="I1233" s="104"/>
      <c r="J1233" s="104"/>
    </row>
    <row r="1234" spans="2:10" ht="18">
      <c r="B1234" s="211"/>
      <c r="C1234" s="211"/>
      <c r="D1234" s="104"/>
      <c r="E1234" s="104"/>
      <c r="F1234" s="104"/>
      <c r="G1234" s="104"/>
      <c r="H1234" s="104"/>
      <c r="I1234" s="104"/>
      <c r="J1234" s="104"/>
    </row>
    <row r="1235" spans="2:10" ht="18">
      <c r="B1235" s="211"/>
      <c r="C1235" s="211"/>
      <c r="D1235" s="104"/>
      <c r="E1235" s="104"/>
      <c r="F1235" s="104"/>
      <c r="G1235" s="104"/>
      <c r="H1235" s="104"/>
      <c r="I1235" s="104"/>
      <c r="J1235" s="104"/>
    </row>
    <row r="1236" spans="2:10" ht="18">
      <c r="B1236" s="211"/>
      <c r="C1236" s="211"/>
      <c r="D1236" s="104"/>
      <c r="E1236" s="104"/>
      <c r="F1236" s="104"/>
      <c r="G1236" s="104"/>
      <c r="H1236" s="104"/>
      <c r="I1236" s="104"/>
      <c r="J1236" s="104"/>
    </row>
    <row r="1237" spans="2:10" ht="18">
      <c r="B1237" s="211"/>
      <c r="C1237" s="211"/>
      <c r="D1237" s="104"/>
      <c r="E1237" s="104"/>
      <c r="F1237" s="104"/>
      <c r="G1237" s="104"/>
      <c r="H1237" s="104"/>
      <c r="I1237" s="104"/>
      <c r="J1237" s="104"/>
    </row>
    <row r="1238" spans="2:10" ht="18">
      <c r="B1238" s="211"/>
      <c r="C1238" s="211"/>
      <c r="D1238" s="104"/>
      <c r="E1238" s="104"/>
      <c r="F1238" s="104"/>
      <c r="G1238" s="104"/>
      <c r="H1238" s="104"/>
      <c r="I1238" s="104"/>
      <c r="J1238" s="104"/>
    </row>
    <row r="1239" spans="2:10" ht="18">
      <c r="B1239" s="211"/>
      <c r="C1239" s="211"/>
      <c r="D1239" s="104"/>
      <c r="E1239" s="104"/>
      <c r="F1239" s="104"/>
      <c r="G1239" s="104"/>
      <c r="H1239" s="104"/>
      <c r="I1239" s="104"/>
      <c r="J1239" s="104"/>
    </row>
    <row r="1240" spans="2:10" ht="18">
      <c r="B1240" s="211"/>
      <c r="C1240" s="211"/>
      <c r="D1240" s="104"/>
      <c r="E1240" s="104"/>
      <c r="F1240" s="104"/>
      <c r="G1240" s="104"/>
      <c r="H1240" s="104"/>
      <c r="I1240" s="104"/>
      <c r="J1240" s="104"/>
    </row>
    <row r="1241" spans="2:10" ht="18">
      <c r="B1241" s="211"/>
      <c r="C1241" s="211"/>
      <c r="D1241" s="104"/>
      <c r="E1241" s="104"/>
      <c r="F1241" s="104"/>
      <c r="G1241" s="104"/>
      <c r="H1241" s="104"/>
      <c r="I1241" s="104"/>
      <c r="J1241" s="104"/>
    </row>
    <row r="1242" spans="2:10" ht="18">
      <c r="B1242" s="211"/>
      <c r="C1242" s="211"/>
      <c r="D1242" s="104"/>
      <c r="E1242" s="104"/>
      <c r="F1242" s="104"/>
      <c r="G1242" s="104"/>
      <c r="H1242" s="104"/>
      <c r="I1242" s="104"/>
      <c r="J1242" s="104"/>
    </row>
    <row r="1243" spans="2:10" ht="18">
      <c r="B1243" s="211"/>
      <c r="C1243" s="211"/>
      <c r="D1243" s="104"/>
      <c r="E1243" s="104"/>
      <c r="F1243" s="104"/>
      <c r="G1243" s="104"/>
      <c r="H1243" s="104"/>
      <c r="I1243" s="104"/>
      <c r="J1243" s="104"/>
    </row>
    <row r="1244" spans="2:10" ht="18">
      <c r="B1244" s="211"/>
      <c r="C1244" s="211"/>
      <c r="D1244" s="104"/>
      <c r="E1244" s="104"/>
      <c r="F1244" s="104"/>
      <c r="G1244" s="104"/>
      <c r="H1244" s="104"/>
      <c r="I1244" s="104"/>
      <c r="J1244" s="104"/>
    </row>
    <row r="1245" spans="2:10" ht="18">
      <c r="B1245" s="211"/>
      <c r="C1245" s="211"/>
      <c r="D1245" s="104"/>
      <c r="E1245" s="104"/>
      <c r="F1245" s="104"/>
      <c r="G1245" s="104"/>
      <c r="H1245" s="104"/>
      <c r="I1245" s="104"/>
      <c r="J1245" s="104"/>
    </row>
    <row r="1246" spans="2:10" ht="18">
      <c r="B1246" s="211"/>
      <c r="C1246" s="211"/>
      <c r="D1246" s="104"/>
      <c r="E1246" s="104"/>
      <c r="F1246" s="104"/>
      <c r="G1246" s="104"/>
      <c r="H1246" s="104"/>
      <c r="I1246" s="104"/>
      <c r="J1246" s="104"/>
    </row>
    <row r="1247" spans="2:10" ht="18">
      <c r="B1247" s="211"/>
      <c r="C1247" s="211"/>
      <c r="D1247" s="104"/>
      <c r="E1247" s="104"/>
      <c r="F1247" s="104"/>
      <c r="G1247" s="104"/>
      <c r="H1247" s="104"/>
      <c r="I1247" s="104"/>
      <c r="J1247" s="104"/>
    </row>
    <row r="1248" spans="2:10" ht="18">
      <c r="B1248" s="211"/>
      <c r="C1248" s="211"/>
      <c r="D1248" s="104"/>
      <c r="E1248" s="104"/>
      <c r="F1248" s="104"/>
      <c r="G1248" s="104"/>
      <c r="H1248" s="104"/>
      <c r="I1248" s="104"/>
      <c r="J1248" s="104"/>
    </row>
    <row r="1249" spans="2:10" ht="18">
      <c r="B1249" s="211"/>
      <c r="C1249" s="211"/>
      <c r="D1249" s="104"/>
      <c r="E1249" s="104"/>
      <c r="F1249" s="104"/>
      <c r="G1249" s="104"/>
      <c r="H1249" s="104"/>
      <c r="I1249" s="104"/>
      <c r="J1249" s="104"/>
    </row>
    <row r="1250" spans="2:10" ht="18">
      <c r="B1250" s="211"/>
      <c r="C1250" s="211"/>
      <c r="D1250" s="104"/>
      <c r="E1250" s="104"/>
      <c r="F1250" s="104"/>
      <c r="G1250" s="104"/>
      <c r="H1250" s="104"/>
      <c r="I1250" s="104"/>
      <c r="J1250" s="104"/>
    </row>
    <row r="1251" spans="2:10" ht="18">
      <c r="B1251" s="211"/>
      <c r="C1251" s="211"/>
      <c r="D1251" s="104"/>
      <c r="E1251" s="104"/>
      <c r="F1251" s="104"/>
      <c r="G1251" s="104"/>
      <c r="H1251" s="104"/>
      <c r="I1251" s="104"/>
      <c r="J1251" s="104"/>
    </row>
    <row r="1252" spans="2:10" ht="18">
      <c r="B1252" s="211"/>
      <c r="C1252" s="211"/>
      <c r="D1252" s="104"/>
      <c r="E1252" s="104"/>
      <c r="F1252" s="104"/>
      <c r="G1252" s="104"/>
      <c r="H1252" s="104"/>
      <c r="I1252" s="104"/>
      <c r="J1252" s="104"/>
    </row>
    <row r="1253" spans="2:10" ht="18">
      <c r="B1253" s="211"/>
      <c r="C1253" s="211"/>
      <c r="D1253" s="104"/>
      <c r="E1253" s="104"/>
      <c r="F1253" s="104"/>
      <c r="G1253" s="104"/>
      <c r="H1253" s="104"/>
      <c r="I1253" s="104"/>
      <c r="J1253" s="104"/>
    </row>
    <row r="1254" spans="2:10" ht="18">
      <c r="B1254" s="211"/>
      <c r="C1254" s="211"/>
      <c r="D1254" s="104"/>
      <c r="E1254" s="104"/>
      <c r="F1254" s="104"/>
      <c r="G1254" s="104"/>
      <c r="H1254" s="104"/>
      <c r="I1254" s="104"/>
      <c r="J1254" s="104"/>
    </row>
    <row r="1255" spans="2:10" ht="18">
      <c r="B1255" s="211"/>
      <c r="C1255" s="211"/>
      <c r="D1255" s="104"/>
      <c r="E1255" s="104"/>
      <c r="F1255" s="104"/>
      <c r="G1255" s="104"/>
      <c r="H1255" s="104"/>
      <c r="I1255" s="104"/>
      <c r="J1255" s="104"/>
    </row>
    <row r="1256" spans="2:10" ht="18">
      <c r="B1256" s="211"/>
      <c r="C1256" s="211"/>
      <c r="D1256" s="104"/>
      <c r="E1256" s="104"/>
      <c r="F1256" s="104"/>
      <c r="G1256" s="104"/>
      <c r="H1256" s="104"/>
      <c r="I1256" s="104"/>
      <c r="J1256" s="104"/>
    </row>
    <row r="1257" spans="2:10" ht="18">
      <c r="B1257" s="211"/>
      <c r="C1257" s="211"/>
      <c r="D1257" s="104"/>
      <c r="E1257" s="104"/>
      <c r="F1257" s="104"/>
      <c r="G1257" s="104"/>
      <c r="H1257" s="104"/>
      <c r="I1257" s="104"/>
      <c r="J1257" s="104"/>
    </row>
    <row r="1258" spans="2:10" ht="18">
      <c r="B1258" s="211"/>
      <c r="C1258" s="211"/>
      <c r="D1258" s="104"/>
      <c r="E1258" s="104"/>
      <c r="F1258" s="104"/>
      <c r="G1258" s="104"/>
      <c r="H1258" s="104"/>
      <c r="I1258" s="104"/>
      <c r="J1258" s="104"/>
    </row>
    <row r="1259" spans="2:10" ht="18">
      <c r="B1259" s="211"/>
      <c r="C1259" s="211"/>
      <c r="D1259" s="104"/>
      <c r="E1259" s="104"/>
      <c r="F1259" s="104"/>
      <c r="G1259" s="104"/>
      <c r="H1259" s="104"/>
      <c r="I1259" s="104"/>
      <c r="J1259" s="104"/>
    </row>
    <row r="1260" spans="2:10" ht="18">
      <c r="B1260" s="211"/>
      <c r="C1260" s="211"/>
      <c r="D1260" s="104"/>
      <c r="E1260" s="104"/>
      <c r="F1260" s="104"/>
      <c r="G1260" s="104"/>
      <c r="H1260" s="104"/>
      <c r="I1260" s="104"/>
      <c r="J1260" s="104"/>
    </row>
    <row r="1261" spans="2:10" ht="18">
      <c r="B1261" s="211"/>
      <c r="C1261" s="211"/>
      <c r="D1261" s="104"/>
      <c r="E1261" s="104"/>
      <c r="F1261" s="104"/>
      <c r="G1261" s="104"/>
      <c r="H1261" s="104"/>
      <c r="I1261" s="104"/>
      <c r="J1261" s="104"/>
    </row>
    <row r="1262" spans="2:10" ht="18">
      <c r="B1262" s="211"/>
      <c r="C1262" s="211"/>
      <c r="D1262" s="104"/>
      <c r="E1262" s="104"/>
      <c r="F1262" s="104"/>
      <c r="G1262" s="104"/>
      <c r="H1262" s="104"/>
      <c r="I1262" s="104"/>
      <c r="J1262" s="104"/>
    </row>
    <row r="1263" spans="2:10" ht="18">
      <c r="B1263" s="211"/>
      <c r="C1263" s="211"/>
      <c r="D1263" s="104"/>
      <c r="E1263" s="104"/>
      <c r="F1263" s="104"/>
      <c r="G1263" s="104"/>
      <c r="H1263" s="104"/>
      <c r="I1263" s="104"/>
      <c r="J1263" s="104"/>
    </row>
    <row r="1264" spans="2:10" ht="18">
      <c r="B1264" s="211"/>
      <c r="C1264" s="211"/>
      <c r="D1264" s="104"/>
      <c r="E1264" s="104"/>
      <c r="F1264" s="104"/>
      <c r="G1264" s="104"/>
      <c r="H1264" s="104"/>
      <c r="I1264" s="104"/>
      <c r="J1264" s="104"/>
    </row>
    <row r="1265" spans="2:10" ht="18">
      <c r="B1265" s="211"/>
      <c r="C1265" s="211"/>
      <c r="D1265" s="104"/>
      <c r="E1265" s="104"/>
      <c r="F1265" s="104"/>
      <c r="G1265" s="104"/>
      <c r="H1265" s="104"/>
      <c r="I1265" s="104"/>
      <c r="J1265" s="104"/>
    </row>
    <row r="1266" spans="2:10" ht="18">
      <c r="B1266" s="211"/>
      <c r="C1266" s="211"/>
      <c r="D1266" s="104"/>
      <c r="E1266" s="104"/>
      <c r="F1266" s="104"/>
      <c r="G1266" s="104"/>
      <c r="H1266" s="104"/>
      <c r="I1266" s="104"/>
      <c r="J1266" s="104"/>
    </row>
    <row r="1267" spans="2:10" ht="18">
      <c r="B1267" s="211"/>
      <c r="C1267" s="211"/>
      <c r="D1267" s="104"/>
      <c r="E1267" s="104"/>
      <c r="F1267" s="104"/>
      <c r="G1267" s="104"/>
      <c r="H1267" s="104"/>
      <c r="I1267" s="104"/>
      <c r="J1267" s="104"/>
    </row>
    <row r="1268" spans="2:10" ht="18">
      <c r="B1268" s="211"/>
      <c r="C1268" s="211"/>
      <c r="D1268" s="104"/>
      <c r="E1268" s="104"/>
      <c r="F1268" s="104"/>
      <c r="G1268" s="104"/>
      <c r="H1268" s="104"/>
      <c r="I1268" s="104"/>
      <c r="J1268" s="104"/>
    </row>
    <row r="1269" spans="2:10" ht="18">
      <c r="B1269" s="211"/>
      <c r="C1269" s="211"/>
      <c r="D1269" s="104"/>
      <c r="E1269" s="104"/>
      <c r="F1269" s="104"/>
      <c r="G1269" s="104"/>
      <c r="H1269" s="104"/>
      <c r="I1269" s="104"/>
      <c r="J1269" s="104"/>
    </row>
    <row r="1270" spans="2:10" ht="18">
      <c r="B1270" s="211"/>
      <c r="C1270" s="211"/>
      <c r="D1270" s="104"/>
      <c r="E1270" s="104"/>
      <c r="F1270" s="104"/>
      <c r="G1270" s="104"/>
      <c r="H1270" s="104"/>
      <c r="I1270" s="104"/>
      <c r="J1270" s="104"/>
    </row>
    <row r="1271" spans="2:10" ht="18">
      <c r="B1271" s="211"/>
      <c r="C1271" s="211"/>
      <c r="D1271" s="104"/>
      <c r="E1271" s="104"/>
      <c r="F1271" s="104"/>
      <c r="G1271" s="104"/>
      <c r="H1271" s="104"/>
      <c r="I1271" s="104"/>
      <c r="J1271" s="104"/>
    </row>
    <row r="1272" spans="2:10" ht="18">
      <c r="B1272" s="211"/>
      <c r="C1272" s="211"/>
      <c r="D1272" s="104"/>
      <c r="E1272" s="104"/>
      <c r="F1272" s="104"/>
      <c r="G1272" s="104"/>
      <c r="H1272" s="104"/>
      <c r="I1272" s="104"/>
      <c r="J1272" s="104"/>
    </row>
    <row r="1273" spans="2:10" ht="18">
      <c r="B1273" s="211"/>
      <c r="C1273" s="211"/>
      <c r="D1273" s="104"/>
      <c r="E1273" s="104"/>
      <c r="F1273" s="104"/>
      <c r="G1273" s="104"/>
      <c r="H1273" s="104"/>
      <c r="I1273" s="104"/>
      <c r="J1273" s="104"/>
    </row>
    <row r="1274" spans="2:10" ht="18">
      <c r="B1274" s="211"/>
      <c r="C1274" s="211"/>
      <c r="D1274" s="104"/>
      <c r="E1274" s="104"/>
      <c r="F1274" s="104"/>
      <c r="G1274" s="104"/>
      <c r="H1274" s="104"/>
      <c r="I1274" s="104"/>
      <c r="J1274" s="104"/>
    </row>
    <row r="1275" spans="2:10" ht="18">
      <c r="B1275" s="211"/>
      <c r="C1275" s="211"/>
      <c r="D1275" s="104"/>
      <c r="E1275" s="104"/>
      <c r="F1275" s="104"/>
      <c r="G1275" s="104"/>
      <c r="H1275" s="104"/>
      <c r="I1275" s="104"/>
      <c r="J1275" s="104"/>
    </row>
    <row r="1276" spans="2:10" ht="18">
      <c r="B1276" s="211"/>
      <c r="C1276" s="211"/>
      <c r="D1276" s="104"/>
      <c r="E1276" s="104"/>
      <c r="F1276" s="104"/>
      <c r="G1276" s="104"/>
      <c r="H1276" s="104"/>
      <c r="I1276" s="104"/>
      <c r="J1276" s="104"/>
    </row>
    <row r="1277" spans="2:10" ht="18">
      <c r="B1277" s="211"/>
      <c r="C1277" s="211"/>
      <c r="D1277" s="104"/>
      <c r="E1277" s="104"/>
      <c r="F1277" s="104"/>
      <c r="G1277" s="104"/>
      <c r="H1277" s="104"/>
      <c r="I1277" s="104"/>
      <c r="J1277" s="104"/>
    </row>
    <row r="1278" spans="2:10" ht="18">
      <c r="B1278" s="211"/>
      <c r="C1278" s="211"/>
      <c r="D1278" s="104"/>
      <c r="E1278" s="104"/>
      <c r="F1278" s="104"/>
      <c r="G1278" s="104"/>
      <c r="H1278" s="104"/>
      <c r="I1278" s="104"/>
      <c r="J1278" s="104"/>
    </row>
    <row r="1279" spans="2:10" ht="18">
      <c r="B1279" s="211"/>
      <c r="C1279" s="211"/>
      <c r="D1279" s="104"/>
      <c r="E1279" s="104"/>
      <c r="F1279" s="104"/>
      <c r="G1279" s="104"/>
      <c r="H1279" s="104"/>
      <c r="I1279" s="104"/>
      <c r="J1279" s="104"/>
    </row>
    <row r="1280" spans="2:10" ht="18">
      <c r="B1280" s="211"/>
      <c r="C1280" s="211"/>
      <c r="D1280" s="104"/>
      <c r="E1280" s="104"/>
      <c r="F1280" s="104"/>
      <c r="G1280" s="104"/>
      <c r="H1280" s="104"/>
      <c r="I1280" s="104"/>
      <c r="J1280" s="104"/>
    </row>
    <row r="1281" spans="2:10" ht="18">
      <c r="B1281" s="211"/>
      <c r="C1281" s="211"/>
      <c r="D1281" s="104"/>
      <c r="E1281" s="104"/>
      <c r="F1281" s="104"/>
      <c r="G1281" s="104"/>
      <c r="H1281" s="104"/>
      <c r="I1281" s="104"/>
      <c r="J1281" s="104"/>
    </row>
    <row r="1282" spans="2:10" ht="18">
      <c r="B1282" s="211"/>
      <c r="C1282" s="211"/>
      <c r="D1282" s="104"/>
      <c r="E1282" s="104"/>
      <c r="F1282" s="104"/>
      <c r="G1282" s="104"/>
      <c r="H1282" s="104"/>
      <c r="I1282" s="104"/>
      <c r="J1282" s="104"/>
    </row>
    <row r="1283" spans="2:10" ht="18">
      <c r="B1283" s="211"/>
      <c r="C1283" s="211"/>
      <c r="D1283" s="104"/>
      <c r="E1283" s="104"/>
      <c r="F1283" s="104"/>
      <c r="G1283" s="104"/>
      <c r="H1283" s="104"/>
      <c r="I1283" s="104"/>
      <c r="J1283" s="104"/>
    </row>
    <row r="1284" spans="2:10" ht="18">
      <c r="B1284" s="211"/>
      <c r="C1284" s="211"/>
      <c r="D1284" s="104"/>
      <c r="E1284" s="104"/>
      <c r="F1284" s="104"/>
      <c r="G1284" s="104"/>
      <c r="H1284" s="104"/>
      <c r="I1284" s="104"/>
      <c r="J1284" s="104"/>
    </row>
    <row r="1285" spans="2:10" ht="18">
      <c r="B1285" s="211"/>
      <c r="C1285" s="211"/>
      <c r="D1285" s="104"/>
      <c r="E1285" s="104"/>
      <c r="F1285" s="104"/>
      <c r="G1285" s="104"/>
      <c r="H1285" s="104"/>
      <c r="I1285" s="104"/>
      <c r="J1285" s="104"/>
    </row>
    <row r="1286" spans="2:10" ht="18">
      <c r="B1286" s="211"/>
      <c r="C1286" s="211"/>
      <c r="D1286" s="104"/>
      <c r="E1286" s="104"/>
      <c r="F1286" s="104"/>
      <c r="G1286" s="104"/>
      <c r="H1286" s="104"/>
      <c r="I1286" s="104"/>
      <c r="J1286" s="104"/>
    </row>
    <row r="1287" spans="2:10" ht="18">
      <c r="B1287" s="211"/>
      <c r="C1287" s="211"/>
      <c r="D1287" s="104"/>
      <c r="E1287" s="104"/>
      <c r="F1287" s="104"/>
      <c r="G1287" s="104"/>
      <c r="H1287" s="104"/>
      <c r="I1287" s="104"/>
      <c r="J1287" s="104"/>
    </row>
    <row r="1288" spans="2:10" ht="18">
      <c r="B1288" s="211"/>
      <c r="C1288" s="211"/>
      <c r="D1288" s="104"/>
      <c r="E1288" s="104"/>
      <c r="F1288" s="104"/>
      <c r="G1288" s="104"/>
      <c r="H1288" s="104"/>
      <c r="I1288" s="104"/>
      <c r="J1288" s="104"/>
    </row>
    <row r="1289" spans="2:10" ht="18">
      <c r="B1289" s="211"/>
      <c r="C1289" s="211"/>
      <c r="D1289" s="104"/>
      <c r="E1289" s="104"/>
      <c r="F1289" s="104"/>
      <c r="G1289" s="104"/>
      <c r="H1289" s="104"/>
      <c r="I1289" s="104"/>
      <c r="J1289" s="104"/>
    </row>
    <row r="1290" spans="2:10" ht="18">
      <c r="B1290" s="211"/>
      <c r="C1290" s="211"/>
      <c r="D1290" s="104"/>
      <c r="E1290" s="104"/>
      <c r="F1290" s="104"/>
      <c r="G1290" s="104"/>
      <c r="H1290" s="104"/>
      <c r="I1290" s="104"/>
      <c r="J1290" s="104"/>
    </row>
    <row r="1291" spans="2:10" ht="18">
      <c r="B1291" s="211"/>
      <c r="C1291" s="211"/>
      <c r="D1291" s="104"/>
      <c r="E1291" s="104"/>
      <c r="F1291" s="104"/>
      <c r="G1291" s="104"/>
      <c r="H1291" s="104"/>
      <c r="I1291" s="104"/>
      <c r="J1291" s="104"/>
    </row>
    <row r="1292" spans="2:10" ht="18">
      <c r="B1292" s="211"/>
      <c r="C1292" s="211"/>
      <c r="D1292" s="104"/>
      <c r="E1292" s="104"/>
      <c r="F1292" s="104"/>
      <c r="G1292" s="104"/>
      <c r="H1292" s="104"/>
      <c r="I1292" s="104"/>
      <c r="J1292" s="104"/>
    </row>
    <row r="1293" spans="2:10" ht="18">
      <c r="B1293" s="211"/>
      <c r="C1293" s="211"/>
      <c r="D1293" s="104"/>
      <c r="E1293" s="104"/>
      <c r="F1293" s="104"/>
      <c r="G1293" s="104"/>
      <c r="H1293" s="104"/>
      <c r="I1293" s="104"/>
      <c r="J1293" s="104"/>
    </row>
    <row r="1294" spans="2:10" ht="18">
      <c r="B1294" s="211"/>
      <c r="C1294" s="211"/>
      <c r="D1294" s="104"/>
      <c r="E1294" s="104"/>
      <c r="F1294" s="104"/>
      <c r="G1294" s="104"/>
      <c r="H1294" s="104"/>
      <c r="I1294" s="104"/>
      <c r="J1294" s="104"/>
    </row>
    <row r="1295" spans="2:10" ht="18">
      <c r="B1295" s="211"/>
      <c r="C1295" s="211"/>
      <c r="D1295" s="104"/>
      <c r="E1295" s="104"/>
      <c r="F1295" s="104"/>
      <c r="G1295" s="104"/>
      <c r="H1295" s="104"/>
      <c r="I1295" s="104"/>
      <c r="J1295" s="104"/>
    </row>
    <row r="1296" spans="2:10" ht="18">
      <c r="B1296" s="211"/>
      <c r="C1296" s="211"/>
      <c r="D1296" s="104"/>
      <c r="E1296" s="104"/>
      <c r="F1296" s="104"/>
      <c r="G1296" s="104"/>
      <c r="H1296" s="104"/>
      <c r="I1296" s="104"/>
      <c r="J1296" s="104"/>
    </row>
    <row r="1297" spans="2:10" ht="18">
      <c r="B1297" s="211"/>
      <c r="C1297" s="211"/>
      <c r="D1297" s="104"/>
      <c r="E1297" s="104"/>
      <c r="F1297" s="104"/>
      <c r="G1297" s="104"/>
      <c r="H1297" s="104"/>
      <c r="I1297" s="104"/>
      <c r="J1297" s="104"/>
    </row>
    <row r="1298" spans="2:10" ht="18">
      <c r="B1298" s="211"/>
      <c r="C1298" s="211"/>
      <c r="D1298" s="104"/>
      <c r="E1298" s="104"/>
      <c r="F1298" s="104"/>
      <c r="G1298" s="104"/>
      <c r="H1298" s="104"/>
      <c r="I1298" s="104"/>
      <c r="J1298" s="104"/>
    </row>
    <row r="1299" spans="2:10" ht="18">
      <c r="B1299" s="211"/>
      <c r="C1299" s="211"/>
      <c r="D1299" s="104"/>
      <c r="E1299" s="104"/>
      <c r="F1299" s="104"/>
      <c r="G1299" s="104"/>
      <c r="H1299" s="104"/>
      <c r="I1299" s="104"/>
      <c r="J1299" s="104"/>
    </row>
    <row r="1300" spans="2:10" ht="18">
      <c r="B1300" s="211"/>
      <c r="C1300" s="211"/>
      <c r="D1300" s="104"/>
      <c r="E1300" s="104"/>
      <c r="F1300" s="104"/>
      <c r="G1300" s="104"/>
      <c r="H1300" s="104"/>
      <c r="I1300" s="104"/>
      <c r="J1300" s="104"/>
    </row>
    <row r="1301" spans="2:10" ht="18">
      <c r="B1301" s="211"/>
      <c r="C1301" s="211"/>
      <c r="D1301" s="104"/>
      <c r="E1301" s="104"/>
      <c r="F1301" s="104"/>
      <c r="G1301" s="104"/>
      <c r="H1301" s="104"/>
      <c r="I1301" s="104"/>
      <c r="J1301" s="104"/>
    </row>
    <row r="1302" spans="2:10" ht="18">
      <c r="B1302" s="211"/>
      <c r="C1302" s="211"/>
      <c r="D1302" s="104"/>
      <c r="E1302" s="104"/>
      <c r="F1302" s="104"/>
      <c r="G1302" s="104"/>
      <c r="H1302" s="104"/>
      <c r="I1302" s="104"/>
      <c r="J1302" s="104"/>
    </row>
    <row r="1303" spans="2:10" ht="18">
      <c r="B1303" s="211"/>
      <c r="C1303" s="211"/>
      <c r="D1303" s="104"/>
      <c r="E1303" s="104"/>
      <c r="F1303" s="104"/>
      <c r="G1303" s="104"/>
      <c r="H1303" s="104"/>
      <c r="I1303" s="104"/>
      <c r="J1303" s="104"/>
    </row>
    <row r="1304" spans="2:10" ht="18">
      <c r="B1304" s="211"/>
      <c r="C1304" s="211"/>
      <c r="D1304" s="104"/>
      <c r="E1304" s="104"/>
      <c r="F1304" s="104"/>
      <c r="G1304" s="104"/>
      <c r="H1304" s="104"/>
      <c r="I1304" s="104"/>
      <c r="J1304" s="104"/>
    </row>
    <row r="1305" spans="2:10" ht="18">
      <c r="B1305" s="211"/>
      <c r="C1305" s="211"/>
      <c r="D1305" s="104"/>
      <c r="E1305" s="104"/>
      <c r="F1305" s="104"/>
      <c r="G1305" s="104"/>
      <c r="H1305" s="104"/>
      <c r="I1305" s="104"/>
      <c r="J1305" s="104"/>
    </row>
    <row r="1306" spans="2:10" ht="18">
      <c r="B1306" s="211"/>
      <c r="C1306" s="211"/>
      <c r="D1306" s="104"/>
      <c r="E1306" s="104"/>
      <c r="F1306" s="104"/>
      <c r="G1306" s="104"/>
      <c r="H1306" s="104"/>
      <c r="I1306" s="104"/>
      <c r="J1306" s="104"/>
    </row>
    <row r="1307" spans="2:10" ht="18">
      <c r="B1307" s="211"/>
      <c r="C1307" s="211"/>
      <c r="D1307" s="104"/>
      <c r="E1307" s="104"/>
      <c r="F1307" s="104"/>
      <c r="G1307" s="104"/>
      <c r="H1307" s="104"/>
      <c r="I1307" s="104"/>
      <c r="J1307" s="104"/>
    </row>
    <row r="1308" spans="2:10" ht="18">
      <c r="B1308" s="211"/>
      <c r="C1308" s="211"/>
      <c r="D1308" s="104"/>
      <c r="E1308" s="104"/>
      <c r="F1308" s="104"/>
      <c r="G1308" s="104"/>
      <c r="H1308" s="104"/>
      <c r="I1308" s="104"/>
      <c r="J1308" s="104"/>
    </row>
    <row r="1309" spans="2:10" ht="18">
      <c r="B1309" s="211"/>
      <c r="C1309" s="211"/>
      <c r="D1309" s="104"/>
      <c r="E1309" s="104"/>
      <c r="F1309" s="104"/>
      <c r="G1309" s="104"/>
      <c r="H1309" s="104"/>
      <c r="I1309" s="104"/>
      <c r="J1309" s="104"/>
    </row>
    <row r="1310" spans="2:10" ht="18">
      <c r="B1310" s="211"/>
      <c r="C1310" s="211"/>
      <c r="D1310" s="104"/>
      <c r="E1310" s="104"/>
      <c r="F1310" s="104"/>
      <c r="G1310" s="104"/>
      <c r="H1310" s="104"/>
      <c r="I1310" s="104"/>
      <c r="J1310" s="104"/>
    </row>
    <row r="1311" spans="2:10" ht="18">
      <c r="B1311" s="211"/>
      <c r="C1311" s="211"/>
      <c r="D1311" s="104"/>
      <c r="E1311" s="104"/>
      <c r="F1311" s="104"/>
      <c r="G1311" s="104"/>
      <c r="H1311" s="104"/>
      <c r="I1311" s="104"/>
      <c r="J1311" s="104"/>
    </row>
    <row r="1312" spans="2:10" ht="18">
      <c r="B1312" s="211"/>
      <c r="C1312" s="211"/>
      <c r="D1312" s="104"/>
      <c r="E1312" s="104"/>
      <c r="F1312" s="104"/>
      <c r="G1312" s="104"/>
      <c r="H1312" s="104"/>
      <c r="I1312" s="104"/>
      <c r="J1312" s="104"/>
    </row>
    <row r="1313" spans="2:10" ht="18">
      <c r="B1313" s="211"/>
      <c r="C1313" s="211"/>
      <c r="D1313" s="104"/>
      <c r="E1313" s="104"/>
      <c r="F1313" s="104"/>
      <c r="G1313" s="104"/>
      <c r="H1313" s="104"/>
      <c r="I1313" s="104"/>
      <c r="J1313" s="104"/>
    </row>
    <row r="1314" spans="2:10" ht="18">
      <c r="B1314" s="211"/>
      <c r="C1314" s="211"/>
      <c r="D1314" s="104"/>
      <c r="E1314" s="104"/>
      <c r="F1314" s="104"/>
      <c r="G1314" s="104"/>
      <c r="H1314" s="104"/>
      <c r="I1314" s="104"/>
      <c r="J1314" s="104"/>
    </row>
    <row r="1315" spans="2:10" ht="18">
      <c r="B1315" s="211"/>
      <c r="C1315" s="211"/>
      <c r="D1315" s="104"/>
      <c r="E1315" s="104"/>
      <c r="F1315" s="104"/>
      <c r="G1315" s="104"/>
      <c r="H1315" s="104"/>
      <c r="I1315" s="104"/>
      <c r="J1315" s="104"/>
    </row>
    <row r="1316" spans="2:10" ht="18">
      <c r="B1316" s="211"/>
      <c r="C1316" s="211"/>
      <c r="D1316" s="104"/>
      <c r="E1316" s="104"/>
      <c r="F1316" s="104"/>
      <c r="G1316" s="104"/>
      <c r="H1316" s="104"/>
      <c r="I1316" s="104"/>
      <c r="J1316" s="104"/>
    </row>
    <row r="1317" spans="2:10" ht="18">
      <c r="B1317" s="211"/>
      <c r="C1317" s="211"/>
      <c r="D1317" s="104"/>
      <c r="E1317" s="104"/>
      <c r="F1317" s="104"/>
      <c r="G1317" s="104"/>
      <c r="H1317" s="104"/>
      <c r="I1317" s="104"/>
      <c r="J1317" s="104"/>
    </row>
    <row r="1318" spans="2:10" ht="18">
      <c r="B1318" s="211"/>
      <c r="C1318" s="211"/>
      <c r="D1318" s="104"/>
      <c r="E1318" s="104"/>
      <c r="F1318" s="104"/>
      <c r="G1318" s="104"/>
      <c r="H1318" s="104"/>
      <c r="I1318" s="104"/>
      <c r="J1318" s="104"/>
    </row>
    <row r="1319" spans="2:10" ht="18">
      <c r="B1319" s="211"/>
      <c r="C1319" s="211"/>
      <c r="D1319" s="104"/>
      <c r="E1319" s="104"/>
      <c r="F1319" s="104"/>
      <c r="G1319" s="104"/>
      <c r="H1319" s="104"/>
      <c r="I1319" s="104"/>
      <c r="J1319" s="104"/>
    </row>
    <row r="1320" spans="2:10" ht="18">
      <c r="B1320" s="211"/>
      <c r="C1320" s="211"/>
      <c r="D1320" s="104"/>
      <c r="E1320" s="104"/>
      <c r="F1320" s="104"/>
      <c r="G1320" s="104"/>
      <c r="H1320" s="104"/>
      <c r="I1320" s="104"/>
      <c r="J1320" s="104"/>
    </row>
    <row r="1321" spans="2:10" ht="18">
      <c r="B1321" s="211"/>
      <c r="C1321" s="211"/>
      <c r="D1321" s="104"/>
      <c r="E1321" s="104"/>
      <c r="F1321" s="104"/>
      <c r="G1321" s="104"/>
      <c r="H1321" s="104"/>
      <c r="I1321" s="104"/>
      <c r="J1321" s="104"/>
    </row>
    <row r="1322" spans="2:10" ht="18">
      <c r="B1322" s="211"/>
      <c r="C1322" s="211"/>
      <c r="D1322" s="104"/>
      <c r="E1322" s="104"/>
      <c r="F1322" s="104"/>
      <c r="G1322" s="104"/>
      <c r="H1322" s="104"/>
      <c r="I1322" s="104"/>
      <c r="J1322" s="104"/>
    </row>
    <row r="1323" spans="2:10" ht="18">
      <c r="B1323" s="211"/>
      <c r="C1323" s="211"/>
      <c r="D1323" s="104"/>
      <c r="E1323" s="104"/>
      <c r="F1323" s="104"/>
      <c r="G1323" s="104"/>
      <c r="H1323" s="104"/>
      <c r="I1323" s="104"/>
      <c r="J1323" s="104"/>
    </row>
    <row r="1324" spans="2:10" ht="18">
      <c r="B1324" s="211"/>
      <c r="C1324" s="211"/>
      <c r="D1324" s="104"/>
      <c r="E1324" s="104"/>
      <c r="F1324" s="104"/>
      <c r="G1324" s="104"/>
      <c r="H1324" s="104"/>
      <c r="I1324" s="104"/>
      <c r="J1324" s="104"/>
    </row>
    <row r="1325" spans="2:10" ht="18">
      <c r="B1325" s="211"/>
      <c r="C1325" s="211"/>
      <c r="D1325" s="104"/>
      <c r="E1325" s="104"/>
      <c r="F1325" s="104"/>
      <c r="G1325" s="104"/>
      <c r="H1325" s="104"/>
      <c r="I1325" s="104"/>
      <c r="J1325" s="104"/>
    </row>
    <row r="1326" spans="2:10" ht="18">
      <c r="B1326" s="211"/>
      <c r="C1326" s="211"/>
      <c r="D1326" s="104"/>
      <c r="E1326" s="104"/>
      <c r="F1326" s="104"/>
      <c r="G1326" s="104"/>
      <c r="H1326" s="104"/>
      <c r="I1326" s="104"/>
      <c r="J1326" s="104"/>
    </row>
    <row r="1327" spans="2:10" ht="18">
      <c r="B1327" s="211"/>
      <c r="C1327" s="211"/>
      <c r="D1327" s="104"/>
      <c r="E1327" s="104"/>
      <c r="F1327" s="104"/>
      <c r="G1327" s="104"/>
      <c r="H1327" s="104"/>
      <c r="I1327" s="104"/>
      <c r="J1327" s="104"/>
    </row>
    <row r="1328" spans="2:10" ht="18">
      <c r="B1328" s="211"/>
      <c r="C1328" s="211"/>
      <c r="D1328" s="104"/>
      <c r="E1328" s="104"/>
      <c r="F1328" s="104"/>
      <c r="G1328" s="104"/>
      <c r="H1328" s="104"/>
      <c r="I1328" s="104"/>
      <c r="J1328" s="104"/>
    </row>
    <row r="1329" spans="2:10" ht="18">
      <c r="B1329" s="211"/>
      <c r="C1329" s="211"/>
      <c r="D1329" s="104"/>
      <c r="E1329" s="104"/>
      <c r="F1329" s="104"/>
      <c r="G1329" s="104"/>
      <c r="H1329" s="104"/>
      <c r="I1329" s="104"/>
      <c r="J1329" s="104"/>
    </row>
    <row r="1330" spans="2:10" ht="18">
      <c r="B1330" s="211"/>
      <c r="C1330" s="211"/>
      <c r="D1330" s="104"/>
      <c r="E1330" s="104"/>
      <c r="F1330" s="104"/>
      <c r="G1330" s="104"/>
      <c r="H1330" s="104"/>
      <c r="I1330" s="104"/>
      <c r="J1330" s="104"/>
    </row>
    <row r="1331" spans="2:10" ht="18">
      <c r="B1331" s="211"/>
      <c r="C1331" s="211"/>
      <c r="D1331" s="104"/>
      <c r="E1331" s="104"/>
      <c r="F1331" s="104"/>
      <c r="G1331" s="104"/>
      <c r="H1331" s="104"/>
      <c r="I1331" s="104"/>
      <c r="J1331" s="104"/>
    </row>
    <row r="1332" spans="2:10" ht="18">
      <c r="B1332" s="211"/>
      <c r="C1332" s="211"/>
      <c r="D1332" s="104"/>
      <c r="E1332" s="104"/>
      <c r="F1332" s="104"/>
      <c r="G1332" s="104"/>
      <c r="H1332" s="104"/>
      <c r="I1332" s="104"/>
      <c r="J1332" s="104"/>
    </row>
    <row r="1333" spans="2:10" ht="18">
      <c r="B1333" s="211"/>
      <c r="C1333" s="211"/>
      <c r="D1333" s="104"/>
      <c r="E1333" s="104"/>
      <c r="F1333" s="104"/>
      <c r="G1333" s="104"/>
      <c r="H1333" s="104"/>
      <c r="I1333" s="104"/>
      <c r="J1333" s="104"/>
    </row>
    <row r="1334" spans="2:10" ht="18">
      <c r="B1334" s="211"/>
      <c r="C1334" s="211"/>
      <c r="D1334" s="104"/>
      <c r="E1334" s="104"/>
      <c r="F1334" s="104"/>
      <c r="G1334" s="104"/>
      <c r="H1334" s="104"/>
      <c r="I1334" s="104"/>
      <c r="J1334" s="104"/>
    </row>
    <row r="1335" spans="2:10" ht="18">
      <c r="B1335" s="211"/>
      <c r="C1335" s="211"/>
      <c r="D1335" s="104"/>
      <c r="E1335" s="104"/>
      <c r="F1335" s="104"/>
      <c r="G1335" s="104"/>
      <c r="H1335" s="104"/>
      <c r="I1335" s="104"/>
      <c r="J1335" s="104"/>
    </row>
    <row r="1336" spans="2:10" ht="18">
      <c r="B1336" s="211"/>
      <c r="C1336" s="211"/>
      <c r="D1336" s="104"/>
      <c r="E1336" s="104"/>
      <c r="F1336" s="104"/>
      <c r="G1336" s="104"/>
      <c r="H1336" s="104"/>
      <c r="I1336" s="104"/>
      <c r="J1336" s="104"/>
    </row>
    <row r="1337" spans="2:10" ht="18">
      <c r="B1337" s="211"/>
      <c r="C1337" s="211"/>
      <c r="D1337" s="104"/>
      <c r="E1337" s="104"/>
      <c r="F1337" s="104"/>
      <c r="G1337" s="104"/>
      <c r="H1337" s="104"/>
      <c r="I1337" s="104"/>
      <c r="J1337" s="104"/>
    </row>
    <row r="1338" spans="2:10" ht="18">
      <c r="B1338" s="211"/>
      <c r="C1338" s="211"/>
      <c r="D1338" s="104"/>
      <c r="E1338" s="104"/>
      <c r="F1338" s="104"/>
      <c r="G1338" s="104"/>
      <c r="H1338" s="104"/>
      <c r="I1338" s="104"/>
      <c r="J1338" s="104"/>
    </row>
    <row r="1339" spans="2:10" ht="18">
      <c r="B1339" s="211"/>
      <c r="C1339" s="211"/>
      <c r="D1339" s="104"/>
      <c r="E1339" s="104"/>
      <c r="F1339" s="104"/>
      <c r="G1339" s="104"/>
      <c r="H1339" s="104"/>
      <c r="I1339" s="104"/>
      <c r="J1339" s="104"/>
    </row>
    <row r="1340" spans="2:10" ht="18">
      <c r="B1340" s="211"/>
      <c r="C1340" s="211"/>
      <c r="D1340" s="104"/>
      <c r="E1340" s="104"/>
      <c r="F1340" s="104"/>
      <c r="G1340" s="104"/>
      <c r="H1340" s="104"/>
      <c r="I1340" s="104"/>
      <c r="J1340" s="104"/>
    </row>
    <row r="1341" spans="2:10" ht="18">
      <c r="B1341" s="211"/>
      <c r="C1341" s="211"/>
      <c r="D1341" s="104"/>
      <c r="E1341" s="104"/>
      <c r="F1341" s="104"/>
      <c r="G1341" s="104"/>
      <c r="H1341" s="104"/>
      <c r="I1341" s="104"/>
      <c r="J1341" s="104"/>
    </row>
    <row r="1342" spans="2:10" ht="18">
      <c r="B1342" s="211"/>
      <c r="C1342" s="211"/>
      <c r="D1342" s="104"/>
      <c r="E1342" s="104"/>
      <c r="F1342" s="104"/>
      <c r="G1342" s="104"/>
      <c r="H1342" s="104"/>
      <c r="I1342" s="104"/>
      <c r="J1342" s="104"/>
    </row>
    <row r="1343" spans="2:10" ht="18">
      <c r="B1343" s="211"/>
      <c r="C1343" s="211"/>
      <c r="D1343" s="104"/>
      <c r="E1343" s="104"/>
      <c r="F1343" s="104"/>
      <c r="G1343" s="104"/>
      <c r="H1343" s="104"/>
      <c r="I1343" s="104"/>
      <c r="J1343" s="104"/>
    </row>
    <row r="1344" spans="2:10" ht="18">
      <c r="B1344" s="211"/>
      <c r="C1344" s="211"/>
      <c r="D1344" s="104"/>
      <c r="E1344" s="104"/>
      <c r="F1344" s="104"/>
      <c r="G1344" s="104"/>
      <c r="H1344" s="104"/>
      <c r="I1344" s="104"/>
      <c r="J1344" s="104"/>
    </row>
    <row r="1345" spans="2:10" ht="18">
      <c r="B1345" s="211"/>
      <c r="C1345" s="211"/>
      <c r="D1345" s="104"/>
      <c r="E1345" s="104"/>
      <c r="F1345" s="104"/>
      <c r="G1345" s="104"/>
      <c r="H1345" s="104"/>
      <c r="I1345" s="104"/>
      <c r="J1345" s="104"/>
    </row>
    <row r="1346" spans="2:10" ht="18">
      <c r="B1346" s="211"/>
      <c r="C1346" s="211"/>
      <c r="D1346" s="104"/>
      <c r="E1346" s="104"/>
      <c r="F1346" s="104"/>
      <c r="G1346" s="104"/>
      <c r="H1346" s="104"/>
      <c r="I1346" s="104"/>
      <c r="J1346" s="104"/>
    </row>
    <row r="1347" spans="2:10" ht="18">
      <c r="B1347" s="211"/>
      <c r="C1347" s="211"/>
      <c r="D1347" s="104"/>
      <c r="E1347" s="104"/>
      <c r="F1347" s="104"/>
      <c r="G1347" s="104"/>
      <c r="H1347" s="104"/>
      <c r="I1347" s="104"/>
      <c r="J1347" s="104"/>
    </row>
    <row r="1348" spans="2:10" ht="18">
      <c r="B1348" s="211"/>
      <c r="C1348" s="211"/>
      <c r="D1348" s="104"/>
      <c r="E1348" s="104"/>
      <c r="F1348" s="104"/>
      <c r="G1348" s="104"/>
      <c r="H1348" s="104"/>
      <c r="I1348" s="104"/>
      <c r="J1348" s="104"/>
    </row>
    <row r="1349" spans="2:10" ht="18">
      <c r="B1349" s="211"/>
      <c r="C1349" s="211"/>
      <c r="D1349" s="104"/>
      <c r="E1349" s="104"/>
      <c r="F1349" s="104"/>
      <c r="G1349" s="104"/>
      <c r="H1349" s="104"/>
      <c r="I1349" s="104"/>
      <c r="J1349" s="104"/>
    </row>
    <row r="1350" spans="2:10" ht="18">
      <c r="B1350" s="211"/>
      <c r="C1350" s="211"/>
      <c r="D1350" s="104"/>
      <c r="E1350" s="104"/>
      <c r="F1350" s="104"/>
      <c r="G1350" s="104"/>
      <c r="H1350" s="104"/>
      <c r="I1350" s="104"/>
      <c r="J1350" s="104"/>
    </row>
    <row r="1351" spans="2:10" ht="18">
      <c r="B1351" s="211"/>
      <c r="C1351" s="211"/>
      <c r="D1351" s="104"/>
      <c r="E1351" s="104"/>
      <c r="F1351" s="104"/>
      <c r="G1351" s="104"/>
      <c r="H1351" s="104"/>
      <c r="I1351" s="104"/>
      <c r="J1351" s="104"/>
    </row>
    <row r="1352" spans="2:10" ht="18">
      <c r="B1352" s="211"/>
      <c r="C1352" s="211"/>
      <c r="D1352" s="104"/>
      <c r="E1352" s="104"/>
      <c r="F1352" s="104"/>
      <c r="G1352" s="104"/>
      <c r="H1352" s="104"/>
      <c r="I1352" s="104"/>
      <c r="J1352" s="104"/>
    </row>
    <row r="1353" spans="2:10" ht="18">
      <c r="B1353" s="211"/>
      <c r="C1353" s="211"/>
      <c r="D1353" s="104"/>
      <c r="E1353" s="104"/>
      <c r="F1353" s="104"/>
      <c r="G1353" s="104"/>
      <c r="H1353" s="104"/>
      <c r="I1353" s="104"/>
      <c r="J1353" s="104"/>
    </row>
    <row r="1354" spans="2:10" ht="18">
      <c r="B1354" s="211"/>
      <c r="C1354" s="211"/>
      <c r="D1354" s="104"/>
      <c r="E1354" s="104"/>
      <c r="F1354" s="104"/>
      <c r="G1354" s="104"/>
      <c r="H1354" s="104"/>
      <c r="I1354" s="104"/>
      <c r="J1354" s="104"/>
    </row>
    <row r="1355" spans="2:10" ht="18">
      <c r="B1355" s="211"/>
      <c r="C1355" s="211"/>
      <c r="D1355" s="104"/>
      <c r="E1355" s="104"/>
      <c r="F1355" s="104"/>
      <c r="G1355" s="104"/>
      <c r="H1355" s="104"/>
      <c r="I1355" s="104"/>
      <c r="J1355" s="104"/>
    </row>
    <row r="1356" spans="2:10" ht="18">
      <c r="B1356" s="211"/>
      <c r="C1356" s="211"/>
      <c r="D1356" s="104"/>
      <c r="E1356" s="104"/>
      <c r="F1356" s="104"/>
      <c r="G1356" s="104"/>
      <c r="H1356" s="104"/>
      <c r="I1356" s="104"/>
      <c r="J1356" s="104"/>
    </row>
    <row r="1357" spans="2:10" ht="18">
      <c r="B1357" s="211"/>
      <c r="C1357" s="211"/>
      <c r="D1357" s="104"/>
      <c r="E1357" s="104"/>
      <c r="F1357" s="104"/>
      <c r="G1357" s="104"/>
      <c r="H1357" s="104"/>
      <c r="I1357" s="104"/>
      <c r="J1357" s="104"/>
    </row>
    <row r="1358" spans="2:10" ht="18">
      <c r="B1358" s="211"/>
      <c r="C1358" s="211"/>
      <c r="D1358" s="104"/>
      <c r="E1358" s="104"/>
      <c r="F1358" s="104"/>
      <c r="G1358" s="104"/>
      <c r="H1358" s="104"/>
      <c r="I1358" s="104"/>
      <c r="J1358" s="104"/>
    </row>
    <row r="1359" spans="2:10" ht="18">
      <c r="B1359" s="211"/>
      <c r="C1359" s="211"/>
      <c r="D1359" s="104"/>
      <c r="E1359" s="104"/>
      <c r="F1359" s="104"/>
      <c r="G1359" s="104"/>
      <c r="H1359" s="104"/>
      <c r="I1359" s="104"/>
      <c r="J1359" s="104"/>
    </row>
    <row r="1360" spans="2:10" ht="18">
      <c r="B1360" s="211"/>
      <c r="C1360" s="211"/>
      <c r="D1360" s="104"/>
      <c r="E1360" s="104"/>
      <c r="F1360" s="104"/>
      <c r="G1360" s="104"/>
      <c r="H1360" s="104"/>
      <c r="I1360" s="104"/>
      <c r="J1360" s="104"/>
    </row>
    <row r="1361" spans="2:10" ht="18">
      <c r="B1361" s="211"/>
      <c r="C1361" s="211"/>
      <c r="D1361" s="104"/>
      <c r="E1361" s="104"/>
      <c r="F1361" s="104"/>
      <c r="G1361" s="104"/>
      <c r="H1361" s="104"/>
      <c r="I1361" s="104"/>
      <c r="J1361" s="104"/>
    </row>
    <row r="1362" spans="2:10" ht="18">
      <c r="B1362" s="211"/>
      <c r="C1362" s="211"/>
      <c r="D1362" s="104"/>
      <c r="E1362" s="104"/>
      <c r="F1362" s="104"/>
      <c r="G1362" s="104"/>
      <c r="H1362" s="104"/>
      <c r="I1362" s="104"/>
      <c r="J1362" s="104"/>
    </row>
    <row r="1363" spans="2:10" ht="18">
      <c r="B1363" s="211"/>
      <c r="C1363" s="211"/>
      <c r="D1363" s="104"/>
      <c r="E1363" s="104"/>
      <c r="F1363" s="104"/>
      <c r="G1363" s="104"/>
      <c r="H1363" s="104"/>
      <c r="I1363" s="104"/>
      <c r="J1363" s="104"/>
    </row>
    <row r="1364" spans="2:10" ht="18">
      <c r="B1364" s="211"/>
      <c r="C1364" s="211"/>
      <c r="D1364" s="104"/>
      <c r="E1364" s="104"/>
      <c r="F1364" s="104"/>
      <c r="G1364" s="104"/>
      <c r="H1364" s="104"/>
      <c r="I1364" s="104"/>
      <c r="J1364" s="104"/>
    </row>
    <row r="1365" spans="2:10" ht="18">
      <c r="B1365" s="211"/>
      <c r="C1365" s="211"/>
      <c r="D1365" s="104"/>
      <c r="E1365" s="104"/>
      <c r="F1365" s="104"/>
      <c r="G1365" s="104"/>
      <c r="H1365" s="104"/>
      <c r="I1365" s="104"/>
      <c r="J1365" s="104"/>
    </row>
    <row r="1366" spans="2:10" ht="18">
      <c r="B1366" s="211"/>
      <c r="C1366" s="211"/>
      <c r="D1366" s="104"/>
      <c r="E1366" s="104"/>
      <c r="F1366" s="104"/>
      <c r="G1366" s="104"/>
      <c r="H1366" s="104"/>
      <c r="I1366" s="104"/>
      <c r="J1366" s="104"/>
    </row>
    <row r="1367" spans="2:10" ht="18">
      <c r="B1367" s="211"/>
      <c r="C1367" s="211"/>
      <c r="D1367" s="104"/>
      <c r="E1367" s="104"/>
      <c r="F1367" s="104"/>
      <c r="G1367" s="104"/>
      <c r="H1367" s="104"/>
      <c r="I1367" s="104"/>
      <c r="J1367" s="104"/>
    </row>
    <row r="1368" spans="2:10" ht="18">
      <c r="B1368" s="211"/>
      <c r="C1368" s="211"/>
      <c r="D1368" s="104"/>
      <c r="E1368" s="104"/>
      <c r="F1368" s="104"/>
      <c r="G1368" s="104"/>
      <c r="H1368" s="104"/>
      <c r="I1368" s="104"/>
      <c r="J1368" s="104"/>
    </row>
    <row r="1369" spans="2:10" ht="18">
      <c r="B1369" s="211"/>
      <c r="C1369" s="211"/>
      <c r="D1369" s="104"/>
      <c r="E1369" s="104"/>
      <c r="F1369" s="104"/>
      <c r="G1369" s="104"/>
      <c r="H1369" s="104"/>
      <c r="I1369" s="104"/>
      <c r="J1369" s="104"/>
    </row>
    <row r="1370" spans="2:10" ht="18">
      <c r="B1370" s="211"/>
      <c r="C1370" s="211"/>
      <c r="D1370" s="104"/>
      <c r="E1370" s="104"/>
      <c r="F1370" s="104"/>
      <c r="G1370" s="104"/>
      <c r="H1370" s="104"/>
      <c r="I1370" s="104"/>
      <c r="J1370" s="104"/>
    </row>
    <row r="1371" spans="2:10" ht="18">
      <c r="B1371" s="211"/>
      <c r="C1371" s="211"/>
      <c r="D1371" s="104"/>
      <c r="E1371" s="104"/>
      <c r="F1371" s="104"/>
      <c r="G1371" s="104"/>
      <c r="H1371" s="104"/>
      <c r="I1371" s="104"/>
      <c r="J1371" s="104"/>
    </row>
    <row r="1372" spans="2:10" ht="18">
      <c r="B1372" s="211"/>
      <c r="C1372" s="211"/>
      <c r="D1372" s="104"/>
      <c r="E1372" s="104"/>
      <c r="F1372" s="104"/>
      <c r="G1372" s="104"/>
      <c r="H1372" s="104"/>
      <c r="I1372" s="104"/>
      <c r="J1372" s="104"/>
    </row>
    <row r="1373" spans="2:10" ht="18">
      <c r="B1373" s="211"/>
      <c r="C1373" s="211"/>
      <c r="D1373" s="104"/>
      <c r="E1373" s="104"/>
      <c r="F1373" s="104"/>
      <c r="G1373" s="104"/>
      <c r="H1373" s="104"/>
      <c r="I1373" s="104"/>
      <c r="J1373" s="104"/>
    </row>
    <row r="1374" spans="2:10" ht="18">
      <c r="B1374" s="211"/>
      <c r="C1374" s="211"/>
      <c r="D1374" s="104"/>
      <c r="E1374" s="104"/>
      <c r="F1374" s="104"/>
      <c r="G1374" s="104"/>
      <c r="H1374" s="104"/>
      <c r="I1374" s="104"/>
      <c r="J1374" s="104"/>
    </row>
    <row r="1375" spans="2:10" ht="18">
      <c r="B1375" s="211"/>
      <c r="C1375" s="211"/>
      <c r="D1375" s="104"/>
      <c r="E1375" s="104"/>
      <c r="F1375" s="104"/>
      <c r="G1375" s="104"/>
      <c r="H1375" s="104"/>
      <c r="I1375" s="104"/>
      <c r="J1375" s="104"/>
    </row>
    <row r="1376" spans="2:10" ht="18">
      <c r="B1376" s="211"/>
      <c r="C1376" s="211"/>
      <c r="D1376" s="104"/>
      <c r="E1376" s="104"/>
      <c r="F1376" s="104"/>
      <c r="G1376" s="104"/>
      <c r="H1376" s="104"/>
      <c r="I1376" s="104"/>
      <c r="J1376" s="104"/>
    </row>
    <row r="1377" spans="2:10" ht="18">
      <c r="B1377" s="211"/>
      <c r="C1377" s="211"/>
      <c r="D1377" s="104"/>
      <c r="E1377" s="104"/>
      <c r="F1377" s="104"/>
      <c r="G1377" s="104"/>
      <c r="H1377" s="104"/>
      <c r="I1377" s="104"/>
      <c r="J1377" s="104"/>
    </row>
    <row r="1378" spans="2:10" ht="18">
      <c r="B1378" s="211"/>
      <c r="C1378" s="211"/>
      <c r="D1378" s="104"/>
      <c r="E1378" s="104"/>
      <c r="F1378" s="104"/>
      <c r="G1378" s="104"/>
      <c r="H1378" s="104"/>
      <c r="I1378" s="104"/>
      <c r="J1378" s="104"/>
    </row>
    <row r="1379" spans="2:10" ht="18">
      <c r="B1379" s="211"/>
      <c r="C1379" s="211"/>
      <c r="D1379" s="104"/>
      <c r="E1379" s="104"/>
      <c r="F1379" s="104"/>
      <c r="G1379" s="104"/>
      <c r="H1379" s="104"/>
      <c r="I1379" s="104"/>
      <c r="J1379" s="104"/>
    </row>
    <row r="1380" spans="2:10" ht="18">
      <c r="B1380" s="211"/>
      <c r="C1380" s="211"/>
      <c r="D1380" s="104"/>
      <c r="E1380" s="104"/>
      <c r="F1380" s="104"/>
      <c r="G1380" s="104"/>
      <c r="H1380" s="104"/>
      <c r="I1380" s="104"/>
      <c r="J1380" s="104"/>
    </row>
    <row r="1381" spans="2:10" ht="18">
      <c r="B1381" s="211"/>
      <c r="C1381" s="211"/>
      <c r="D1381" s="104"/>
      <c r="E1381" s="104"/>
      <c r="F1381" s="104"/>
      <c r="G1381" s="104"/>
      <c r="H1381" s="104"/>
      <c r="I1381" s="104"/>
      <c r="J1381" s="104"/>
    </row>
    <row r="1382" spans="2:10" ht="18">
      <c r="B1382" s="211"/>
      <c r="C1382" s="211"/>
      <c r="D1382" s="104"/>
      <c r="E1382" s="104"/>
      <c r="F1382" s="104"/>
      <c r="G1382" s="104"/>
      <c r="H1382" s="104"/>
      <c r="I1382" s="104"/>
      <c r="J1382" s="104"/>
    </row>
    <row r="1383" spans="2:10" ht="18">
      <c r="B1383" s="211"/>
      <c r="C1383" s="211"/>
      <c r="D1383" s="104"/>
      <c r="E1383" s="104"/>
      <c r="F1383" s="104"/>
      <c r="G1383" s="104"/>
      <c r="H1383" s="104"/>
      <c r="I1383" s="104"/>
      <c r="J1383" s="104"/>
    </row>
    <row r="1384" spans="2:10" ht="18">
      <c r="B1384" s="211"/>
      <c r="C1384" s="211"/>
      <c r="D1384" s="104"/>
      <c r="E1384" s="104"/>
      <c r="F1384" s="104"/>
      <c r="G1384" s="104"/>
      <c r="H1384" s="104"/>
      <c r="I1384" s="104"/>
      <c r="J1384" s="104"/>
    </row>
    <row r="1385" spans="2:10" ht="18">
      <c r="B1385" s="211"/>
      <c r="C1385" s="211"/>
      <c r="D1385" s="104"/>
      <c r="E1385" s="104"/>
      <c r="F1385" s="104"/>
      <c r="G1385" s="104"/>
      <c r="H1385" s="104"/>
      <c r="I1385" s="104"/>
      <c r="J1385" s="104"/>
    </row>
    <row r="1386" spans="2:10" ht="18">
      <c r="B1386" s="211"/>
      <c r="C1386" s="211"/>
      <c r="D1386" s="104"/>
      <c r="E1386" s="104"/>
      <c r="F1386" s="104"/>
      <c r="G1386" s="104"/>
      <c r="H1386" s="104"/>
      <c r="I1386" s="104"/>
      <c r="J1386" s="104"/>
    </row>
    <row r="1387" spans="2:10" ht="18">
      <c r="B1387" s="211"/>
      <c r="C1387" s="211"/>
      <c r="D1387" s="104"/>
      <c r="E1387" s="104"/>
      <c r="F1387" s="104"/>
      <c r="G1387" s="104"/>
      <c r="H1387" s="104"/>
      <c r="I1387" s="104"/>
      <c r="J1387" s="104"/>
    </row>
    <row r="1388" spans="2:10" ht="18">
      <c r="B1388" s="211"/>
      <c r="C1388" s="211"/>
      <c r="D1388" s="104"/>
      <c r="E1388" s="104"/>
      <c r="F1388" s="104"/>
      <c r="G1388" s="104"/>
      <c r="H1388" s="104"/>
      <c r="I1388" s="104"/>
      <c r="J1388" s="104"/>
    </row>
    <row r="1389" spans="2:10" ht="18">
      <c r="B1389" s="211"/>
      <c r="C1389" s="211"/>
      <c r="D1389" s="104"/>
      <c r="E1389" s="104"/>
      <c r="F1389" s="104"/>
      <c r="G1389" s="104"/>
      <c r="H1389" s="104"/>
      <c r="I1389" s="104"/>
      <c r="J1389" s="104"/>
    </row>
    <row r="1390" spans="2:10" ht="18">
      <c r="B1390" s="211"/>
      <c r="C1390" s="211"/>
      <c r="D1390" s="104"/>
      <c r="E1390" s="104"/>
      <c r="F1390" s="104"/>
      <c r="G1390" s="104"/>
      <c r="H1390" s="104"/>
      <c r="I1390" s="104"/>
      <c r="J1390" s="104"/>
    </row>
    <row r="1391" spans="2:10" ht="18">
      <c r="B1391" s="211"/>
      <c r="C1391" s="211"/>
      <c r="D1391" s="104"/>
      <c r="E1391" s="104"/>
      <c r="F1391" s="104"/>
      <c r="G1391" s="104"/>
      <c r="H1391" s="104"/>
      <c r="I1391" s="104"/>
      <c r="J1391" s="104"/>
    </row>
    <row r="1392" spans="2:10" ht="18">
      <c r="B1392" s="211"/>
      <c r="C1392" s="211"/>
      <c r="D1392" s="104"/>
      <c r="E1392" s="104"/>
      <c r="F1392" s="104"/>
      <c r="G1392" s="104"/>
      <c r="H1392" s="104"/>
      <c r="I1392" s="104"/>
      <c r="J1392" s="104"/>
    </row>
    <row r="1393" spans="2:10" ht="18">
      <c r="B1393" s="211"/>
      <c r="C1393" s="211"/>
      <c r="D1393" s="104"/>
      <c r="E1393" s="104"/>
      <c r="F1393" s="104"/>
      <c r="G1393" s="104"/>
      <c r="H1393" s="104"/>
      <c r="I1393" s="104"/>
      <c r="J1393" s="104"/>
    </row>
    <row r="1394" spans="2:10" ht="18">
      <c r="B1394" s="211"/>
      <c r="C1394" s="211"/>
      <c r="D1394" s="104"/>
      <c r="E1394" s="104"/>
      <c r="F1394" s="104"/>
      <c r="G1394" s="104"/>
      <c r="H1394" s="104"/>
      <c r="I1394" s="104"/>
      <c r="J1394" s="104"/>
    </row>
    <row r="1395" spans="2:10" ht="18">
      <c r="B1395" s="211"/>
      <c r="C1395" s="211"/>
      <c r="D1395" s="104"/>
      <c r="E1395" s="104"/>
      <c r="F1395" s="104"/>
      <c r="G1395" s="104"/>
      <c r="H1395" s="104"/>
      <c r="I1395" s="104"/>
      <c r="J1395" s="104"/>
    </row>
    <row r="1396" spans="2:10" ht="18">
      <c r="B1396" s="211"/>
      <c r="C1396" s="211"/>
      <c r="D1396" s="104"/>
      <c r="E1396" s="104"/>
      <c r="F1396" s="104"/>
      <c r="G1396" s="104"/>
      <c r="H1396" s="104"/>
      <c r="I1396" s="104"/>
      <c r="J1396" s="104"/>
    </row>
    <row r="1397" spans="2:10" ht="18">
      <c r="B1397" s="211"/>
      <c r="C1397" s="211"/>
      <c r="D1397" s="104"/>
      <c r="E1397" s="104"/>
      <c r="F1397" s="104"/>
      <c r="G1397" s="104"/>
      <c r="H1397" s="104"/>
      <c r="I1397" s="104"/>
      <c r="J1397" s="104"/>
    </row>
    <row r="1398" spans="2:10" ht="18">
      <c r="B1398" s="211"/>
      <c r="C1398" s="211"/>
      <c r="D1398" s="104"/>
      <c r="E1398" s="104"/>
      <c r="F1398" s="104"/>
      <c r="G1398" s="104"/>
      <c r="H1398" s="104"/>
      <c r="I1398" s="104"/>
      <c r="J1398" s="104"/>
    </row>
    <row r="1399" spans="2:10" ht="18">
      <c r="B1399" s="211"/>
      <c r="C1399" s="211"/>
      <c r="D1399" s="104"/>
      <c r="E1399" s="104"/>
      <c r="F1399" s="104"/>
      <c r="G1399" s="104"/>
      <c r="H1399" s="104"/>
      <c r="I1399" s="104"/>
      <c r="J1399" s="104"/>
    </row>
    <row r="1400" spans="2:10" ht="18">
      <c r="B1400" s="211"/>
      <c r="C1400" s="211"/>
      <c r="D1400" s="104"/>
      <c r="E1400" s="104"/>
      <c r="F1400" s="104"/>
      <c r="G1400" s="104"/>
      <c r="H1400" s="104"/>
      <c r="I1400" s="104"/>
      <c r="J1400" s="104"/>
    </row>
    <row r="1401" spans="2:10" ht="18">
      <c r="B1401" s="211"/>
      <c r="C1401" s="211"/>
      <c r="D1401" s="104"/>
      <c r="E1401" s="104"/>
      <c r="F1401" s="104"/>
      <c r="G1401" s="104"/>
      <c r="H1401" s="104"/>
      <c r="I1401" s="104"/>
      <c r="J1401" s="104"/>
    </row>
    <row r="1402" spans="2:10" ht="18">
      <c r="B1402" s="211"/>
      <c r="C1402" s="211"/>
      <c r="D1402" s="104"/>
      <c r="E1402" s="104"/>
      <c r="F1402" s="104"/>
      <c r="G1402" s="104"/>
      <c r="H1402" s="104"/>
      <c r="I1402" s="104"/>
      <c r="J1402" s="104"/>
    </row>
    <row r="1403" spans="2:10" ht="18">
      <c r="B1403" s="211"/>
      <c r="C1403" s="211"/>
      <c r="D1403" s="104"/>
      <c r="E1403" s="104"/>
      <c r="F1403" s="104"/>
      <c r="G1403" s="104"/>
      <c r="H1403" s="104"/>
      <c r="I1403" s="104"/>
      <c r="J1403" s="104"/>
    </row>
    <row r="1404" spans="2:10" ht="18">
      <c r="B1404" s="211"/>
      <c r="C1404" s="211"/>
      <c r="D1404" s="104"/>
      <c r="E1404" s="104"/>
      <c r="F1404" s="104"/>
      <c r="G1404" s="104"/>
      <c r="H1404" s="104"/>
      <c r="I1404" s="104"/>
      <c r="J1404" s="104"/>
    </row>
    <row r="1405" spans="2:10" ht="18">
      <c r="B1405" s="211"/>
      <c r="C1405" s="211"/>
      <c r="D1405" s="104"/>
      <c r="E1405" s="104"/>
      <c r="F1405" s="104"/>
      <c r="G1405" s="104"/>
      <c r="H1405" s="104"/>
      <c r="I1405" s="104"/>
      <c r="J1405" s="104"/>
    </row>
    <row r="1406" spans="2:10" ht="18">
      <c r="B1406" s="211"/>
      <c r="C1406" s="211"/>
      <c r="D1406" s="104"/>
      <c r="E1406" s="104"/>
      <c r="F1406" s="104"/>
      <c r="G1406" s="104"/>
      <c r="H1406" s="104"/>
      <c r="I1406" s="104"/>
      <c r="J1406" s="104"/>
    </row>
    <row r="1407" spans="2:10" ht="18">
      <c r="B1407" s="211"/>
      <c r="C1407" s="211"/>
      <c r="D1407" s="104"/>
      <c r="E1407" s="104"/>
      <c r="F1407" s="104"/>
      <c r="G1407" s="104"/>
      <c r="H1407" s="104"/>
      <c r="I1407" s="104"/>
      <c r="J1407" s="104"/>
    </row>
    <row r="1408" spans="2:10" ht="18">
      <c r="B1408" s="211"/>
      <c r="C1408" s="211"/>
      <c r="D1408" s="104"/>
      <c r="E1408" s="104"/>
      <c r="F1408" s="104"/>
      <c r="G1408" s="104"/>
      <c r="H1408" s="104"/>
      <c r="I1408" s="104"/>
      <c r="J1408" s="104"/>
    </row>
    <row r="1409" spans="2:10" ht="18">
      <c r="B1409" s="211"/>
      <c r="C1409" s="211"/>
      <c r="D1409" s="104"/>
      <c r="E1409" s="104"/>
      <c r="F1409" s="104"/>
      <c r="G1409" s="104"/>
      <c r="H1409" s="104"/>
      <c r="I1409" s="104"/>
      <c r="J1409" s="104"/>
    </row>
    <row r="1410" spans="2:10" ht="18">
      <c r="B1410" s="211"/>
      <c r="C1410" s="211"/>
      <c r="D1410" s="104"/>
      <c r="E1410" s="104"/>
      <c r="F1410" s="104"/>
      <c r="G1410" s="104"/>
      <c r="H1410" s="104"/>
      <c r="I1410" s="104"/>
      <c r="J1410" s="104"/>
    </row>
    <row r="1411" spans="2:10" ht="18">
      <c r="B1411" s="211"/>
      <c r="C1411" s="211"/>
      <c r="D1411" s="104"/>
      <c r="E1411" s="104"/>
      <c r="F1411" s="104"/>
      <c r="G1411" s="104"/>
      <c r="H1411" s="104"/>
      <c r="I1411" s="104"/>
      <c r="J1411" s="104"/>
    </row>
    <row r="1412" spans="2:10" ht="18">
      <c r="B1412" s="211"/>
      <c r="C1412" s="211"/>
      <c r="D1412" s="104"/>
      <c r="E1412" s="104"/>
      <c r="F1412" s="104"/>
      <c r="G1412" s="104"/>
      <c r="H1412" s="104"/>
      <c r="I1412" s="104"/>
      <c r="J1412" s="104"/>
    </row>
    <row r="1413" spans="2:10" ht="18">
      <c r="B1413" s="211"/>
      <c r="C1413" s="211"/>
      <c r="D1413" s="104"/>
      <c r="E1413" s="104"/>
      <c r="F1413" s="104"/>
      <c r="G1413" s="104"/>
      <c r="H1413" s="104"/>
      <c r="I1413" s="104"/>
      <c r="J1413" s="104"/>
    </row>
    <row r="1414" spans="2:10" ht="18">
      <c r="B1414" s="211"/>
      <c r="C1414" s="211"/>
      <c r="D1414" s="104"/>
      <c r="E1414" s="104"/>
      <c r="F1414" s="104"/>
      <c r="G1414" s="104"/>
      <c r="H1414" s="104"/>
      <c r="I1414" s="104"/>
      <c r="J1414" s="104"/>
    </row>
    <row r="1415" spans="2:10" ht="18">
      <c r="B1415" s="211"/>
      <c r="C1415" s="211"/>
      <c r="D1415" s="104"/>
      <c r="E1415" s="104"/>
      <c r="F1415" s="104"/>
      <c r="G1415" s="104"/>
      <c r="H1415" s="104"/>
      <c r="I1415" s="104"/>
      <c r="J1415" s="104"/>
    </row>
    <row r="1416" spans="2:10" ht="18">
      <c r="B1416" s="211"/>
      <c r="C1416" s="211"/>
      <c r="D1416" s="104"/>
      <c r="E1416" s="104"/>
      <c r="F1416" s="104"/>
      <c r="G1416" s="104"/>
      <c r="H1416" s="104"/>
      <c r="I1416" s="104"/>
      <c r="J1416" s="104"/>
    </row>
    <row r="1417" spans="2:10" ht="18">
      <c r="B1417" s="211"/>
      <c r="C1417" s="211"/>
      <c r="D1417" s="104"/>
      <c r="E1417" s="104"/>
      <c r="F1417" s="104"/>
      <c r="G1417" s="104"/>
      <c r="H1417" s="104"/>
      <c r="I1417" s="104"/>
      <c r="J1417" s="104"/>
    </row>
    <row r="1418" spans="2:10" ht="18">
      <c r="B1418" s="211"/>
      <c r="C1418" s="211"/>
      <c r="D1418" s="104"/>
      <c r="E1418" s="104"/>
      <c r="F1418" s="104"/>
      <c r="G1418" s="104"/>
      <c r="H1418" s="104"/>
      <c r="I1418" s="104"/>
      <c r="J1418" s="104"/>
    </row>
    <row r="1419" spans="2:10" ht="18">
      <c r="B1419" s="211"/>
      <c r="C1419" s="211"/>
      <c r="D1419" s="104"/>
      <c r="E1419" s="104"/>
      <c r="F1419" s="104"/>
      <c r="G1419" s="104"/>
      <c r="H1419" s="104"/>
      <c r="I1419" s="104"/>
      <c r="J1419" s="104"/>
    </row>
    <row r="1420" spans="2:10" ht="18">
      <c r="B1420" s="211"/>
      <c r="C1420" s="211"/>
      <c r="D1420" s="104"/>
      <c r="E1420" s="104"/>
      <c r="F1420" s="104"/>
      <c r="G1420" s="104"/>
      <c r="H1420" s="104"/>
      <c r="I1420" s="104"/>
      <c r="J1420" s="104"/>
    </row>
    <row r="1421" spans="2:10" ht="18">
      <c r="B1421" s="211"/>
      <c r="C1421" s="211"/>
      <c r="D1421" s="104"/>
      <c r="E1421" s="104"/>
      <c r="F1421" s="104"/>
      <c r="G1421" s="104"/>
      <c r="H1421" s="104"/>
      <c r="I1421" s="104"/>
      <c r="J1421" s="104"/>
    </row>
    <row r="1422" spans="2:10" ht="18">
      <c r="B1422" s="211"/>
      <c r="C1422" s="211"/>
      <c r="D1422" s="104"/>
      <c r="E1422" s="104"/>
      <c r="F1422" s="104"/>
      <c r="G1422" s="104"/>
      <c r="H1422" s="104"/>
      <c r="I1422" s="104"/>
      <c r="J1422" s="104"/>
    </row>
    <row r="1423" spans="2:10" ht="18">
      <c r="B1423" s="211"/>
      <c r="C1423" s="211"/>
      <c r="D1423" s="104"/>
      <c r="E1423" s="104"/>
      <c r="F1423" s="104"/>
      <c r="G1423" s="104"/>
      <c r="H1423" s="104"/>
      <c r="I1423" s="104"/>
      <c r="J1423" s="104"/>
    </row>
    <row r="1424" spans="2:10" ht="18">
      <c r="B1424" s="211"/>
      <c r="C1424" s="211"/>
      <c r="D1424" s="104"/>
      <c r="E1424" s="104"/>
      <c r="F1424" s="104"/>
      <c r="G1424" s="104"/>
      <c r="H1424" s="104"/>
      <c r="I1424" s="104"/>
      <c r="J1424" s="104"/>
    </row>
    <row r="1425" spans="2:10" ht="18">
      <c r="B1425" s="211"/>
      <c r="C1425" s="211"/>
      <c r="D1425" s="104"/>
      <c r="E1425" s="104"/>
      <c r="F1425" s="104"/>
      <c r="G1425" s="104"/>
      <c r="H1425" s="104"/>
      <c r="I1425" s="104"/>
      <c r="J1425" s="104"/>
    </row>
    <row r="1426" spans="2:10" ht="18">
      <c r="B1426" s="211"/>
      <c r="C1426" s="211"/>
      <c r="D1426" s="104"/>
      <c r="E1426" s="104"/>
      <c r="F1426" s="104"/>
      <c r="G1426" s="104"/>
      <c r="H1426" s="104"/>
      <c r="I1426" s="104"/>
      <c r="J1426" s="104"/>
    </row>
    <row r="1427" spans="2:10" ht="18">
      <c r="B1427" s="211"/>
      <c r="C1427" s="211"/>
      <c r="D1427" s="104"/>
      <c r="E1427" s="104"/>
      <c r="F1427" s="104"/>
      <c r="G1427" s="104"/>
      <c r="H1427" s="104"/>
      <c r="I1427" s="104"/>
      <c r="J1427" s="104"/>
    </row>
    <row r="1428" spans="2:10" ht="18">
      <c r="B1428" s="211"/>
      <c r="C1428" s="211"/>
      <c r="D1428" s="104"/>
      <c r="E1428" s="104"/>
      <c r="F1428" s="104"/>
      <c r="G1428" s="104"/>
      <c r="H1428" s="104"/>
      <c r="I1428" s="104"/>
      <c r="J1428" s="104"/>
    </row>
    <row r="1429" spans="2:10" ht="18">
      <c r="B1429" s="211"/>
      <c r="C1429" s="211"/>
      <c r="D1429" s="104"/>
      <c r="E1429" s="104"/>
      <c r="F1429" s="104"/>
      <c r="G1429" s="104"/>
      <c r="H1429" s="104"/>
      <c r="I1429" s="104"/>
      <c r="J1429" s="104"/>
    </row>
    <row r="1430" spans="2:10" ht="18">
      <c r="B1430" s="211"/>
      <c r="C1430" s="211"/>
      <c r="D1430" s="104"/>
      <c r="E1430" s="104"/>
      <c r="F1430" s="104"/>
      <c r="G1430" s="104"/>
      <c r="H1430" s="104"/>
      <c r="I1430" s="104"/>
      <c r="J1430" s="104"/>
    </row>
    <row r="1431" spans="2:10" ht="18">
      <c r="B1431" s="211"/>
      <c r="C1431" s="211"/>
      <c r="D1431" s="104"/>
      <c r="E1431" s="104"/>
      <c r="F1431" s="104"/>
      <c r="G1431" s="104"/>
      <c r="H1431" s="104"/>
      <c r="I1431" s="104"/>
      <c r="J1431" s="104"/>
    </row>
    <row r="1432" spans="2:10" ht="18">
      <c r="B1432" s="211"/>
      <c r="C1432" s="211"/>
      <c r="D1432" s="104"/>
      <c r="E1432" s="104"/>
      <c r="F1432" s="104"/>
      <c r="G1432" s="104"/>
      <c r="H1432" s="104"/>
      <c r="I1432" s="104"/>
      <c r="J1432" s="104"/>
    </row>
    <row r="1433" spans="2:10" ht="18">
      <c r="B1433" s="211"/>
      <c r="C1433" s="211"/>
      <c r="D1433" s="104"/>
      <c r="E1433" s="104"/>
      <c r="F1433" s="104"/>
      <c r="G1433" s="104"/>
      <c r="H1433" s="104"/>
      <c r="I1433" s="104"/>
      <c r="J1433" s="104"/>
    </row>
    <row r="1434" spans="2:10" ht="18">
      <c r="B1434" s="211"/>
      <c r="C1434" s="211"/>
      <c r="D1434" s="104"/>
      <c r="E1434" s="104"/>
      <c r="F1434" s="104"/>
      <c r="G1434" s="104"/>
      <c r="H1434" s="104"/>
      <c r="I1434" s="104"/>
      <c r="J1434" s="104"/>
    </row>
    <row r="1435" spans="2:10" ht="18">
      <c r="B1435" s="211"/>
      <c r="C1435" s="211"/>
      <c r="D1435" s="104"/>
      <c r="E1435" s="104"/>
      <c r="F1435" s="104"/>
      <c r="G1435" s="104"/>
      <c r="H1435" s="104"/>
      <c r="I1435" s="104"/>
      <c r="J1435" s="104"/>
    </row>
    <row r="1436" spans="2:10" ht="18">
      <c r="B1436" s="211"/>
      <c r="C1436" s="211"/>
      <c r="D1436" s="104"/>
      <c r="E1436" s="104"/>
      <c r="F1436" s="104"/>
      <c r="G1436" s="104"/>
      <c r="H1436" s="104"/>
      <c r="I1436" s="104"/>
      <c r="J1436" s="104"/>
    </row>
    <row r="1437" spans="2:10" ht="18">
      <c r="B1437" s="211"/>
      <c r="C1437" s="211"/>
      <c r="D1437" s="104"/>
      <c r="E1437" s="104"/>
      <c r="F1437" s="104"/>
      <c r="G1437" s="104"/>
      <c r="H1437" s="104"/>
      <c r="I1437" s="104"/>
      <c r="J1437" s="104"/>
    </row>
    <row r="1438" spans="2:10" ht="18">
      <c r="B1438" s="211"/>
      <c r="C1438" s="211"/>
      <c r="D1438" s="104"/>
      <c r="E1438" s="104"/>
      <c r="F1438" s="104"/>
      <c r="G1438" s="104"/>
      <c r="H1438" s="104"/>
      <c r="I1438" s="104"/>
      <c r="J1438" s="104"/>
    </row>
    <row r="1439" spans="2:10" ht="18">
      <c r="B1439" s="211"/>
      <c r="C1439" s="211"/>
      <c r="D1439" s="104"/>
      <c r="E1439" s="104"/>
      <c r="F1439" s="104"/>
      <c r="G1439" s="104"/>
      <c r="H1439" s="104"/>
      <c r="I1439" s="104"/>
      <c r="J1439" s="104"/>
    </row>
    <row r="1440" spans="2:10" ht="18">
      <c r="B1440" s="211"/>
      <c r="C1440" s="211"/>
      <c r="D1440" s="104"/>
      <c r="E1440" s="104"/>
      <c r="F1440" s="104"/>
      <c r="G1440" s="104"/>
      <c r="H1440" s="104"/>
      <c r="I1440" s="104"/>
      <c r="J1440" s="104"/>
    </row>
    <row r="1441" spans="2:10" ht="18">
      <c r="B1441" s="211"/>
      <c r="C1441" s="211"/>
      <c r="D1441" s="104"/>
      <c r="E1441" s="104"/>
      <c r="F1441" s="104"/>
      <c r="G1441" s="104"/>
      <c r="H1441" s="104"/>
      <c r="I1441" s="104"/>
      <c r="J1441" s="104"/>
    </row>
    <row r="1442" spans="2:10" ht="18">
      <c r="B1442" s="211"/>
      <c r="C1442" s="211"/>
      <c r="D1442" s="104"/>
      <c r="E1442" s="104"/>
      <c r="F1442" s="104"/>
      <c r="G1442" s="104"/>
      <c r="H1442" s="104"/>
      <c r="I1442" s="104"/>
      <c r="J1442" s="104"/>
    </row>
    <row r="1443" spans="2:10" ht="18">
      <c r="B1443" s="211"/>
      <c r="C1443" s="211"/>
      <c r="D1443" s="104"/>
      <c r="E1443" s="104"/>
      <c r="F1443" s="104"/>
      <c r="G1443" s="104"/>
      <c r="H1443" s="104"/>
      <c r="I1443" s="104"/>
      <c r="J1443" s="104"/>
    </row>
    <row r="1444" spans="2:10" ht="18">
      <c r="B1444" s="211"/>
      <c r="C1444" s="211"/>
      <c r="D1444" s="104"/>
      <c r="E1444" s="104"/>
      <c r="F1444" s="104"/>
      <c r="G1444" s="104"/>
      <c r="H1444" s="104"/>
      <c r="I1444" s="104"/>
      <c r="J1444" s="104"/>
    </row>
    <row r="1445" spans="2:10" ht="18">
      <c r="B1445" s="211"/>
      <c r="C1445" s="211"/>
      <c r="D1445" s="104"/>
      <c r="E1445" s="104"/>
      <c r="F1445" s="104"/>
      <c r="G1445" s="104"/>
      <c r="H1445" s="104"/>
      <c r="I1445" s="104"/>
      <c r="J1445" s="104"/>
    </row>
    <row r="1446" spans="2:10" ht="18">
      <c r="B1446" s="211"/>
      <c r="C1446" s="211"/>
      <c r="D1446" s="104"/>
      <c r="E1446" s="104"/>
      <c r="F1446" s="104"/>
      <c r="G1446" s="104"/>
      <c r="H1446" s="104"/>
      <c r="I1446" s="104"/>
      <c r="J1446" s="104"/>
    </row>
    <row r="1447" spans="2:10" ht="18">
      <c r="B1447" s="211"/>
      <c r="C1447" s="211"/>
      <c r="D1447" s="104"/>
      <c r="E1447" s="104"/>
      <c r="F1447" s="104"/>
      <c r="G1447" s="104"/>
      <c r="H1447" s="104"/>
      <c r="I1447" s="104"/>
      <c r="J1447" s="104"/>
    </row>
    <row r="1448" spans="2:10" ht="18">
      <c r="B1448" s="211"/>
      <c r="C1448" s="211"/>
      <c r="D1448" s="104"/>
      <c r="E1448" s="104"/>
      <c r="F1448" s="104"/>
      <c r="G1448" s="104"/>
      <c r="H1448" s="104"/>
      <c r="I1448" s="104"/>
      <c r="J1448" s="104"/>
    </row>
    <row r="1449" spans="2:10" ht="18">
      <c r="B1449" s="211"/>
      <c r="C1449" s="211"/>
      <c r="D1449" s="104"/>
      <c r="E1449" s="104"/>
      <c r="F1449" s="104"/>
      <c r="G1449" s="104"/>
      <c r="H1449" s="104"/>
      <c r="I1449" s="104"/>
      <c r="J1449" s="104"/>
    </row>
    <row r="1450" spans="2:10" ht="18">
      <c r="B1450" s="211"/>
      <c r="C1450" s="211"/>
      <c r="D1450" s="104"/>
      <c r="E1450" s="104"/>
      <c r="F1450" s="104"/>
      <c r="G1450" s="104"/>
      <c r="H1450" s="104"/>
      <c r="I1450" s="104"/>
      <c r="J1450" s="104"/>
    </row>
    <row r="1451" spans="2:10" ht="18">
      <c r="B1451" s="211"/>
      <c r="C1451" s="211"/>
      <c r="D1451" s="104"/>
      <c r="E1451" s="104"/>
      <c r="F1451" s="104"/>
      <c r="G1451" s="104"/>
      <c r="H1451" s="104"/>
      <c r="I1451" s="104"/>
      <c r="J1451" s="104"/>
    </row>
    <row r="1452" spans="2:10" ht="18">
      <c r="B1452" s="211"/>
      <c r="C1452" s="211"/>
      <c r="D1452" s="104"/>
      <c r="E1452" s="104"/>
      <c r="F1452" s="104"/>
      <c r="G1452" s="104"/>
      <c r="H1452" s="104"/>
      <c r="I1452" s="104"/>
      <c r="J1452" s="104"/>
    </row>
    <row r="1453" spans="2:10" ht="18">
      <c r="B1453" s="211"/>
      <c r="C1453" s="211"/>
      <c r="D1453" s="104"/>
      <c r="E1453" s="104"/>
      <c r="F1453" s="104"/>
      <c r="G1453" s="104"/>
      <c r="H1453" s="104"/>
      <c r="I1453" s="104"/>
      <c r="J1453" s="104"/>
    </row>
    <row r="1454" spans="2:10" ht="18">
      <c r="B1454" s="211"/>
      <c r="C1454" s="211"/>
      <c r="D1454" s="104"/>
      <c r="E1454" s="104"/>
      <c r="F1454" s="104"/>
      <c r="G1454" s="104"/>
      <c r="H1454" s="104"/>
      <c r="I1454" s="104"/>
      <c r="J1454" s="104"/>
    </row>
    <row r="1455" spans="2:10" ht="18">
      <c r="B1455" s="211"/>
      <c r="C1455" s="211"/>
      <c r="D1455" s="104"/>
      <c r="E1455" s="104"/>
      <c r="F1455" s="104"/>
      <c r="G1455" s="104"/>
      <c r="H1455" s="104"/>
      <c r="I1455" s="104"/>
      <c r="J1455" s="104"/>
    </row>
    <row r="1456" spans="2:10" ht="18">
      <c r="B1456" s="211"/>
      <c r="C1456" s="211"/>
      <c r="D1456" s="104"/>
      <c r="E1456" s="104"/>
      <c r="F1456" s="104"/>
      <c r="G1456" s="104"/>
      <c r="H1456" s="104"/>
      <c r="I1456" s="104"/>
      <c r="J1456" s="104"/>
    </row>
    <row r="1457" spans="2:10" ht="18">
      <c r="B1457" s="211"/>
      <c r="C1457" s="211"/>
      <c r="D1457" s="104"/>
      <c r="E1457" s="104"/>
      <c r="F1457" s="104"/>
      <c r="G1457" s="104"/>
      <c r="H1457" s="104"/>
      <c r="I1457" s="104"/>
      <c r="J1457" s="104"/>
    </row>
    <row r="1458" spans="2:10" ht="18">
      <c r="B1458" s="211"/>
      <c r="C1458" s="211"/>
      <c r="D1458" s="104"/>
      <c r="E1458" s="104"/>
      <c r="F1458" s="104"/>
      <c r="G1458" s="104"/>
      <c r="H1458" s="104"/>
      <c r="I1458" s="104"/>
      <c r="J1458" s="104"/>
    </row>
    <row r="1459" spans="2:10" ht="18">
      <c r="B1459" s="211"/>
      <c r="C1459" s="211"/>
      <c r="D1459" s="104"/>
      <c r="E1459" s="104"/>
      <c r="F1459" s="104"/>
      <c r="G1459" s="104"/>
      <c r="H1459" s="104"/>
      <c r="I1459" s="104"/>
      <c r="J1459" s="104"/>
    </row>
    <row r="1460" spans="2:10" ht="18">
      <c r="B1460" s="211"/>
      <c r="C1460" s="211"/>
      <c r="D1460" s="104"/>
      <c r="E1460" s="104"/>
      <c r="F1460" s="104"/>
      <c r="G1460" s="104"/>
      <c r="H1460" s="104"/>
      <c r="I1460" s="104"/>
      <c r="J1460" s="104"/>
    </row>
    <row r="1461" spans="2:10" ht="18">
      <c r="B1461" s="211"/>
      <c r="C1461" s="211"/>
      <c r="D1461" s="104"/>
      <c r="E1461" s="104"/>
      <c r="F1461" s="104"/>
      <c r="G1461" s="104"/>
      <c r="H1461" s="104"/>
      <c r="I1461" s="104"/>
      <c r="J1461" s="104"/>
    </row>
    <row r="1462" spans="2:10" ht="18">
      <c r="B1462" s="211"/>
      <c r="C1462" s="211"/>
      <c r="D1462" s="104"/>
      <c r="E1462" s="104"/>
      <c r="F1462" s="104"/>
      <c r="G1462" s="104"/>
      <c r="H1462" s="104"/>
      <c r="I1462" s="104"/>
      <c r="J1462" s="104"/>
    </row>
    <row r="1463" spans="2:10" ht="18">
      <c r="B1463" s="211"/>
      <c r="C1463" s="211"/>
      <c r="D1463" s="104"/>
      <c r="E1463" s="104"/>
      <c r="F1463" s="104"/>
      <c r="G1463" s="104"/>
      <c r="H1463" s="104"/>
      <c r="I1463" s="104"/>
      <c r="J1463" s="104"/>
    </row>
    <row r="1464" spans="2:10" ht="18">
      <c r="B1464" s="211"/>
      <c r="C1464" s="211"/>
      <c r="D1464" s="104"/>
      <c r="E1464" s="104"/>
      <c r="F1464" s="104"/>
      <c r="G1464" s="104"/>
      <c r="H1464" s="104"/>
      <c r="I1464" s="104"/>
      <c r="J1464" s="104"/>
    </row>
    <row r="1465" spans="2:10" ht="18">
      <c r="B1465" s="211"/>
      <c r="C1465" s="211"/>
      <c r="D1465" s="104"/>
      <c r="E1465" s="104"/>
      <c r="F1465" s="104"/>
      <c r="G1465" s="104"/>
      <c r="H1465" s="104"/>
      <c r="I1465" s="104"/>
      <c r="J1465" s="104"/>
    </row>
    <row r="1466" spans="2:10" ht="18">
      <c r="B1466" s="211"/>
      <c r="C1466" s="211"/>
      <c r="D1466" s="104"/>
      <c r="E1466" s="104"/>
      <c r="F1466" s="104"/>
      <c r="G1466" s="104"/>
      <c r="H1466" s="104"/>
      <c r="I1466" s="104"/>
      <c r="J1466" s="104"/>
    </row>
    <row r="1467" spans="2:10" ht="18">
      <c r="B1467" s="211"/>
      <c r="C1467" s="211"/>
      <c r="D1467" s="104"/>
      <c r="E1467" s="104"/>
      <c r="F1467" s="104"/>
      <c r="G1467" s="104"/>
      <c r="H1467" s="104"/>
      <c r="I1467" s="104"/>
      <c r="J1467" s="104"/>
    </row>
    <row r="1468" spans="2:10" ht="18">
      <c r="B1468" s="211"/>
      <c r="C1468" s="211"/>
      <c r="D1468" s="104"/>
      <c r="E1468" s="104"/>
      <c r="F1468" s="104"/>
      <c r="G1468" s="104"/>
      <c r="H1468" s="104"/>
      <c r="I1468" s="104"/>
      <c r="J1468" s="104"/>
    </row>
    <row r="1469" spans="2:10" ht="18">
      <c r="B1469" s="211"/>
      <c r="C1469" s="211"/>
      <c r="D1469" s="104"/>
      <c r="E1469" s="104"/>
      <c r="F1469" s="104"/>
      <c r="G1469" s="104"/>
      <c r="H1469" s="104"/>
      <c r="I1469" s="104"/>
      <c r="J1469" s="104"/>
    </row>
    <row r="1470" spans="2:10" ht="18">
      <c r="B1470" s="211"/>
      <c r="C1470" s="211"/>
      <c r="D1470" s="104"/>
      <c r="E1470" s="104"/>
      <c r="F1470" s="104"/>
      <c r="G1470" s="104"/>
      <c r="H1470" s="104"/>
      <c r="I1470" s="104"/>
      <c r="J1470" s="104"/>
    </row>
    <row r="1471" spans="2:10" ht="18">
      <c r="B1471" s="211"/>
      <c r="C1471" s="211"/>
      <c r="D1471" s="104"/>
      <c r="E1471" s="104"/>
      <c r="F1471" s="104"/>
      <c r="G1471" s="104"/>
      <c r="H1471" s="104"/>
      <c r="I1471" s="104"/>
      <c r="J1471" s="104"/>
    </row>
    <row r="1472" spans="2:10" ht="18">
      <c r="B1472" s="211"/>
      <c r="C1472" s="211"/>
      <c r="D1472" s="104"/>
      <c r="E1472" s="104"/>
      <c r="F1472" s="104"/>
      <c r="G1472" s="104"/>
      <c r="H1472" s="104"/>
      <c r="I1472" s="104"/>
      <c r="J1472" s="104"/>
    </row>
    <row r="1473" spans="2:10" ht="18">
      <c r="B1473" s="211"/>
      <c r="C1473" s="211"/>
      <c r="D1473" s="104"/>
      <c r="E1473" s="104"/>
      <c r="F1473" s="104"/>
      <c r="G1473" s="104"/>
      <c r="H1473" s="104"/>
      <c r="I1473" s="104"/>
      <c r="J1473" s="104"/>
    </row>
    <row r="1474" spans="2:10" ht="18">
      <c r="B1474" s="211"/>
      <c r="C1474" s="211"/>
      <c r="D1474" s="104"/>
      <c r="E1474" s="104"/>
      <c r="F1474" s="104"/>
      <c r="G1474" s="104"/>
      <c r="H1474" s="104"/>
      <c r="I1474" s="104"/>
      <c r="J1474" s="104"/>
    </row>
    <row r="1475" spans="2:10" ht="18">
      <c r="B1475" s="211"/>
      <c r="C1475" s="211"/>
      <c r="D1475" s="104"/>
      <c r="E1475" s="104"/>
      <c r="F1475" s="104"/>
      <c r="G1475" s="104"/>
      <c r="H1475" s="104"/>
      <c r="I1475" s="104"/>
      <c r="J1475" s="104"/>
    </row>
    <row r="1476" spans="2:10" ht="18">
      <c r="B1476" s="211"/>
      <c r="C1476" s="211"/>
      <c r="D1476" s="104"/>
      <c r="E1476" s="104"/>
      <c r="F1476" s="104"/>
      <c r="G1476" s="104"/>
      <c r="H1476" s="104"/>
      <c r="I1476" s="104"/>
      <c r="J1476" s="104"/>
    </row>
    <row r="1477" spans="2:10" ht="18">
      <c r="B1477" s="211"/>
      <c r="C1477" s="211"/>
      <c r="D1477" s="104"/>
      <c r="E1477" s="104"/>
      <c r="F1477" s="104"/>
      <c r="G1477" s="104"/>
      <c r="H1477" s="104"/>
      <c r="I1477" s="104"/>
      <c r="J1477" s="104"/>
    </row>
    <row r="1478" spans="2:10" ht="18">
      <c r="B1478" s="211"/>
      <c r="C1478" s="211"/>
      <c r="D1478" s="104"/>
      <c r="E1478" s="104"/>
      <c r="F1478" s="104"/>
      <c r="G1478" s="104"/>
      <c r="H1478" s="104"/>
      <c r="I1478" s="104"/>
      <c r="J1478" s="104"/>
    </row>
    <row r="1479" spans="2:10" ht="18">
      <c r="B1479" s="211"/>
      <c r="C1479" s="211"/>
      <c r="D1479" s="104"/>
      <c r="E1479" s="104"/>
      <c r="F1479" s="104"/>
      <c r="G1479" s="104"/>
      <c r="H1479" s="104"/>
      <c r="I1479" s="104"/>
      <c r="J1479" s="104"/>
    </row>
    <row r="1480" spans="2:10" ht="18">
      <c r="B1480" s="211"/>
      <c r="C1480" s="211"/>
      <c r="D1480" s="104"/>
      <c r="E1480" s="104"/>
      <c r="F1480" s="104"/>
      <c r="G1480" s="104"/>
      <c r="H1480" s="104"/>
      <c r="I1480" s="104"/>
      <c r="J1480" s="104"/>
    </row>
    <row r="1481" spans="2:10" ht="18">
      <c r="B1481" s="211"/>
      <c r="C1481" s="211"/>
      <c r="D1481" s="104"/>
      <c r="E1481" s="104"/>
      <c r="F1481" s="104"/>
      <c r="G1481" s="104"/>
      <c r="H1481" s="104"/>
      <c r="I1481" s="104"/>
      <c r="J1481" s="104"/>
    </row>
    <row r="1482" spans="2:10" ht="18">
      <c r="B1482" s="211"/>
      <c r="C1482" s="211"/>
      <c r="D1482" s="104"/>
      <c r="E1482" s="104"/>
      <c r="F1482" s="104"/>
      <c r="G1482" s="104"/>
      <c r="H1482" s="104"/>
      <c r="I1482" s="104"/>
      <c r="J1482" s="104"/>
    </row>
    <row r="1483" spans="2:10" ht="18">
      <c r="B1483" s="211"/>
      <c r="C1483" s="211"/>
      <c r="D1483" s="104"/>
      <c r="E1483" s="104"/>
      <c r="F1483" s="104"/>
      <c r="G1483" s="104"/>
      <c r="H1483" s="104"/>
      <c r="I1483" s="104"/>
      <c r="J1483" s="104"/>
    </row>
    <row r="1484" spans="2:10" ht="18">
      <c r="B1484" s="211"/>
      <c r="C1484" s="211"/>
      <c r="D1484" s="104"/>
      <c r="E1484" s="104"/>
      <c r="F1484" s="104"/>
      <c r="G1484" s="104"/>
      <c r="H1484" s="104"/>
      <c r="I1484" s="104"/>
      <c r="J1484" s="104"/>
    </row>
    <row r="1485" spans="2:10" ht="18">
      <c r="B1485" s="211"/>
      <c r="C1485" s="211"/>
      <c r="D1485" s="104"/>
      <c r="E1485" s="104"/>
      <c r="F1485" s="104"/>
      <c r="G1485" s="104"/>
      <c r="H1485" s="104"/>
      <c r="I1485" s="104"/>
      <c r="J1485" s="104"/>
    </row>
    <row r="1486" spans="2:10" ht="18">
      <c r="B1486" s="211"/>
      <c r="C1486" s="211"/>
      <c r="D1486" s="104"/>
      <c r="E1486" s="104"/>
      <c r="F1486" s="104"/>
      <c r="G1486" s="104"/>
      <c r="H1486" s="104"/>
      <c r="I1486" s="104"/>
      <c r="J1486" s="104"/>
    </row>
    <row r="1487" spans="2:10" ht="18">
      <c r="B1487" s="211"/>
      <c r="C1487" s="211"/>
      <c r="D1487" s="104"/>
      <c r="E1487" s="104"/>
      <c r="F1487" s="104"/>
      <c r="G1487" s="104"/>
      <c r="H1487" s="104"/>
      <c r="I1487" s="104"/>
      <c r="J1487" s="104"/>
    </row>
    <row r="1488" spans="2:10" ht="18">
      <c r="B1488" s="211"/>
      <c r="C1488" s="211"/>
      <c r="D1488" s="104"/>
      <c r="E1488" s="104"/>
      <c r="F1488" s="104"/>
      <c r="G1488" s="104"/>
      <c r="H1488" s="104"/>
      <c r="I1488" s="104"/>
      <c r="J1488" s="104"/>
    </row>
    <row r="1489" spans="2:10" ht="18">
      <c r="B1489" s="211"/>
      <c r="C1489" s="211"/>
      <c r="D1489" s="104"/>
      <c r="E1489" s="104"/>
      <c r="F1489" s="104"/>
      <c r="G1489" s="104"/>
      <c r="H1489" s="104"/>
      <c r="I1489" s="104"/>
      <c r="J1489" s="104"/>
    </row>
    <row r="1490" spans="2:10" ht="18">
      <c r="B1490" s="211"/>
      <c r="C1490" s="211"/>
      <c r="D1490" s="104"/>
      <c r="E1490" s="104"/>
      <c r="F1490" s="104"/>
      <c r="G1490" s="104"/>
      <c r="H1490" s="104"/>
      <c r="I1490" s="104"/>
      <c r="J1490" s="104"/>
    </row>
    <row r="1491" spans="2:10" ht="18">
      <c r="B1491" s="211"/>
      <c r="C1491" s="211"/>
      <c r="D1491" s="104"/>
      <c r="E1491" s="104"/>
      <c r="F1491" s="104"/>
      <c r="G1491" s="104"/>
      <c r="H1491" s="104"/>
      <c r="I1491" s="104"/>
      <c r="J1491" s="104"/>
    </row>
    <row r="1492" spans="2:10" ht="18">
      <c r="B1492" s="211"/>
      <c r="C1492" s="211"/>
      <c r="D1492" s="104"/>
      <c r="E1492" s="104"/>
      <c r="F1492" s="104"/>
      <c r="G1492" s="104"/>
      <c r="H1492" s="104"/>
      <c r="I1492" s="104"/>
      <c r="J1492" s="104"/>
    </row>
    <row r="1493" spans="2:10" ht="18">
      <c r="B1493" s="211"/>
      <c r="C1493" s="211"/>
      <c r="D1493" s="104"/>
      <c r="E1493" s="104"/>
      <c r="F1493" s="104"/>
      <c r="G1493" s="104"/>
      <c r="H1493" s="104"/>
      <c r="I1493" s="104"/>
      <c r="J1493" s="104"/>
    </row>
    <row r="1494" spans="2:10" ht="18">
      <c r="B1494" s="211"/>
      <c r="C1494" s="211"/>
      <c r="D1494" s="104"/>
      <c r="E1494" s="104"/>
      <c r="F1494" s="104"/>
      <c r="G1494" s="104"/>
      <c r="H1494" s="104"/>
      <c r="I1494" s="104"/>
      <c r="J1494" s="104"/>
    </row>
    <row r="1495" spans="2:10" ht="18">
      <c r="B1495" s="211"/>
      <c r="C1495" s="211"/>
      <c r="D1495" s="104"/>
      <c r="E1495" s="104"/>
      <c r="F1495" s="104"/>
      <c r="G1495" s="104"/>
      <c r="H1495" s="104"/>
      <c r="I1495" s="104"/>
      <c r="J1495" s="104"/>
    </row>
    <row r="1496" spans="2:10" ht="18">
      <c r="B1496" s="211"/>
      <c r="C1496" s="211"/>
      <c r="D1496" s="104"/>
      <c r="E1496" s="104"/>
      <c r="F1496" s="104"/>
      <c r="G1496" s="104"/>
      <c r="H1496" s="104"/>
      <c r="I1496" s="104"/>
      <c r="J1496" s="104"/>
    </row>
    <row r="1497" spans="2:10" ht="18">
      <c r="B1497" s="211"/>
      <c r="C1497" s="211"/>
      <c r="D1497" s="104"/>
      <c r="E1497" s="104"/>
      <c r="F1497" s="104"/>
      <c r="G1497" s="104"/>
      <c r="H1497" s="104"/>
      <c r="I1497" s="104"/>
      <c r="J1497" s="104"/>
    </row>
    <row r="1498" spans="2:10" ht="18">
      <c r="B1498" s="211"/>
      <c r="C1498" s="211"/>
      <c r="D1498" s="104"/>
      <c r="E1498" s="104"/>
      <c r="F1498" s="104"/>
      <c r="G1498" s="104"/>
      <c r="H1498" s="104"/>
      <c r="I1498" s="104"/>
      <c r="J1498" s="104"/>
    </row>
    <row r="1499" spans="2:10" ht="18">
      <c r="B1499" s="211"/>
      <c r="C1499" s="211"/>
      <c r="D1499" s="104"/>
      <c r="E1499" s="104"/>
      <c r="F1499" s="104"/>
      <c r="G1499" s="104"/>
      <c r="H1499" s="104"/>
      <c r="I1499" s="104"/>
      <c r="J1499" s="104"/>
    </row>
    <row r="1500" spans="2:10" ht="18">
      <c r="B1500" s="211"/>
      <c r="C1500" s="211"/>
      <c r="D1500" s="104"/>
      <c r="E1500" s="104"/>
      <c r="F1500" s="104"/>
      <c r="G1500" s="104"/>
      <c r="H1500" s="104"/>
      <c r="I1500" s="104"/>
      <c r="J1500" s="104"/>
    </row>
    <row r="1501" spans="2:10" ht="18">
      <c r="B1501" s="211"/>
      <c r="C1501" s="211"/>
      <c r="D1501" s="104"/>
      <c r="E1501" s="104"/>
      <c r="F1501" s="104"/>
      <c r="G1501" s="104"/>
      <c r="H1501" s="104"/>
      <c r="I1501" s="104"/>
      <c r="J1501" s="104"/>
    </row>
    <row r="1502" spans="2:10" ht="18">
      <c r="B1502" s="211"/>
      <c r="C1502" s="211"/>
      <c r="D1502" s="104"/>
      <c r="E1502" s="104"/>
      <c r="F1502" s="104"/>
      <c r="G1502" s="104"/>
      <c r="H1502" s="104"/>
      <c r="I1502" s="104"/>
      <c r="J1502" s="104"/>
    </row>
    <row r="1503" spans="2:10" ht="18">
      <c r="B1503" s="211"/>
      <c r="C1503" s="211"/>
      <c r="D1503" s="104"/>
      <c r="E1503" s="104"/>
      <c r="F1503" s="104"/>
      <c r="G1503" s="104"/>
      <c r="H1503" s="104"/>
      <c r="I1503" s="104"/>
      <c r="J1503" s="104"/>
    </row>
    <row r="1504" spans="2:10" ht="18">
      <c r="B1504" s="211"/>
      <c r="C1504" s="211"/>
      <c r="D1504" s="104"/>
      <c r="E1504" s="104"/>
      <c r="F1504" s="104"/>
      <c r="G1504" s="104"/>
      <c r="H1504" s="104"/>
      <c r="I1504" s="104"/>
      <c r="J1504" s="104"/>
    </row>
    <row r="1505" spans="2:10" ht="18">
      <c r="B1505" s="211"/>
      <c r="C1505" s="211"/>
      <c r="D1505" s="104"/>
      <c r="E1505" s="104"/>
      <c r="F1505" s="104"/>
      <c r="G1505" s="104"/>
      <c r="H1505" s="104"/>
      <c r="I1505" s="104"/>
      <c r="J1505" s="104"/>
    </row>
    <row r="1506" spans="2:10" ht="18">
      <c r="B1506" s="211"/>
      <c r="C1506" s="211"/>
      <c r="D1506" s="104"/>
      <c r="E1506" s="104"/>
      <c r="F1506" s="104"/>
      <c r="G1506" s="104"/>
      <c r="H1506" s="104"/>
      <c r="I1506" s="104"/>
      <c r="J1506" s="104"/>
    </row>
    <row r="1507" spans="2:10" ht="18">
      <c r="B1507" s="211"/>
      <c r="C1507" s="211"/>
      <c r="D1507" s="104"/>
      <c r="E1507" s="104"/>
      <c r="F1507" s="104"/>
      <c r="G1507" s="104"/>
      <c r="H1507" s="104"/>
      <c r="I1507" s="104"/>
      <c r="J1507" s="104"/>
    </row>
    <row r="1508" spans="2:10" ht="18">
      <c r="B1508" s="211"/>
      <c r="C1508" s="211"/>
      <c r="D1508" s="104"/>
      <c r="E1508" s="104"/>
      <c r="F1508" s="104"/>
      <c r="G1508" s="104"/>
      <c r="H1508" s="104"/>
      <c r="I1508" s="104"/>
      <c r="J1508" s="104"/>
    </row>
    <row r="1509" spans="2:10" ht="18">
      <c r="B1509" s="211"/>
      <c r="C1509" s="211"/>
      <c r="D1509" s="104"/>
      <c r="E1509" s="104"/>
      <c r="F1509" s="104"/>
      <c r="G1509" s="104"/>
      <c r="H1509" s="104"/>
      <c r="I1509" s="104"/>
      <c r="J1509" s="104"/>
    </row>
    <row r="1510" spans="2:10" ht="18">
      <c r="B1510" s="211"/>
      <c r="C1510" s="211"/>
      <c r="D1510" s="104"/>
      <c r="E1510" s="104"/>
      <c r="F1510" s="104"/>
      <c r="G1510" s="104"/>
      <c r="H1510" s="104"/>
      <c r="I1510" s="104"/>
      <c r="J1510" s="104"/>
    </row>
    <row r="1511" spans="2:10" ht="18">
      <c r="B1511" s="211"/>
      <c r="C1511" s="211"/>
      <c r="D1511" s="104"/>
      <c r="E1511" s="104"/>
      <c r="F1511" s="104"/>
      <c r="G1511" s="104"/>
      <c r="H1511" s="104"/>
      <c r="I1511" s="104"/>
      <c r="J1511" s="104"/>
    </row>
    <row r="1512" spans="2:10" ht="18">
      <c r="B1512" s="211"/>
      <c r="C1512" s="211"/>
      <c r="D1512" s="104"/>
      <c r="E1512" s="104"/>
      <c r="F1512" s="104"/>
      <c r="G1512" s="104"/>
      <c r="H1512" s="104"/>
      <c r="I1512" s="104"/>
      <c r="J1512" s="104"/>
    </row>
    <row r="1513" spans="2:10" ht="18">
      <c r="B1513" s="211"/>
      <c r="C1513" s="211"/>
      <c r="D1513" s="104"/>
      <c r="E1513" s="104"/>
      <c r="F1513" s="104"/>
      <c r="G1513" s="104"/>
      <c r="H1513" s="104"/>
      <c r="I1513" s="104"/>
      <c r="J1513" s="104"/>
    </row>
    <row r="1514" spans="2:10" ht="18">
      <c r="B1514" s="211"/>
      <c r="C1514" s="211"/>
      <c r="D1514" s="104"/>
      <c r="E1514" s="104"/>
      <c r="F1514" s="104"/>
      <c r="G1514" s="104"/>
      <c r="H1514" s="104"/>
      <c r="I1514" s="104"/>
      <c r="J1514" s="104"/>
    </row>
    <row r="1515" spans="2:10" ht="18">
      <c r="B1515" s="211"/>
      <c r="C1515" s="211"/>
      <c r="D1515" s="104"/>
      <c r="E1515" s="104"/>
      <c r="F1515" s="104"/>
      <c r="G1515" s="104"/>
      <c r="H1515" s="104"/>
      <c r="I1515" s="104"/>
      <c r="J1515" s="104"/>
    </row>
    <row r="1516" spans="2:10" ht="18">
      <c r="B1516" s="211"/>
      <c r="C1516" s="211"/>
      <c r="D1516" s="104"/>
      <c r="E1516" s="104"/>
      <c r="F1516" s="104"/>
      <c r="G1516" s="104"/>
      <c r="H1516" s="104"/>
      <c r="I1516" s="104"/>
      <c r="J1516" s="104"/>
    </row>
    <row r="1517" spans="2:10" ht="18">
      <c r="B1517" s="211"/>
      <c r="C1517" s="211"/>
      <c r="D1517" s="104"/>
      <c r="E1517" s="104"/>
      <c r="F1517" s="104"/>
      <c r="G1517" s="104"/>
      <c r="H1517" s="104"/>
      <c r="I1517" s="104"/>
      <c r="J1517" s="104"/>
    </row>
    <row r="1518" spans="2:10" ht="18">
      <c r="B1518" s="211"/>
      <c r="C1518" s="211"/>
      <c r="D1518" s="104"/>
      <c r="E1518" s="104"/>
      <c r="F1518" s="104"/>
      <c r="G1518" s="104"/>
      <c r="H1518" s="104"/>
      <c r="I1518" s="104"/>
      <c r="J1518" s="104"/>
    </row>
    <row r="1519" spans="2:10" ht="18">
      <c r="B1519" s="211"/>
      <c r="C1519" s="211"/>
      <c r="D1519" s="104"/>
      <c r="E1519" s="104"/>
      <c r="F1519" s="104"/>
      <c r="G1519" s="104"/>
      <c r="H1519" s="104"/>
      <c r="I1519" s="104"/>
      <c r="J1519" s="104"/>
    </row>
    <row r="1520" spans="2:10" ht="18">
      <c r="B1520" s="211"/>
      <c r="C1520" s="211"/>
      <c r="D1520" s="104"/>
      <c r="E1520" s="104"/>
      <c r="F1520" s="104"/>
      <c r="G1520" s="104"/>
      <c r="H1520" s="104"/>
      <c r="I1520" s="104"/>
      <c r="J1520" s="104"/>
    </row>
    <row r="1521" spans="2:10" ht="18">
      <c r="B1521" s="211"/>
      <c r="C1521" s="211"/>
      <c r="D1521" s="104"/>
      <c r="E1521" s="104"/>
      <c r="F1521" s="104"/>
      <c r="G1521" s="104"/>
      <c r="H1521" s="104"/>
      <c r="I1521" s="104"/>
      <c r="J1521" s="104"/>
    </row>
    <row r="1522" spans="2:10" ht="18">
      <c r="B1522" s="211"/>
      <c r="C1522" s="211"/>
      <c r="D1522" s="104"/>
      <c r="E1522" s="104"/>
      <c r="F1522" s="104"/>
      <c r="G1522" s="104"/>
      <c r="H1522" s="104"/>
      <c r="I1522" s="104"/>
      <c r="J1522" s="104"/>
    </row>
    <row r="1523" spans="2:10" ht="18">
      <c r="B1523" s="211"/>
      <c r="C1523" s="211"/>
      <c r="D1523" s="104"/>
      <c r="E1523" s="104"/>
      <c r="F1523" s="104"/>
      <c r="G1523" s="104"/>
      <c r="H1523" s="104"/>
      <c r="I1523" s="104"/>
      <c r="J1523" s="104"/>
    </row>
    <row r="1524" spans="2:10" ht="18">
      <c r="B1524" s="211"/>
      <c r="C1524" s="211"/>
      <c r="D1524" s="104"/>
      <c r="E1524" s="104"/>
      <c r="F1524" s="104"/>
      <c r="G1524" s="104"/>
      <c r="H1524" s="104"/>
      <c r="I1524" s="104"/>
      <c r="J1524" s="104"/>
    </row>
    <row r="1525" spans="2:10" ht="18">
      <c r="B1525" s="211"/>
      <c r="C1525" s="211"/>
      <c r="D1525" s="104"/>
      <c r="E1525" s="104"/>
      <c r="F1525" s="104"/>
      <c r="G1525" s="104"/>
      <c r="H1525" s="104"/>
      <c r="I1525" s="104"/>
      <c r="J1525" s="104"/>
    </row>
    <row r="1526" spans="2:10" ht="18">
      <c r="B1526" s="211"/>
      <c r="C1526" s="211"/>
      <c r="D1526" s="104"/>
      <c r="E1526" s="104"/>
      <c r="F1526" s="104"/>
      <c r="G1526" s="104"/>
      <c r="H1526" s="104"/>
      <c r="I1526" s="104"/>
      <c r="J1526" s="104"/>
    </row>
    <row r="1527" spans="2:10" ht="18">
      <c r="B1527" s="211"/>
      <c r="C1527" s="211"/>
      <c r="D1527" s="104"/>
      <c r="E1527" s="104"/>
      <c r="F1527" s="104"/>
      <c r="G1527" s="104"/>
      <c r="H1527" s="104"/>
      <c r="I1527" s="104"/>
      <c r="J1527" s="104"/>
    </row>
    <row r="1528" spans="2:10" ht="18">
      <c r="B1528" s="211"/>
      <c r="C1528" s="211"/>
      <c r="D1528" s="104"/>
      <c r="E1528" s="104"/>
      <c r="F1528" s="104"/>
      <c r="G1528" s="104"/>
      <c r="H1528" s="104"/>
      <c r="I1528" s="104"/>
      <c r="J1528" s="104"/>
    </row>
    <row r="1529" spans="2:10" ht="18">
      <c r="B1529" s="211"/>
      <c r="C1529" s="211"/>
      <c r="D1529" s="104"/>
      <c r="E1529" s="104"/>
      <c r="F1529" s="104"/>
      <c r="G1529" s="104"/>
      <c r="H1529" s="104"/>
      <c r="I1529" s="104"/>
      <c r="J1529" s="104"/>
    </row>
    <row r="1530" spans="2:10" ht="18">
      <c r="B1530" s="211"/>
      <c r="C1530" s="211"/>
      <c r="D1530" s="104"/>
      <c r="E1530" s="104"/>
      <c r="F1530" s="104"/>
      <c r="G1530" s="104"/>
      <c r="H1530" s="104"/>
      <c r="I1530" s="104"/>
      <c r="J1530" s="104"/>
    </row>
    <row r="1531" spans="2:10" ht="18">
      <c r="B1531" s="211"/>
      <c r="C1531" s="211"/>
      <c r="D1531" s="104"/>
      <c r="E1531" s="104"/>
      <c r="F1531" s="104"/>
      <c r="G1531" s="104"/>
      <c r="H1531" s="104"/>
      <c r="I1531" s="104"/>
      <c r="J1531" s="104"/>
    </row>
    <row r="1532" spans="2:10" ht="18">
      <c r="B1532" s="211"/>
      <c r="C1532" s="211"/>
      <c r="D1532" s="104"/>
      <c r="E1532" s="104"/>
      <c r="F1532" s="104"/>
      <c r="G1532" s="104"/>
      <c r="H1532" s="104"/>
      <c r="I1532" s="104"/>
      <c r="J1532" s="104"/>
    </row>
    <row r="1533" spans="2:10" ht="18">
      <c r="B1533" s="211"/>
      <c r="C1533" s="211"/>
      <c r="D1533" s="104"/>
      <c r="E1533" s="104"/>
      <c r="F1533" s="104"/>
      <c r="G1533" s="104"/>
      <c r="H1533" s="104"/>
      <c r="I1533" s="104"/>
      <c r="J1533" s="104"/>
    </row>
    <row r="1534" spans="2:10" ht="18">
      <c r="B1534" s="211"/>
      <c r="C1534" s="211"/>
      <c r="D1534" s="104"/>
      <c r="E1534" s="104"/>
      <c r="F1534" s="104"/>
      <c r="G1534" s="104"/>
      <c r="H1534" s="104"/>
      <c r="I1534" s="104"/>
      <c r="J1534" s="104"/>
    </row>
    <row r="1535" spans="2:10" ht="18">
      <c r="B1535" s="211"/>
      <c r="C1535" s="211"/>
      <c r="D1535" s="104"/>
      <c r="E1535" s="104"/>
      <c r="F1535" s="104"/>
      <c r="G1535" s="104"/>
      <c r="H1535" s="104"/>
      <c r="I1535" s="104"/>
      <c r="J1535" s="104"/>
    </row>
    <row r="1536" spans="2:10" ht="18">
      <c r="B1536" s="211"/>
      <c r="C1536" s="211"/>
      <c r="D1536" s="104"/>
      <c r="E1536" s="104"/>
      <c r="F1536" s="104"/>
      <c r="G1536" s="104"/>
      <c r="H1536" s="104"/>
      <c r="I1536" s="104"/>
      <c r="J1536" s="104"/>
    </row>
    <row r="1537" spans="2:10" ht="18">
      <c r="B1537" s="211"/>
      <c r="C1537" s="211"/>
      <c r="D1537" s="104"/>
      <c r="E1537" s="104"/>
      <c r="F1537" s="104"/>
      <c r="G1537" s="104"/>
      <c r="H1537" s="104"/>
      <c r="I1537" s="104"/>
      <c r="J1537" s="104"/>
    </row>
    <row r="1538" spans="2:10" ht="18">
      <c r="B1538" s="211"/>
      <c r="C1538" s="211"/>
      <c r="D1538" s="104"/>
      <c r="E1538" s="104"/>
      <c r="F1538" s="104"/>
      <c r="G1538" s="104"/>
      <c r="H1538" s="104"/>
      <c r="I1538" s="104"/>
      <c r="J1538" s="104"/>
    </row>
    <row r="1539" spans="2:10" ht="18">
      <c r="B1539" s="211"/>
      <c r="C1539" s="211"/>
      <c r="D1539" s="104"/>
      <c r="E1539" s="104"/>
      <c r="F1539" s="104"/>
      <c r="G1539" s="104"/>
      <c r="H1539" s="104"/>
      <c r="I1539" s="104"/>
      <c r="J1539" s="104"/>
    </row>
    <row r="1540" spans="2:10" ht="18">
      <c r="B1540" s="211"/>
      <c r="C1540" s="211"/>
      <c r="D1540" s="104"/>
      <c r="E1540" s="104"/>
      <c r="F1540" s="104"/>
      <c r="G1540" s="104"/>
      <c r="H1540" s="104"/>
      <c r="I1540" s="104"/>
      <c r="J1540" s="104"/>
    </row>
    <row r="1541" spans="2:10" ht="18">
      <c r="B1541" s="211"/>
      <c r="C1541" s="211"/>
      <c r="D1541" s="104"/>
      <c r="E1541" s="104"/>
      <c r="F1541" s="104"/>
      <c r="G1541" s="104"/>
      <c r="H1541" s="104"/>
      <c r="I1541" s="104"/>
      <c r="J1541" s="104"/>
    </row>
    <row r="1542" spans="2:10" ht="18">
      <c r="B1542" s="211"/>
      <c r="C1542" s="211"/>
      <c r="D1542" s="104"/>
      <c r="E1542" s="104"/>
      <c r="F1542" s="104"/>
      <c r="G1542" s="104"/>
      <c r="H1542" s="104"/>
      <c r="I1542" s="104"/>
      <c r="J1542" s="104"/>
    </row>
    <row r="1543" spans="2:10" ht="18">
      <c r="B1543" s="211"/>
      <c r="C1543" s="211"/>
      <c r="D1543" s="104"/>
      <c r="E1543" s="104"/>
      <c r="F1543" s="104"/>
      <c r="G1543" s="104"/>
      <c r="H1543" s="104"/>
      <c r="I1543" s="104"/>
      <c r="J1543" s="104"/>
    </row>
    <row r="1544" spans="2:10" ht="18">
      <c r="B1544" s="211"/>
      <c r="C1544" s="211"/>
      <c r="D1544" s="104"/>
      <c r="E1544" s="104"/>
      <c r="F1544" s="104"/>
      <c r="G1544" s="104"/>
      <c r="H1544" s="104"/>
      <c r="I1544" s="104"/>
      <c r="J1544" s="104"/>
    </row>
    <row r="1545" spans="2:10" ht="18">
      <c r="B1545" s="211"/>
      <c r="C1545" s="211"/>
      <c r="D1545" s="104"/>
      <c r="E1545" s="104"/>
      <c r="F1545" s="104"/>
      <c r="G1545" s="104"/>
      <c r="H1545" s="104"/>
      <c r="I1545" s="104"/>
      <c r="J1545" s="104"/>
    </row>
    <row r="1546" spans="2:10" ht="18">
      <c r="B1546" s="211"/>
      <c r="C1546" s="211"/>
      <c r="D1546" s="104"/>
      <c r="E1546" s="104"/>
      <c r="F1546" s="104"/>
      <c r="G1546" s="104"/>
      <c r="H1546" s="104"/>
      <c r="I1546" s="104"/>
      <c r="J1546" s="104"/>
    </row>
    <row r="1547" spans="2:10" ht="18">
      <c r="B1547" s="211"/>
      <c r="C1547" s="211"/>
      <c r="D1547" s="104"/>
      <c r="E1547" s="104"/>
      <c r="F1547" s="104"/>
      <c r="G1547" s="104"/>
      <c r="H1547" s="104"/>
      <c r="I1547" s="104"/>
      <c r="J1547" s="104"/>
    </row>
    <row r="1548" spans="2:10" ht="18">
      <c r="B1548" s="211"/>
      <c r="C1548" s="211"/>
      <c r="D1548" s="104"/>
      <c r="E1548" s="104"/>
      <c r="F1548" s="104"/>
      <c r="G1548" s="104"/>
      <c r="H1548" s="104"/>
      <c r="I1548" s="104"/>
      <c r="J1548" s="104"/>
    </row>
    <row r="1549" spans="2:10" ht="18">
      <c r="B1549" s="211"/>
      <c r="C1549" s="211"/>
      <c r="D1549" s="104"/>
      <c r="E1549" s="104"/>
      <c r="F1549" s="104"/>
      <c r="G1549" s="104"/>
      <c r="H1549" s="104"/>
      <c r="I1549" s="104"/>
      <c r="J1549" s="104"/>
    </row>
    <row r="1550" spans="2:10" ht="18">
      <c r="B1550" s="211"/>
      <c r="C1550" s="211"/>
      <c r="D1550" s="104"/>
      <c r="E1550" s="104"/>
      <c r="F1550" s="104"/>
      <c r="G1550" s="104"/>
      <c r="H1550" s="104"/>
      <c r="I1550" s="104"/>
      <c r="J1550" s="104"/>
    </row>
    <row r="1551" spans="2:10" ht="18">
      <c r="B1551" s="211"/>
      <c r="C1551" s="211"/>
      <c r="D1551" s="104"/>
      <c r="E1551" s="104"/>
      <c r="F1551" s="104"/>
      <c r="G1551" s="104"/>
      <c r="H1551" s="104"/>
      <c r="I1551" s="104"/>
      <c r="J1551" s="104"/>
    </row>
    <row r="1552" spans="2:10" ht="18">
      <c r="B1552" s="211"/>
      <c r="C1552" s="211"/>
      <c r="D1552" s="104"/>
      <c r="E1552" s="104"/>
      <c r="F1552" s="104"/>
      <c r="G1552" s="104"/>
      <c r="H1552" s="104"/>
      <c r="I1552" s="104"/>
      <c r="J1552" s="104"/>
    </row>
    <row r="1553" spans="2:10" ht="18">
      <c r="B1553" s="211"/>
      <c r="C1553" s="211"/>
      <c r="D1553" s="104"/>
      <c r="E1553" s="104"/>
      <c r="F1553" s="104"/>
      <c r="G1553" s="104"/>
      <c r="H1553" s="104"/>
      <c r="I1553" s="104"/>
      <c r="J1553" s="104"/>
    </row>
    <row r="1554" spans="2:10" ht="18">
      <c r="B1554" s="211"/>
      <c r="C1554" s="211"/>
      <c r="D1554" s="104"/>
      <c r="E1554" s="104"/>
      <c r="F1554" s="104"/>
      <c r="G1554" s="104"/>
      <c r="H1554" s="104"/>
      <c r="I1554" s="104"/>
      <c r="J1554" s="104"/>
    </row>
    <row r="1555" spans="2:10" ht="18">
      <c r="B1555" s="211"/>
      <c r="C1555" s="211"/>
      <c r="D1555" s="104"/>
      <c r="E1555" s="104"/>
      <c r="F1555" s="104"/>
      <c r="G1555" s="104"/>
      <c r="H1555" s="104"/>
      <c r="I1555" s="104"/>
      <c r="J1555" s="104"/>
    </row>
    <row r="1556" spans="2:10" ht="18">
      <c r="B1556" s="211"/>
      <c r="C1556" s="211"/>
      <c r="D1556" s="104"/>
      <c r="E1556" s="104"/>
      <c r="F1556" s="104"/>
      <c r="G1556" s="104"/>
      <c r="H1556" s="104"/>
      <c r="I1556" s="104"/>
      <c r="J1556" s="104"/>
    </row>
    <row r="1557" spans="2:10" ht="18">
      <c r="B1557" s="211"/>
      <c r="C1557" s="211"/>
      <c r="D1557" s="104"/>
      <c r="E1557" s="104"/>
      <c r="F1557" s="104"/>
      <c r="G1557" s="104"/>
      <c r="H1557" s="104"/>
      <c r="I1557" s="104"/>
      <c r="J1557" s="104"/>
    </row>
    <row r="1558" spans="2:10" ht="18">
      <c r="B1558" s="211"/>
      <c r="C1558" s="211"/>
      <c r="D1558" s="104"/>
      <c r="E1558" s="104"/>
      <c r="F1558" s="104"/>
      <c r="G1558" s="104"/>
      <c r="H1558" s="104"/>
      <c r="I1558" s="104"/>
      <c r="J1558" s="104"/>
    </row>
    <row r="1559" spans="2:10" ht="18">
      <c r="B1559" s="211"/>
      <c r="C1559" s="211"/>
      <c r="D1559" s="104"/>
      <c r="E1559" s="104"/>
      <c r="F1559" s="104"/>
      <c r="G1559" s="104"/>
      <c r="H1559" s="104"/>
      <c r="I1559" s="104"/>
      <c r="J1559" s="104"/>
    </row>
    <row r="1560" spans="2:10" ht="18">
      <c r="B1560" s="211"/>
      <c r="C1560" s="211"/>
      <c r="D1560" s="104"/>
      <c r="E1560" s="104"/>
      <c r="F1560" s="104"/>
      <c r="G1560" s="104"/>
      <c r="H1560" s="104"/>
      <c r="I1560" s="104"/>
      <c r="J1560" s="104"/>
    </row>
    <row r="1561" spans="2:10" ht="18">
      <c r="B1561" s="211"/>
      <c r="C1561" s="211"/>
      <c r="D1561" s="104"/>
      <c r="E1561" s="104"/>
      <c r="F1561" s="104"/>
      <c r="G1561" s="104"/>
      <c r="H1561" s="104"/>
      <c r="I1561" s="104"/>
      <c r="J1561" s="104"/>
    </row>
    <row r="1562" spans="2:10" ht="18">
      <c r="B1562" s="211"/>
      <c r="C1562" s="211"/>
      <c r="D1562" s="104"/>
      <c r="E1562" s="104"/>
      <c r="F1562" s="104"/>
      <c r="G1562" s="104"/>
      <c r="H1562" s="104"/>
      <c r="I1562" s="104"/>
      <c r="J1562" s="104"/>
    </row>
    <row r="1563" spans="2:10" ht="18">
      <c r="B1563" s="211"/>
      <c r="C1563" s="211"/>
      <c r="D1563" s="104"/>
      <c r="E1563" s="104"/>
      <c r="F1563" s="104"/>
      <c r="G1563" s="104"/>
      <c r="H1563" s="104"/>
      <c r="I1563" s="104"/>
      <c r="J1563" s="104"/>
    </row>
    <row r="1564" spans="2:10" ht="18">
      <c r="B1564" s="211"/>
      <c r="C1564" s="211"/>
      <c r="D1564" s="104"/>
      <c r="E1564" s="104"/>
      <c r="F1564" s="104"/>
      <c r="G1564" s="104"/>
      <c r="H1564" s="104"/>
      <c r="I1564" s="104"/>
      <c r="J1564" s="104"/>
    </row>
    <row r="1565" spans="2:10" ht="18">
      <c r="B1565" s="211"/>
      <c r="C1565" s="211"/>
      <c r="D1565" s="104"/>
      <c r="E1565" s="104"/>
      <c r="F1565" s="104"/>
      <c r="G1565" s="104"/>
      <c r="H1565" s="104"/>
      <c r="I1565" s="104"/>
      <c r="J1565" s="104"/>
    </row>
    <row r="1566" spans="2:10" ht="18">
      <c r="B1566" s="211"/>
      <c r="C1566" s="211"/>
      <c r="D1566" s="104"/>
      <c r="E1566" s="104"/>
      <c r="F1566" s="104"/>
      <c r="G1566" s="104"/>
      <c r="H1566" s="104"/>
      <c r="I1566" s="104"/>
      <c r="J1566" s="104"/>
    </row>
    <row r="1567" spans="2:10" ht="18">
      <c r="B1567" s="211"/>
      <c r="C1567" s="211"/>
      <c r="D1567" s="104"/>
      <c r="E1567" s="104"/>
      <c r="F1567" s="104"/>
      <c r="G1567" s="104"/>
      <c r="H1567" s="104"/>
      <c r="I1567" s="104"/>
      <c r="J1567" s="104"/>
    </row>
    <row r="1568" spans="2:10" ht="18">
      <c r="B1568" s="211"/>
      <c r="C1568" s="211"/>
      <c r="D1568" s="104"/>
      <c r="E1568" s="104"/>
      <c r="F1568" s="104"/>
      <c r="G1568" s="104"/>
      <c r="H1568" s="104"/>
      <c r="I1568" s="104"/>
      <c r="J1568" s="104"/>
    </row>
    <row r="1569" spans="2:10" ht="18">
      <c r="B1569" s="211"/>
      <c r="C1569" s="211"/>
      <c r="D1569" s="104"/>
      <c r="E1569" s="104"/>
      <c r="F1569" s="104"/>
      <c r="G1569" s="104"/>
      <c r="H1569" s="104"/>
      <c r="I1569" s="104"/>
      <c r="J1569" s="104"/>
    </row>
    <row r="1570" spans="2:10" ht="18">
      <c r="B1570" s="211"/>
      <c r="C1570" s="211"/>
      <c r="D1570" s="104"/>
      <c r="E1570" s="104"/>
      <c r="F1570" s="104"/>
      <c r="G1570" s="104"/>
      <c r="H1570" s="104"/>
      <c r="I1570" s="104"/>
      <c r="J1570" s="104"/>
    </row>
    <row r="1571" spans="2:10" ht="18">
      <c r="B1571" s="211"/>
      <c r="C1571" s="211"/>
      <c r="D1571" s="104"/>
      <c r="E1571" s="104"/>
      <c r="F1571" s="104"/>
      <c r="G1571" s="104"/>
      <c r="H1571" s="104"/>
      <c r="I1571" s="104"/>
      <c r="J1571" s="104"/>
    </row>
    <row r="1572" spans="2:10" ht="18">
      <c r="B1572" s="211"/>
      <c r="C1572" s="211"/>
      <c r="D1572" s="104"/>
      <c r="E1572" s="104"/>
      <c r="F1572" s="104"/>
      <c r="G1572" s="104"/>
      <c r="H1572" s="104"/>
      <c r="I1572" s="104"/>
      <c r="J1572" s="104"/>
    </row>
    <row r="1573" spans="2:10" ht="18">
      <c r="B1573" s="211"/>
      <c r="C1573" s="211"/>
      <c r="D1573" s="104"/>
      <c r="E1573" s="104"/>
      <c r="F1573" s="104"/>
      <c r="G1573" s="104"/>
      <c r="H1573" s="104"/>
      <c r="I1573" s="104"/>
      <c r="J1573" s="104"/>
    </row>
    <row r="1574" spans="2:10" ht="18">
      <c r="B1574" s="211"/>
      <c r="C1574" s="211"/>
      <c r="D1574" s="104"/>
      <c r="E1574" s="104"/>
      <c r="F1574" s="104"/>
      <c r="G1574" s="104"/>
      <c r="H1574" s="104"/>
      <c r="I1574" s="104"/>
      <c r="J1574" s="104"/>
    </row>
    <row r="1575" spans="2:10" ht="18">
      <c r="B1575" s="211"/>
      <c r="C1575" s="211"/>
      <c r="D1575" s="104"/>
      <c r="E1575" s="104"/>
      <c r="F1575" s="104"/>
      <c r="G1575" s="104"/>
      <c r="H1575" s="104"/>
      <c r="I1575" s="104"/>
      <c r="J1575" s="104"/>
    </row>
    <row r="1576" spans="2:10" ht="18">
      <c r="B1576" s="211"/>
      <c r="C1576" s="211"/>
      <c r="D1576" s="104"/>
      <c r="E1576" s="104"/>
      <c r="F1576" s="104"/>
      <c r="G1576" s="104"/>
      <c r="H1576" s="104"/>
      <c r="I1576" s="104"/>
      <c r="J1576" s="104"/>
    </row>
    <row r="1577" spans="2:10" ht="18">
      <c r="B1577" s="211"/>
      <c r="C1577" s="211"/>
      <c r="D1577" s="104"/>
      <c r="E1577" s="104"/>
      <c r="F1577" s="104"/>
      <c r="G1577" s="104"/>
      <c r="H1577" s="104"/>
      <c r="I1577" s="104"/>
      <c r="J1577" s="104"/>
    </row>
    <row r="1578" spans="2:10" ht="18">
      <c r="B1578" s="211"/>
      <c r="C1578" s="211"/>
      <c r="D1578" s="104"/>
      <c r="E1578" s="104"/>
      <c r="F1578" s="104"/>
      <c r="G1578" s="104"/>
      <c r="H1578" s="104"/>
      <c r="I1578" s="104"/>
      <c r="J1578" s="104"/>
    </row>
    <row r="1579" spans="2:10" ht="18">
      <c r="B1579" s="211"/>
      <c r="C1579" s="211"/>
      <c r="D1579" s="104"/>
      <c r="E1579" s="104"/>
      <c r="F1579" s="104"/>
      <c r="G1579" s="104"/>
      <c r="H1579" s="104"/>
      <c r="I1579" s="104"/>
      <c r="J1579" s="104"/>
    </row>
    <row r="1580" spans="2:10" ht="18">
      <c r="B1580" s="211"/>
      <c r="C1580" s="211"/>
      <c r="D1580" s="104"/>
      <c r="E1580" s="104"/>
      <c r="F1580" s="104"/>
      <c r="G1580" s="104"/>
      <c r="H1580" s="104"/>
      <c r="I1580" s="104"/>
      <c r="J1580" s="104"/>
    </row>
    <row r="1581" spans="2:10" ht="18">
      <c r="B1581" s="211"/>
      <c r="C1581" s="211"/>
      <c r="D1581" s="104"/>
      <c r="E1581" s="104"/>
      <c r="F1581" s="104"/>
      <c r="G1581" s="104"/>
      <c r="H1581" s="104"/>
      <c r="I1581" s="104"/>
      <c r="J1581" s="104"/>
    </row>
    <row r="1582" spans="2:10" ht="18">
      <c r="B1582" s="211"/>
      <c r="C1582" s="211"/>
      <c r="D1582" s="104"/>
      <c r="E1582" s="104"/>
      <c r="F1582" s="104"/>
      <c r="G1582" s="104"/>
      <c r="H1582" s="104"/>
      <c r="I1582" s="104"/>
      <c r="J1582" s="104"/>
    </row>
    <row r="1583" spans="2:10" ht="18">
      <c r="B1583" s="211"/>
      <c r="C1583" s="211"/>
      <c r="D1583" s="104"/>
      <c r="E1583" s="104"/>
      <c r="F1583" s="104"/>
      <c r="G1583" s="104"/>
      <c r="H1583" s="104"/>
      <c r="I1583" s="104"/>
      <c r="J1583" s="104"/>
    </row>
    <row r="1584" spans="2:10" ht="18">
      <c r="B1584" s="211"/>
      <c r="C1584" s="211"/>
      <c r="D1584" s="104"/>
      <c r="E1584" s="104"/>
      <c r="F1584" s="104"/>
      <c r="G1584" s="104"/>
      <c r="H1584" s="104"/>
      <c r="I1584" s="104"/>
      <c r="J1584" s="104"/>
    </row>
    <row r="1585" spans="2:10" ht="18">
      <c r="B1585" s="211"/>
      <c r="C1585" s="211"/>
      <c r="D1585" s="104"/>
      <c r="E1585" s="104"/>
      <c r="F1585" s="104"/>
      <c r="G1585" s="104"/>
      <c r="H1585" s="104"/>
      <c r="I1585" s="104"/>
      <c r="J1585" s="104"/>
    </row>
    <row r="1586" spans="2:10" ht="18">
      <c r="B1586" s="211"/>
      <c r="C1586" s="211"/>
      <c r="D1586" s="104"/>
      <c r="E1586" s="104"/>
      <c r="F1586" s="104"/>
      <c r="G1586" s="104"/>
      <c r="H1586" s="104"/>
      <c r="I1586" s="104"/>
      <c r="J1586" s="104"/>
    </row>
    <row r="1587" spans="2:10" ht="18">
      <c r="B1587" s="211"/>
      <c r="C1587" s="211"/>
      <c r="D1587" s="104"/>
      <c r="E1587" s="104"/>
      <c r="F1587" s="104"/>
      <c r="G1587" s="104"/>
      <c r="H1587" s="104"/>
      <c r="I1587" s="104"/>
      <c r="J1587" s="104"/>
    </row>
    <row r="1588" spans="2:10" ht="18">
      <c r="B1588" s="211"/>
      <c r="C1588" s="211"/>
      <c r="D1588" s="104"/>
      <c r="E1588" s="104"/>
      <c r="F1588" s="104"/>
      <c r="G1588" s="104"/>
      <c r="H1588" s="104"/>
      <c r="I1588" s="104"/>
      <c r="J1588" s="104"/>
    </row>
    <row r="1589" spans="2:10" ht="18">
      <c r="B1589" s="211"/>
      <c r="C1589" s="211"/>
      <c r="D1589" s="104"/>
      <c r="E1589" s="104"/>
      <c r="F1589" s="104"/>
      <c r="G1589" s="104"/>
      <c r="H1589" s="104"/>
      <c r="I1589" s="104"/>
      <c r="J1589" s="104"/>
    </row>
    <row r="1590" spans="2:10" ht="18">
      <c r="B1590" s="211"/>
      <c r="C1590" s="211"/>
      <c r="D1590" s="104"/>
      <c r="E1590" s="104"/>
      <c r="F1590" s="104"/>
      <c r="G1590" s="104"/>
      <c r="H1590" s="104"/>
      <c r="I1590" s="104"/>
      <c r="J1590" s="104"/>
    </row>
    <row r="1591" spans="2:10" ht="18">
      <c r="B1591" s="211"/>
      <c r="C1591" s="211"/>
      <c r="D1591" s="104"/>
      <c r="E1591" s="104"/>
      <c r="F1591" s="104"/>
      <c r="G1591" s="104"/>
      <c r="H1591" s="104"/>
      <c r="I1591" s="104"/>
      <c r="J1591" s="104"/>
    </row>
    <row r="1592" spans="2:10" ht="18">
      <c r="B1592" s="211"/>
      <c r="C1592" s="211"/>
      <c r="D1592" s="104"/>
      <c r="E1592" s="104"/>
      <c r="F1592" s="104"/>
      <c r="G1592" s="104"/>
      <c r="H1592" s="104"/>
      <c r="I1592" s="104"/>
      <c r="J1592" s="104"/>
    </row>
    <row r="1593" spans="2:10" ht="18">
      <c r="B1593" s="211"/>
      <c r="C1593" s="211"/>
      <c r="D1593" s="104"/>
      <c r="E1593" s="104"/>
      <c r="F1593" s="104"/>
      <c r="G1593" s="104"/>
      <c r="H1593" s="104"/>
      <c r="I1593" s="104"/>
      <c r="J1593" s="104"/>
    </row>
    <row r="1594" spans="2:10" ht="18">
      <c r="B1594" s="211"/>
      <c r="C1594" s="211"/>
      <c r="D1594" s="104"/>
      <c r="E1594" s="104"/>
      <c r="F1594" s="104"/>
      <c r="G1594" s="104"/>
      <c r="H1594" s="104"/>
      <c r="I1594" s="104"/>
      <c r="J1594" s="104"/>
    </row>
    <row r="1595" spans="2:10" ht="18">
      <c r="B1595" s="211"/>
      <c r="C1595" s="211"/>
      <c r="D1595" s="104"/>
      <c r="E1595" s="104"/>
      <c r="F1595" s="104"/>
      <c r="G1595" s="104"/>
      <c r="H1595" s="104"/>
      <c r="I1595" s="104"/>
      <c r="J1595" s="104"/>
    </row>
    <row r="1596" spans="2:10" ht="18">
      <c r="B1596" s="211"/>
      <c r="C1596" s="211"/>
      <c r="D1596" s="104"/>
      <c r="E1596" s="104"/>
      <c r="F1596" s="104"/>
      <c r="G1596" s="104"/>
      <c r="H1596" s="104"/>
      <c r="I1596" s="104"/>
      <c r="J1596" s="104"/>
    </row>
    <row r="1597" spans="2:10" ht="18">
      <c r="B1597" s="211"/>
      <c r="C1597" s="211"/>
      <c r="D1597" s="104"/>
      <c r="E1597" s="104"/>
      <c r="F1597" s="104"/>
      <c r="G1597" s="104"/>
      <c r="H1597" s="104"/>
      <c r="I1597" s="104"/>
      <c r="J1597" s="104"/>
    </row>
    <row r="1598" spans="2:10" ht="18">
      <c r="B1598" s="211"/>
      <c r="C1598" s="211"/>
      <c r="D1598" s="104"/>
      <c r="E1598" s="104"/>
      <c r="F1598" s="104"/>
      <c r="G1598" s="104"/>
      <c r="H1598" s="104"/>
      <c r="I1598" s="104"/>
      <c r="J1598" s="104"/>
    </row>
    <row r="1599" spans="2:10" ht="18">
      <c r="B1599" s="211"/>
      <c r="C1599" s="211"/>
      <c r="D1599" s="104"/>
      <c r="E1599" s="104"/>
      <c r="F1599" s="104"/>
      <c r="G1599" s="104"/>
      <c r="H1599" s="104"/>
      <c r="I1599" s="104"/>
      <c r="J1599" s="104"/>
    </row>
    <row r="1600" spans="2:10" ht="18">
      <c r="B1600" s="211"/>
      <c r="C1600" s="211"/>
      <c r="D1600" s="104"/>
      <c r="E1600" s="104"/>
      <c r="F1600" s="104"/>
      <c r="G1600" s="104"/>
      <c r="H1600" s="104"/>
      <c r="I1600" s="104"/>
      <c r="J1600" s="104"/>
    </row>
    <row r="1601" spans="2:10" ht="18">
      <c r="B1601" s="211"/>
      <c r="C1601" s="211"/>
      <c r="D1601" s="104"/>
      <c r="E1601" s="104"/>
      <c r="F1601" s="104"/>
      <c r="G1601" s="104"/>
      <c r="H1601" s="104"/>
      <c r="I1601" s="104"/>
      <c r="J1601" s="104"/>
    </row>
    <row r="1602" spans="2:10" ht="18">
      <c r="B1602" s="211"/>
      <c r="C1602" s="211"/>
      <c r="D1602" s="104"/>
      <c r="E1602" s="104"/>
      <c r="F1602" s="104"/>
      <c r="G1602" s="104"/>
      <c r="H1602" s="104"/>
      <c r="I1602" s="104"/>
      <c r="J1602" s="104"/>
    </row>
    <row r="1603" spans="2:10" ht="18">
      <c r="B1603" s="211"/>
      <c r="C1603" s="211"/>
      <c r="D1603" s="104"/>
      <c r="E1603" s="104"/>
      <c r="F1603" s="104"/>
      <c r="G1603" s="104"/>
      <c r="H1603" s="104"/>
      <c r="I1603" s="104"/>
      <c r="J1603" s="104"/>
    </row>
    <row r="1604" spans="2:10" ht="18">
      <c r="B1604" s="211"/>
      <c r="C1604" s="211"/>
      <c r="D1604" s="104"/>
      <c r="E1604" s="104"/>
      <c r="F1604" s="104"/>
      <c r="G1604" s="104"/>
      <c r="H1604" s="104"/>
      <c r="I1604" s="104"/>
      <c r="J1604" s="104"/>
    </row>
    <row r="1605" spans="2:10" ht="18">
      <c r="B1605" s="211"/>
      <c r="C1605" s="211"/>
      <c r="D1605" s="104"/>
      <c r="E1605" s="104"/>
      <c r="F1605" s="104"/>
      <c r="G1605" s="104"/>
      <c r="H1605" s="104"/>
      <c r="I1605" s="104"/>
      <c r="J1605" s="104"/>
    </row>
    <row r="1606" spans="2:10" ht="18">
      <c r="B1606" s="211"/>
      <c r="C1606" s="211"/>
      <c r="D1606" s="104"/>
      <c r="E1606" s="104"/>
      <c r="F1606" s="104"/>
      <c r="G1606" s="104"/>
      <c r="H1606" s="104"/>
      <c r="I1606" s="104"/>
      <c r="J1606" s="104"/>
    </row>
    <row r="1607" spans="2:10" ht="18">
      <c r="B1607" s="211"/>
      <c r="C1607" s="211"/>
      <c r="D1607" s="104"/>
      <c r="E1607" s="104"/>
      <c r="F1607" s="104"/>
      <c r="G1607" s="104"/>
      <c r="H1607" s="104"/>
      <c r="I1607" s="104"/>
      <c r="J1607" s="104"/>
    </row>
    <row r="1608" spans="2:10" ht="18">
      <c r="B1608" s="211"/>
      <c r="C1608" s="211"/>
      <c r="D1608" s="104"/>
      <c r="E1608" s="104"/>
      <c r="F1608" s="104"/>
      <c r="G1608" s="104"/>
      <c r="H1608" s="104"/>
      <c r="I1608" s="104"/>
      <c r="J1608" s="104"/>
    </row>
    <row r="1609" spans="2:10" ht="18">
      <c r="B1609" s="211"/>
      <c r="C1609" s="211"/>
      <c r="D1609" s="104"/>
      <c r="E1609" s="104"/>
      <c r="F1609" s="104"/>
      <c r="G1609" s="104"/>
      <c r="H1609" s="104"/>
      <c r="I1609" s="104"/>
      <c r="J1609" s="104"/>
    </row>
    <row r="1610" spans="2:10" ht="18">
      <c r="B1610" s="211"/>
      <c r="C1610" s="211"/>
      <c r="D1610" s="104"/>
      <c r="E1610" s="104"/>
      <c r="F1610" s="104"/>
      <c r="G1610" s="104"/>
      <c r="H1610" s="104"/>
      <c r="I1610" s="104"/>
      <c r="J1610" s="104"/>
    </row>
    <row r="1611" spans="2:10" ht="18">
      <c r="B1611" s="211"/>
      <c r="C1611" s="211"/>
      <c r="D1611" s="104"/>
      <c r="E1611" s="104"/>
      <c r="F1611" s="104"/>
      <c r="G1611" s="104"/>
      <c r="H1611" s="104"/>
      <c r="I1611" s="104"/>
      <c r="J1611" s="104"/>
    </row>
    <row r="1612" spans="2:10" ht="18">
      <c r="B1612" s="211"/>
      <c r="C1612" s="211"/>
      <c r="D1612" s="104"/>
      <c r="E1612" s="104"/>
      <c r="F1612" s="104"/>
      <c r="G1612" s="104"/>
      <c r="H1612" s="104"/>
      <c r="I1612" s="104"/>
      <c r="J1612" s="104"/>
    </row>
    <row r="1613" spans="2:10" ht="18">
      <c r="B1613" s="211"/>
      <c r="C1613" s="211"/>
      <c r="D1613" s="104"/>
      <c r="E1613" s="104"/>
      <c r="F1613" s="104"/>
      <c r="G1613" s="104"/>
      <c r="H1613" s="104"/>
      <c r="I1613" s="104"/>
      <c r="J1613" s="104"/>
    </row>
    <row r="1614" spans="2:10" ht="18">
      <c r="B1614" s="211"/>
      <c r="C1614" s="211"/>
      <c r="D1614" s="104"/>
      <c r="E1614" s="104"/>
      <c r="F1614" s="104"/>
      <c r="G1614" s="104"/>
      <c r="H1614" s="104"/>
      <c r="I1614" s="104"/>
      <c r="J1614" s="104"/>
    </row>
    <row r="1615" spans="2:10" ht="18">
      <c r="B1615" s="211"/>
      <c r="C1615" s="211"/>
      <c r="D1615" s="104"/>
      <c r="E1615" s="104"/>
      <c r="F1615" s="104"/>
      <c r="G1615" s="104"/>
      <c r="H1615" s="104"/>
      <c r="I1615" s="104"/>
      <c r="J1615" s="104"/>
    </row>
    <row r="1616" spans="2:10" ht="18">
      <c r="B1616" s="211"/>
      <c r="C1616" s="211"/>
      <c r="D1616" s="104"/>
      <c r="E1616" s="104"/>
      <c r="F1616" s="104"/>
      <c r="G1616" s="104"/>
      <c r="H1616" s="104"/>
      <c r="I1616" s="104"/>
      <c r="J1616" s="104"/>
    </row>
    <row r="1617" spans="2:10" ht="18">
      <c r="B1617" s="211"/>
      <c r="C1617" s="211"/>
      <c r="D1617" s="104"/>
      <c r="E1617" s="104"/>
      <c r="F1617" s="104"/>
      <c r="G1617" s="104"/>
      <c r="H1617" s="104"/>
      <c r="I1617" s="104"/>
      <c r="J1617" s="104"/>
    </row>
    <row r="1618" spans="2:10" ht="18">
      <c r="B1618" s="211"/>
      <c r="C1618" s="211"/>
      <c r="D1618" s="104"/>
      <c r="E1618" s="104"/>
      <c r="F1618" s="104"/>
      <c r="G1618" s="104"/>
      <c r="H1618" s="104"/>
      <c r="I1618" s="104"/>
      <c r="J1618" s="104"/>
    </row>
    <row r="1619" spans="2:10" ht="18">
      <c r="B1619" s="211"/>
      <c r="C1619" s="211"/>
      <c r="D1619" s="104"/>
      <c r="E1619" s="104"/>
      <c r="F1619" s="104"/>
      <c r="G1619" s="104"/>
      <c r="H1619" s="104"/>
      <c r="I1619" s="104"/>
      <c r="J1619" s="104"/>
    </row>
    <row r="1620" spans="2:10" ht="18">
      <c r="B1620" s="211"/>
      <c r="C1620" s="211"/>
      <c r="D1620" s="104"/>
      <c r="E1620" s="104"/>
      <c r="F1620" s="104"/>
      <c r="G1620" s="104"/>
      <c r="H1620" s="104"/>
      <c r="I1620" s="104"/>
      <c r="J1620" s="104"/>
    </row>
    <row r="1621" spans="2:10" ht="18">
      <c r="B1621" s="211"/>
      <c r="C1621" s="211"/>
      <c r="D1621" s="104"/>
      <c r="E1621" s="104"/>
      <c r="F1621" s="104"/>
      <c r="G1621" s="104"/>
      <c r="H1621" s="104"/>
      <c r="I1621" s="104"/>
      <c r="J1621" s="104"/>
    </row>
    <row r="1622" spans="2:10" ht="18">
      <c r="B1622" s="211"/>
      <c r="C1622" s="211"/>
      <c r="D1622" s="104"/>
      <c r="E1622" s="104"/>
      <c r="F1622" s="104"/>
      <c r="G1622" s="104"/>
      <c r="H1622" s="104"/>
      <c r="I1622" s="104"/>
      <c r="J1622" s="104"/>
    </row>
    <row r="1623" spans="2:10" ht="18">
      <c r="B1623" s="211"/>
      <c r="C1623" s="211"/>
      <c r="D1623" s="104"/>
      <c r="E1623" s="104"/>
      <c r="F1623" s="104"/>
      <c r="G1623" s="104"/>
      <c r="H1623" s="104"/>
      <c r="I1623" s="104"/>
      <c r="J1623" s="104"/>
    </row>
    <row r="1624" spans="2:10" ht="18">
      <c r="B1624" s="211"/>
      <c r="C1624" s="211"/>
      <c r="D1624" s="104"/>
      <c r="E1624" s="104"/>
      <c r="F1624" s="104"/>
      <c r="G1624" s="104"/>
      <c r="H1624" s="104"/>
      <c r="I1624" s="104"/>
      <c r="J1624" s="104"/>
    </row>
    <row r="1625" spans="2:10" ht="18">
      <c r="B1625" s="211"/>
      <c r="C1625" s="211"/>
      <c r="D1625" s="104"/>
      <c r="E1625" s="104"/>
      <c r="F1625" s="104"/>
      <c r="G1625" s="104"/>
      <c r="H1625" s="104"/>
      <c r="I1625" s="104"/>
      <c r="J1625" s="104"/>
    </row>
    <row r="1626" spans="2:10" ht="18">
      <c r="B1626" s="211"/>
      <c r="C1626" s="211"/>
      <c r="D1626" s="104"/>
      <c r="E1626" s="104"/>
      <c r="F1626" s="104"/>
      <c r="G1626" s="104"/>
      <c r="H1626" s="104"/>
      <c r="I1626" s="104"/>
      <c r="J1626" s="104"/>
    </row>
    <row r="1627" spans="2:10" ht="18">
      <c r="B1627" s="211"/>
      <c r="C1627" s="211"/>
      <c r="D1627" s="104"/>
      <c r="E1627" s="104"/>
      <c r="F1627" s="104"/>
      <c r="G1627" s="104"/>
      <c r="H1627" s="104"/>
      <c r="I1627" s="104"/>
      <c r="J1627" s="104"/>
    </row>
    <row r="1628" spans="2:10" ht="18">
      <c r="B1628" s="211"/>
      <c r="C1628" s="211"/>
      <c r="D1628" s="104"/>
      <c r="E1628" s="104"/>
      <c r="F1628" s="104"/>
      <c r="G1628" s="104"/>
      <c r="H1628" s="104"/>
      <c r="I1628" s="104"/>
      <c r="J1628" s="104"/>
    </row>
    <row r="1629" spans="2:10" ht="18">
      <c r="B1629" s="211"/>
      <c r="C1629" s="211"/>
      <c r="D1629" s="104"/>
      <c r="E1629" s="104"/>
      <c r="F1629" s="104"/>
      <c r="G1629" s="104"/>
      <c r="H1629" s="104"/>
      <c r="I1629" s="104"/>
      <c r="J1629" s="104"/>
    </row>
    <row r="1630" spans="2:10" ht="18">
      <c r="B1630" s="211"/>
      <c r="C1630" s="211"/>
      <c r="D1630" s="104"/>
      <c r="E1630" s="104"/>
      <c r="F1630" s="104"/>
      <c r="G1630" s="104"/>
      <c r="H1630" s="104"/>
      <c r="I1630" s="104"/>
      <c r="J1630" s="104"/>
    </row>
    <row r="1631" spans="2:10" ht="18">
      <c r="B1631" s="211"/>
      <c r="C1631" s="211"/>
      <c r="D1631" s="104"/>
      <c r="E1631" s="104"/>
      <c r="F1631" s="104"/>
      <c r="G1631" s="104"/>
      <c r="H1631" s="104"/>
      <c r="I1631" s="104"/>
      <c r="J1631" s="104"/>
    </row>
    <row r="1632" spans="2:10" ht="18">
      <c r="B1632" s="211"/>
      <c r="C1632" s="211"/>
      <c r="D1632" s="104"/>
      <c r="E1632" s="104"/>
      <c r="F1632" s="104"/>
      <c r="G1632" s="104"/>
      <c r="H1632" s="104"/>
      <c r="I1632" s="104"/>
      <c r="J1632" s="104"/>
    </row>
    <row r="1633" spans="2:10" ht="18">
      <c r="B1633" s="211"/>
      <c r="C1633" s="211"/>
      <c r="D1633" s="104"/>
      <c r="E1633" s="104"/>
      <c r="F1633" s="104"/>
      <c r="G1633" s="104"/>
      <c r="H1633" s="104"/>
      <c r="I1633" s="104"/>
      <c r="J1633" s="104"/>
    </row>
    <row r="1634" spans="2:10" ht="18">
      <c r="B1634" s="211"/>
      <c r="C1634" s="211"/>
      <c r="D1634" s="104"/>
      <c r="E1634" s="104"/>
      <c r="F1634" s="104"/>
      <c r="G1634" s="104"/>
      <c r="H1634" s="104"/>
      <c r="I1634" s="104"/>
      <c r="J1634" s="104"/>
    </row>
    <row r="1635" spans="2:10" ht="18">
      <c r="B1635" s="211"/>
      <c r="C1635" s="211"/>
      <c r="D1635" s="104"/>
      <c r="E1635" s="104"/>
      <c r="F1635" s="104"/>
      <c r="G1635" s="104"/>
      <c r="H1635" s="104"/>
      <c r="I1635" s="104"/>
      <c r="J1635" s="104"/>
    </row>
    <row r="1636" spans="2:10" ht="18">
      <c r="B1636" s="211"/>
      <c r="C1636" s="211"/>
      <c r="D1636" s="104"/>
      <c r="E1636" s="104"/>
      <c r="F1636" s="104"/>
      <c r="G1636" s="104"/>
      <c r="H1636" s="104"/>
      <c r="I1636" s="104"/>
      <c r="J1636" s="104"/>
    </row>
    <row r="1637" spans="2:10" ht="18">
      <c r="B1637" s="211"/>
      <c r="C1637" s="211"/>
      <c r="D1637" s="104"/>
      <c r="E1637" s="104"/>
      <c r="F1637" s="104"/>
      <c r="G1637" s="104"/>
      <c r="H1637" s="104"/>
      <c r="I1637" s="104"/>
      <c r="J1637" s="104"/>
    </row>
    <row r="1638" spans="2:10" ht="18">
      <c r="B1638" s="211"/>
      <c r="C1638" s="211"/>
      <c r="D1638" s="104"/>
      <c r="E1638" s="104"/>
      <c r="F1638" s="104"/>
      <c r="G1638" s="104"/>
      <c r="H1638" s="104"/>
      <c r="I1638" s="104"/>
      <c r="J1638" s="104"/>
    </row>
    <row r="1639" spans="2:10" ht="18">
      <c r="B1639" s="211"/>
      <c r="C1639" s="211"/>
      <c r="D1639" s="104"/>
      <c r="E1639" s="104"/>
      <c r="F1639" s="104"/>
      <c r="G1639" s="104"/>
      <c r="H1639" s="104"/>
      <c r="I1639" s="104"/>
      <c r="J1639" s="104"/>
    </row>
    <row r="1640" spans="2:10" ht="18">
      <c r="B1640" s="211"/>
      <c r="C1640" s="211"/>
      <c r="D1640" s="104"/>
      <c r="E1640" s="104"/>
      <c r="F1640" s="104"/>
      <c r="G1640" s="104"/>
      <c r="H1640" s="104"/>
      <c r="I1640" s="104"/>
      <c r="J1640" s="104"/>
    </row>
    <row r="1641" spans="2:10" ht="18">
      <c r="B1641" s="211"/>
      <c r="C1641" s="211"/>
      <c r="D1641" s="104"/>
      <c r="E1641" s="104"/>
      <c r="F1641" s="104"/>
      <c r="G1641" s="104"/>
      <c r="H1641" s="104"/>
      <c r="I1641" s="104"/>
      <c r="J1641" s="104"/>
    </row>
    <row r="1642" spans="2:10" ht="18">
      <c r="B1642" s="211"/>
      <c r="C1642" s="211"/>
      <c r="D1642" s="104"/>
      <c r="E1642" s="104"/>
      <c r="F1642" s="104"/>
      <c r="G1642" s="104"/>
      <c r="H1642" s="104"/>
      <c r="I1642" s="104"/>
      <c r="J1642" s="104"/>
    </row>
    <row r="1643" spans="2:10" ht="18">
      <c r="B1643" s="211"/>
      <c r="C1643" s="211"/>
      <c r="D1643" s="104"/>
      <c r="E1643" s="104"/>
      <c r="F1643" s="104"/>
      <c r="G1643" s="104"/>
      <c r="H1643" s="104"/>
      <c r="I1643" s="104"/>
      <c r="J1643" s="104"/>
    </row>
    <row r="1644" spans="2:10" ht="18">
      <c r="B1644" s="211"/>
      <c r="C1644" s="211"/>
      <c r="D1644" s="104"/>
      <c r="E1644" s="104"/>
      <c r="F1644" s="104"/>
      <c r="G1644" s="104"/>
      <c r="H1644" s="104"/>
      <c r="I1644" s="104"/>
      <c r="J1644" s="104"/>
    </row>
    <row r="1645" spans="2:10" ht="18">
      <c r="B1645" s="211"/>
      <c r="C1645" s="211"/>
      <c r="D1645" s="104"/>
      <c r="E1645" s="104"/>
      <c r="F1645" s="104"/>
      <c r="G1645" s="104"/>
      <c r="H1645" s="104"/>
      <c r="I1645" s="104"/>
      <c r="J1645" s="104"/>
    </row>
    <row r="1646" spans="2:10" ht="18">
      <c r="B1646" s="211"/>
      <c r="C1646" s="211"/>
      <c r="D1646" s="104"/>
      <c r="E1646" s="104"/>
      <c r="F1646" s="104"/>
      <c r="G1646" s="104"/>
      <c r="H1646" s="104"/>
      <c r="I1646" s="104"/>
      <c r="J1646" s="104"/>
    </row>
    <row r="1647" spans="2:10" ht="18">
      <c r="B1647" s="211"/>
      <c r="C1647" s="211"/>
      <c r="D1647" s="104"/>
      <c r="E1647" s="104"/>
      <c r="F1647" s="104"/>
      <c r="G1647" s="104"/>
      <c r="H1647" s="104"/>
      <c r="I1647" s="104"/>
      <c r="J1647" s="104"/>
    </row>
    <row r="1648" spans="2:10" ht="18">
      <c r="B1648" s="211"/>
      <c r="C1648" s="211"/>
      <c r="D1648" s="104"/>
      <c r="E1648" s="104"/>
      <c r="F1648" s="104"/>
      <c r="G1648" s="104"/>
      <c r="H1648" s="104"/>
      <c r="I1648" s="104"/>
      <c r="J1648" s="104"/>
    </row>
    <row r="1649" spans="2:10" ht="18">
      <c r="B1649" s="211"/>
      <c r="C1649" s="211"/>
      <c r="D1649" s="104"/>
      <c r="E1649" s="104"/>
      <c r="F1649" s="104"/>
      <c r="G1649" s="104"/>
      <c r="H1649" s="104"/>
      <c r="I1649" s="104"/>
      <c r="J1649" s="104"/>
    </row>
    <row r="1650" spans="2:10" ht="18">
      <c r="B1650" s="211"/>
      <c r="C1650" s="211"/>
      <c r="D1650" s="104"/>
      <c r="E1650" s="104"/>
      <c r="F1650" s="104"/>
      <c r="G1650" s="104"/>
      <c r="H1650" s="104"/>
      <c r="I1650" s="104"/>
      <c r="J1650" s="104"/>
    </row>
    <row r="1651" spans="2:10" ht="18">
      <c r="B1651" s="211"/>
      <c r="C1651" s="211"/>
      <c r="D1651" s="104"/>
      <c r="E1651" s="104"/>
      <c r="F1651" s="104"/>
      <c r="G1651" s="104"/>
      <c r="H1651" s="104"/>
      <c r="I1651" s="104"/>
      <c r="J1651" s="104"/>
    </row>
    <row r="1652" spans="2:10" ht="18">
      <c r="B1652" s="211"/>
      <c r="C1652" s="211"/>
      <c r="D1652" s="104"/>
      <c r="E1652" s="104"/>
      <c r="F1652" s="104"/>
      <c r="G1652" s="104"/>
      <c r="H1652" s="104"/>
      <c r="I1652" s="104"/>
      <c r="J1652" s="104"/>
    </row>
    <row r="1653" spans="2:10" ht="18">
      <c r="B1653" s="211"/>
      <c r="C1653" s="211"/>
      <c r="D1653" s="104"/>
      <c r="E1653" s="104"/>
      <c r="F1653" s="104"/>
      <c r="G1653" s="104"/>
      <c r="H1653" s="104"/>
      <c r="I1653" s="104"/>
      <c r="J1653" s="104"/>
    </row>
    <row r="1654" spans="2:10" ht="18">
      <c r="B1654" s="211"/>
      <c r="C1654" s="211"/>
      <c r="D1654" s="104"/>
      <c r="E1654" s="104"/>
      <c r="F1654" s="104"/>
      <c r="G1654" s="104"/>
      <c r="H1654" s="104"/>
      <c r="I1654" s="104"/>
      <c r="J1654" s="104"/>
    </row>
    <row r="1655" spans="2:10" ht="18">
      <c r="B1655" s="211"/>
      <c r="C1655" s="211"/>
      <c r="D1655" s="104"/>
      <c r="E1655" s="104"/>
      <c r="F1655" s="104"/>
      <c r="G1655" s="104"/>
      <c r="H1655" s="104"/>
      <c r="I1655" s="104"/>
      <c r="J1655" s="104"/>
    </row>
    <row r="1656" spans="2:10" ht="18">
      <c r="B1656" s="211"/>
      <c r="C1656" s="211"/>
      <c r="D1656" s="104"/>
      <c r="E1656" s="104"/>
      <c r="F1656" s="104"/>
      <c r="G1656" s="104"/>
      <c r="H1656" s="104"/>
      <c r="I1656" s="104"/>
      <c r="J1656" s="104"/>
    </row>
    <row r="1657" spans="2:10" ht="18">
      <c r="B1657" s="211"/>
      <c r="C1657" s="211"/>
      <c r="D1657" s="104"/>
      <c r="E1657" s="104"/>
      <c r="F1657" s="104"/>
      <c r="G1657" s="104"/>
      <c r="H1657" s="104"/>
      <c r="I1657" s="104"/>
      <c r="J1657" s="104"/>
    </row>
    <row r="1658" spans="2:10" ht="18">
      <c r="B1658" s="211"/>
      <c r="C1658" s="211"/>
      <c r="D1658" s="104"/>
      <c r="E1658" s="104"/>
      <c r="F1658" s="104"/>
      <c r="G1658" s="104"/>
      <c r="H1658" s="104"/>
      <c r="I1658" s="104"/>
      <c r="J1658" s="104"/>
    </row>
    <row r="1659" spans="2:10" ht="18">
      <c r="B1659" s="211"/>
      <c r="C1659" s="211"/>
      <c r="D1659" s="104"/>
      <c r="E1659" s="104"/>
      <c r="F1659" s="104"/>
      <c r="G1659" s="104"/>
      <c r="H1659" s="104"/>
      <c r="I1659" s="104"/>
      <c r="J1659" s="104"/>
    </row>
    <row r="1660" spans="2:10" ht="18">
      <c r="B1660" s="211"/>
      <c r="C1660" s="211"/>
      <c r="D1660" s="104"/>
      <c r="E1660" s="104"/>
      <c r="F1660" s="104"/>
      <c r="G1660" s="104"/>
      <c r="H1660" s="104"/>
      <c r="I1660" s="104"/>
      <c r="J1660" s="104"/>
    </row>
    <row r="1661" spans="2:10" ht="18">
      <c r="B1661" s="211"/>
      <c r="C1661" s="211"/>
      <c r="D1661" s="104"/>
      <c r="E1661" s="104"/>
      <c r="F1661" s="104"/>
      <c r="G1661" s="104"/>
      <c r="H1661" s="104"/>
      <c r="I1661" s="104"/>
      <c r="J1661" s="104"/>
    </row>
    <row r="1662" spans="2:10" ht="18">
      <c r="B1662" s="211"/>
      <c r="C1662" s="211"/>
      <c r="D1662" s="104"/>
      <c r="E1662" s="104"/>
      <c r="F1662" s="104"/>
      <c r="G1662" s="104"/>
      <c r="H1662" s="104"/>
      <c r="I1662" s="104"/>
      <c r="J1662" s="104"/>
    </row>
    <row r="1663" spans="2:10" ht="18">
      <c r="B1663" s="211"/>
      <c r="C1663" s="211"/>
      <c r="D1663" s="104"/>
      <c r="E1663" s="104"/>
      <c r="F1663" s="104"/>
      <c r="G1663" s="104"/>
      <c r="H1663" s="104"/>
      <c r="I1663" s="104"/>
      <c r="J1663" s="104"/>
    </row>
    <row r="1664" spans="2:10" ht="18">
      <c r="B1664" s="211"/>
      <c r="C1664" s="211"/>
      <c r="D1664" s="104"/>
      <c r="E1664" s="104"/>
      <c r="F1664" s="104"/>
      <c r="G1664" s="104"/>
      <c r="H1664" s="104"/>
      <c r="I1664" s="104"/>
      <c r="J1664" s="104"/>
    </row>
    <row r="1665" spans="2:10" ht="18">
      <c r="B1665" s="211"/>
      <c r="C1665" s="211"/>
      <c r="D1665" s="104"/>
      <c r="E1665" s="104"/>
      <c r="F1665" s="104"/>
      <c r="G1665" s="104"/>
      <c r="H1665" s="104"/>
      <c r="I1665" s="104"/>
      <c r="J1665" s="104"/>
    </row>
    <row r="1666" spans="2:10" ht="18">
      <c r="B1666" s="211"/>
      <c r="C1666" s="211"/>
      <c r="D1666" s="104"/>
      <c r="E1666" s="104"/>
      <c r="F1666" s="104"/>
      <c r="G1666" s="104"/>
      <c r="H1666" s="104"/>
      <c r="I1666" s="104"/>
      <c r="J1666" s="104"/>
    </row>
    <row r="1667" spans="2:10" ht="18">
      <c r="B1667" s="211"/>
      <c r="C1667" s="211"/>
      <c r="D1667" s="104"/>
      <c r="E1667" s="104"/>
      <c r="F1667" s="104"/>
      <c r="G1667" s="104"/>
      <c r="H1667" s="104"/>
      <c r="I1667" s="104"/>
      <c r="J1667" s="104"/>
    </row>
    <row r="1668" spans="2:10" ht="18">
      <c r="B1668" s="211"/>
      <c r="C1668" s="211"/>
      <c r="D1668" s="104"/>
      <c r="E1668" s="104"/>
      <c r="F1668" s="104"/>
      <c r="G1668" s="104"/>
      <c r="H1668" s="104"/>
      <c r="I1668" s="104"/>
      <c r="J1668" s="104"/>
    </row>
    <row r="1669" spans="2:10" ht="18">
      <c r="B1669" s="211"/>
      <c r="C1669" s="211"/>
      <c r="D1669" s="104"/>
      <c r="E1669" s="104"/>
      <c r="F1669" s="104"/>
      <c r="G1669" s="104"/>
      <c r="H1669" s="104"/>
      <c r="I1669" s="104"/>
      <c r="J1669" s="104"/>
    </row>
    <row r="1670" spans="2:10" ht="18">
      <c r="B1670" s="211"/>
      <c r="C1670" s="211"/>
      <c r="D1670" s="104"/>
      <c r="E1670" s="104"/>
      <c r="F1670" s="104"/>
      <c r="G1670" s="104"/>
      <c r="H1670" s="104"/>
      <c r="I1670" s="104"/>
      <c r="J1670" s="104"/>
    </row>
    <row r="1671" spans="2:10" ht="18">
      <c r="B1671" s="211"/>
      <c r="C1671" s="211"/>
      <c r="D1671" s="104"/>
      <c r="E1671" s="104"/>
      <c r="F1671" s="104"/>
      <c r="G1671" s="104"/>
      <c r="H1671" s="104"/>
      <c r="I1671" s="104"/>
      <c r="J1671" s="104"/>
    </row>
    <row r="1672" spans="2:10" ht="18">
      <c r="B1672" s="211"/>
      <c r="C1672" s="211"/>
      <c r="D1672" s="104"/>
      <c r="E1672" s="104"/>
      <c r="F1672" s="104"/>
      <c r="G1672" s="104"/>
      <c r="H1672" s="104"/>
      <c r="I1672" s="104"/>
      <c r="J1672" s="104"/>
    </row>
    <row r="1673" spans="2:10" ht="18">
      <c r="B1673" s="211"/>
      <c r="C1673" s="211"/>
      <c r="D1673" s="104"/>
      <c r="E1673" s="104"/>
      <c r="F1673" s="104"/>
      <c r="G1673" s="104"/>
      <c r="H1673" s="104"/>
      <c r="I1673" s="104"/>
      <c r="J1673" s="104"/>
    </row>
    <row r="1674" spans="2:10" ht="18">
      <c r="B1674" s="211"/>
      <c r="C1674" s="211"/>
      <c r="D1674" s="104"/>
      <c r="E1674" s="104"/>
      <c r="F1674" s="104"/>
      <c r="G1674" s="104"/>
      <c r="H1674" s="104"/>
      <c r="I1674" s="104"/>
      <c r="J1674" s="104"/>
    </row>
    <row r="1675" spans="2:10" ht="18">
      <c r="B1675" s="211"/>
      <c r="C1675" s="211"/>
      <c r="D1675" s="104"/>
      <c r="E1675" s="104"/>
      <c r="F1675" s="104"/>
      <c r="G1675" s="104"/>
      <c r="H1675" s="104"/>
      <c r="I1675" s="104"/>
      <c r="J1675" s="104"/>
    </row>
    <row r="1676" spans="2:10" ht="18">
      <c r="B1676" s="211"/>
      <c r="C1676" s="211"/>
      <c r="D1676" s="104"/>
      <c r="E1676" s="104"/>
      <c r="F1676" s="104"/>
      <c r="G1676" s="104"/>
      <c r="H1676" s="104"/>
      <c r="I1676" s="104"/>
      <c r="J1676" s="104"/>
    </row>
    <row r="1677" spans="2:10" ht="18">
      <c r="B1677" s="211"/>
      <c r="C1677" s="211"/>
      <c r="D1677" s="104"/>
      <c r="E1677" s="104"/>
      <c r="F1677" s="104"/>
      <c r="G1677" s="104"/>
      <c r="H1677" s="104"/>
      <c r="I1677" s="104"/>
      <c r="J1677" s="104"/>
    </row>
    <row r="1678" spans="2:10" ht="18">
      <c r="B1678" s="211"/>
      <c r="C1678" s="211"/>
      <c r="D1678" s="104"/>
      <c r="E1678" s="104"/>
      <c r="F1678" s="104"/>
      <c r="G1678" s="104"/>
      <c r="H1678" s="104"/>
      <c r="I1678" s="104"/>
      <c r="J1678" s="104"/>
    </row>
    <row r="1679" spans="2:10" ht="18">
      <c r="B1679" s="211"/>
      <c r="C1679" s="211"/>
      <c r="D1679" s="104"/>
      <c r="E1679" s="104"/>
      <c r="F1679" s="104"/>
      <c r="G1679" s="104"/>
      <c r="H1679" s="104"/>
      <c r="I1679" s="104"/>
      <c r="J1679" s="104"/>
    </row>
    <row r="1680" spans="2:10" ht="18">
      <c r="B1680" s="211"/>
      <c r="C1680" s="211"/>
      <c r="D1680" s="104"/>
      <c r="E1680" s="104"/>
      <c r="F1680" s="104"/>
      <c r="G1680" s="104"/>
      <c r="H1680" s="104"/>
      <c r="I1680" s="104"/>
      <c r="J1680" s="104"/>
    </row>
    <row r="1681" spans="2:10" ht="18">
      <c r="B1681" s="211"/>
      <c r="C1681" s="211"/>
      <c r="D1681" s="104"/>
      <c r="E1681" s="104"/>
      <c r="F1681" s="104"/>
      <c r="G1681" s="104"/>
      <c r="H1681" s="104"/>
      <c r="I1681" s="104"/>
      <c r="J1681" s="104"/>
    </row>
    <row r="1682" spans="2:10" ht="18">
      <c r="B1682" s="211"/>
      <c r="C1682" s="211"/>
      <c r="D1682" s="104"/>
      <c r="E1682" s="104"/>
      <c r="F1682" s="104"/>
      <c r="G1682" s="104"/>
      <c r="H1682" s="104"/>
      <c r="I1682" s="104"/>
      <c r="J1682" s="104"/>
    </row>
    <row r="1683" spans="2:10" ht="18">
      <c r="B1683" s="211"/>
      <c r="C1683" s="211"/>
      <c r="D1683" s="104"/>
      <c r="E1683" s="104"/>
      <c r="F1683" s="104"/>
      <c r="G1683" s="104"/>
      <c r="H1683" s="104"/>
      <c r="I1683" s="104"/>
      <c r="J1683" s="104"/>
    </row>
    <row r="1684" spans="2:10" ht="18">
      <c r="B1684" s="211"/>
      <c r="C1684" s="211"/>
      <c r="D1684" s="104"/>
      <c r="E1684" s="104"/>
      <c r="F1684" s="104"/>
      <c r="G1684" s="104"/>
      <c r="H1684" s="104"/>
      <c r="I1684" s="104"/>
      <c r="J1684" s="104"/>
    </row>
    <row r="1685" spans="2:10" ht="18">
      <c r="B1685" s="211"/>
      <c r="C1685" s="211"/>
      <c r="D1685" s="104"/>
      <c r="E1685" s="104"/>
      <c r="F1685" s="104"/>
      <c r="G1685" s="104"/>
      <c r="H1685" s="104"/>
      <c r="I1685" s="104"/>
      <c r="J1685" s="104"/>
    </row>
    <row r="1686" spans="2:10" ht="18">
      <c r="B1686" s="211"/>
      <c r="C1686" s="211"/>
      <c r="D1686" s="104"/>
      <c r="E1686" s="104"/>
      <c r="F1686" s="104"/>
      <c r="G1686" s="104"/>
      <c r="H1686" s="104"/>
      <c r="I1686" s="104"/>
      <c r="J1686" s="104"/>
    </row>
    <row r="1687" spans="2:10" ht="18">
      <c r="B1687" s="211"/>
      <c r="C1687" s="211"/>
      <c r="D1687" s="104"/>
      <c r="E1687" s="104"/>
      <c r="F1687" s="104"/>
      <c r="G1687" s="104"/>
      <c r="H1687" s="104"/>
      <c r="I1687" s="104"/>
      <c r="J1687" s="104"/>
    </row>
    <row r="1688" spans="2:10" ht="18">
      <c r="B1688" s="211"/>
      <c r="C1688" s="211"/>
      <c r="D1688" s="104"/>
      <c r="E1688" s="104"/>
      <c r="F1688" s="104"/>
      <c r="G1688" s="104"/>
      <c r="H1688" s="104"/>
      <c r="I1688" s="104"/>
      <c r="J1688" s="104"/>
    </row>
    <row r="1689" spans="2:10" ht="18">
      <c r="B1689" s="211"/>
      <c r="C1689" s="211"/>
      <c r="D1689" s="104"/>
      <c r="E1689" s="104"/>
      <c r="F1689" s="104"/>
      <c r="G1689" s="104"/>
      <c r="H1689" s="104"/>
      <c r="I1689" s="104"/>
      <c r="J1689" s="104"/>
    </row>
    <row r="1690" spans="2:10" ht="18">
      <c r="B1690" s="211"/>
      <c r="C1690" s="211"/>
      <c r="D1690" s="104"/>
      <c r="E1690" s="104"/>
      <c r="F1690" s="104"/>
      <c r="G1690" s="104"/>
      <c r="H1690" s="104"/>
      <c r="I1690" s="104"/>
      <c r="J1690" s="104"/>
    </row>
    <row r="1691" spans="2:10" ht="18">
      <c r="B1691" s="211"/>
      <c r="C1691" s="211"/>
      <c r="D1691" s="104"/>
      <c r="E1691" s="104"/>
      <c r="F1691" s="104"/>
      <c r="G1691" s="104"/>
      <c r="H1691" s="104"/>
      <c r="I1691" s="104"/>
      <c r="J1691" s="104"/>
    </row>
    <row r="1692" spans="2:10" ht="18">
      <c r="B1692" s="211"/>
      <c r="C1692" s="211"/>
      <c r="D1692" s="104"/>
      <c r="E1692" s="104"/>
      <c r="F1692" s="104"/>
      <c r="G1692" s="104"/>
      <c r="H1692" s="104"/>
      <c r="I1692" s="104"/>
      <c r="J1692" s="104"/>
    </row>
    <row r="1693" spans="2:10" ht="18">
      <c r="B1693" s="211"/>
      <c r="C1693" s="211"/>
      <c r="D1693" s="104"/>
      <c r="E1693" s="104"/>
      <c r="F1693" s="104"/>
      <c r="G1693" s="104"/>
      <c r="H1693" s="104"/>
      <c r="I1693" s="104"/>
      <c r="J1693" s="104"/>
    </row>
    <row r="1694" spans="2:10" ht="18">
      <c r="B1694" s="211"/>
      <c r="C1694" s="211"/>
      <c r="D1694" s="104"/>
      <c r="E1694" s="104"/>
      <c r="F1694" s="104"/>
      <c r="G1694" s="104"/>
      <c r="H1694" s="104"/>
      <c r="I1694" s="104"/>
      <c r="J1694" s="104"/>
    </row>
    <row r="1695" spans="2:10" ht="18">
      <c r="B1695" s="211"/>
      <c r="C1695" s="211"/>
      <c r="D1695" s="104"/>
      <c r="E1695" s="104"/>
      <c r="F1695" s="104"/>
      <c r="G1695" s="104"/>
      <c r="H1695" s="104"/>
      <c r="I1695" s="104"/>
      <c r="J1695" s="104"/>
    </row>
    <row r="1696" spans="2:10" ht="18">
      <c r="B1696" s="211"/>
      <c r="C1696" s="211"/>
      <c r="D1696" s="104"/>
      <c r="E1696" s="104"/>
      <c r="F1696" s="104"/>
      <c r="G1696" s="104"/>
      <c r="H1696" s="104"/>
      <c r="I1696" s="104"/>
      <c r="J1696" s="104"/>
    </row>
    <row r="1697" spans="2:10" ht="18">
      <c r="B1697" s="211"/>
      <c r="C1697" s="211"/>
      <c r="D1697" s="104"/>
      <c r="E1697" s="104"/>
      <c r="F1697" s="104"/>
      <c r="G1697" s="104"/>
      <c r="H1697" s="104"/>
      <c r="I1697" s="104"/>
      <c r="J1697" s="104"/>
    </row>
    <row r="1698" spans="2:10" ht="18">
      <c r="B1698" s="211"/>
      <c r="C1698" s="211"/>
      <c r="D1698" s="104"/>
      <c r="E1698" s="104"/>
      <c r="F1698" s="104"/>
      <c r="G1698" s="104"/>
      <c r="H1698" s="104"/>
      <c r="I1698" s="104"/>
      <c r="J1698" s="104"/>
    </row>
    <row r="1699" spans="2:10" ht="18">
      <c r="B1699" s="211"/>
      <c r="C1699" s="211"/>
      <c r="D1699" s="104"/>
      <c r="E1699" s="104"/>
      <c r="F1699" s="104"/>
      <c r="G1699" s="104"/>
      <c r="H1699" s="104"/>
      <c r="I1699" s="104"/>
      <c r="J1699" s="104"/>
    </row>
    <row r="1700" spans="2:10" ht="18">
      <c r="B1700" s="211"/>
      <c r="C1700" s="211"/>
      <c r="D1700" s="104"/>
      <c r="E1700" s="104"/>
      <c r="F1700" s="104"/>
      <c r="G1700" s="104"/>
      <c r="H1700" s="104"/>
      <c r="I1700" s="104"/>
      <c r="J1700" s="104"/>
    </row>
    <row r="1701" spans="2:10" ht="18">
      <c r="B1701" s="211"/>
      <c r="C1701" s="211"/>
      <c r="D1701" s="104"/>
      <c r="E1701" s="104"/>
      <c r="F1701" s="104"/>
      <c r="G1701" s="104"/>
      <c r="H1701" s="104"/>
      <c r="I1701" s="104"/>
      <c r="J1701" s="104"/>
    </row>
    <row r="1702" spans="2:10" ht="18">
      <c r="B1702" s="211"/>
      <c r="C1702" s="211"/>
      <c r="D1702" s="104"/>
      <c r="E1702" s="104"/>
      <c r="F1702" s="104"/>
      <c r="G1702" s="104"/>
      <c r="H1702" s="104"/>
      <c r="I1702" s="104"/>
      <c r="J1702" s="104"/>
    </row>
    <row r="1703" spans="2:10" ht="18">
      <c r="B1703" s="211"/>
      <c r="C1703" s="211"/>
      <c r="D1703" s="104"/>
      <c r="E1703" s="104"/>
      <c r="F1703" s="104"/>
      <c r="G1703" s="104"/>
      <c r="H1703" s="104"/>
      <c r="I1703" s="104"/>
      <c r="J1703" s="104"/>
    </row>
    <row r="1704" spans="2:10" ht="18">
      <c r="B1704" s="211"/>
      <c r="C1704" s="211"/>
      <c r="D1704" s="104"/>
      <c r="E1704" s="104"/>
      <c r="F1704" s="104"/>
      <c r="G1704" s="104"/>
      <c r="H1704" s="104"/>
      <c r="I1704" s="104"/>
      <c r="J1704" s="104"/>
    </row>
    <row r="1705" spans="2:10" ht="18">
      <c r="B1705" s="211"/>
      <c r="C1705" s="211"/>
      <c r="D1705" s="104"/>
      <c r="E1705" s="104"/>
      <c r="F1705" s="104"/>
      <c r="G1705" s="104"/>
      <c r="H1705" s="104"/>
      <c r="I1705" s="104"/>
      <c r="J1705" s="104"/>
    </row>
    <row r="1706" spans="2:10" ht="18">
      <c r="B1706" s="211"/>
      <c r="C1706" s="211"/>
      <c r="D1706" s="104"/>
      <c r="E1706" s="104"/>
      <c r="F1706" s="104"/>
      <c r="G1706" s="104"/>
      <c r="H1706" s="104"/>
      <c r="I1706" s="104"/>
      <c r="J1706" s="104"/>
    </row>
    <row r="1707" spans="2:10" ht="18">
      <c r="B1707" s="211"/>
      <c r="C1707" s="211"/>
      <c r="D1707" s="104"/>
      <c r="E1707" s="104"/>
      <c r="F1707" s="104"/>
      <c r="G1707" s="104"/>
      <c r="H1707" s="104"/>
      <c r="I1707" s="104"/>
      <c r="J1707" s="104"/>
    </row>
    <row r="1708" spans="2:10" ht="18">
      <c r="B1708" s="211"/>
      <c r="C1708" s="211"/>
      <c r="D1708" s="104"/>
      <c r="E1708" s="104"/>
      <c r="F1708" s="104"/>
      <c r="G1708" s="104"/>
      <c r="H1708" s="104"/>
      <c r="I1708" s="104"/>
      <c r="J1708" s="104"/>
    </row>
    <row r="1709" spans="2:10" ht="18">
      <c r="B1709" s="211"/>
      <c r="C1709" s="211"/>
      <c r="D1709" s="104"/>
      <c r="E1709" s="104"/>
      <c r="F1709" s="104"/>
      <c r="G1709" s="104"/>
      <c r="H1709" s="104"/>
      <c r="I1709" s="104"/>
      <c r="J1709" s="104"/>
    </row>
    <row r="1710" spans="2:10" ht="18">
      <c r="B1710" s="211"/>
      <c r="C1710" s="211"/>
      <c r="D1710" s="104"/>
      <c r="E1710" s="104"/>
      <c r="F1710" s="104"/>
      <c r="G1710" s="104"/>
      <c r="H1710" s="104"/>
      <c r="I1710" s="104"/>
      <c r="J1710" s="104"/>
    </row>
    <row r="1711" spans="2:10" ht="18">
      <c r="B1711" s="211"/>
      <c r="C1711" s="211"/>
      <c r="D1711" s="104"/>
      <c r="E1711" s="104"/>
      <c r="F1711" s="104"/>
      <c r="G1711" s="104"/>
      <c r="H1711" s="104"/>
      <c r="I1711" s="104"/>
      <c r="J1711" s="104"/>
    </row>
    <row r="1712" spans="2:10" ht="18">
      <c r="B1712" s="211"/>
      <c r="C1712" s="211"/>
      <c r="D1712" s="104"/>
      <c r="E1712" s="104"/>
      <c r="F1712" s="104"/>
      <c r="G1712" s="104"/>
      <c r="H1712" s="104"/>
      <c r="I1712" s="104"/>
      <c r="J1712" s="104"/>
    </row>
    <row r="1713" spans="2:10" ht="18">
      <c r="B1713" s="211"/>
      <c r="C1713" s="211"/>
      <c r="D1713" s="104"/>
      <c r="E1713" s="104"/>
      <c r="F1713" s="104"/>
      <c r="G1713" s="104"/>
      <c r="H1713" s="104"/>
      <c r="I1713" s="104"/>
      <c r="J1713" s="104"/>
    </row>
    <row r="1714" spans="2:10" ht="18">
      <c r="B1714" s="211"/>
      <c r="C1714" s="211"/>
      <c r="D1714" s="104"/>
      <c r="E1714" s="104"/>
      <c r="F1714" s="104"/>
      <c r="G1714" s="104"/>
      <c r="H1714" s="104"/>
      <c r="I1714" s="104"/>
      <c r="J1714" s="104"/>
    </row>
    <row r="1715" spans="2:10" ht="18">
      <c r="B1715" s="211"/>
      <c r="C1715" s="211"/>
      <c r="D1715" s="104"/>
      <c r="E1715" s="104"/>
      <c r="F1715" s="104"/>
      <c r="G1715" s="104"/>
      <c r="H1715" s="104"/>
      <c r="I1715" s="104"/>
      <c r="J1715" s="104"/>
    </row>
    <row r="1716" spans="2:10" ht="18">
      <c r="B1716" s="211"/>
      <c r="C1716" s="211"/>
      <c r="D1716" s="104"/>
      <c r="E1716" s="104"/>
      <c r="F1716" s="104"/>
      <c r="G1716" s="104"/>
      <c r="H1716" s="104"/>
      <c r="I1716" s="104"/>
      <c r="J1716" s="104"/>
    </row>
    <row r="1717" spans="2:10" ht="18">
      <c r="B1717" s="211"/>
      <c r="C1717" s="211"/>
      <c r="D1717" s="104"/>
      <c r="E1717" s="104"/>
      <c r="F1717" s="104"/>
      <c r="G1717" s="104"/>
      <c r="H1717" s="104"/>
      <c r="I1717" s="104"/>
      <c r="J1717" s="104"/>
    </row>
    <row r="1718" spans="2:10" ht="18">
      <c r="B1718" s="211"/>
      <c r="C1718" s="211"/>
      <c r="D1718" s="104"/>
      <c r="E1718" s="104"/>
      <c r="F1718" s="104"/>
      <c r="G1718" s="104"/>
      <c r="H1718" s="104"/>
      <c r="I1718" s="104"/>
      <c r="J1718" s="104"/>
    </row>
    <row r="1719" spans="2:10" ht="18">
      <c r="B1719" s="211"/>
      <c r="C1719" s="211"/>
      <c r="D1719" s="104"/>
      <c r="E1719" s="104"/>
      <c r="F1719" s="104"/>
      <c r="G1719" s="104"/>
      <c r="H1719" s="104"/>
      <c r="I1719" s="104"/>
      <c r="J1719" s="104"/>
    </row>
    <row r="1720" spans="2:10" ht="18">
      <c r="B1720" s="211"/>
      <c r="C1720" s="211"/>
      <c r="D1720" s="104"/>
      <c r="E1720" s="104"/>
      <c r="F1720" s="104"/>
      <c r="G1720" s="104"/>
      <c r="H1720" s="104"/>
      <c r="I1720" s="104"/>
      <c r="J1720" s="104"/>
    </row>
    <row r="1721" spans="2:10" ht="18">
      <c r="B1721" s="211"/>
      <c r="C1721" s="211"/>
      <c r="D1721" s="104"/>
      <c r="E1721" s="104"/>
      <c r="F1721" s="104"/>
      <c r="G1721" s="104"/>
      <c r="H1721" s="104"/>
      <c r="I1721" s="104"/>
      <c r="J1721" s="104"/>
    </row>
    <row r="1722" spans="2:10" ht="18">
      <c r="B1722" s="211"/>
      <c r="C1722" s="211"/>
      <c r="D1722" s="104"/>
      <c r="E1722" s="104"/>
      <c r="F1722" s="104"/>
      <c r="G1722" s="104"/>
      <c r="H1722" s="104"/>
      <c r="I1722" s="104"/>
      <c r="J1722" s="104"/>
    </row>
    <row r="1723" spans="2:10" ht="18">
      <c r="B1723" s="211"/>
      <c r="C1723" s="211"/>
      <c r="D1723" s="104"/>
      <c r="E1723" s="104"/>
      <c r="F1723" s="104"/>
      <c r="G1723" s="104"/>
      <c r="H1723" s="104"/>
      <c r="I1723" s="104"/>
      <c r="J1723" s="104"/>
    </row>
    <row r="1724" spans="2:10" ht="18">
      <c r="B1724" s="211"/>
      <c r="C1724" s="211"/>
      <c r="D1724" s="104"/>
      <c r="E1724" s="104"/>
      <c r="F1724" s="104"/>
      <c r="G1724" s="104"/>
      <c r="H1724" s="104"/>
      <c r="I1724" s="104"/>
      <c r="J1724" s="104"/>
    </row>
    <row r="1725" spans="2:10" ht="18">
      <c r="B1725" s="211"/>
      <c r="C1725" s="211"/>
      <c r="D1725" s="104"/>
      <c r="E1725" s="104"/>
      <c r="F1725" s="104"/>
      <c r="G1725" s="104"/>
      <c r="H1725" s="104"/>
      <c r="I1725" s="104"/>
      <c r="J1725" s="104"/>
    </row>
    <row r="1726" spans="2:10" ht="18">
      <c r="B1726" s="211"/>
      <c r="C1726" s="211"/>
      <c r="D1726" s="104"/>
      <c r="E1726" s="104"/>
      <c r="F1726" s="104"/>
      <c r="G1726" s="104"/>
      <c r="H1726" s="104"/>
      <c r="I1726" s="104"/>
      <c r="J1726" s="104"/>
    </row>
    <row r="1727" spans="2:10" ht="18">
      <c r="B1727" s="211"/>
      <c r="C1727" s="211"/>
      <c r="D1727" s="104"/>
      <c r="E1727" s="104"/>
      <c r="F1727" s="104"/>
      <c r="G1727" s="104"/>
      <c r="H1727" s="104"/>
      <c r="I1727" s="104"/>
      <c r="J1727" s="104"/>
    </row>
    <row r="1728" spans="2:10" ht="18">
      <c r="B1728" s="211"/>
      <c r="C1728" s="211"/>
      <c r="D1728" s="104"/>
      <c r="E1728" s="104"/>
      <c r="F1728" s="104"/>
      <c r="G1728" s="104"/>
      <c r="H1728" s="104"/>
      <c r="I1728" s="104"/>
      <c r="J1728" s="104"/>
    </row>
    <row r="1729" spans="2:10" ht="18">
      <c r="B1729" s="211"/>
      <c r="C1729" s="211"/>
      <c r="D1729" s="104"/>
      <c r="E1729" s="104"/>
      <c r="F1729" s="104"/>
      <c r="G1729" s="104"/>
      <c r="H1729" s="104"/>
      <c r="I1729" s="104"/>
      <c r="J1729" s="104"/>
    </row>
    <row r="1730" spans="2:10" ht="18">
      <c r="B1730" s="211"/>
      <c r="C1730" s="211"/>
      <c r="D1730" s="104"/>
      <c r="E1730" s="104"/>
      <c r="F1730" s="104"/>
      <c r="G1730" s="104"/>
      <c r="H1730" s="104"/>
      <c r="I1730" s="104"/>
      <c r="J1730" s="104"/>
    </row>
    <row r="1731" spans="2:10" ht="18">
      <c r="B1731" s="211"/>
      <c r="C1731" s="211"/>
      <c r="D1731" s="104"/>
      <c r="E1731" s="104"/>
      <c r="F1731" s="104"/>
      <c r="G1731" s="104"/>
      <c r="H1731" s="104"/>
      <c r="I1731" s="104"/>
      <c r="J1731" s="104"/>
    </row>
    <row r="1732" spans="2:10" ht="18">
      <c r="B1732" s="211"/>
      <c r="C1732" s="211"/>
      <c r="D1732" s="104"/>
      <c r="E1732" s="104"/>
      <c r="F1732" s="104"/>
      <c r="G1732" s="104"/>
      <c r="H1732" s="104"/>
      <c r="I1732" s="104"/>
      <c r="J1732" s="104"/>
    </row>
    <row r="1733" spans="2:10" ht="18">
      <c r="B1733" s="211"/>
      <c r="C1733" s="211"/>
      <c r="D1733" s="104"/>
      <c r="E1733" s="104"/>
      <c r="F1733" s="104"/>
      <c r="G1733" s="104"/>
      <c r="H1733" s="104"/>
      <c r="I1733" s="104"/>
      <c r="J1733" s="104"/>
    </row>
    <row r="1734" spans="2:10" ht="18">
      <c r="B1734" s="211"/>
      <c r="C1734" s="211"/>
      <c r="D1734" s="104"/>
      <c r="E1734" s="104"/>
      <c r="F1734" s="104"/>
      <c r="G1734" s="104"/>
      <c r="H1734" s="104"/>
      <c r="I1734" s="104"/>
      <c r="J1734" s="104"/>
    </row>
    <row r="1735" spans="2:10" ht="18">
      <c r="B1735" s="211"/>
      <c r="C1735" s="211"/>
      <c r="D1735" s="104"/>
      <c r="E1735" s="104"/>
      <c r="F1735" s="104"/>
      <c r="G1735" s="104"/>
      <c r="H1735" s="104"/>
      <c r="I1735" s="104"/>
      <c r="J1735" s="104"/>
    </row>
    <row r="1736" spans="2:10" ht="18">
      <c r="B1736" s="211"/>
      <c r="C1736" s="211"/>
      <c r="D1736" s="104"/>
      <c r="E1736" s="104"/>
      <c r="F1736" s="104"/>
      <c r="G1736" s="104"/>
      <c r="H1736" s="104"/>
      <c r="I1736" s="104"/>
      <c r="J1736" s="104"/>
    </row>
    <row r="1737" spans="2:10" ht="18">
      <c r="B1737" s="211"/>
      <c r="C1737" s="211"/>
      <c r="D1737" s="104"/>
      <c r="E1737" s="104"/>
      <c r="F1737" s="104"/>
      <c r="G1737" s="104"/>
      <c r="H1737" s="104"/>
      <c r="I1737" s="104"/>
      <c r="J1737" s="104"/>
    </row>
    <row r="1738" spans="2:10" ht="18">
      <c r="B1738" s="211"/>
      <c r="C1738" s="211"/>
      <c r="D1738" s="104"/>
      <c r="E1738" s="104"/>
      <c r="F1738" s="104"/>
      <c r="G1738" s="104"/>
      <c r="H1738" s="104"/>
      <c r="I1738" s="104"/>
      <c r="J1738" s="104"/>
    </row>
    <row r="1739" spans="2:10" ht="18">
      <c r="B1739" s="211"/>
      <c r="C1739" s="211"/>
      <c r="D1739" s="104"/>
      <c r="E1739" s="104"/>
      <c r="F1739" s="104"/>
      <c r="G1739" s="104"/>
      <c r="H1739" s="104"/>
      <c r="I1739" s="104"/>
      <c r="J1739" s="104"/>
    </row>
    <row r="1740" spans="2:10" ht="18">
      <c r="B1740" s="211"/>
      <c r="C1740" s="211"/>
      <c r="D1740" s="104"/>
      <c r="E1740" s="104"/>
      <c r="F1740" s="104"/>
      <c r="G1740" s="104"/>
      <c r="H1740" s="104"/>
      <c r="I1740" s="104"/>
      <c r="J1740" s="104"/>
    </row>
    <row r="1741" spans="2:10" ht="18">
      <c r="B1741" s="211"/>
      <c r="C1741" s="211"/>
      <c r="D1741" s="104"/>
      <c r="E1741" s="104"/>
      <c r="F1741" s="104"/>
      <c r="G1741" s="104"/>
      <c r="H1741" s="104"/>
      <c r="I1741" s="104"/>
      <c r="J1741" s="104"/>
    </row>
    <row r="1742" spans="2:10" ht="18">
      <c r="B1742" s="211"/>
      <c r="C1742" s="211"/>
      <c r="D1742" s="104"/>
      <c r="E1742" s="104"/>
      <c r="F1742" s="104"/>
      <c r="G1742" s="104"/>
      <c r="H1742" s="104"/>
      <c r="I1742" s="104"/>
      <c r="J1742" s="104"/>
    </row>
    <row r="1743" spans="2:10" ht="18">
      <c r="B1743" s="211"/>
      <c r="C1743" s="211"/>
      <c r="D1743" s="104"/>
      <c r="E1743" s="104"/>
      <c r="F1743" s="104"/>
      <c r="G1743" s="104"/>
      <c r="H1743" s="104"/>
      <c r="I1743" s="104"/>
      <c r="J1743" s="104"/>
    </row>
    <row r="1744" spans="2:10" ht="18">
      <c r="B1744" s="211"/>
      <c r="C1744" s="211"/>
      <c r="D1744" s="104"/>
      <c r="E1744" s="104"/>
      <c r="F1744" s="104"/>
      <c r="G1744" s="104"/>
      <c r="H1744" s="104"/>
      <c r="I1744" s="104"/>
      <c r="J1744" s="104"/>
    </row>
    <row r="1745" spans="2:10" ht="18">
      <c r="B1745" s="211"/>
      <c r="C1745" s="211"/>
      <c r="D1745" s="104"/>
      <c r="E1745" s="104"/>
      <c r="F1745" s="104"/>
      <c r="G1745" s="104"/>
      <c r="H1745" s="104"/>
      <c r="I1745" s="104"/>
      <c r="J1745" s="104"/>
    </row>
    <row r="1746" spans="2:10" ht="18">
      <c r="B1746" s="211"/>
      <c r="C1746" s="211"/>
      <c r="D1746" s="104"/>
      <c r="E1746" s="104"/>
      <c r="F1746" s="104"/>
      <c r="G1746" s="104"/>
      <c r="H1746" s="104"/>
      <c r="I1746" s="104"/>
      <c r="J1746" s="104"/>
    </row>
    <row r="1747" spans="2:10" ht="18">
      <c r="B1747" s="211"/>
      <c r="C1747" s="211"/>
      <c r="D1747" s="104"/>
      <c r="E1747" s="104"/>
      <c r="F1747" s="104"/>
      <c r="G1747" s="104"/>
      <c r="H1747" s="104"/>
      <c r="I1747" s="104"/>
      <c r="J1747" s="104"/>
    </row>
    <row r="1748" spans="2:10" ht="18">
      <c r="B1748" s="211"/>
      <c r="C1748" s="211"/>
      <c r="D1748" s="104"/>
      <c r="E1748" s="104"/>
      <c r="F1748" s="104"/>
      <c r="G1748" s="104"/>
      <c r="H1748" s="104"/>
      <c r="I1748" s="104"/>
      <c r="J1748" s="104"/>
    </row>
    <row r="1749" spans="2:10" ht="18">
      <c r="B1749" s="211"/>
      <c r="C1749" s="211"/>
      <c r="D1749" s="104"/>
      <c r="E1749" s="104"/>
      <c r="F1749" s="104"/>
      <c r="G1749" s="104"/>
      <c r="H1749" s="104"/>
      <c r="I1749" s="104"/>
      <c r="J1749" s="104"/>
    </row>
    <row r="1750" spans="2:10" ht="18">
      <c r="B1750" s="211"/>
      <c r="C1750" s="211"/>
      <c r="D1750" s="104"/>
      <c r="E1750" s="104"/>
      <c r="F1750" s="104"/>
      <c r="G1750" s="104"/>
      <c r="H1750" s="104"/>
      <c r="I1750" s="104"/>
      <c r="J1750" s="104"/>
    </row>
    <row r="1751" spans="2:10" ht="18">
      <c r="B1751" s="211"/>
      <c r="C1751" s="211"/>
      <c r="D1751" s="104"/>
      <c r="E1751" s="104"/>
      <c r="F1751" s="104"/>
      <c r="G1751" s="104"/>
      <c r="H1751" s="104"/>
      <c r="I1751" s="104"/>
      <c r="J1751" s="104"/>
    </row>
    <row r="1752" spans="2:10" ht="18">
      <c r="B1752" s="211"/>
      <c r="C1752" s="211"/>
      <c r="D1752" s="104"/>
      <c r="E1752" s="104"/>
      <c r="F1752" s="104"/>
      <c r="G1752" s="104"/>
      <c r="H1752" s="104"/>
      <c r="I1752" s="104"/>
      <c r="J1752" s="104"/>
    </row>
    <row r="1753" spans="2:10" ht="18">
      <c r="B1753" s="211"/>
      <c r="C1753" s="211"/>
      <c r="D1753" s="104"/>
      <c r="E1753" s="104"/>
      <c r="F1753" s="104"/>
      <c r="G1753" s="104"/>
      <c r="H1753" s="104"/>
      <c r="I1753" s="104"/>
      <c r="J1753" s="104"/>
    </row>
    <row r="1754" spans="2:10" ht="18">
      <c r="B1754" s="211"/>
      <c r="C1754" s="211"/>
      <c r="D1754" s="104"/>
      <c r="E1754" s="104"/>
      <c r="F1754" s="104"/>
      <c r="G1754" s="104"/>
      <c r="H1754" s="104"/>
      <c r="I1754" s="104"/>
      <c r="J1754" s="104"/>
    </row>
    <row r="1755" spans="2:10" ht="18">
      <c r="B1755" s="211"/>
      <c r="C1755" s="211"/>
      <c r="D1755" s="104"/>
      <c r="E1755" s="104"/>
      <c r="F1755" s="104"/>
      <c r="G1755" s="104"/>
      <c r="H1755" s="104"/>
      <c r="I1755" s="104"/>
      <c r="J1755" s="104"/>
    </row>
    <row r="1756" spans="2:10" ht="18">
      <c r="B1756" s="211"/>
      <c r="C1756" s="211"/>
      <c r="D1756" s="104"/>
      <c r="E1756" s="104"/>
      <c r="F1756" s="104"/>
      <c r="G1756" s="104"/>
      <c r="H1756" s="104"/>
      <c r="I1756" s="104"/>
      <c r="J1756" s="104"/>
    </row>
    <row r="1757" spans="2:10" ht="18">
      <c r="B1757" s="211"/>
      <c r="C1757" s="211"/>
      <c r="D1757" s="104"/>
      <c r="E1757" s="104"/>
      <c r="F1757" s="104"/>
      <c r="G1757" s="104"/>
      <c r="H1757" s="104"/>
      <c r="I1757" s="104"/>
      <c r="J1757" s="104"/>
    </row>
    <row r="1758" spans="2:10" ht="18">
      <c r="B1758" s="211"/>
      <c r="C1758" s="211"/>
      <c r="D1758" s="104"/>
      <c r="E1758" s="104"/>
      <c r="F1758" s="104"/>
      <c r="G1758" s="104"/>
      <c r="H1758" s="104"/>
      <c r="I1758" s="104"/>
      <c r="J1758" s="104"/>
    </row>
    <row r="1759" spans="2:10" ht="18">
      <c r="B1759" s="211"/>
      <c r="C1759" s="211"/>
      <c r="D1759" s="104"/>
      <c r="E1759" s="104"/>
      <c r="F1759" s="104"/>
      <c r="G1759" s="104"/>
      <c r="H1759" s="104"/>
      <c r="I1759" s="104"/>
      <c r="J1759" s="104"/>
    </row>
    <row r="1760" spans="2:10" ht="18">
      <c r="B1760" s="211"/>
      <c r="C1760" s="211"/>
      <c r="D1760" s="104"/>
      <c r="E1760" s="104"/>
      <c r="F1760" s="104"/>
      <c r="G1760" s="104"/>
      <c r="H1760" s="104"/>
      <c r="I1760" s="104"/>
      <c r="J1760" s="104"/>
    </row>
    <row r="1761" spans="2:10" ht="18">
      <c r="B1761" s="211"/>
      <c r="C1761" s="211"/>
      <c r="D1761" s="104"/>
      <c r="E1761" s="104"/>
      <c r="F1761" s="104"/>
      <c r="G1761" s="104"/>
      <c r="H1761" s="104"/>
      <c r="I1761" s="104"/>
      <c r="J1761" s="104"/>
    </row>
    <row r="1762" spans="2:10" ht="18">
      <c r="B1762" s="211"/>
      <c r="C1762" s="211"/>
      <c r="D1762" s="104"/>
      <c r="E1762" s="104"/>
      <c r="F1762" s="104"/>
      <c r="G1762" s="104"/>
      <c r="H1762" s="104"/>
      <c r="I1762" s="104"/>
      <c r="J1762" s="104"/>
    </row>
    <row r="1763" spans="2:10" ht="18">
      <c r="B1763" s="211"/>
      <c r="C1763" s="211"/>
      <c r="D1763" s="104"/>
      <c r="E1763" s="104"/>
      <c r="F1763" s="104"/>
      <c r="G1763" s="104"/>
      <c r="H1763" s="104"/>
      <c r="I1763" s="104"/>
      <c r="J1763" s="104"/>
    </row>
    <row r="1764" spans="2:10" ht="18">
      <c r="B1764" s="211"/>
      <c r="C1764" s="211"/>
      <c r="D1764" s="104"/>
      <c r="E1764" s="104"/>
      <c r="F1764" s="104"/>
      <c r="G1764" s="104"/>
      <c r="H1764" s="104"/>
      <c r="I1764" s="104"/>
      <c r="J1764" s="104"/>
    </row>
    <row r="1765" spans="2:10" ht="18">
      <c r="B1765" s="211"/>
      <c r="C1765" s="211"/>
      <c r="D1765" s="104"/>
      <c r="E1765" s="104"/>
      <c r="F1765" s="104"/>
      <c r="G1765" s="104"/>
      <c r="H1765" s="104"/>
      <c r="I1765" s="104"/>
      <c r="J1765" s="104"/>
    </row>
    <row r="1766" spans="2:10" ht="18">
      <c r="B1766" s="211"/>
      <c r="C1766" s="211"/>
      <c r="D1766" s="104"/>
      <c r="E1766" s="104"/>
      <c r="F1766" s="104"/>
      <c r="G1766" s="104"/>
      <c r="H1766" s="104"/>
      <c r="I1766" s="104"/>
      <c r="J1766" s="104"/>
    </row>
    <row r="1767" spans="2:10" ht="18">
      <c r="B1767" s="211"/>
      <c r="C1767" s="211"/>
      <c r="D1767" s="104"/>
      <c r="E1767" s="104"/>
      <c r="F1767" s="104"/>
      <c r="G1767" s="104"/>
      <c r="H1767" s="104"/>
      <c r="I1767" s="104"/>
      <c r="J1767" s="104"/>
    </row>
    <row r="1768" spans="2:10" ht="18">
      <c r="B1768" s="211"/>
      <c r="C1768" s="211"/>
      <c r="D1768" s="104"/>
      <c r="E1768" s="104"/>
      <c r="F1768" s="104"/>
      <c r="G1768" s="104"/>
      <c r="H1768" s="104"/>
      <c r="I1768" s="104"/>
      <c r="J1768" s="104"/>
    </row>
    <row r="1769" spans="2:10" ht="18">
      <c r="B1769" s="211"/>
      <c r="C1769" s="211"/>
      <c r="D1769" s="104"/>
      <c r="E1769" s="104"/>
      <c r="F1769" s="104"/>
      <c r="G1769" s="104"/>
      <c r="H1769" s="104"/>
      <c r="I1769" s="104"/>
      <c r="J1769" s="104"/>
    </row>
    <row r="1770" spans="2:10" ht="18">
      <c r="B1770" s="211"/>
      <c r="C1770" s="211"/>
      <c r="D1770" s="104"/>
      <c r="E1770" s="104"/>
      <c r="F1770" s="104"/>
      <c r="G1770" s="104"/>
      <c r="H1770" s="104"/>
      <c r="I1770" s="104"/>
      <c r="J1770" s="104"/>
    </row>
    <row r="1771" spans="2:10" ht="18">
      <c r="B1771" s="211"/>
      <c r="C1771" s="211"/>
      <c r="D1771" s="104"/>
      <c r="E1771" s="104"/>
      <c r="F1771" s="104"/>
      <c r="G1771" s="104"/>
      <c r="H1771" s="104"/>
      <c r="I1771" s="104"/>
      <c r="J1771" s="104"/>
    </row>
    <row r="1772" spans="2:10" ht="18">
      <c r="B1772" s="211"/>
      <c r="C1772" s="211"/>
      <c r="D1772" s="104"/>
      <c r="E1772" s="104"/>
      <c r="F1772" s="104"/>
      <c r="G1772" s="104"/>
      <c r="H1772" s="104"/>
      <c r="I1772" s="104"/>
      <c r="J1772" s="104"/>
    </row>
    <row r="1773" spans="2:10" ht="18">
      <c r="B1773" s="211"/>
      <c r="C1773" s="211"/>
      <c r="D1773" s="104"/>
      <c r="E1773" s="104"/>
      <c r="F1773" s="104"/>
      <c r="G1773" s="104"/>
      <c r="H1773" s="104"/>
      <c r="I1773" s="104"/>
      <c r="J1773" s="104"/>
    </row>
    <row r="1774" spans="2:10" ht="18">
      <c r="B1774" s="211"/>
      <c r="C1774" s="211"/>
      <c r="D1774" s="104"/>
      <c r="E1774" s="104"/>
      <c r="F1774" s="104"/>
      <c r="G1774" s="104"/>
      <c r="H1774" s="104"/>
      <c r="I1774" s="104"/>
      <c r="J1774" s="104"/>
    </row>
    <row r="1775" spans="2:10" ht="18">
      <c r="B1775" s="211"/>
      <c r="C1775" s="211"/>
      <c r="D1775" s="104"/>
      <c r="E1775" s="104"/>
      <c r="F1775" s="104"/>
      <c r="G1775" s="104"/>
      <c r="H1775" s="104"/>
      <c r="I1775" s="104"/>
      <c r="J1775" s="104"/>
    </row>
    <row r="1776" spans="2:10" ht="18">
      <c r="B1776" s="211"/>
      <c r="C1776" s="211"/>
      <c r="D1776" s="104"/>
      <c r="E1776" s="104"/>
      <c r="F1776" s="104"/>
      <c r="G1776" s="104"/>
      <c r="H1776" s="104"/>
      <c r="I1776" s="104"/>
      <c r="J1776" s="104"/>
    </row>
    <row r="1777" spans="2:10" ht="18">
      <c r="B1777" s="211"/>
      <c r="C1777" s="211"/>
      <c r="D1777" s="104"/>
      <c r="E1777" s="104"/>
      <c r="F1777" s="104"/>
      <c r="G1777" s="104"/>
      <c r="H1777" s="104"/>
      <c r="I1777" s="104"/>
      <c r="J1777" s="104"/>
    </row>
    <row r="1778" spans="2:10" ht="18">
      <c r="B1778" s="211"/>
      <c r="C1778" s="211"/>
      <c r="D1778" s="104"/>
      <c r="E1778" s="104"/>
      <c r="F1778" s="104"/>
      <c r="G1778" s="104"/>
      <c r="H1778" s="104"/>
      <c r="I1778" s="104"/>
      <c r="J1778" s="104"/>
    </row>
    <row r="1779" spans="2:10" ht="18">
      <c r="B1779" s="211"/>
      <c r="C1779" s="211"/>
      <c r="D1779" s="104"/>
      <c r="E1779" s="104"/>
      <c r="F1779" s="104"/>
      <c r="G1779" s="104"/>
      <c r="H1779" s="104"/>
      <c r="I1779" s="104"/>
      <c r="J1779" s="104"/>
    </row>
    <row r="1780" spans="2:10" ht="18">
      <c r="B1780" s="211"/>
      <c r="C1780" s="211"/>
      <c r="D1780" s="104"/>
      <c r="E1780" s="104"/>
      <c r="F1780" s="104"/>
      <c r="G1780" s="104"/>
      <c r="H1780" s="104"/>
      <c r="I1780" s="104"/>
      <c r="J1780" s="104"/>
    </row>
    <row r="1781" spans="2:10" ht="18">
      <c r="B1781" s="211"/>
      <c r="C1781" s="211"/>
      <c r="D1781" s="104"/>
      <c r="E1781" s="104"/>
      <c r="F1781" s="104"/>
      <c r="G1781" s="104"/>
      <c r="H1781" s="104"/>
      <c r="I1781" s="104"/>
      <c r="J1781" s="104"/>
    </row>
    <row r="1782" spans="2:10" ht="18">
      <c r="B1782" s="211"/>
      <c r="C1782" s="211"/>
      <c r="D1782" s="104"/>
      <c r="E1782" s="104"/>
      <c r="F1782" s="104"/>
      <c r="G1782" s="104"/>
      <c r="H1782" s="104"/>
      <c r="I1782" s="104"/>
      <c r="J1782" s="104"/>
    </row>
    <row r="1783" spans="2:10" ht="18">
      <c r="B1783" s="211"/>
      <c r="C1783" s="211"/>
      <c r="D1783" s="104"/>
      <c r="E1783" s="104"/>
      <c r="F1783" s="104"/>
      <c r="G1783" s="104"/>
      <c r="H1783" s="104"/>
      <c r="I1783" s="104"/>
      <c r="J1783" s="104"/>
    </row>
    <row r="1784" spans="2:10" ht="18">
      <c r="B1784" s="211"/>
      <c r="C1784" s="211"/>
      <c r="D1784" s="104"/>
      <c r="E1784" s="104"/>
      <c r="F1784" s="104"/>
      <c r="G1784" s="104"/>
      <c r="H1784" s="104"/>
      <c r="I1784" s="104"/>
      <c r="J1784" s="104"/>
    </row>
    <row r="1785" spans="2:10" ht="18">
      <c r="B1785" s="211"/>
      <c r="C1785" s="211"/>
      <c r="D1785" s="104"/>
      <c r="E1785" s="104"/>
      <c r="F1785" s="104"/>
      <c r="G1785" s="104"/>
      <c r="H1785" s="104"/>
      <c r="I1785" s="104"/>
      <c r="J1785" s="104"/>
    </row>
    <row r="1786" spans="2:10" ht="18">
      <c r="B1786" s="211"/>
      <c r="C1786" s="211"/>
      <c r="D1786" s="104"/>
      <c r="E1786" s="104"/>
      <c r="F1786" s="104"/>
      <c r="G1786" s="104"/>
      <c r="H1786" s="104"/>
      <c r="I1786" s="104"/>
      <c r="J1786" s="104"/>
    </row>
    <row r="1787" spans="2:10" ht="18">
      <c r="B1787" s="211"/>
      <c r="C1787" s="211"/>
      <c r="D1787" s="104"/>
      <c r="E1787" s="104"/>
      <c r="F1787" s="104"/>
      <c r="G1787" s="104"/>
      <c r="H1787" s="104"/>
      <c r="I1787" s="104"/>
      <c r="J1787" s="104"/>
    </row>
    <row r="1788" spans="2:10" ht="18">
      <c r="B1788" s="211"/>
      <c r="C1788" s="211"/>
      <c r="D1788" s="104"/>
      <c r="E1788" s="104"/>
      <c r="F1788" s="104"/>
      <c r="G1788" s="104"/>
      <c r="H1788" s="104"/>
      <c r="I1788" s="104"/>
      <c r="J1788" s="104"/>
    </row>
    <row r="1789" spans="2:10" ht="18">
      <c r="B1789" s="211"/>
      <c r="C1789" s="211"/>
      <c r="D1789" s="104"/>
      <c r="E1789" s="104"/>
      <c r="F1789" s="104"/>
      <c r="G1789" s="104"/>
      <c r="H1789" s="104"/>
      <c r="I1789" s="104"/>
      <c r="J1789" s="104"/>
    </row>
    <row r="1790" spans="2:10" ht="18">
      <c r="B1790" s="211"/>
      <c r="C1790" s="211"/>
      <c r="D1790" s="104"/>
      <c r="E1790" s="104"/>
      <c r="F1790" s="104"/>
      <c r="G1790" s="104"/>
      <c r="H1790" s="104"/>
      <c r="I1790" s="104"/>
      <c r="J1790" s="104"/>
    </row>
    <row r="1791" spans="2:10" ht="18">
      <c r="B1791" s="211"/>
      <c r="C1791" s="211"/>
      <c r="D1791" s="104"/>
      <c r="E1791" s="104"/>
      <c r="F1791" s="104"/>
      <c r="G1791" s="104"/>
      <c r="H1791" s="104"/>
      <c r="I1791" s="104"/>
      <c r="J1791" s="104"/>
    </row>
    <row r="1792" spans="2:10" ht="18">
      <c r="B1792" s="211"/>
      <c r="C1792" s="211"/>
      <c r="D1792" s="104"/>
      <c r="E1792" s="104"/>
      <c r="F1792" s="104"/>
      <c r="G1792" s="104"/>
      <c r="H1792" s="104"/>
      <c r="I1792" s="104"/>
      <c r="J1792" s="104"/>
    </row>
    <row r="1793" spans="2:10" ht="18">
      <c r="B1793" s="211"/>
      <c r="C1793" s="211"/>
      <c r="D1793" s="104"/>
      <c r="E1793" s="104"/>
      <c r="F1793" s="104"/>
      <c r="G1793" s="104"/>
      <c r="H1793" s="104"/>
      <c r="I1793" s="104"/>
      <c r="J1793" s="104"/>
    </row>
    <row r="1794" spans="2:10" ht="18">
      <c r="B1794" s="211"/>
      <c r="C1794" s="211"/>
      <c r="D1794" s="104"/>
      <c r="E1794" s="104"/>
      <c r="F1794" s="104"/>
      <c r="G1794" s="104"/>
      <c r="H1794" s="104"/>
      <c r="I1794" s="104"/>
      <c r="J1794" s="104"/>
    </row>
    <row r="1795" spans="2:10" ht="18">
      <c r="B1795" s="211"/>
      <c r="C1795" s="211"/>
      <c r="D1795" s="104"/>
      <c r="E1795" s="104"/>
      <c r="F1795" s="104"/>
      <c r="G1795" s="104"/>
      <c r="H1795" s="104"/>
      <c r="I1795" s="104"/>
      <c r="J1795" s="104"/>
    </row>
    <row r="1796" spans="2:10" ht="18">
      <c r="B1796" s="211"/>
      <c r="C1796" s="211"/>
      <c r="D1796" s="104"/>
      <c r="E1796" s="104"/>
      <c r="F1796" s="104"/>
      <c r="G1796" s="104"/>
      <c r="H1796" s="104"/>
      <c r="I1796" s="104"/>
      <c r="J1796" s="104"/>
    </row>
    <row r="1797" spans="2:10" ht="18">
      <c r="B1797" s="211"/>
      <c r="C1797" s="211"/>
      <c r="D1797" s="104"/>
      <c r="E1797" s="104"/>
      <c r="F1797" s="104"/>
      <c r="G1797" s="104"/>
      <c r="H1797" s="104"/>
      <c r="I1797" s="104"/>
      <c r="J1797" s="104"/>
    </row>
    <row r="1798" spans="2:10" ht="18">
      <c r="B1798" s="211"/>
      <c r="C1798" s="211"/>
      <c r="D1798" s="104"/>
      <c r="E1798" s="104"/>
      <c r="F1798" s="104"/>
      <c r="G1798" s="104"/>
      <c r="H1798" s="104"/>
      <c r="I1798" s="104"/>
      <c r="J1798" s="104"/>
    </row>
    <row r="1799" spans="2:10" ht="18">
      <c r="B1799" s="211"/>
      <c r="C1799" s="211"/>
      <c r="D1799" s="104"/>
      <c r="E1799" s="104"/>
      <c r="F1799" s="104"/>
      <c r="G1799" s="104"/>
      <c r="H1799" s="104"/>
      <c r="I1799" s="104"/>
      <c r="J1799" s="104"/>
    </row>
    <row r="1800" spans="2:10" ht="18">
      <c r="B1800" s="211"/>
      <c r="C1800" s="211"/>
      <c r="D1800" s="104"/>
      <c r="E1800" s="104"/>
      <c r="F1800" s="104"/>
      <c r="G1800" s="104"/>
      <c r="H1800" s="104"/>
      <c r="I1800" s="104"/>
      <c r="J1800" s="104"/>
    </row>
    <row r="1801" spans="2:10" ht="18">
      <c r="B1801" s="211"/>
      <c r="C1801" s="211"/>
      <c r="D1801" s="104"/>
      <c r="E1801" s="104"/>
      <c r="F1801" s="104"/>
      <c r="G1801" s="104"/>
      <c r="H1801" s="104"/>
      <c r="I1801" s="104"/>
      <c r="J1801" s="104"/>
    </row>
    <row r="1802" spans="2:10" ht="18">
      <c r="B1802" s="211"/>
      <c r="C1802" s="211"/>
      <c r="D1802" s="104"/>
      <c r="E1802" s="104"/>
      <c r="F1802" s="104"/>
      <c r="G1802" s="104"/>
      <c r="H1802" s="104"/>
      <c r="I1802" s="104"/>
      <c r="J1802" s="104"/>
    </row>
    <row r="1803" spans="2:10" ht="18">
      <c r="B1803" s="211"/>
      <c r="C1803" s="211"/>
      <c r="D1803" s="104"/>
      <c r="E1803" s="104"/>
      <c r="F1803" s="104"/>
      <c r="G1803" s="104"/>
      <c r="H1803" s="104"/>
      <c r="I1803" s="104"/>
      <c r="J1803" s="104"/>
    </row>
    <row r="1804" spans="2:10" ht="18">
      <c r="B1804" s="211"/>
      <c r="C1804" s="211"/>
      <c r="D1804" s="104"/>
      <c r="E1804" s="104"/>
      <c r="F1804" s="104"/>
      <c r="G1804" s="104"/>
      <c r="H1804" s="104"/>
      <c r="I1804" s="104"/>
      <c r="J1804" s="104"/>
    </row>
    <row r="1805" spans="2:10" ht="18">
      <c r="B1805" s="211"/>
      <c r="C1805" s="211"/>
      <c r="D1805" s="104"/>
      <c r="E1805" s="104"/>
      <c r="F1805" s="104"/>
      <c r="G1805" s="104"/>
      <c r="H1805" s="104"/>
      <c r="I1805" s="104"/>
      <c r="J1805" s="104"/>
    </row>
    <row r="1806" spans="2:10" ht="18">
      <c r="B1806" s="211"/>
      <c r="C1806" s="211"/>
      <c r="D1806" s="104"/>
      <c r="E1806" s="104"/>
      <c r="F1806" s="104"/>
      <c r="G1806" s="104"/>
      <c r="H1806" s="104"/>
      <c r="I1806" s="104"/>
      <c r="J1806" s="104"/>
    </row>
    <row r="1807" spans="2:10" ht="18">
      <c r="B1807" s="211"/>
      <c r="C1807" s="211"/>
      <c r="D1807" s="104"/>
      <c r="E1807" s="104"/>
      <c r="F1807" s="104"/>
      <c r="G1807" s="104"/>
      <c r="H1807" s="104"/>
      <c r="I1807" s="104"/>
      <c r="J1807" s="104"/>
    </row>
    <row r="1808" spans="2:10" ht="18">
      <c r="B1808" s="211"/>
      <c r="C1808" s="211"/>
      <c r="D1808" s="104"/>
      <c r="E1808" s="104"/>
      <c r="F1808" s="104"/>
      <c r="G1808" s="104"/>
      <c r="H1808" s="104"/>
      <c r="I1808" s="104"/>
      <c r="J1808" s="104"/>
    </row>
    <row r="1809" spans="2:10" ht="18">
      <c r="B1809" s="211"/>
      <c r="C1809" s="211"/>
      <c r="D1809" s="104"/>
      <c r="E1809" s="104"/>
      <c r="F1809" s="104"/>
      <c r="G1809" s="104"/>
      <c r="H1809" s="104"/>
      <c r="I1809" s="104"/>
      <c r="J1809" s="104"/>
    </row>
    <row r="1810" spans="2:10" ht="18">
      <c r="B1810" s="211"/>
      <c r="C1810" s="211"/>
      <c r="D1810" s="104"/>
      <c r="E1810" s="104"/>
      <c r="F1810" s="104"/>
      <c r="G1810" s="104"/>
      <c r="H1810" s="104"/>
      <c r="I1810" s="104"/>
      <c r="J1810" s="104"/>
    </row>
    <row r="1811" spans="2:10" ht="18">
      <c r="B1811" s="211"/>
      <c r="C1811" s="211"/>
      <c r="D1811" s="104"/>
      <c r="E1811" s="104"/>
      <c r="F1811" s="104"/>
      <c r="G1811" s="104"/>
      <c r="H1811" s="104"/>
      <c r="I1811" s="104"/>
      <c r="J1811" s="104"/>
    </row>
    <row r="1812" spans="2:10" ht="18">
      <c r="B1812" s="211"/>
      <c r="C1812" s="211"/>
      <c r="D1812" s="104"/>
      <c r="E1812" s="104"/>
      <c r="F1812" s="104"/>
      <c r="G1812" s="104"/>
      <c r="H1812" s="104"/>
      <c r="I1812" s="104"/>
      <c r="J1812" s="104"/>
    </row>
    <row r="1813" spans="2:10" ht="18">
      <c r="B1813" s="211"/>
      <c r="C1813" s="211"/>
      <c r="D1813" s="104"/>
      <c r="E1813" s="104"/>
      <c r="F1813" s="104"/>
      <c r="G1813" s="104"/>
      <c r="H1813" s="104"/>
      <c r="I1813" s="104"/>
      <c r="J1813" s="104"/>
    </row>
    <row r="1814" spans="2:10" ht="18">
      <c r="B1814" s="211"/>
      <c r="C1814" s="211"/>
      <c r="D1814" s="104"/>
      <c r="E1814" s="104"/>
      <c r="F1814" s="104"/>
      <c r="G1814" s="104"/>
      <c r="H1814" s="104"/>
      <c r="I1814" s="104"/>
      <c r="J1814" s="104"/>
    </row>
    <row r="1815" spans="2:10" ht="18">
      <c r="B1815" s="211"/>
      <c r="C1815" s="211"/>
      <c r="D1815" s="104"/>
      <c r="E1815" s="104"/>
      <c r="F1815" s="104"/>
      <c r="G1815" s="104"/>
      <c r="H1815" s="104"/>
      <c r="I1815" s="104"/>
      <c r="J1815" s="104"/>
    </row>
    <row r="1816" spans="2:10" ht="18">
      <c r="B1816" s="211"/>
      <c r="C1816" s="211"/>
      <c r="D1816" s="104"/>
      <c r="E1816" s="104"/>
      <c r="F1816" s="104"/>
      <c r="G1816" s="104"/>
      <c r="H1816" s="104"/>
      <c r="I1816" s="104"/>
      <c r="J1816" s="104"/>
    </row>
    <row r="1817" spans="2:10" ht="18">
      <c r="B1817" s="211"/>
      <c r="C1817" s="211"/>
      <c r="D1817" s="104"/>
      <c r="E1817" s="104"/>
      <c r="F1817" s="104"/>
      <c r="G1817" s="104"/>
      <c r="H1817" s="104"/>
      <c r="I1817" s="104"/>
      <c r="J1817" s="104"/>
    </row>
    <row r="1818" spans="2:10" ht="18">
      <c r="B1818" s="211"/>
      <c r="C1818" s="211"/>
      <c r="D1818" s="104"/>
      <c r="E1818" s="104"/>
      <c r="F1818" s="104"/>
      <c r="G1818" s="104"/>
      <c r="H1818" s="104"/>
      <c r="I1818" s="104"/>
      <c r="J1818" s="104"/>
    </row>
    <row r="1819" spans="2:10" ht="18">
      <c r="B1819" s="211"/>
      <c r="C1819" s="211"/>
      <c r="D1819" s="104"/>
      <c r="E1819" s="104"/>
      <c r="F1819" s="104"/>
      <c r="G1819" s="104"/>
      <c r="H1819" s="104"/>
      <c r="I1819" s="104"/>
      <c r="J1819" s="104"/>
    </row>
    <row r="1820" spans="2:10" ht="18">
      <c r="B1820" s="211"/>
      <c r="C1820" s="211"/>
      <c r="D1820" s="104"/>
      <c r="E1820" s="104"/>
      <c r="F1820" s="104"/>
      <c r="G1820" s="104"/>
      <c r="H1820" s="104"/>
      <c r="I1820" s="104"/>
      <c r="J1820" s="104"/>
    </row>
    <row r="1821" spans="2:10" ht="18">
      <c r="B1821" s="211"/>
      <c r="C1821" s="211"/>
      <c r="D1821" s="104"/>
      <c r="E1821" s="104"/>
      <c r="F1821" s="104"/>
      <c r="G1821" s="104"/>
      <c r="H1821" s="104"/>
      <c r="I1821" s="104"/>
      <c r="J1821" s="104"/>
    </row>
    <row r="1822" spans="2:10" ht="18">
      <c r="B1822" s="211"/>
      <c r="C1822" s="211"/>
      <c r="D1822" s="104"/>
      <c r="E1822" s="104"/>
      <c r="F1822" s="104"/>
      <c r="G1822" s="104"/>
      <c r="H1822" s="104"/>
      <c r="I1822" s="104"/>
      <c r="J1822" s="104"/>
    </row>
    <row r="1823" spans="2:10" ht="18">
      <c r="B1823" s="211"/>
      <c r="C1823" s="211"/>
      <c r="D1823" s="104"/>
      <c r="E1823" s="104"/>
      <c r="F1823" s="104"/>
      <c r="G1823" s="104"/>
      <c r="H1823" s="104"/>
      <c r="I1823" s="104"/>
      <c r="J1823" s="104"/>
    </row>
    <row r="1824" spans="2:10" ht="18">
      <c r="B1824" s="211"/>
      <c r="C1824" s="211"/>
      <c r="D1824" s="104"/>
      <c r="E1824" s="104"/>
      <c r="F1824" s="104"/>
      <c r="G1824" s="104"/>
      <c r="H1824" s="104"/>
      <c r="I1824" s="104"/>
      <c r="J1824" s="104"/>
    </row>
    <row r="1825" spans="2:10" ht="18">
      <c r="B1825" s="211"/>
      <c r="C1825" s="211"/>
      <c r="D1825" s="104"/>
      <c r="E1825" s="104"/>
      <c r="F1825" s="104"/>
      <c r="G1825" s="104"/>
      <c r="H1825" s="104"/>
      <c r="I1825" s="104"/>
      <c r="J1825" s="104"/>
    </row>
    <row r="1826" spans="2:10" ht="18">
      <c r="B1826" s="211"/>
      <c r="C1826" s="211"/>
      <c r="D1826" s="104"/>
      <c r="E1826" s="104"/>
      <c r="F1826" s="104"/>
      <c r="G1826" s="104"/>
      <c r="H1826" s="104"/>
      <c r="I1826" s="104"/>
      <c r="J1826" s="104"/>
    </row>
    <row r="1827" spans="2:10" ht="18">
      <c r="B1827" s="211"/>
      <c r="C1827" s="211"/>
      <c r="D1827" s="104"/>
      <c r="E1827" s="104"/>
      <c r="F1827" s="104"/>
      <c r="G1827" s="104"/>
      <c r="H1827" s="104"/>
      <c r="I1827" s="104"/>
      <c r="J1827" s="104"/>
    </row>
    <row r="1828" spans="2:10" ht="18">
      <c r="B1828" s="211"/>
      <c r="C1828" s="211"/>
      <c r="D1828" s="104"/>
      <c r="E1828" s="104"/>
      <c r="F1828" s="104"/>
      <c r="G1828" s="104"/>
      <c r="H1828" s="104"/>
      <c r="I1828" s="104"/>
      <c r="J1828" s="104"/>
    </row>
    <row r="1829" spans="2:10" ht="18">
      <c r="B1829" s="211"/>
      <c r="C1829" s="211"/>
      <c r="D1829" s="104"/>
      <c r="E1829" s="104"/>
      <c r="F1829" s="104"/>
      <c r="G1829" s="104"/>
      <c r="H1829" s="104"/>
      <c r="I1829" s="104"/>
      <c r="J1829" s="104"/>
    </row>
    <row r="1830" spans="2:10" ht="18">
      <c r="B1830" s="211"/>
      <c r="C1830" s="211"/>
      <c r="D1830" s="104"/>
      <c r="E1830" s="104"/>
      <c r="F1830" s="104"/>
      <c r="G1830" s="104"/>
      <c r="H1830" s="104"/>
      <c r="I1830" s="104"/>
      <c r="J1830" s="104"/>
    </row>
    <row r="1831" spans="2:10" ht="18">
      <c r="B1831" s="211"/>
      <c r="C1831" s="211"/>
      <c r="D1831" s="104"/>
      <c r="E1831" s="104"/>
      <c r="F1831" s="104"/>
      <c r="G1831" s="104"/>
      <c r="H1831" s="104"/>
      <c r="I1831" s="104"/>
      <c r="J1831" s="104"/>
    </row>
    <row r="1832" spans="2:10" ht="18">
      <c r="B1832" s="211"/>
      <c r="C1832" s="211"/>
      <c r="D1832" s="104"/>
      <c r="E1832" s="104"/>
      <c r="F1832" s="104"/>
      <c r="G1832" s="104"/>
      <c r="H1832" s="104"/>
      <c r="I1832" s="104"/>
      <c r="J1832" s="104"/>
    </row>
    <row r="1833" spans="2:10" ht="18">
      <c r="B1833" s="211"/>
      <c r="C1833" s="211"/>
      <c r="D1833" s="104"/>
      <c r="E1833" s="104"/>
      <c r="F1833" s="104"/>
      <c r="G1833" s="104"/>
      <c r="H1833" s="104"/>
      <c r="I1833" s="104"/>
      <c r="J1833" s="104"/>
    </row>
    <row r="1834" spans="2:10" ht="18">
      <c r="B1834" s="211"/>
      <c r="C1834" s="211"/>
      <c r="D1834" s="104"/>
      <c r="E1834" s="104"/>
      <c r="F1834" s="104"/>
      <c r="G1834" s="104"/>
      <c r="H1834" s="104"/>
      <c r="I1834" s="104"/>
      <c r="J1834" s="104"/>
    </row>
    <row r="1835" spans="2:10" ht="18">
      <c r="B1835" s="211"/>
      <c r="C1835" s="211"/>
      <c r="D1835" s="104"/>
      <c r="E1835" s="104"/>
      <c r="F1835" s="104"/>
      <c r="G1835" s="104"/>
      <c r="H1835" s="104"/>
      <c r="I1835" s="104"/>
      <c r="J1835" s="104"/>
    </row>
    <row r="1836" spans="2:10" ht="18">
      <c r="B1836" s="211"/>
      <c r="C1836" s="211"/>
      <c r="D1836" s="104"/>
      <c r="E1836" s="104"/>
      <c r="F1836" s="104"/>
      <c r="G1836" s="104"/>
      <c r="H1836" s="104"/>
      <c r="I1836" s="104"/>
      <c r="J1836" s="104"/>
    </row>
    <row r="1837" spans="2:10" ht="18">
      <c r="B1837" s="211"/>
      <c r="C1837" s="211"/>
      <c r="D1837" s="104"/>
      <c r="E1837" s="104"/>
      <c r="F1837" s="104"/>
      <c r="G1837" s="104"/>
      <c r="H1837" s="104"/>
      <c r="I1837" s="104"/>
      <c r="J1837" s="104"/>
    </row>
    <row r="1838" spans="2:10" ht="18">
      <c r="B1838" s="211"/>
      <c r="C1838" s="211"/>
      <c r="D1838" s="104"/>
      <c r="E1838" s="104"/>
      <c r="F1838" s="104"/>
      <c r="G1838" s="104"/>
      <c r="H1838" s="104"/>
      <c r="I1838" s="104"/>
      <c r="J1838" s="104"/>
    </row>
    <row r="1839" spans="2:10" ht="18">
      <c r="B1839" s="211"/>
      <c r="C1839" s="211"/>
      <c r="D1839" s="104"/>
      <c r="E1839" s="104"/>
      <c r="F1839" s="104"/>
      <c r="G1839" s="104"/>
      <c r="H1839" s="104"/>
      <c r="I1839" s="104"/>
      <c r="J1839" s="104"/>
    </row>
    <row r="1840" spans="2:10" ht="18">
      <c r="B1840" s="211"/>
      <c r="C1840" s="211"/>
      <c r="D1840" s="104"/>
      <c r="E1840" s="104"/>
      <c r="F1840" s="104"/>
      <c r="G1840" s="104"/>
      <c r="H1840" s="104"/>
      <c r="I1840" s="104"/>
      <c r="J1840" s="104"/>
    </row>
    <row r="1841" spans="2:10" ht="18">
      <c r="B1841" s="211"/>
      <c r="C1841" s="211"/>
      <c r="D1841" s="104"/>
      <c r="E1841" s="104"/>
      <c r="F1841" s="104"/>
      <c r="G1841" s="104"/>
      <c r="H1841" s="104"/>
      <c r="I1841" s="104"/>
      <c r="J1841" s="104"/>
    </row>
    <row r="1842" spans="2:10" ht="18">
      <c r="B1842" s="211"/>
      <c r="C1842" s="211"/>
      <c r="D1842" s="104"/>
      <c r="E1842" s="104"/>
      <c r="F1842" s="104"/>
      <c r="G1842" s="104"/>
      <c r="H1842" s="104"/>
      <c r="I1842" s="104"/>
      <c r="J1842" s="104"/>
    </row>
    <row r="1843" spans="2:10" ht="18">
      <c r="B1843" s="211"/>
      <c r="C1843" s="211"/>
      <c r="D1843" s="104"/>
      <c r="E1843" s="104"/>
      <c r="F1843" s="104"/>
      <c r="G1843" s="104"/>
      <c r="H1843" s="104"/>
      <c r="I1843" s="104"/>
      <c r="J1843" s="104"/>
    </row>
    <row r="1844" spans="2:10" ht="18">
      <c r="B1844" s="211"/>
      <c r="C1844" s="211"/>
      <c r="D1844" s="104"/>
      <c r="E1844" s="104"/>
      <c r="F1844" s="104"/>
      <c r="G1844" s="104"/>
      <c r="H1844" s="104"/>
      <c r="I1844" s="104"/>
      <c r="J1844" s="104"/>
    </row>
    <row r="1845" spans="2:10" ht="18">
      <c r="B1845" s="211"/>
      <c r="C1845" s="211"/>
      <c r="D1845" s="104"/>
      <c r="E1845" s="104"/>
      <c r="F1845" s="104"/>
      <c r="G1845" s="104"/>
      <c r="H1845" s="104"/>
      <c r="I1845" s="104"/>
      <c r="J1845" s="104"/>
    </row>
    <row r="1846" spans="2:10" ht="18">
      <c r="B1846" s="211"/>
      <c r="C1846" s="211"/>
      <c r="D1846" s="104"/>
      <c r="E1846" s="104"/>
      <c r="F1846" s="104"/>
      <c r="G1846" s="104"/>
      <c r="H1846" s="104"/>
      <c r="I1846" s="104"/>
      <c r="J1846" s="104"/>
    </row>
    <row r="1847" spans="2:10" ht="18">
      <c r="B1847" s="211"/>
      <c r="C1847" s="211"/>
      <c r="D1847" s="104"/>
      <c r="E1847" s="104"/>
      <c r="F1847" s="104"/>
      <c r="G1847" s="104"/>
      <c r="H1847" s="104"/>
      <c r="I1847" s="104"/>
      <c r="J1847" s="104"/>
    </row>
    <row r="1848" spans="2:10" ht="18">
      <c r="B1848" s="211"/>
      <c r="C1848" s="211"/>
      <c r="D1848" s="104"/>
      <c r="E1848" s="104"/>
      <c r="F1848" s="104"/>
      <c r="G1848" s="104"/>
      <c r="H1848" s="104"/>
      <c r="I1848" s="104"/>
      <c r="J1848" s="104"/>
    </row>
    <row r="1849" spans="2:10" ht="18">
      <c r="B1849" s="211"/>
      <c r="C1849" s="211"/>
      <c r="D1849" s="104"/>
      <c r="E1849" s="104"/>
      <c r="F1849" s="104"/>
      <c r="G1849" s="104"/>
      <c r="H1849" s="104"/>
      <c r="I1849" s="104"/>
      <c r="J1849" s="104"/>
    </row>
    <row r="1850" spans="2:10" ht="18">
      <c r="B1850" s="211"/>
      <c r="C1850" s="211"/>
      <c r="D1850" s="104"/>
      <c r="E1850" s="104"/>
      <c r="F1850" s="104"/>
      <c r="G1850" s="104"/>
      <c r="H1850" s="104"/>
      <c r="I1850" s="104"/>
      <c r="J1850" s="104"/>
    </row>
    <row r="1851" spans="2:10" ht="18">
      <c r="B1851" s="211"/>
      <c r="C1851" s="211"/>
      <c r="D1851" s="104"/>
      <c r="E1851" s="104"/>
      <c r="F1851" s="104"/>
      <c r="G1851" s="104"/>
      <c r="H1851" s="104"/>
      <c r="I1851" s="104"/>
      <c r="J1851" s="104"/>
    </row>
    <row r="1852" spans="2:10" ht="18">
      <c r="B1852" s="211"/>
      <c r="C1852" s="211"/>
      <c r="D1852" s="104"/>
      <c r="E1852" s="104"/>
      <c r="F1852" s="104"/>
      <c r="G1852" s="104"/>
      <c r="H1852" s="104"/>
      <c r="I1852" s="104"/>
      <c r="J1852" s="104"/>
    </row>
    <row r="1853" spans="2:10" ht="18">
      <c r="B1853" s="211"/>
      <c r="C1853" s="211"/>
      <c r="D1853" s="104"/>
      <c r="E1853" s="104"/>
      <c r="F1853" s="104"/>
      <c r="G1853" s="104"/>
      <c r="H1853" s="104"/>
      <c r="I1853" s="104"/>
      <c r="J1853" s="104"/>
    </row>
    <row r="1854" spans="2:10" ht="18">
      <c r="B1854" s="211"/>
      <c r="C1854" s="211"/>
      <c r="D1854" s="104"/>
      <c r="E1854" s="104"/>
      <c r="F1854" s="104"/>
      <c r="G1854" s="104"/>
      <c r="H1854" s="104"/>
      <c r="I1854" s="104"/>
      <c r="J1854" s="104"/>
    </row>
    <row r="1855" spans="2:10" ht="18">
      <c r="B1855" s="211"/>
      <c r="C1855" s="211"/>
      <c r="D1855" s="104"/>
      <c r="E1855" s="104"/>
      <c r="F1855" s="104"/>
      <c r="G1855" s="104"/>
      <c r="H1855" s="104"/>
      <c r="I1855" s="104"/>
      <c r="J1855" s="104"/>
    </row>
    <row r="1856" spans="2:10" ht="18">
      <c r="B1856" s="211"/>
      <c r="C1856" s="211"/>
      <c r="D1856" s="104"/>
      <c r="E1856" s="104"/>
      <c r="F1856" s="104"/>
      <c r="G1856" s="104"/>
      <c r="H1856" s="104"/>
      <c r="I1856" s="104"/>
      <c r="J1856" s="104"/>
    </row>
    <row r="1857" spans="2:10" ht="18">
      <c r="B1857" s="211"/>
      <c r="C1857" s="211"/>
      <c r="D1857" s="104"/>
      <c r="E1857" s="104"/>
      <c r="F1857" s="104"/>
      <c r="G1857" s="104"/>
      <c r="H1857" s="104"/>
      <c r="I1857" s="104"/>
      <c r="J1857" s="104"/>
    </row>
    <row r="1858" spans="2:10" ht="18">
      <c r="B1858" s="211"/>
      <c r="C1858" s="211"/>
      <c r="D1858" s="104"/>
      <c r="E1858" s="104"/>
      <c r="F1858" s="104"/>
      <c r="G1858" s="104"/>
      <c r="H1858" s="104"/>
      <c r="I1858" s="104"/>
      <c r="J1858" s="104"/>
    </row>
    <row r="1859" spans="2:10" ht="18">
      <c r="B1859" s="211"/>
      <c r="C1859" s="211"/>
      <c r="D1859" s="104"/>
      <c r="E1859" s="104"/>
      <c r="F1859" s="104"/>
      <c r="G1859" s="104"/>
      <c r="H1859" s="104"/>
      <c r="I1859" s="104"/>
      <c r="J1859" s="104"/>
    </row>
    <row r="1860" spans="2:10" ht="18">
      <c r="B1860" s="211"/>
      <c r="C1860" s="211"/>
      <c r="D1860" s="104"/>
      <c r="E1860" s="104"/>
      <c r="F1860" s="104"/>
      <c r="G1860" s="104"/>
      <c r="H1860" s="104"/>
      <c r="I1860" s="104"/>
      <c r="J1860" s="104"/>
    </row>
    <row r="1861" spans="2:10" ht="18">
      <c r="B1861" s="211"/>
      <c r="C1861" s="211"/>
      <c r="D1861" s="104"/>
      <c r="E1861" s="104"/>
      <c r="F1861" s="104"/>
      <c r="G1861" s="104"/>
      <c r="H1861" s="104"/>
      <c r="I1861" s="104"/>
      <c r="J1861" s="104"/>
    </row>
    <row r="1862" spans="2:10" ht="18">
      <c r="B1862" s="211"/>
      <c r="C1862" s="211"/>
      <c r="D1862" s="104"/>
      <c r="E1862" s="104"/>
      <c r="F1862" s="104"/>
      <c r="G1862" s="104"/>
      <c r="H1862" s="104"/>
      <c r="I1862" s="104"/>
      <c r="J1862" s="104"/>
    </row>
    <row r="1863" spans="2:10" ht="18">
      <c r="B1863" s="211"/>
      <c r="C1863" s="211"/>
      <c r="D1863" s="104"/>
      <c r="E1863" s="104"/>
      <c r="F1863" s="104"/>
      <c r="G1863" s="104"/>
      <c r="H1863" s="104"/>
      <c r="I1863" s="104"/>
      <c r="J1863" s="104"/>
    </row>
    <row r="1864" spans="2:10" ht="18">
      <c r="B1864" s="211"/>
      <c r="C1864" s="211"/>
      <c r="D1864" s="104"/>
      <c r="E1864" s="104"/>
      <c r="F1864" s="104"/>
      <c r="G1864" s="104"/>
      <c r="H1864" s="104"/>
      <c r="I1864" s="104"/>
      <c r="J1864" s="104"/>
    </row>
    <row r="1865" spans="2:10" ht="18">
      <c r="B1865" s="211"/>
      <c r="C1865" s="211"/>
      <c r="D1865" s="104"/>
      <c r="E1865" s="104"/>
      <c r="F1865" s="104"/>
      <c r="G1865" s="104"/>
      <c r="H1865" s="104"/>
      <c r="I1865" s="104"/>
      <c r="J1865" s="104"/>
    </row>
    <row r="1866" spans="2:10" ht="18">
      <c r="B1866" s="211"/>
      <c r="C1866" s="211"/>
      <c r="D1866" s="104"/>
      <c r="E1866" s="104"/>
      <c r="F1866" s="104"/>
      <c r="G1866" s="104"/>
      <c r="H1866" s="104"/>
      <c r="I1866" s="104"/>
      <c r="J1866" s="104"/>
    </row>
    <row r="1867" spans="2:10" ht="18">
      <c r="B1867" s="211"/>
      <c r="C1867" s="211"/>
      <c r="D1867" s="104"/>
      <c r="E1867" s="104"/>
      <c r="F1867" s="104"/>
      <c r="G1867" s="104"/>
      <c r="H1867" s="104"/>
      <c r="I1867" s="104"/>
      <c r="J1867" s="104"/>
    </row>
    <row r="1868" spans="2:10" ht="18">
      <c r="B1868" s="211"/>
      <c r="C1868" s="211"/>
      <c r="D1868" s="104"/>
      <c r="E1868" s="104"/>
      <c r="F1868" s="104"/>
      <c r="G1868" s="104"/>
      <c r="H1868" s="104"/>
      <c r="I1868" s="104"/>
      <c r="J1868" s="104"/>
    </row>
    <row r="1869" spans="2:10" ht="18">
      <c r="B1869" s="211"/>
      <c r="C1869" s="211"/>
      <c r="D1869" s="104"/>
      <c r="E1869" s="104"/>
      <c r="F1869" s="104"/>
      <c r="G1869" s="104"/>
      <c r="H1869" s="104"/>
      <c r="I1869" s="104"/>
      <c r="J1869" s="104"/>
    </row>
    <row r="1870" spans="2:10" ht="18">
      <c r="B1870" s="211"/>
      <c r="C1870" s="211"/>
      <c r="D1870" s="104"/>
      <c r="E1870" s="104"/>
      <c r="F1870" s="104"/>
      <c r="G1870" s="104"/>
      <c r="H1870" s="104"/>
      <c r="I1870" s="104"/>
      <c r="J1870" s="104"/>
    </row>
    <row r="1871" spans="2:10" ht="18">
      <c r="B1871" s="211"/>
      <c r="C1871" s="211"/>
      <c r="D1871" s="104"/>
      <c r="E1871" s="104"/>
      <c r="F1871" s="104"/>
      <c r="G1871" s="104"/>
      <c r="H1871" s="104"/>
      <c r="I1871" s="104"/>
      <c r="J1871" s="104"/>
    </row>
    <row r="1872" spans="2:10" ht="18">
      <c r="B1872" s="211"/>
      <c r="C1872" s="211"/>
      <c r="D1872" s="104"/>
      <c r="E1872" s="104"/>
      <c r="F1872" s="104"/>
      <c r="G1872" s="104"/>
      <c r="H1872" s="104"/>
      <c r="I1872" s="104"/>
      <c r="J1872" s="104"/>
    </row>
    <row r="1873" spans="2:10" ht="18">
      <c r="B1873" s="211"/>
      <c r="C1873" s="211"/>
      <c r="D1873" s="104"/>
      <c r="E1873" s="104"/>
      <c r="F1873" s="104"/>
      <c r="G1873" s="104"/>
      <c r="H1873" s="104"/>
      <c r="I1873" s="104"/>
      <c r="J1873" s="104"/>
    </row>
    <row r="1874" spans="2:10" ht="18">
      <c r="B1874" s="211"/>
      <c r="C1874" s="211"/>
      <c r="D1874" s="104"/>
      <c r="E1874" s="104"/>
      <c r="F1874" s="104"/>
      <c r="G1874" s="104"/>
      <c r="H1874" s="104"/>
      <c r="I1874" s="104"/>
      <c r="J1874" s="104"/>
    </row>
    <row r="1875" spans="2:10" ht="18">
      <c r="B1875" s="211"/>
      <c r="C1875" s="211"/>
      <c r="D1875" s="104"/>
      <c r="E1875" s="104"/>
      <c r="F1875" s="104"/>
      <c r="G1875" s="104"/>
      <c r="H1875" s="104"/>
      <c r="I1875" s="104"/>
      <c r="J1875" s="104"/>
    </row>
    <row r="1876" spans="2:10" ht="18">
      <c r="B1876" s="211"/>
      <c r="C1876" s="211"/>
      <c r="D1876" s="104"/>
      <c r="E1876" s="104"/>
      <c r="F1876" s="104"/>
      <c r="G1876" s="104"/>
      <c r="H1876" s="104"/>
      <c r="I1876" s="104"/>
      <c r="J1876" s="104"/>
    </row>
    <row r="1877" spans="2:10" ht="18">
      <c r="B1877" s="211"/>
      <c r="C1877" s="211"/>
      <c r="D1877" s="104"/>
      <c r="E1877" s="104"/>
      <c r="F1877" s="104"/>
      <c r="G1877" s="104"/>
      <c r="H1877" s="104"/>
      <c r="I1877" s="104"/>
      <c r="J1877" s="104"/>
    </row>
    <row r="1878" spans="2:10" ht="18">
      <c r="B1878" s="211"/>
      <c r="C1878" s="211"/>
      <c r="D1878" s="104"/>
      <c r="E1878" s="104"/>
      <c r="F1878" s="104"/>
      <c r="G1878" s="104"/>
      <c r="H1878" s="104"/>
      <c r="I1878" s="104"/>
      <c r="J1878" s="104"/>
    </row>
    <row r="1879" spans="2:10" ht="18">
      <c r="B1879" s="211"/>
      <c r="C1879" s="211"/>
      <c r="D1879" s="104"/>
      <c r="E1879" s="104"/>
      <c r="F1879" s="104"/>
      <c r="G1879" s="104"/>
      <c r="H1879" s="104"/>
      <c r="I1879" s="104"/>
      <c r="J1879" s="104"/>
    </row>
    <row r="1880" spans="2:10" ht="18">
      <c r="B1880" s="211"/>
      <c r="C1880" s="211"/>
      <c r="D1880" s="104"/>
      <c r="E1880" s="104"/>
      <c r="F1880" s="104"/>
      <c r="G1880" s="104"/>
      <c r="H1880" s="104"/>
      <c r="I1880" s="104"/>
      <c r="J1880" s="104"/>
    </row>
    <row r="1881" spans="2:10" ht="18">
      <c r="B1881" s="211"/>
      <c r="C1881" s="211"/>
      <c r="D1881" s="104"/>
      <c r="E1881" s="104"/>
      <c r="F1881" s="104"/>
      <c r="G1881" s="104"/>
      <c r="H1881" s="104"/>
      <c r="I1881" s="104"/>
      <c r="J1881" s="104"/>
    </row>
    <row r="1882" spans="2:10" ht="18">
      <c r="B1882" s="211"/>
      <c r="C1882" s="211"/>
      <c r="D1882" s="104"/>
      <c r="E1882" s="104"/>
      <c r="F1882" s="104"/>
      <c r="G1882" s="104"/>
      <c r="H1882" s="104"/>
      <c r="I1882" s="104"/>
      <c r="J1882" s="104"/>
    </row>
    <row r="1883" spans="2:10" ht="18">
      <c r="B1883" s="211"/>
      <c r="C1883" s="211"/>
      <c r="D1883" s="104"/>
      <c r="E1883" s="104"/>
      <c r="F1883" s="104"/>
      <c r="G1883" s="104"/>
      <c r="H1883" s="104"/>
      <c r="I1883" s="104"/>
      <c r="J1883" s="104"/>
    </row>
    <row r="1884" spans="2:10" ht="18">
      <c r="B1884" s="211"/>
      <c r="C1884" s="211"/>
      <c r="D1884" s="104"/>
      <c r="E1884" s="104"/>
      <c r="F1884" s="104"/>
      <c r="G1884" s="104"/>
      <c r="H1884" s="104"/>
      <c r="I1884" s="104"/>
      <c r="J1884" s="104"/>
    </row>
    <row r="1885" spans="2:10" ht="18">
      <c r="B1885" s="211"/>
      <c r="C1885" s="211"/>
      <c r="D1885" s="104"/>
      <c r="E1885" s="104"/>
      <c r="F1885" s="104"/>
      <c r="G1885" s="104"/>
      <c r="H1885" s="104"/>
      <c r="I1885" s="104"/>
      <c r="J1885" s="104"/>
    </row>
    <row r="1886" spans="2:10" ht="18">
      <c r="B1886" s="211"/>
      <c r="C1886" s="211"/>
      <c r="D1886" s="104"/>
      <c r="E1886" s="104"/>
      <c r="F1886" s="104"/>
      <c r="G1886" s="104"/>
      <c r="H1886" s="104"/>
      <c r="I1886" s="104"/>
      <c r="J1886" s="104"/>
    </row>
    <row r="1887" spans="2:10" ht="18">
      <c r="B1887" s="211"/>
      <c r="C1887" s="211"/>
      <c r="D1887" s="104"/>
      <c r="E1887" s="104"/>
      <c r="F1887" s="104"/>
      <c r="G1887" s="104"/>
      <c r="H1887" s="104"/>
      <c r="I1887" s="104"/>
      <c r="J1887" s="104"/>
    </row>
    <row r="1888" spans="2:10" ht="18">
      <c r="B1888" s="211"/>
      <c r="C1888" s="211"/>
      <c r="D1888" s="104"/>
      <c r="E1888" s="104"/>
      <c r="F1888" s="104"/>
      <c r="G1888" s="104"/>
      <c r="H1888" s="104"/>
      <c r="I1888" s="104"/>
      <c r="J1888" s="104"/>
    </row>
    <row r="1889" spans="2:10" ht="18">
      <c r="B1889" s="211"/>
      <c r="C1889" s="211"/>
      <c r="D1889" s="104"/>
      <c r="E1889" s="104"/>
      <c r="F1889" s="104"/>
      <c r="G1889" s="104"/>
      <c r="H1889" s="104"/>
      <c r="I1889" s="104"/>
      <c r="J1889" s="104"/>
    </row>
    <row r="1890" spans="2:10" ht="18">
      <c r="B1890" s="211"/>
      <c r="C1890" s="211"/>
      <c r="D1890" s="104"/>
      <c r="E1890" s="104"/>
      <c r="F1890" s="104"/>
      <c r="G1890" s="104"/>
      <c r="H1890" s="104"/>
      <c r="I1890" s="104"/>
      <c r="J1890" s="104"/>
    </row>
    <row r="1891" spans="2:10" ht="18">
      <c r="B1891" s="211"/>
      <c r="C1891" s="211"/>
      <c r="D1891" s="104"/>
      <c r="E1891" s="104"/>
      <c r="F1891" s="104"/>
      <c r="G1891" s="104"/>
      <c r="H1891" s="104"/>
      <c r="I1891" s="104"/>
      <c r="J1891" s="104"/>
    </row>
    <row r="1892" spans="2:10" ht="18">
      <c r="B1892" s="211"/>
      <c r="C1892" s="211"/>
      <c r="D1892" s="104"/>
      <c r="E1892" s="104"/>
      <c r="F1892" s="104"/>
      <c r="G1892" s="104"/>
      <c r="H1892" s="104"/>
      <c r="I1892" s="104"/>
      <c r="J1892" s="104"/>
    </row>
    <row r="1893" spans="2:10" ht="18">
      <c r="B1893" s="211"/>
      <c r="C1893" s="211"/>
      <c r="D1893" s="104"/>
      <c r="E1893" s="104"/>
      <c r="F1893" s="104"/>
      <c r="G1893" s="104"/>
      <c r="H1893" s="104"/>
      <c r="I1893" s="104"/>
      <c r="J1893" s="104"/>
    </row>
    <row r="1894" spans="2:10" ht="18">
      <c r="B1894" s="211"/>
      <c r="C1894" s="211"/>
      <c r="D1894" s="104"/>
      <c r="E1894" s="104"/>
      <c r="F1894" s="104"/>
      <c r="G1894" s="104"/>
      <c r="H1894" s="104"/>
      <c r="I1894" s="104"/>
      <c r="J1894" s="104"/>
    </row>
    <row r="1895" spans="2:10" ht="18">
      <c r="B1895" s="211"/>
      <c r="C1895" s="211"/>
      <c r="D1895" s="104"/>
      <c r="E1895" s="104"/>
      <c r="F1895" s="104"/>
      <c r="G1895" s="104"/>
      <c r="H1895" s="104"/>
      <c r="I1895" s="104"/>
      <c r="J1895" s="104"/>
    </row>
    <row r="1896" spans="2:10" ht="18">
      <c r="B1896" s="211"/>
      <c r="C1896" s="211"/>
      <c r="D1896" s="104"/>
      <c r="E1896" s="104"/>
      <c r="F1896" s="104"/>
      <c r="G1896" s="104"/>
      <c r="H1896" s="104"/>
      <c r="I1896" s="104"/>
      <c r="J1896" s="104"/>
    </row>
    <row r="1897" spans="2:10" ht="18">
      <c r="B1897" s="211"/>
      <c r="C1897" s="211"/>
      <c r="D1897" s="104"/>
      <c r="E1897" s="104"/>
      <c r="F1897" s="104"/>
      <c r="G1897" s="104"/>
      <c r="H1897" s="104"/>
      <c r="I1897" s="104"/>
      <c r="J1897" s="104"/>
    </row>
    <row r="1898" spans="2:10" ht="18">
      <c r="B1898" s="211"/>
      <c r="C1898" s="211"/>
      <c r="D1898" s="104"/>
      <c r="E1898" s="104"/>
      <c r="F1898" s="104"/>
      <c r="G1898" s="104"/>
      <c r="H1898" s="104"/>
      <c r="I1898" s="104"/>
      <c r="J1898" s="104"/>
    </row>
    <row r="1899" spans="2:10" ht="18">
      <c r="B1899" s="211"/>
      <c r="C1899" s="211"/>
      <c r="D1899" s="104"/>
      <c r="E1899" s="104"/>
      <c r="F1899" s="104"/>
      <c r="G1899" s="104"/>
      <c r="H1899" s="104"/>
      <c r="I1899" s="104"/>
      <c r="J1899" s="104"/>
    </row>
    <row r="1900" spans="2:10" ht="18">
      <c r="B1900" s="211"/>
      <c r="C1900" s="211"/>
      <c r="D1900" s="104"/>
      <c r="E1900" s="104"/>
      <c r="F1900" s="104"/>
      <c r="G1900" s="104"/>
      <c r="H1900" s="104"/>
      <c r="I1900" s="104"/>
      <c r="J1900" s="104"/>
    </row>
    <row r="1901" spans="2:10" ht="18">
      <c r="B1901" s="211"/>
      <c r="C1901" s="211"/>
      <c r="D1901" s="104"/>
      <c r="E1901" s="104"/>
      <c r="F1901" s="104"/>
      <c r="G1901" s="104"/>
      <c r="H1901" s="104"/>
      <c r="I1901" s="104"/>
      <c r="J1901" s="104"/>
    </row>
    <row r="1902" spans="2:10" ht="18">
      <c r="B1902" s="211"/>
      <c r="C1902" s="211"/>
      <c r="D1902" s="104"/>
      <c r="E1902" s="104"/>
      <c r="F1902" s="104"/>
      <c r="G1902" s="104"/>
      <c r="H1902" s="104"/>
      <c r="I1902" s="104"/>
      <c r="J1902" s="104"/>
    </row>
    <row r="1903" spans="2:10" ht="18">
      <c r="B1903" s="211"/>
      <c r="C1903" s="211"/>
      <c r="D1903" s="104"/>
      <c r="E1903" s="104"/>
      <c r="F1903" s="104"/>
      <c r="G1903" s="104"/>
      <c r="H1903" s="104"/>
      <c r="I1903" s="104"/>
      <c r="J1903" s="104"/>
    </row>
    <row r="1904" spans="2:10" ht="18">
      <c r="B1904" s="211"/>
      <c r="C1904" s="211"/>
      <c r="D1904" s="104"/>
      <c r="E1904" s="104"/>
      <c r="F1904" s="104"/>
      <c r="G1904" s="104"/>
      <c r="H1904" s="104"/>
      <c r="I1904" s="104"/>
      <c r="J1904" s="104"/>
    </row>
    <row r="1905" spans="2:10" ht="18">
      <c r="B1905" s="211"/>
      <c r="C1905" s="211"/>
      <c r="D1905" s="104"/>
      <c r="E1905" s="104"/>
      <c r="F1905" s="104"/>
      <c r="G1905" s="104"/>
      <c r="H1905" s="104"/>
      <c r="I1905" s="104"/>
      <c r="J1905" s="104"/>
    </row>
    <row r="1906" spans="2:10" ht="18">
      <c r="B1906" s="211"/>
      <c r="C1906" s="211"/>
      <c r="D1906" s="104"/>
      <c r="E1906" s="104"/>
      <c r="F1906" s="104"/>
      <c r="G1906" s="104"/>
      <c r="H1906" s="104"/>
      <c r="I1906" s="104"/>
      <c r="J1906" s="104"/>
    </row>
    <row r="1907" spans="2:10" ht="18">
      <c r="B1907" s="211"/>
      <c r="C1907" s="211"/>
      <c r="D1907" s="104"/>
      <c r="E1907" s="104"/>
      <c r="F1907" s="104"/>
      <c r="G1907" s="104"/>
      <c r="H1907" s="104"/>
      <c r="I1907" s="104"/>
      <c r="J1907" s="104"/>
    </row>
    <row r="1908" spans="2:10" ht="18">
      <c r="B1908" s="211"/>
      <c r="C1908" s="211"/>
      <c r="D1908" s="104"/>
      <c r="E1908" s="104"/>
      <c r="F1908" s="104"/>
      <c r="G1908" s="104"/>
      <c r="H1908" s="104"/>
      <c r="I1908" s="104"/>
      <c r="J1908" s="104"/>
    </row>
    <row r="1909" spans="2:10" ht="18">
      <c r="B1909" s="211"/>
      <c r="C1909" s="211"/>
      <c r="D1909" s="104"/>
      <c r="E1909" s="104"/>
      <c r="F1909" s="104"/>
      <c r="G1909" s="104"/>
      <c r="H1909" s="104"/>
      <c r="I1909" s="104"/>
      <c r="J1909" s="104"/>
    </row>
    <row r="1910" spans="2:10" ht="18">
      <c r="B1910" s="211"/>
      <c r="C1910" s="211"/>
      <c r="D1910" s="104"/>
      <c r="E1910" s="104"/>
      <c r="F1910" s="104"/>
      <c r="G1910" s="104"/>
      <c r="H1910" s="104"/>
      <c r="I1910" s="104"/>
      <c r="J1910" s="104"/>
    </row>
    <row r="1911" spans="2:10" ht="18">
      <c r="B1911" s="211"/>
      <c r="C1911" s="211"/>
      <c r="D1911" s="104"/>
      <c r="E1911" s="104"/>
      <c r="F1911" s="104"/>
      <c r="G1911" s="104"/>
      <c r="H1911" s="104"/>
      <c r="I1911" s="104"/>
      <c r="J1911" s="104"/>
    </row>
    <row r="1912" spans="2:10" ht="18">
      <c r="B1912" s="211"/>
      <c r="C1912" s="211"/>
      <c r="D1912" s="104"/>
      <c r="E1912" s="104"/>
      <c r="F1912" s="104"/>
      <c r="G1912" s="104"/>
      <c r="H1912" s="104"/>
      <c r="I1912" s="104"/>
      <c r="J1912" s="104"/>
    </row>
    <row r="1913" spans="2:10" ht="18">
      <c r="B1913" s="211"/>
      <c r="C1913" s="211"/>
      <c r="D1913" s="104"/>
      <c r="E1913" s="104"/>
      <c r="F1913" s="104"/>
      <c r="G1913" s="104"/>
      <c r="H1913" s="104"/>
      <c r="I1913" s="104"/>
      <c r="J1913" s="104"/>
    </row>
    <row r="1914" spans="2:10" ht="18">
      <c r="B1914" s="211"/>
      <c r="C1914" s="211"/>
      <c r="D1914" s="104"/>
      <c r="E1914" s="104"/>
      <c r="F1914" s="104"/>
      <c r="G1914" s="104"/>
      <c r="H1914" s="104"/>
      <c r="I1914" s="104"/>
      <c r="J1914" s="104"/>
    </row>
    <row r="1915" spans="2:10" ht="18">
      <c r="B1915" s="211"/>
      <c r="C1915" s="211"/>
      <c r="D1915" s="104"/>
      <c r="E1915" s="104"/>
      <c r="F1915" s="104"/>
      <c r="G1915" s="104"/>
      <c r="H1915" s="104"/>
      <c r="I1915" s="104"/>
      <c r="J1915" s="104"/>
    </row>
    <row r="1916" spans="2:10" ht="18">
      <c r="B1916" s="211"/>
      <c r="C1916" s="211"/>
      <c r="D1916" s="104"/>
      <c r="E1916" s="104"/>
      <c r="F1916" s="104"/>
      <c r="G1916" s="104"/>
      <c r="H1916" s="104"/>
      <c r="I1916" s="104"/>
      <c r="J1916" s="104"/>
    </row>
    <row r="1917" spans="2:10" ht="18">
      <c r="B1917" s="211"/>
      <c r="C1917" s="211"/>
      <c r="D1917" s="104"/>
      <c r="E1917" s="104"/>
      <c r="F1917" s="104"/>
      <c r="G1917" s="104"/>
      <c r="H1917" s="104"/>
      <c r="I1917" s="104"/>
      <c r="J1917" s="104"/>
    </row>
    <row r="1918" spans="2:10" ht="18">
      <c r="B1918" s="211"/>
      <c r="C1918" s="211"/>
      <c r="D1918" s="104"/>
      <c r="E1918" s="104"/>
      <c r="F1918" s="104"/>
      <c r="G1918" s="104"/>
      <c r="H1918" s="104"/>
      <c r="I1918" s="104"/>
      <c r="J1918" s="104"/>
    </row>
    <row r="1919" spans="2:10" ht="18">
      <c r="B1919" s="211"/>
      <c r="C1919" s="211"/>
      <c r="D1919" s="104"/>
      <c r="E1919" s="104"/>
      <c r="F1919" s="104"/>
      <c r="G1919" s="104"/>
      <c r="H1919" s="104"/>
      <c r="I1919" s="104"/>
      <c r="J1919" s="104"/>
    </row>
    <row r="1920" spans="2:10" ht="18">
      <c r="B1920" s="211"/>
      <c r="C1920" s="211"/>
      <c r="D1920" s="104"/>
      <c r="E1920" s="104"/>
      <c r="F1920" s="104"/>
      <c r="G1920" s="104"/>
      <c r="H1920" s="104"/>
      <c r="I1920" s="104"/>
      <c r="J1920" s="104"/>
    </row>
    <row r="1921" spans="2:10" ht="18">
      <c r="B1921" s="211"/>
      <c r="C1921" s="211"/>
      <c r="D1921" s="104"/>
      <c r="E1921" s="104"/>
      <c r="F1921" s="104"/>
      <c r="G1921" s="104"/>
      <c r="H1921" s="104"/>
      <c r="I1921" s="104"/>
      <c r="J1921" s="104"/>
    </row>
    <row r="1922" spans="2:10" ht="18">
      <c r="B1922" s="211"/>
      <c r="C1922" s="211"/>
      <c r="D1922" s="104"/>
      <c r="E1922" s="104"/>
      <c r="F1922" s="104"/>
      <c r="G1922" s="104"/>
      <c r="H1922" s="104"/>
      <c r="I1922" s="104"/>
      <c r="J1922" s="104"/>
    </row>
    <row r="1923" spans="2:10" ht="18">
      <c r="B1923" s="211"/>
      <c r="C1923" s="211"/>
      <c r="D1923" s="104"/>
      <c r="E1923" s="104"/>
      <c r="F1923" s="104"/>
      <c r="G1923" s="104"/>
      <c r="H1923" s="104"/>
      <c r="I1923" s="104"/>
      <c r="J1923" s="104"/>
    </row>
    <row r="1924" spans="2:10" ht="18">
      <c r="B1924" s="211"/>
      <c r="C1924" s="211"/>
      <c r="D1924" s="104"/>
      <c r="E1924" s="104"/>
      <c r="F1924" s="104"/>
      <c r="G1924" s="104"/>
      <c r="H1924" s="104"/>
      <c r="I1924" s="104"/>
      <c r="J1924" s="104"/>
    </row>
    <row r="1925" spans="2:10" ht="18">
      <c r="B1925" s="211"/>
      <c r="C1925" s="211"/>
      <c r="D1925" s="104"/>
      <c r="E1925" s="104"/>
      <c r="F1925" s="104"/>
      <c r="G1925" s="104"/>
      <c r="H1925" s="104"/>
      <c r="I1925" s="104"/>
      <c r="J1925" s="104"/>
    </row>
    <row r="1926" spans="2:10" ht="18">
      <c r="B1926" s="211"/>
      <c r="C1926" s="211"/>
      <c r="D1926" s="104"/>
      <c r="E1926" s="104"/>
      <c r="F1926" s="104"/>
      <c r="G1926" s="104"/>
      <c r="H1926" s="104"/>
      <c r="I1926" s="104"/>
      <c r="J1926" s="104"/>
    </row>
    <row r="1927" spans="2:10" ht="18">
      <c r="B1927" s="211"/>
      <c r="C1927" s="211"/>
      <c r="D1927" s="104"/>
      <c r="E1927" s="104"/>
      <c r="F1927" s="104"/>
      <c r="G1927" s="104"/>
      <c r="H1927" s="104"/>
      <c r="I1927" s="104"/>
      <c r="J1927" s="104"/>
    </row>
    <row r="1928" spans="2:10" ht="18">
      <c r="B1928" s="211"/>
      <c r="C1928" s="211"/>
      <c r="D1928" s="104"/>
      <c r="E1928" s="104"/>
      <c r="F1928" s="104"/>
      <c r="G1928" s="104"/>
      <c r="H1928" s="104"/>
      <c r="I1928" s="104"/>
      <c r="J1928" s="104"/>
    </row>
    <row r="1929" spans="2:10" ht="18">
      <c r="B1929" s="211"/>
      <c r="C1929" s="211"/>
      <c r="D1929" s="104"/>
      <c r="E1929" s="104"/>
      <c r="F1929" s="104"/>
      <c r="G1929" s="104"/>
      <c r="H1929" s="104"/>
      <c r="I1929" s="104"/>
      <c r="J1929" s="104"/>
    </row>
    <row r="1930" spans="2:10" ht="18">
      <c r="B1930" s="211"/>
      <c r="C1930" s="211"/>
      <c r="D1930" s="104"/>
      <c r="E1930" s="104"/>
      <c r="F1930" s="104"/>
      <c r="G1930" s="104"/>
      <c r="H1930" s="104"/>
      <c r="I1930" s="104"/>
      <c r="J1930" s="104"/>
    </row>
    <row r="1931" spans="2:10" ht="18">
      <c r="B1931" s="211"/>
      <c r="C1931" s="211"/>
      <c r="D1931" s="104"/>
      <c r="E1931" s="104"/>
      <c r="F1931" s="104"/>
      <c r="G1931" s="104"/>
      <c r="H1931" s="104"/>
      <c r="I1931" s="104"/>
      <c r="J1931" s="104"/>
    </row>
    <row r="1932" spans="2:10" ht="18">
      <c r="B1932" s="211"/>
      <c r="C1932" s="211"/>
      <c r="D1932" s="104"/>
      <c r="E1932" s="104"/>
      <c r="F1932" s="104"/>
      <c r="G1932" s="104"/>
      <c r="H1932" s="104"/>
      <c r="I1932" s="104"/>
      <c r="J1932" s="104"/>
    </row>
    <row r="1933" spans="2:10" ht="18">
      <c r="B1933" s="211"/>
      <c r="C1933" s="211"/>
      <c r="D1933" s="104"/>
      <c r="E1933" s="104"/>
      <c r="F1933" s="104"/>
      <c r="G1933" s="104"/>
      <c r="H1933" s="104"/>
      <c r="I1933" s="104"/>
      <c r="J1933" s="104"/>
    </row>
    <row r="1934" spans="2:10" ht="18">
      <c r="B1934" s="211"/>
      <c r="C1934" s="211"/>
      <c r="D1934" s="104"/>
      <c r="E1934" s="104"/>
      <c r="F1934" s="104"/>
      <c r="G1934" s="104"/>
      <c r="H1934" s="104"/>
      <c r="I1934" s="104"/>
      <c r="J1934" s="104"/>
    </row>
    <row r="1935" spans="2:10" ht="18">
      <c r="B1935" s="211"/>
      <c r="C1935" s="211"/>
      <c r="D1935" s="104"/>
      <c r="E1935" s="104"/>
      <c r="F1935" s="104"/>
      <c r="G1935" s="104"/>
      <c r="H1935" s="104"/>
      <c r="I1935" s="104"/>
      <c r="J1935" s="104"/>
    </row>
    <row r="1936" spans="2:10" ht="18">
      <c r="B1936" s="211"/>
      <c r="C1936" s="211"/>
      <c r="D1936" s="104"/>
      <c r="E1936" s="104"/>
      <c r="F1936" s="104"/>
      <c r="G1936" s="104"/>
      <c r="H1936" s="104"/>
      <c r="I1936" s="104"/>
      <c r="J1936" s="104"/>
    </row>
    <row r="1937" spans="2:10" ht="18">
      <c r="B1937" s="211"/>
      <c r="C1937" s="211"/>
      <c r="D1937" s="104"/>
      <c r="E1937" s="104"/>
      <c r="F1937" s="104"/>
      <c r="G1937" s="104"/>
      <c r="H1937" s="104"/>
      <c r="I1937" s="104"/>
      <c r="J1937" s="104"/>
    </row>
    <row r="1938" spans="2:10" ht="18">
      <c r="B1938" s="211"/>
      <c r="C1938" s="211"/>
      <c r="D1938" s="104"/>
      <c r="E1938" s="104"/>
      <c r="F1938" s="104"/>
      <c r="G1938" s="104"/>
      <c r="H1938" s="104"/>
      <c r="I1938" s="104"/>
      <c r="J1938" s="104"/>
    </row>
    <row r="1939" spans="2:10" ht="18">
      <c r="B1939" s="211"/>
      <c r="C1939" s="211"/>
      <c r="D1939" s="104"/>
      <c r="E1939" s="104"/>
      <c r="F1939" s="104"/>
      <c r="G1939" s="104"/>
      <c r="H1939" s="104"/>
      <c r="I1939" s="104"/>
      <c r="J1939" s="104"/>
    </row>
    <row r="1940" spans="2:10" ht="18">
      <c r="B1940" s="211"/>
      <c r="C1940" s="211"/>
      <c r="D1940" s="104"/>
      <c r="E1940" s="104"/>
      <c r="F1940" s="104"/>
      <c r="G1940" s="104"/>
      <c r="H1940" s="104"/>
      <c r="I1940" s="104"/>
      <c r="J1940" s="104"/>
    </row>
    <row r="1941" spans="2:10" ht="18">
      <c r="B1941" s="211"/>
      <c r="C1941" s="211"/>
      <c r="D1941" s="104"/>
      <c r="E1941" s="104"/>
      <c r="F1941" s="104"/>
      <c r="G1941" s="104"/>
      <c r="H1941" s="104"/>
      <c r="I1941" s="104"/>
      <c r="J1941" s="104"/>
    </row>
    <row r="1942" spans="2:10" ht="18">
      <c r="B1942" s="211"/>
      <c r="C1942" s="211"/>
      <c r="D1942" s="104"/>
      <c r="E1942" s="104"/>
      <c r="F1942" s="104"/>
      <c r="G1942" s="104"/>
      <c r="H1942" s="104"/>
      <c r="I1942" s="104"/>
      <c r="J1942" s="104"/>
    </row>
    <row r="1943" spans="2:10" ht="18">
      <c r="B1943" s="211"/>
      <c r="C1943" s="211"/>
      <c r="D1943" s="104"/>
      <c r="E1943" s="104"/>
      <c r="F1943" s="104"/>
      <c r="G1943" s="104"/>
      <c r="H1943" s="104"/>
      <c r="I1943" s="104"/>
      <c r="J1943" s="104"/>
    </row>
    <row r="1944" spans="2:10" ht="18">
      <c r="B1944" s="211"/>
      <c r="C1944" s="211"/>
      <c r="D1944" s="104"/>
      <c r="E1944" s="104"/>
      <c r="F1944" s="104"/>
      <c r="G1944" s="104"/>
      <c r="H1944" s="104"/>
      <c r="I1944" s="104"/>
      <c r="J1944" s="104"/>
    </row>
    <row r="1945" spans="2:10" ht="18">
      <c r="B1945" s="211"/>
      <c r="C1945" s="211"/>
      <c r="D1945" s="104"/>
      <c r="E1945" s="104"/>
      <c r="F1945" s="104"/>
      <c r="G1945" s="104"/>
      <c r="H1945" s="104"/>
      <c r="I1945" s="104"/>
      <c r="J1945" s="104"/>
    </row>
    <row r="1946" spans="2:10" ht="18">
      <c r="B1946" s="211"/>
      <c r="C1946" s="211"/>
      <c r="D1946" s="104"/>
      <c r="E1946" s="104"/>
      <c r="F1946" s="104"/>
      <c r="G1946" s="104"/>
      <c r="H1946" s="104"/>
      <c r="I1946" s="104"/>
      <c r="J1946" s="104"/>
    </row>
    <row r="1947" spans="2:10" ht="18">
      <c r="B1947" s="211"/>
      <c r="C1947" s="211"/>
      <c r="D1947" s="104"/>
      <c r="E1947" s="104"/>
      <c r="F1947" s="104"/>
      <c r="G1947" s="104"/>
      <c r="H1947" s="104"/>
      <c r="I1947" s="104"/>
      <c r="J1947" s="104"/>
    </row>
    <row r="1948" spans="2:10" ht="18">
      <c r="B1948" s="211"/>
      <c r="C1948" s="211"/>
      <c r="D1948" s="104"/>
      <c r="E1948" s="104"/>
      <c r="F1948" s="104"/>
      <c r="G1948" s="104"/>
      <c r="H1948" s="104"/>
      <c r="I1948" s="104"/>
      <c r="J1948" s="104"/>
    </row>
    <row r="1949" spans="2:10" ht="18">
      <c r="B1949" s="211"/>
      <c r="C1949" s="211"/>
      <c r="D1949" s="104"/>
      <c r="E1949" s="104"/>
      <c r="F1949" s="104"/>
      <c r="G1949" s="104"/>
      <c r="H1949" s="104"/>
      <c r="I1949" s="104"/>
      <c r="J1949" s="104"/>
    </row>
    <row r="1950" spans="2:10" ht="18">
      <c r="B1950" s="211"/>
      <c r="C1950" s="211"/>
      <c r="D1950" s="104"/>
      <c r="E1950" s="104"/>
      <c r="F1950" s="104"/>
      <c r="G1950" s="104"/>
      <c r="H1950" s="104"/>
      <c r="I1950" s="104"/>
      <c r="J1950" s="104"/>
    </row>
    <row r="1951" spans="2:10" ht="18">
      <c r="B1951" s="211"/>
      <c r="C1951" s="211"/>
      <c r="D1951" s="104"/>
      <c r="E1951" s="104"/>
      <c r="F1951" s="104"/>
      <c r="G1951" s="104"/>
      <c r="H1951" s="104"/>
      <c r="I1951" s="104"/>
      <c r="J1951" s="104"/>
    </row>
    <row r="1952" spans="2:10" ht="18">
      <c r="B1952" s="211"/>
      <c r="C1952" s="211"/>
      <c r="D1952" s="104"/>
      <c r="E1952" s="104"/>
      <c r="F1952" s="104"/>
      <c r="G1952" s="104"/>
      <c r="H1952" s="104"/>
      <c r="I1952" s="104"/>
      <c r="J1952" s="104"/>
    </row>
    <row r="1953" spans="2:10" ht="18">
      <c r="B1953" s="211"/>
      <c r="C1953" s="211"/>
      <c r="D1953" s="104"/>
      <c r="E1953" s="104"/>
      <c r="F1953" s="104"/>
      <c r="G1953" s="104"/>
      <c r="H1953" s="104"/>
      <c r="I1953" s="104"/>
      <c r="J1953" s="104"/>
    </row>
    <row r="1954" spans="2:10" ht="18">
      <c r="B1954" s="211"/>
      <c r="C1954" s="211"/>
      <c r="D1954" s="104"/>
      <c r="E1954" s="104"/>
      <c r="F1954" s="104"/>
      <c r="G1954" s="104"/>
      <c r="H1954" s="104"/>
      <c r="I1954" s="104"/>
      <c r="J1954" s="104"/>
    </row>
    <row r="1955" spans="2:10" ht="18">
      <c r="B1955" s="211"/>
      <c r="C1955" s="211"/>
      <c r="D1955" s="104"/>
      <c r="E1955" s="104"/>
      <c r="F1955" s="104"/>
      <c r="G1955" s="104"/>
      <c r="H1955" s="104"/>
      <c r="I1955" s="104"/>
      <c r="J1955" s="104"/>
    </row>
    <row r="1956" spans="2:10" ht="18">
      <c r="B1956" s="211"/>
      <c r="C1956" s="211"/>
      <c r="D1956" s="104"/>
      <c r="E1956" s="104"/>
      <c r="F1956" s="104"/>
      <c r="G1956" s="104"/>
      <c r="H1956" s="104"/>
      <c r="I1956" s="104"/>
      <c r="J1956" s="104"/>
    </row>
    <row r="1957" spans="2:10" ht="18">
      <c r="B1957" s="211"/>
      <c r="C1957" s="211"/>
      <c r="D1957" s="104"/>
      <c r="E1957" s="104"/>
      <c r="F1957" s="104"/>
      <c r="G1957" s="104"/>
      <c r="H1957" s="104"/>
      <c r="I1957" s="104"/>
      <c r="J1957" s="104"/>
    </row>
    <row r="1958" spans="2:10" ht="18">
      <c r="B1958" s="211"/>
      <c r="C1958" s="211"/>
      <c r="D1958" s="104"/>
      <c r="E1958" s="104"/>
      <c r="F1958" s="104"/>
      <c r="G1958" s="104"/>
      <c r="H1958" s="104"/>
      <c r="I1958" s="104"/>
      <c r="J1958" s="104"/>
    </row>
    <row r="1959" spans="2:10" ht="18">
      <c r="B1959" s="211"/>
      <c r="C1959" s="211"/>
      <c r="D1959" s="104"/>
      <c r="E1959" s="104"/>
      <c r="F1959" s="104"/>
      <c r="G1959" s="104"/>
      <c r="H1959" s="104"/>
      <c r="I1959" s="104"/>
      <c r="J1959" s="104"/>
    </row>
    <row r="1960" spans="2:10" ht="18">
      <c r="B1960" s="211"/>
      <c r="C1960" s="211"/>
      <c r="D1960" s="104"/>
      <c r="E1960" s="104"/>
      <c r="F1960" s="104"/>
      <c r="G1960" s="104"/>
      <c r="H1960" s="104"/>
      <c r="I1960" s="104"/>
      <c r="J1960" s="104"/>
    </row>
    <row r="1961" spans="2:10" ht="18">
      <c r="B1961" s="211"/>
      <c r="C1961" s="211"/>
      <c r="D1961" s="104"/>
      <c r="E1961" s="104"/>
      <c r="F1961" s="104"/>
      <c r="G1961" s="104"/>
      <c r="H1961" s="104"/>
      <c r="I1961" s="104"/>
      <c r="J1961" s="104"/>
    </row>
    <row r="1962" spans="2:10" ht="18">
      <c r="B1962" s="211"/>
      <c r="C1962" s="211"/>
      <c r="D1962" s="104"/>
      <c r="E1962" s="104"/>
      <c r="F1962" s="104"/>
      <c r="G1962" s="104"/>
      <c r="H1962" s="104"/>
      <c r="I1962" s="104"/>
      <c r="J1962" s="104"/>
    </row>
    <row r="1963" spans="2:10" ht="18">
      <c r="B1963" s="211"/>
      <c r="C1963" s="211"/>
      <c r="D1963" s="104"/>
      <c r="E1963" s="104"/>
      <c r="F1963" s="104"/>
      <c r="G1963" s="104"/>
      <c r="H1963" s="104"/>
      <c r="I1963" s="104"/>
      <c r="J1963" s="104"/>
    </row>
    <row r="1964" spans="2:10" ht="18">
      <c r="B1964" s="211"/>
      <c r="C1964" s="211"/>
      <c r="D1964" s="104"/>
      <c r="E1964" s="104"/>
      <c r="F1964" s="104"/>
      <c r="G1964" s="104"/>
      <c r="H1964" s="104"/>
      <c r="I1964" s="104"/>
      <c r="J1964" s="104"/>
    </row>
    <row r="1965" spans="2:10" ht="18">
      <c r="B1965" s="211"/>
      <c r="C1965" s="211"/>
      <c r="D1965" s="104"/>
      <c r="E1965" s="104"/>
      <c r="F1965" s="104"/>
      <c r="G1965" s="104"/>
      <c r="H1965" s="104"/>
      <c r="I1965" s="104"/>
      <c r="J1965" s="104"/>
    </row>
    <row r="1966" spans="2:10" ht="18">
      <c r="B1966" s="211"/>
      <c r="C1966" s="211"/>
      <c r="D1966" s="104"/>
      <c r="E1966" s="104"/>
      <c r="F1966" s="104"/>
      <c r="G1966" s="104"/>
      <c r="H1966" s="104"/>
      <c r="I1966" s="104"/>
      <c r="J1966" s="104"/>
    </row>
    <row r="1967" spans="2:10" ht="18">
      <c r="B1967" s="211"/>
      <c r="C1967" s="211"/>
      <c r="D1967" s="104"/>
      <c r="E1967" s="104"/>
      <c r="F1967" s="104"/>
      <c r="G1967" s="104"/>
      <c r="H1967" s="104"/>
      <c r="I1967" s="104"/>
      <c r="J1967" s="104"/>
    </row>
    <row r="1968" spans="2:10" ht="18">
      <c r="B1968" s="211"/>
      <c r="C1968" s="211"/>
      <c r="D1968" s="104"/>
      <c r="E1968" s="104"/>
      <c r="F1968" s="104"/>
      <c r="G1968" s="104"/>
      <c r="H1968" s="104"/>
      <c r="I1968" s="104"/>
      <c r="J1968" s="104"/>
    </row>
    <row r="1969" spans="2:10" ht="18">
      <c r="B1969" s="211"/>
      <c r="C1969" s="211"/>
      <c r="D1969" s="104"/>
      <c r="E1969" s="104"/>
      <c r="F1969" s="104"/>
      <c r="G1969" s="104"/>
      <c r="H1969" s="104"/>
      <c r="I1969" s="104"/>
      <c r="J1969" s="104"/>
    </row>
    <row r="1970" spans="2:10" ht="18">
      <c r="B1970" s="211"/>
      <c r="C1970" s="211"/>
      <c r="D1970" s="104"/>
      <c r="E1970" s="104"/>
      <c r="F1970" s="104"/>
      <c r="G1970" s="104"/>
      <c r="H1970" s="104"/>
      <c r="I1970" s="104"/>
      <c r="J1970" s="104"/>
    </row>
    <row r="1971" spans="2:10" ht="18">
      <c r="B1971" s="211"/>
      <c r="C1971" s="211"/>
      <c r="D1971" s="104"/>
      <c r="E1971" s="104"/>
      <c r="F1971" s="104"/>
      <c r="G1971" s="104"/>
      <c r="H1971" s="104"/>
      <c r="I1971" s="104"/>
      <c r="J1971" s="104"/>
    </row>
    <row r="1972" spans="2:10" ht="18">
      <c r="B1972" s="211"/>
      <c r="C1972" s="211"/>
      <c r="D1972" s="104"/>
      <c r="E1972" s="104"/>
      <c r="F1972" s="104"/>
      <c r="G1972" s="104"/>
      <c r="H1972" s="104"/>
      <c r="I1972" s="104"/>
      <c r="J1972" s="104"/>
    </row>
    <row r="1973" spans="2:10" ht="18">
      <c r="B1973" s="211"/>
      <c r="C1973" s="211"/>
      <c r="D1973" s="104"/>
      <c r="E1973" s="104"/>
      <c r="F1973" s="104"/>
      <c r="G1973" s="104"/>
      <c r="H1973" s="104"/>
      <c r="I1973" s="104"/>
      <c r="J1973" s="104"/>
    </row>
    <row r="1974" spans="2:10" ht="18">
      <c r="B1974" s="211"/>
      <c r="C1974" s="211"/>
      <c r="D1974" s="104"/>
      <c r="E1974" s="104"/>
      <c r="F1974" s="104"/>
      <c r="G1974" s="104"/>
      <c r="H1974" s="104"/>
      <c r="I1974" s="104"/>
      <c r="J1974" s="104"/>
    </row>
    <row r="1975" spans="2:10" ht="18">
      <c r="B1975" s="211"/>
      <c r="C1975" s="211"/>
      <c r="D1975" s="104"/>
      <c r="E1975" s="104"/>
      <c r="F1975" s="104"/>
      <c r="G1975" s="104"/>
      <c r="H1975" s="104"/>
      <c r="I1975" s="104"/>
      <c r="J1975" s="104"/>
    </row>
    <row r="1976" spans="2:10" ht="18">
      <c r="B1976" s="211"/>
      <c r="C1976" s="211"/>
      <c r="D1976" s="104"/>
      <c r="E1976" s="104"/>
      <c r="F1976" s="104"/>
      <c r="G1976" s="104"/>
      <c r="H1976" s="104"/>
      <c r="I1976" s="104"/>
      <c r="J1976" s="104"/>
    </row>
    <row r="1977" spans="2:10" ht="18">
      <c r="B1977" s="211"/>
      <c r="C1977" s="211"/>
      <c r="D1977" s="104"/>
      <c r="E1977" s="104"/>
      <c r="F1977" s="104"/>
      <c r="G1977" s="104"/>
      <c r="H1977" s="104"/>
      <c r="I1977" s="104"/>
      <c r="J1977" s="104"/>
    </row>
    <row r="1978" spans="2:10" ht="18">
      <c r="B1978" s="211"/>
      <c r="C1978" s="211"/>
      <c r="D1978" s="104"/>
      <c r="E1978" s="104"/>
      <c r="F1978" s="104"/>
      <c r="G1978" s="104"/>
      <c r="H1978" s="104"/>
      <c r="I1978" s="104"/>
      <c r="J1978" s="104"/>
    </row>
    <row r="1979" spans="2:10" ht="18">
      <c r="B1979" s="211"/>
      <c r="C1979" s="211"/>
      <c r="D1979" s="104"/>
      <c r="E1979" s="104"/>
      <c r="F1979" s="104"/>
      <c r="G1979" s="104"/>
      <c r="H1979" s="104"/>
      <c r="I1979" s="104"/>
      <c r="J1979" s="104"/>
    </row>
    <row r="1980" spans="2:10" ht="18">
      <c r="B1980" s="211"/>
      <c r="C1980" s="211"/>
      <c r="D1980" s="104"/>
      <c r="E1980" s="104"/>
      <c r="F1980" s="104"/>
      <c r="G1980" s="104"/>
      <c r="H1980" s="104"/>
      <c r="I1980" s="104"/>
      <c r="J1980" s="104"/>
    </row>
    <row r="1981" spans="2:10" ht="18">
      <c r="B1981" s="211"/>
      <c r="C1981" s="211"/>
      <c r="D1981" s="104"/>
      <c r="E1981" s="104"/>
      <c r="F1981" s="104"/>
      <c r="G1981" s="104"/>
      <c r="H1981" s="104"/>
      <c r="I1981" s="104"/>
      <c r="J1981" s="104"/>
    </row>
    <row r="1982" spans="2:10" ht="18">
      <c r="B1982" s="211"/>
      <c r="C1982" s="211"/>
      <c r="D1982" s="104"/>
      <c r="E1982" s="104"/>
      <c r="F1982" s="104"/>
      <c r="G1982" s="104"/>
      <c r="H1982" s="104"/>
      <c r="I1982" s="104"/>
      <c r="J1982" s="104"/>
    </row>
    <row r="1983" spans="2:10" ht="18">
      <c r="B1983" s="211"/>
      <c r="C1983" s="211"/>
      <c r="D1983" s="104"/>
      <c r="E1983" s="104"/>
      <c r="F1983" s="104"/>
      <c r="G1983" s="104"/>
      <c r="H1983" s="104"/>
      <c r="I1983" s="104"/>
      <c r="J1983" s="104"/>
    </row>
    <row r="1984" spans="2:10" ht="18">
      <c r="B1984" s="211"/>
      <c r="C1984" s="211"/>
      <c r="D1984" s="104"/>
      <c r="E1984" s="104"/>
      <c r="F1984" s="104"/>
      <c r="G1984" s="104"/>
      <c r="H1984" s="104"/>
      <c r="I1984" s="104"/>
      <c r="J1984" s="104"/>
    </row>
    <row r="1985" spans="2:10" ht="18">
      <c r="B1985" s="211"/>
      <c r="C1985" s="211"/>
      <c r="D1985" s="104"/>
      <c r="E1985" s="104"/>
      <c r="F1985" s="104"/>
      <c r="G1985" s="104"/>
      <c r="H1985" s="104"/>
      <c r="I1985" s="104"/>
      <c r="J1985" s="104"/>
    </row>
    <row r="1986" spans="2:10" ht="18">
      <c r="B1986" s="211"/>
      <c r="C1986" s="211"/>
      <c r="D1986" s="104"/>
      <c r="E1986" s="104"/>
      <c r="F1986" s="104"/>
      <c r="G1986" s="104"/>
      <c r="H1986" s="104"/>
      <c r="I1986" s="104"/>
      <c r="J1986" s="104"/>
    </row>
    <row r="1987" spans="2:10" ht="18">
      <c r="B1987" s="211"/>
      <c r="C1987" s="211"/>
      <c r="D1987" s="104"/>
      <c r="E1987" s="104"/>
      <c r="F1987" s="104"/>
      <c r="G1987" s="104"/>
      <c r="H1987" s="104"/>
      <c r="I1987" s="104"/>
      <c r="J1987" s="104"/>
    </row>
    <row r="1988" spans="2:10" ht="18">
      <c r="B1988" s="211"/>
      <c r="C1988" s="211"/>
      <c r="D1988" s="104"/>
      <c r="E1988" s="104"/>
      <c r="F1988" s="104"/>
      <c r="G1988" s="104"/>
      <c r="H1988" s="104"/>
      <c r="I1988" s="104"/>
      <c r="J1988" s="104"/>
    </row>
    <row r="1989" spans="2:10" ht="18">
      <c r="B1989" s="211"/>
      <c r="C1989" s="211"/>
      <c r="D1989" s="104"/>
      <c r="E1989" s="104"/>
      <c r="F1989" s="104"/>
      <c r="G1989" s="104"/>
      <c r="H1989" s="104"/>
      <c r="I1989" s="104"/>
      <c r="J1989" s="104"/>
    </row>
    <row r="1990" spans="2:10" ht="18">
      <c r="B1990" s="211"/>
      <c r="C1990" s="211"/>
      <c r="D1990" s="104"/>
      <c r="E1990" s="104"/>
      <c r="F1990" s="104"/>
      <c r="G1990" s="104"/>
      <c r="H1990" s="104"/>
      <c r="I1990" s="104"/>
      <c r="J1990" s="104"/>
    </row>
    <row r="1991" spans="2:10" ht="18">
      <c r="B1991" s="211"/>
      <c r="C1991" s="211"/>
      <c r="D1991" s="104"/>
      <c r="E1991" s="104"/>
      <c r="F1991" s="104"/>
      <c r="G1991" s="104"/>
      <c r="H1991" s="104"/>
      <c r="I1991" s="104"/>
      <c r="J1991" s="104"/>
    </row>
    <row r="1992" spans="2:10" ht="18">
      <c r="B1992" s="211"/>
      <c r="C1992" s="211"/>
      <c r="D1992" s="104"/>
      <c r="E1992" s="104"/>
      <c r="F1992" s="104"/>
      <c r="G1992" s="104"/>
      <c r="H1992" s="104"/>
      <c r="I1992" s="104"/>
      <c r="J1992" s="104"/>
    </row>
    <row r="1993" spans="2:10" ht="18">
      <c r="B1993" s="211"/>
      <c r="C1993" s="211"/>
      <c r="D1993" s="104"/>
      <c r="E1993" s="104"/>
      <c r="F1993" s="104"/>
      <c r="G1993" s="104"/>
      <c r="H1993" s="104"/>
      <c r="I1993" s="104"/>
      <c r="J1993" s="104"/>
    </row>
    <row r="1994" spans="2:10" ht="18">
      <c r="B1994" s="211"/>
      <c r="C1994" s="211"/>
      <c r="D1994" s="104"/>
      <c r="E1994" s="104"/>
      <c r="F1994" s="104"/>
      <c r="G1994" s="104"/>
      <c r="H1994" s="104"/>
      <c r="I1994" s="104"/>
      <c r="J1994" s="104"/>
    </row>
    <row r="1995" spans="2:10" ht="18">
      <c r="B1995" s="211"/>
      <c r="C1995" s="211"/>
      <c r="D1995" s="104"/>
      <c r="E1995" s="104"/>
      <c r="F1995" s="104"/>
      <c r="G1995" s="104"/>
      <c r="H1995" s="104"/>
      <c r="I1995" s="104"/>
      <c r="J1995" s="104"/>
    </row>
    <row r="1996" spans="2:10" ht="18">
      <c r="B1996" s="211"/>
      <c r="C1996" s="211"/>
      <c r="D1996" s="104"/>
      <c r="E1996" s="104"/>
      <c r="F1996" s="104"/>
      <c r="G1996" s="104"/>
      <c r="H1996" s="104"/>
      <c r="I1996" s="104"/>
      <c r="J1996" s="104"/>
    </row>
    <row r="1997" spans="2:10" ht="18">
      <c r="B1997" s="211"/>
      <c r="C1997" s="211"/>
      <c r="D1997" s="104"/>
      <c r="E1997" s="104"/>
      <c r="F1997" s="104"/>
      <c r="G1997" s="104"/>
      <c r="H1997" s="104"/>
      <c r="I1997" s="104"/>
      <c r="J1997" s="104"/>
    </row>
    <row r="1998" spans="2:10" ht="18">
      <c r="B1998" s="211"/>
      <c r="C1998" s="211"/>
      <c r="D1998" s="104"/>
      <c r="E1998" s="104"/>
      <c r="F1998" s="104"/>
      <c r="G1998" s="104"/>
      <c r="H1998" s="104"/>
      <c r="I1998" s="104"/>
      <c r="J1998" s="104"/>
    </row>
    <row r="1999" spans="2:10" ht="18">
      <c r="B1999" s="211"/>
      <c r="C1999" s="211"/>
      <c r="D1999" s="104"/>
      <c r="E1999" s="104"/>
      <c r="F1999" s="104"/>
      <c r="G1999" s="104"/>
      <c r="H1999" s="104"/>
      <c r="I1999" s="104"/>
      <c r="J1999" s="104"/>
    </row>
    <row r="2000" spans="2:10" ht="18">
      <c r="B2000" s="211"/>
      <c r="C2000" s="211"/>
      <c r="D2000" s="104"/>
      <c r="E2000" s="104"/>
      <c r="F2000" s="104"/>
      <c r="G2000" s="104"/>
      <c r="H2000" s="104"/>
      <c r="I2000" s="104"/>
      <c r="J2000" s="104"/>
    </row>
    <row r="2001" spans="2:10" ht="18">
      <c r="B2001" s="211"/>
      <c r="C2001" s="211"/>
      <c r="D2001" s="104"/>
      <c r="E2001" s="104"/>
      <c r="F2001" s="104"/>
      <c r="G2001" s="104"/>
      <c r="H2001" s="104"/>
      <c r="I2001" s="104"/>
      <c r="J2001" s="104"/>
    </row>
    <row r="2002" spans="2:10" ht="18">
      <c r="B2002" s="211"/>
      <c r="C2002" s="211"/>
      <c r="D2002" s="104"/>
      <c r="E2002" s="104"/>
      <c r="F2002" s="104"/>
      <c r="G2002" s="104"/>
      <c r="H2002" s="104"/>
      <c r="I2002" s="104"/>
      <c r="J2002" s="104"/>
    </row>
    <row r="2003" spans="2:10" ht="18">
      <c r="B2003" s="211"/>
      <c r="C2003" s="211"/>
      <c r="D2003" s="104"/>
      <c r="E2003" s="104"/>
      <c r="F2003" s="104"/>
      <c r="G2003" s="104"/>
      <c r="H2003" s="104"/>
      <c r="I2003" s="104"/>
      <c r="J2003" s="104"/>
    </row>
    <row r="2004" spans="2:10" ht="18">
      <c r="B2004" s="211"/>
      <c r="C2004" s="211"/>
      <c r="D2004" s="104"/>
      <c r="E2004" s="104"/>
      <c r="F2004" s="104"/>
      <c r="G2004" s="104"/>
      <c r="H2004" s="104"/>
      <c r="I2004" s="104"/>
      <c r="J2004" s="104"/>
    </row>
    <row r="2005" spans="2:10" ht="18">
      <c r="B2005" s="211"/>
      <c r="C2005" s="211"/>
      <c r="D2005" s="104"/>
      <c r="E2005" s="104"/>
      <c r="F2005" s="104"/>
      <c r="G2005" s="104"/>
      <c r="H2005" s="104"/>
      <c r="I2005" s="104"/>
      <c r="J2005" s="104"/>
    </row>
    <row r="2006" spans="2:10" ht="18">
      <c r="B2006" s="211"/>
      <c r="C2006" s="211"/>
      <c r="D2006" s="104"/>
      <c r="E2006" s="104"/>
      <c r="F2006" s="104"/>
      <c r="G2006" s="104"/>
      <c r="H2006" s="104"/>
      <c r="I2006" s="104"/>
      <c r="J2006" s="104"/>
    </row>
    <row r="2007" spans="2:10" ht="18">
      <c r="B2007" s="211"/>
      <c r="C2007" s="211"/>
      <c r="D2007" s="104"/>
      <c r="E2007" s="104"/>
      <c r="F2007" s="104"/>
      <c r="G2007" s="104"/>
      <c r="H2007" s="104"/>
      <c r="I2007" s="104"/>
      <c r="J2007" s="104"/>
    </row>
    <row r="2008" spans="2:10" ht="18">
      <c r="B2008" s="211"/>
      <c r="C2008" s="211"/>
      <c r="D2008" s="104"/>
      <c r="E2008" s="104"/>
      <c r="F2008" s="104"/>
      <c r="G2008" s="104"/>
      <c r="H2008" s="104"/>
      <c r="I2008" s="104"/>
      <c r="J2008" s="104"/>
    </row>
    <row r="2009" spans="2:10" ht="18">
      <c r="B2009" s="211"/>
      <c r="C2009" s="211"/>
      <c r="D2009" s="104"/>
      <c r="E2009" s="104"/>
      <c r="F2009" s="104"/>
      <c r="G2009" s="104"/>
      <c r="H2009" s="104"/>
      <c r="I2009" s="104"/>
      <c r="J2009" s="104"/>
    </row>
    <row r="2010" spans="2:10" ht="18">
      <c r="B2010" s="211"/>
      <c r="C2010" s="211"/>
      <c r="D2010" s="104"/>
      <c r="E2010" s="104"/>
      <c r="F2010" s="104"/>
      <c r="G2010" s="104"/>
      <c r="H2010" s="104"/>
      <c r="I2010" s="104"/>
      <c r="J2010" s="104"/>
    </row>
    <row r="2011" spans="2:10" ht="18">
      <c r="B2011" s="211"/>
      <c r="C2011" s="211"/>
      <c r="D2011" s="104"/>
      <c r="E2011" s="104"/>
      <c r="F2011" s="104"/>
      <c r="G2011" s="104"/>
      <c r="H2011" s="104"/>
      <c r="I2011" s="104"/>
      <c r="J2011" s="104"/>
    </row>
    <row r="2012" spans="2:10" ht="18">
      <c r="B2012" s="211"/>
      <c r="C2012" s="211"/>
      <c r="D2012" s="104"/>
      <c r="E2012" s="104"/>
      <c r="F2012" s="104"/>
      <c r="G2012" s="104"/>
      <c r="H2012" s="104"/>
      <c r="I2012" s="104"/>
      <c r="J2012" s="104"/>
    </row>
    <row r="2013" spans="2:10" ht="18">
      <c r="B2013" s="211"/>
      <c r="C2013" s="211"/>
      <c r="D2013" s="104"/>
      <c r="E2013" s="104"/>
      <c r="F2013" s="104"/>
      <c r="G2013" s="104"/>
      <c r="H2013" s="104"/>
      <c r="I2013" s="104"/>
      <c r="J2013" s="104"/>
    </row>
    <row r="2014" spans="2:10" ht="18">
      <c r="B2014" s="211"/>
      <c r="C2014" s="211"/>
      <c r="D2014" s="104"/>
      <c r="E2014" s="104"/>
      <c r="F2014" s="104"/>
      <c r="G2014" s="104"/>
      <c r="H2014" s="104"/>
      <c r="I2014" s="104"/>
      <c r="J2014" s="104"/>
    </row>
    <row r="2015" spans="2:10" ht="18">
      <c r="B2015" s="211"/>
      <c r="C2015" s="211"/>
      <c r="D2015" s="104"/>
      <c r="E2015" s="104"/>
      <c r="F2015" s="104"/>
      <c r="G2015" s="104"/>
      <c r="H2015" s="104"/>
      <c r="I2015" s="104"/>
      <c r="J2015" s="104"/>
    </row>
    <row r="2016" spans="2:10" ht="18">
      <c r="B2016" s="211"/>
      <c r="C2016" s="211"/>
      <c r="D2016" s="104"/>
      <c r="E2016" s="104"/>
      <c r="F2016" s="104"/>
      <c r="G2016" s="104"/>
      <c r="H2016" s="104"/>
      <c r="I2016" s="104"/>
      <c r="J2016" s="104"/>
    </row>
    <row r="2017" spans="2:10" ht="18">
      <c r="B2017" s="211"/>
      <c r="C2017" s="211"/>
      <c r="D2017" s="104"/>
      <c r="E2017" s="104"/>
      <c r="F2017" s="104"/>
      <c r="G2017" s="104"/>
      <c r="H2017" s="104"/>
      <c r="I2017" s="104"/>
      <c r="J2017" s="104"/>
    </row>
    <row r="2018" spans="2:10" ht="18">
      <c r="B2018" s="211"/>
      <c r="C2018" s="211"/>
      <c r="D2018" s="104"/>
      <c r="E2018" s="104"/>
      <c r="F2018" s="104"/>
      <c r="G2018" s="104"/>
      <c r="H2018" s="104"/>
      <c r="I2018" s="104"/>
      <c r="J2018" s="104"/>
    </row>
    <row r="2019" spans="2:10" ht="18">
      <c r="B2019" s="211"/>
      <c r="C2019" s="211"/>
      <c r="D2019" s="104"/>
      <c r="E2019" s="104"/>
      <c r="F2019" s="104"/>
      <c r="G2019" s="104"/>
      <c r="H2019" s="104"/>
      <c r="I2019" s="104"/>
      <c r="J2019" s="104"/>
    </row>
    <row r="2020" spans="2:10" ht="18">
      <c r="B2020" s="211"/>
      <c r="C2020" s="211"/>
      <c r="D2020" s="104"/>
      <c r="E2020" s="104"/>
      <c r="F2020" s="104"/>
      <c r="G2020" s="104"/>
      <c r="H2020" s="104"/>
      <c r="I2020" s="104"/>
      <c r="J2020" s="104"/>
    </row>
    <row r="2021" spans="2:10" ht="18">
      <c r="B2021" s="211"/>
      <c r="C2021" s="211"/>
      <c r="D2021" s="104"/>
      <c r="E2021" s="104"/>
      <c r="F2021" s="104"/>
      <c r="G2021" s="104"/>
      <c r="H2021" s="104"/>
      <c r="I2021" s="104"/>
      <c r="J2021" s="104"/>
    </row>
    <row r="2022" spans="2:10" ht="18">
      <c r="B2022" s="211"/>
      <c r="C2022" s="211"/>
      <c r="D2022" s="104"/>
      <c r="E2022" s="104"/>
      <c r="F2022" s="104"/>
      <c r="G2022" s="104"/>
      <c r="H2022" s="104"/>
      <c r="I2022" s="104"/>
      <c r="J2022" s="104"/>
    </row>
    <row r="2023" spans="2:10" ht="18">
      <c r="B2023" s="211"/>
      <c r="C2023" s="211"/>
      <c r="D2023" s="104"/>
      <c r="E2023" s="104"/>
      <c r="F2023" s="104"/>
      <c r="G2023" s="104"/>
      <c r="H2023" s="104"/>
      <c r="I2023" s="104"/>
      <c r="J2023" s="104"/>
    </row>
    <row r="2024" spans="2:10" ht="18">
      <c r="B2024" s="211"/>
      <c r="C2024" s="211"/>
      <c r="D2024" s="104"/>
      <c r="E2024" s="104"/>
      <c r="F2024" s="104"/>
      <c r="G2024" s="104"/>
      <c r="H2024" s="104"/>
      <c r="I2024" s="104"/>
      <c r="J2024" s="104"/>
    </row>
    <row r="2025" spans="2:10" ht="18">
      <c r="B2025" s="211"/>
      <c r="C2025" s="211"/>
      <c r="D2025" s="104"/>
      <c r="E2025" s="104"/>
      <c r="F2025" s="104"/>
      <c r="G2025" s="104"/>
      <c r="H2025" s="104"/>
      <c r="I2025" s="104"/>
      <c r="J2025" s="104"/>
    </row>
    <row r="2026" spans="2:10" ht="18">
      <c r="B2026" s="211"/>
      <c r="C2026" s="211"/>
      <c r="D2026" s="104"/>
      <c r="E2026" s="104"/>
      <c r="F2026" s="104"/>
      <c r="G2026" s="104"/>
      <c r="H2026" s="104"/>
      <c r="I2026" s="104"/>
      <c r="J2026" s="104"/>
    </row>
    <row r="2027" spans="2:10" ht="18">
      <c r="B2027" s="211"/>
      <c r="C2027" s="211"/>
      <c r="D2027" s="104"/>
      <c r="E2027" s="104"/>
      <c r="F2027" s="104"/>
      <c r="G2027" s="104"/>
      <c r="H2027" s="104"/>
      <c r="I2027" s="104"/>
      <c r="J2027" s="104"/>
    </row>
    <row r="2028" spans="2:10" ht="18">
      <c r="B2028" s="211"/>
      <c r="C2028" s="211"/>
      <c r="D2028" s="104"/>
      <c r="E2028" s="104"/>
      <c r="F2028" s="104"/>
      <c r="G2028" s="104"/>
      <c r="H2028" s="104"/>
      <c r="I2028" s="104"/>
      <c r="J2028" s="104"/>
    </row>
    <row r="2029" spans="2:10" ht="18">
      <c r="B2029" s="211"/>
      <c r="C2029" s="211"/>
      <c r="D2029" s="104"/>
      <c r="E2029" s="104"/>
      <c r="F2029" s="104"/>
      <c r="G2029" s="104"/>
      <c r="H2029" s="104"/>
      <c r="I2029" s="104"/>
      <c r="J2029" s="104"/>
    </row>
    <row r="2030" spans="2:10" ht="18">
      <c r="B2030" s="211"/>
      <c r="C2030" s="211"/>
      <c r="D2030" s="104"/>
      <c r="E2030" s="104"/>
      <c r="F2030" s="104"/>
      <c r="G2030" s="104"/>
      <c r="H2030" s="104"/>
      <c r="I2030" s="104"/>
      <c r="J2030" s="104"/>
    </row>
    <row r="2031" spans="2:10" ht="18">
      <c r="B2031" s="211"/>
      <c r="C2031" s="211"/>
      <c r="D2031" s="104"/>
      <c r="E2031" s="104"/>
      <c r="F2031" s="104"/>
      <c r="G2031" s="104"/>
      <c r="H2031" s="104"/>
      <c r="I2031" s="104"/>
      <c r="J2031" s="104"/>
    </row>
    <row r="2032" spans="2:10" ht="18">
      <c r="B2032" s="211"/>
      <c r="C2032" s="211"/>
      <c r="D2032" s="104"/>
      <c r="E2032" s="104"/>
      <c r="F2032" s="104"/>
      <c r="G2032" s="104"/>
      <c r="H2032" s="104"/>
      <c r="I2032" s="104"/>
      <c r="J2032" s="104"/>
    </row>
    <row r="2033" spans="2:10" ht="18">
      <c r="B2033" s="211"/>
      <c r="C2033" s="211"/>
      <c r="D2033" s="104"/>
      <c r="E2033" s="104"/>
      <c r="F2033" s="104"/>
      <c r="G2033" s="104"/>
      <c r="H2033" s="104"/>
      <c r="I2033" s="104"/>
      <c r="J2033" s="104"/>
    </row>
    <row r="2034" spans="2:10" ht="18">
      <c r="B2034" s="211"/>
      <c r="C2034" s="211"/>
      <c r="D2034" s="104"/>
      <c r="E2034" s="104"/>
      <c r="F2034" s="104"/>
      <c r="G2034" s="104"/>
      <c r="H2034" s="104"/>
      <c r="I2034" s="104"/>
      <c r="J2034" s="104"/>
    </row>
    <row r="2035" spans="2:10" ht="18">
      <c r="B2035" s="211"/>
      <c r="C2035" s="211"/>
      <c r="D2035" s="104"/>
      <c r="E2035" s="104"/>
      <c r="F2035" s="104"/>
      <c r="G2035" s="104"/>
      <c r="H2035" s="104"/>
      <c r="I2035" s="104"/>
      <c r="J2035" s="104"/>
    </row>
    <row r="2036" spans="2:10" ht="18">
      <c r="B2036" s="211"/>
      <c r="C2036" s="211"/>
      <c r="D2036" s="104"/>
      <c r="E2036" s="104"/>
      <c r="F2036" s="104"/>
      <c r="G2036" s="104"/>
      <c r="H2036" s="104"/>
      <c r="I2036" s="104"/>
      <c r="J2036" s="104"/>
    </row>
    <row r="2037" spans="2:10" ht="18">
      <c r="B2037" s="211"/>
      <c r="C2037" s="211"/>
      <c r="D2037" s="104"/>
      <c r="E2037" s="104"/>
      <c r="F2037" s="104"/>
      <c r="G2037" s="104"/>
      <c r="H2037" s="104"/>
      <c r="I2037" s="104"/>
      <c r="J2037" s="104"/>
    </row>
    <row r="2038" spans="2:10" ht="18">
      <c r="B2038" s="211"/>
      <c r="C2038" s="211"/>
      <c r="D2038" s="104"/>
      <c r="E2038" s="104"/>
      <c r="F2038" s="104"/>
      <c r="G2038" s="104"/>
      <c r="H2038" s="104"/>
      <c r="I2038" s="104"/>
      <c r="J2038" s="104"/>
    </row>
    <row r="2039" spans="2:10" ht="18">
      <c r="B2039" s="211"/>
      <c r="C2039" s="211"/>
      <c r="D2039" s="104"/>
      <c r="E2039" s="104"/>
      <c r="F2039" s="104"/>
      <c r="G2039" s="104"/>
      <c r="H2039" s="104"/>
      <c r="I2039" s="104"/>
      <c r="J2039" s="104"/>
    </row>
    <row r="2040" spans="2:10" ht="18">
      <c r="B2040" s="211"/>
      <c r="C2040" s="211"/>
      <c r="D2040" s="104"/>
      <c r="E2040" s="104"/>
      <c r="F2040" s="104"/>
      <c r="G2040" s="104"/>
      <c r="H2040" s="104"/>
      <c r="I2040" s="104"/>
      <c r="J2040" s="104"/>
    </row>
  </sheetData>
  <mergeCells count="7">
    <mergeCell ref="E118:H118"/>
    <mergeCell ref="E119:H119"/>
    <mergeCell ref="E120:H120"/>
    <mergeCell ref="E121:H121"/>
    <mergeCell ref="F1:H5"/>
    <mergeCell ref="E116:H116"/>
    <mergeCell ref="E117:H117"/>
  </mergeCells>
  <dataValidations count="1">
    <dataValidation type="list" allowBlank="1" showInputMessage="1" showErrorMessage="1" sqref="A7:A121" xr:uid="{5F452FAE-6762-497E-940E-2634AB820AFF}">
      <formula1>$A$181:$A$185</formula1>
    </dataValidation>
  </dataValidations>
  <pageMargins left="0.7" right="0.7" top="0.75" bottom="0.75" header="0.3" footer="0.3"/>
  <pageSetup paperSize="9" scale="71" fitToHeight="0" orientation="portrait" horizontalDpi="1200" verticalDpi="120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3F5E0-A01C-466A-B59A-6577F231C42F}">
  <sheetPr codeName="Sheet7">
    <pageSetUpPr fitToPage="1"/>
  </sheetPr>
  <dimension ref="A1:AE1934"/>
  <sheetViews>
    <sheetView view="pageBreakPreview" zoomScale="92" zoomScaleNormal="80" zoomScaleSheetLayoutView="92" workbookViewId="0">
      <selection activeCell="M12" sqref="M12"/>
    </sheetView>
  </sheetViews>
  <sheetFormatPr defaultColWidth="9.140625" defaultRowHeight="35.1" customHeight="1"/>
  <cols>
    <col min="1" max="1" width="0.28515625" style="104" customWidth="1"/>
    <col min="2" max="2" width="18.85546875" style="166" customWidth="1"/>
    <col min="3" max="3" width="8.85546875" style="166" customWidth="1"/>
    <col min="4" max="4" width="8.140625" style="166" customWidth="1"/>
    <col min="5" max="5" width="15.85546875" style="162" customWidth="1"/>
    <col min="6" max="6" width="9.7109375" style="166" customWidth="1"/>
    <col min="7" max="8" width="9.7109375" style="167" customWidth="1"/>
    <col min="9" max="10" width="14.28515625" style="167" customWidth="1"/>
    <col min="11" max="11" width="17.28515625" style="104" bestFit="1" customWidth="1"/>
    <col min="12" max="12" width="10.42578125" style="104" customWidth="1"/>
    <col min="13" max="13" width="12" style="104" customWidth="1"/>
    <col min="14" max="14" width="7.28515625" style="104" bestFit="1" customWidth="1"/>
    <col min="15" max="16384" width="9.140625" style="104"/>
  </cols>
  <sheetData>
    <row r="1" spans="1:31" ht="60" customHeight="1">
      <c r="B1" s="301"/>
      <c r="C1" s="301"/>
      <c r="D1" s="301"/>
      <c r="E1" s="159"/>
      <c r="F1" s="301"/>
      <c r="G1" s="302"/>
      <c r="H1" s="302"/>
      <c r="I1" s="789"/>
      <c r="J1" s="789"/>
    </row>
    <row r="2" spans="1:31" ht="75.75" customHeight="1" thickBot="1">
      <c r="B2" s="301"/>
      <c r="C2" s="301"/>
      <c r="D2" s="806" t="s">
        <v>888</v>
      </c>
      <c r="E2" s="806"/>
      <c r="F2" s="806"/>
      <c r="G2" s="806"/>
      <c r="H2" s="806"/>
      <c r="I2" s="790"/>
      <c r="J2" s="790"/>
      <c r="K2" s="322"/>
      <c r="L2" s="322"/>
      <c r="M2" s="322"/>
    </row>
    <row r="3" spans="1:31" ht="35.1" customHeight="1" thickBot="1">
      <c r="B3" s="332" t="s">
        <v>433</v>
      </c>
      <c r="C3" s="792" t="s">
        <v>26</v>
      </c>
      <c r="D3" s="793"/>
      <c r="E3" s="793"/>
      <c r="F3" s="793"/>
      <c r="G3" s="793"/>
      <c r="H3" s="794"/>
      <c r="I3" s="324" t="s">
        <v>435</v>
      </c>
      <c r="J3" s="176" t="s">
        <v>654</v>
      </c>
      <c r="K3" s="177" t="s">
        <v>652</v>
      </c>
      <c r="L3" s="176" t="s">
        <v>657</v>
      </c>
      <c r="M3" s="177" t="s">
        <v>653</v>
      </c>
      <c r="U3" s="106"/>
      <c r="V3" s="107"/>
      <c r="W3" s="107"/>
      <c r="X3" s="107"/>
      <c r="Y3" s="107"/>
      <c r="Z3" s="107"/>
      <c r="AA3" s="107"/>
    </row>
    <row r="4" spans="1:31" ht="20.100000000000001" customHeight="1" thickBot="1">
      <c r="B4" s="334"/>
      <c r="C4" s="795"/>
      <c r="D4" s="796"/>
      <c r="E4" s="796"/>
      <c r="F4" s="796"/>
      <c r="G4" s="796"/>
      <c r="H4" s="797"/>
      <c r="I4" s="335"/>
      <c r="J4" s="336"/>
      <c r="K4" s="182"/>
      <c r="L4" s="336"/>
      <c r="M4" s="182"/>
      <c r="N4" s="183"/>
      <c r="O4" s="183"/>
    </row>
    <row r="5" spans="1:31" ht="20.100000000000001" customHeight="1" thickBot="1">
      <c r="B5" s="337" t="s">
        <v>436</v>
      </c>
      <c r="C5" s="798" t="s">
        <v>437</v>
      </c>
      <c r="D5" s="799"/>
      <c r="E5" s="799"/>
      <c r="F5" s="799"/>
      <c r="G5" s="799"/>
      <c r="H5" s="800"/>
      <c r="I5" s="186">
        <v>0</v>
      </c>
      <c r="J5" s="133">
        <v>0</v>
      </c>
      <c r="K5" s="134">
        <v>0</v>
      </c>
      <c r="L5" s="133"/>
      <c r="M5" s="134"/>
      <c r="N5" s="183"/>
      <c r="O5" s="183"/>
    </row>
    <row r="6" spans="1:31" ht="20.100000000000001" customHeight="1">
      <c r="B6" s="337"/>
      <c r="C6" s="795"/>
      <c r="D6" s="796"/>
      <c r="E6" s="796"/>
      <c r="F6" s="796"/>
      <c r="G6" s="796"/>
      <c r="H6" s="797"/>
      <c r="I6" s="189"/>
      <c r="J6" s="338"/>
      <c r="K6" s="339"/>
      <c r="L6" s="338"/>
      <c r="M6" s="339"/>
      <c r="N6" s="183"/>
      <c r="O6" s="183"/>
    </row>
    <row r="7" spans="1:31" ht="20.100000000000001" customHeight="1">
      <c r="B7" s="340" t="s">
        <v>438</v>
      </c>
      <c r="C7" s="798" t="s">
        <v>439</v>
      </c>
      <c r="D7" s="799"/>
      <c r="E7" s="799"/>
      <c r="F7" s="799"/>
      <c r="G7" s="799"/>
      <c r="H7" s="800"/>
      <c r="I7" s="186">
        <v>0</v>
      </c>
      <c r="J7" s="186">
        <f>IF(Pricing="Inclusive",25,22)</f>
        <v>25</v>
      </c>
      <c r="K7" s="134" t="str">
        <f>IF(I7=0,"",+I7*J7)</f>
        <v/>
      </c>
      <c r="L7" s="186" t="str">
        <f>IF(I7&lt;&gt;"",IF(General!$F$16&lt;&gt;"",ROUNDUP((1-General!$F$16)*J7,0),""),"")</f>
        <v/>
      </c>
      <c r="M7" s="134" t="str">
        <f>IFERROR(IF(I7&lt;&gt;"",L7*I7,""),K7)</f>
        <v/>
      </c>
      <c r="N7" s="183"/>
      <c r="O7" s="183"/>
    </row>
    <row r="8" spans="1:31" ht="20.100000000000001" customHeight="1" thickBot="1">
      <c r="A8" s="162"/>
      <c r="B8" s="341"/>
      <c r="C8" s="801"/>
      <c r="D8" s="802"/>
      <c r="E8" s="802"/>
      <c r="F8" s="802"/>
      <c r="G8" s="802"/>
      <c r="H8" s="803"/>
      <c r="I8" s="192"/>
      <c r="J8" s="192"/>
      <c r="K8" s="342" t="str">
        <f>IF(I8=0,"",+I8*J8)</f>
        <v/>
      </c>
      <c r="L8" s="192"/>
      <c r="M8" s="342"/>
      <c r="N8" s="183"/>
      <c r="O8" s="183"/>
    </row>
    <row r="9" spans="1:31" ht="35.1" customHeight="1" thickBot="1">
      <c r="B9" s="104"/>
      <c r="C9" s="804"/>
      <c r="D9" s="804"/>
      <c r="E9" s="804"/>
      <c r="F9" s="804"/>
      <c r="G9" s="804"/>
      <c r="H9" s="805"/>
      <c r="I9" s="195">
        <f>SUM(I4:I8)</f>
        <v>0</v>
      </c>
      <c r="J9" s="195" t="s">
        <v>384</v>
      </c>
      <c r="K9" s="196">
        <f>SUM(K5:K8)</f>
        <v>0</v>
      </c>
      <c r="L9" s="195" t="s">
        <v>385</v>
      </c>
      <c r="M9" s="196">
        <f>SUM(M5:M7)</f>
        <v>0</v>
      </c>
      <c r="N9" s="183"/>
      <c r="O9" s="183"/>
    </row>
    <row r="10" spans="1:31" ht="35.1" customHeight="1">
      <c r="A10" s="162"/>
      <c r="B10" s="88"/>
      <c r="C10" s="343"/>
      <c r="D10" s="343"/>
      <c r="E10" s="791"/>
      <c r="F10" s="791"/>
      <c r="G10" s="791"/>
      <c r="H10" s="343"/>
      <c r="I10" s="343"/>
      <c r="J10" s="343"/>
      <c r="M10" s="344"/>
    </row>
    <row r="11" spans="1:31" ht="35.1" customHeight="1">
      <c r="A11" s="162"/>
      <c r="B11" s="88"/>
      <c r="C11" s="345"/>
      <c r="D11" s="345" t="s">
        <v>440</v>
      </c>
      <c r="E11" s="346"/>
      <c r="F11" s="346"/>
      <c r="G11" s="346"/>
      <c r="H11" s="345"/>
      <c r="I11" s="346"/>
      <c r="J11" s="345"/>
    </row>
    <row r="12" spans="1:31" ht="40.5" customHeight="1">
      <c r="A12" s="162"/>
      <c r="B12" s="347"/>
      <c r="C12" s="348" t="s">
        <v>421</v>
      </c>
      <c r="D12" s="788" t="s">
        <v>441</v>
      </c>
      <c r="E12" s="788"/>
      <c r="F12" s="788"/>
      <c r="G12" s="788"/>
      <c r="H12" s="788"/>
      <c r="I12" s="788"/>
      <c r="J12" s="788"/>
    </row>
    <row r="13" spans="1:31" ht="24.95" customHeight="1">
      <c r="A13" s="162"/>
      <c r="B13" s="330"/>
      <c r="C13" s="348" t="s">
        <v>421</v>
      </c>
      <c r="D13" s="343" t="s">
        <v>442</v>
      </c>
      <c r="E13" s="349"/>
      <c r="F13" s="349"/>
      <c r="G13" s="349"/>
      <c r="H13" s="350"/>
      <c r="I13" s="349"/>
      <c r="J13" s="350"/>
      <c r="K13" s="696" t="s">
        <v>670</v>
      </c>
    </row>
    <row r="14" spans="1:31" s="356" customFormat="1" ht="9.9499999999999993" customHeight="1">
      <c r="A14" s="351"/>
      <c r="B14" s="351"/>
      <c r="C14" s="348"/>
      <c r="D14" s="352"/>
      <c r="E14" s="352"/>
      <c r="F14" s="352"/>
      <c r="G14" s="352"/>
      <c r="H14" s="352"/>
      <c r="I14" s="352"/>
      <c r="J14" s="352"/>
      <c r="K14" s="354"/>
      <c r="L14" s="355"/>
      <c r="AA14" s="355"/>
      <c r="AB14" s="355"/>
      <c r="AC14" s="355"/>
      <c r="AD14" s="355"/>
      <c r="AE14" s="355"/>
    </row>
    <row r="15" spans="1:31" s="356" customFormat="1" ht="39" customHeight="1">
      <c r="A15" s="351"/>
      <c r="B15" s="351"/>
      <c r="C15" s="348" t="str">
        <f>IF(D15&lt;&gt;"","-","")</f>
        <v>-</v>
      </c>
      <c r="D15" s="784" t="s">
        <v>658</v>
      </c>
      <c r="E15" s="784"/>
      <c r="F15" s="784"/>
      <c r="G15" s="784"/>
      <c r="H15" s="784"/>
      <c r="I15" s="784"/>
      <c r="J15" s="784"/>
      <c r="K15" s="784" t="s">
        <v>669</v>
      </c>
      <c r="L15" s="784"/>
      <c r="M15" s="784"/>
      <c r="N15" s="784"/>
      <c r="O15" s="784"/>
      <c r="AA15" s="355"/>
      <c r="AB15" s="355"/>
      <c r="AC15" s="355"/>
      <c r="AD15" s="355"/>
      <c r="AE15" s="355"/>
    </row>
    <row r="16" spans="1:31" s="356" customFormat="1" ht="9.9499999999999993" customHeight="1">
      <c r="A16" s="351"/>
      <c r="B16" s="351"/>
      <c r="C16" s="348"/>
      <c r="D16" s="352"/>
      <c r="E16" s="352"/>
      <c r="F16" s="352"/>
      <c r="G16" s="352"/>
      <c r="H16" s="352"/>
      <c r="I16" s="352"/>
      <c r="J16" s="352"/>
      <c r="K16" s="354"/>
      <c r="L16" s="355"/>
      <c r="AA16" s="355"/>
      <c r="AB16" s="355"/>
      <c r="AC16" s="355"/>
      <c r="AD16" s="355"/>
      <c r="AE16" s="355"/>
    </row>
    <row r="17" spans="1:27" ht="39.75" customHeight="1">
      <c r="A17" s="162"/>
      <c r="B17" s="330"/>
      <c r="C17" s="348" t="str">
        <f>IF(D17&lt;&gt;"","-","")</f>
        <v>-</v>
      </c>
      <c r="D17" s="784" t="s">
        <v>668</v>
      </c>
      <c r="E17" s="784"/>
      <c r="F17" s="784"/>
      <c r="G17" s="784"/>
      <c r="H17" s="784"/>
      <c r="I17" s="784"/>
      <c r="J17" s="784"/>
    </row>
    <row r="18" spans="1:27" ht="35.1" customHeight="1">
      <c r="A18" s="162"/>
      <c r="B18" s="88"/>
      <c r="C18" s="88"/>
      <c r="D18" s="88"/>
      <c r="E18" s="807"/>
      <c r="F18" s="807"/>
      <c r="G18" s="807"/>
      <c r="H18" s="160"/>
      <c r="I18" s="160"/>
      <c r="J18" s="160"/>
    </row>
    <row r="19" spans="1:27" ht="35.1" customHeight="1">
      <c r="A19" s="162"/>
      <c r="B19" s="88"/>
      <c r="C19" s="88"/>
      <c r="D19" s="88"/>
      <c r="E19" s="807"/>
      <c r="F19" s="807"/>
      <c r="G19" s="807"/>
      <c r="H19" s="160"/>
      <c r="I19" s="160"/>
      <c r="J19" s="160"/>
    </row>
    <row r="20" spans="1:27" ht="35.1" customHeight="1">
      <c r="A20" s="162"/>
      <c r="B20" s="88"/>
      <c r="C20" s="358"/>
      <c r="D20" s="808"/>
      <c r="E20" s="808"/>
      <c r="F20" s="808"/>
      <c r="G20" s="808"/>
      <c r="H20" s="808"/>
      <c r="I20" s="359"/>
      <c r="J20" s="360"/>
    </row>
    <row r="21" spans="1:27" ht="35.1" customHeight="1">
      <c r="A21" s="162"/>
      <c r="B21" s="88"/>
      <c r="C21" s="358"/>
      <c r="D21" s="361"/>
      <c r="E21" s="362"/>
      <c r="F21" s="363"/>
      <c r="G21" s="363"/>
      <c r="H21" s="364"/>
      <c r="I21" s="363"/>
      <c r="J21" s="364"/>
    </row>
    <row r="22" spans="1:27" ht="35.1" customHeight="1">
      <c r="A22" s="162"/>
      <c r="B22" s="162"/>
      <c r="C22" s="162"/>
      <c r="D22" s="809"/>
      <c r="E22" s="809"/>
      <c r="F22" s="809"/>
      <c r="G22" s="809"/>
      <c r="H22" s="88"/>
      <c r="I22" s="88"/>
      <c r="J22" s="88"/>
    </row>
    <row r="23" spans="1:27" ht="35.1" customHeight="1">
      <c r="A23" s="162"/>
      <c r="B23" s="162"/>
      <c r="C23" s="162"/>
      <c r="D23" s="809"/>
      <c r="E23" s="809"/>
      <c r="F23" s="809"/>
      <c r="G23" s="809"/>
      <c r="H23" s="88"/>
      <c r="I23" s="88"/>
      <c r="J23" s="88"/>
    </row>
    <row r="24" spans="1:27" ht="18.75" customHeight="1">
      <c r="A24" s="159"/>
      <c r="B24" s="159"/>
      <c r="C24" s="88"/>
      <c r="D24" s="88"/>
      <c r="E24" s="159"/>
      <c r="F24" s="807"/>
      <c r="G24" s="807"/>
      <c r="H24" s="104"/>
      <c r="I24" s="104"/>
      <c r="J24" s="104"/>
    </row>
    <row r="25" spans="1:27" ht="35.1" customHeight="1">
      <c r="A25" s="162"/>
      <c r="B25" s="159"/>
      <c r="C25" s="159"/>
      <c r="D25" s="159"/>
      <c r="E25" s="158"/>
      <c r="F25" s="159"/>
      <c r="G25" s="160"/>
      <c r="H25" s="160"/>
      <c r="I25" s="160"/>
      <c r="J25" s="160"/>
    </row>
    <row r="26" spans="1:27" s="166" customFormat="1" ht="35.1" customHeight="1">
      <c r="A26" s="104"/>
      <c r="B26" s="169"/>
      <c r="C26" s="365"/>
      <c r="D26" s="366"/>
      <c r="E26" s="367"/>
      <c r="G26" s="368"/>
      <c r="H26" s="167"/>
      <c r="I26" s="368"/>
      <c r="J26" s="167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</row>
    <row r="27" spans="1:27" s="166" customFormat="1" ht="35.1" customHeight="1">
      <c r="A27" s="104"/>
      <c r="B27" s="169"/>
      <c r="C27" s="365"/>
      <c r="D27" s="366"/>
      <c r="E27" s="367"/>
      <c r="G27" s="368"/>
      <c r="H27" s="167"/>
      <c r="I27" s="368"/>
      <c r="J27" s="167"/>
      <c r="K27" s="104"/>
      <c r="L27" s="104"/>
      <c r="M27" s="104"/>
      <c r="N27" s="104"/>
      <c r="O27" s="104"/>
      <c r="P27" s="104"/>
      <c r="Q27" s="104"/>
      <c r="R27" s="104"/>
      <c r="S27" s="104"/>
      <c r="T27" s="104"/>
      <c r="U27" s="104"/>
      <c r="V27" s="104"/>
      <c r="W27" s="104"/>
      <c r="X27" s="104"/>
      <c r="Y27" s="104"/>
      <c r="Z27" s="104"/>
      <c r="AA27" s="104"/>
    </row>
    <row r="28" spans="1:27" s="166" customFormat="1" ht="35.1" customHeight="1">
      <c r="A28" s="104"/>
      <c r="B28" s="169"/>
      <c r="C28" s="365"/>
      <c r="D28" s="366"/>
      <c r="E28" s="367"/>
      <c r="G28" s="368"/>
      <c r="H28" s="167"/>
      <c r="I28" s="368"/>
      <c r="J28" s="167"/>
      <c r="K28" s="104"/>
      <c r="L28" s="104"/>
      <c r="M28" s="104"/>
      <c r="N28" s="104"/>
      <c r="O28" s="104"/>
      <c r="P28" s="104"/>
      <c r="Q28" s="104"/>
      <c r="R28" s="104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1:27" s="166" customFormat="1" ht="35.1" customHeight="1">
      <c r="A29" s="104"/>
      <c r="B29" s="169"/>
      <c r="C29" s="365"/>
      <c r="D29" s="366"/>
      <c r="E29" s="367"/>
      <c r="G29" s="368"/>
      <c r="H29" s="167"/>
      <c r="I29" s="368"/>
      <c r="J29" s="167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104"/>
      <c r="Y29" s="104"/>
      <c r="Z29" s="104"/>
      <c r="AA29" s="104"/>
    </row>
    <row r="30" spans="1:27" s="166" customFormat="1" ht="35.1" customHeight="1">
      <c r="A30" s="104"/>
      <c r="B30" s="169"/>
      <c r="C30" s="365"/>
      <c r="D30" s="366"/>
      <c r="E30" s="367"/>
      <c r="G30" s="368"/>
      <c r="H30" s="167"/>
      <c r="I30" s="368"/>
      <c r="J30" s="167"/>
      <c r="K30" s="104"/>
      <c r="L30" s="104"/>
      <c r="M30" s="104"/>
      <c r="N30" s="104"/>
      <c r="O30" s="104"/>
      <c r="P30" s="104"/>
      <c r="Q30" s="104"/>
      <c r="R30" s="104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1:27" s="166" customFormat="1" ht="35.1" customHeight="1">
      <c r="A31" s="104"/>
      <c r="B31" s="169"/>
      <c r="C31" s="365"/>
      <c r="D31" s="366"/>
      <c r="E31" s="367"/>
      <c r="G31" s="368"/>
      <c r="H31" s="167"/>
      <c r="I31" s="368"/>
      <c r="J31" s="167"/>
      <c r="K31" s="104"/>
      <c r="L31" s="104"/>
      <c r="M31" s="104"/>
      <c r="N31" s="104"/>
      <c r="O31" s="104"/>
      <c r="P31" s="104"/>
      <c r="Q31" s="104"/>
      <c r="R31" s="104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1:27" s="166" customFormat="1" ht="35.1" customHeight="1">
      <c r="A32" s="104"/>
      <c r="B32" s="169"/>
      <c r="C32" s="365"/>
      <c r="D32" s="366"/>
      <c r="E32" s="367"/>
      <c r="G32" s="368"/>
      <c r="H32" s="167"/>
      <c r="I32" s="368"/>
      <c r="J32" s="167"/>
      <c r="K32" s="104"/>
      <c r="L32" s="104"/>
      <c r="M32" s="104"/>
      <c r="N32" s="104"/>
      <c r="O32" s="104"/>
      <c r="P32" s="104"/>
      <c r="Q32" s="104"/>
      <c r="R32" s="104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1:27" s="166" customFormat="1" ht="35.1" customHeight="1">
      <c r="A33" s="104"/>
      <c r="B33" s="169"/>
      <c r="C33" s="365"/>
      <c r="D33" s="366"/>
      <c r="E33" s="367"/>
      <c r="G33" s="368"/>
      <c r="H33" s="167"/>
      <c r="I33" s="368"/>
      <c r="J33" s="167"/>
      <c r="K33" s="104"/>
      <c r="L33" s="104"/>
      <c r="M33" s="104"/>
      <c r="N33" s="104"/>
      <c r="O33" s="104"/>
      <c r="P33" s="104"/>
      <c r="Q33" s="104"/>
      <c r="R33" s="104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1:27" s="166" customFormat="1" ht="35.1" customHeight="1">
      <c r="A34" s="104"/>
      <c r="B34" s="169"/>
      <c r="C34" s="365"/>
      <c r="D34" s="366"/>
      <c r="E34" s="367"/>
      <c r="G34" s="368"/>
      <c r="H34" s="167"/>
      <c r="I34" s="368"/>
      <c r="J34" s="167"/>
      <c r="K34" s="104"/>
      <c r="L34" s="104"/>
      <c r="M34" s="104"/>
      <c r="N34" s="104"/>
      <c r="O34" s="104"/>
      <c r="P34" s="104"/>
      <c r="Q34" s="104"/>
      <c r="R34" s="104"/>
      <c r="S34" s="104"/>
      <c r="T34" s="104"/>
      <c r="U34" s="104"/>
      <c r="V34" s="104"/>
      <c r="W34" s="104"/>
      <c r="X34" s="104"/>
      <c r="Y34" s="104"/>
      <c r="Z34" s="104"/>
      <c r="AA34" s="104"/>
    </row>
    <row r="35" spans="1:27" s="166" customFormat="1" ht="35.1" customHeight="1">
      <c r="A35" s="104"/>
      <c r="B35" s="169"/>
      <c r="C35" s="365"/>
      <c r="D35" s="366"/>
      <c r="E35" s="367"/>
      <c r="G35" s="368"/>
      <c r="H35" s="167"/>
      <c r="I35" s="368"/>
      <c r="J35" s="167"/>
      <c r="K35" s="104"/>
      <c r="L35" s="104"/>
      <c r="M35" s="104"/>
      <c r="N35" s="104"/>
      <c r="O35" s="104"/>
      <c r="P35" s="104"/>
      <c r="Q35" s="104"/>
      <c r="R35" s="104"/>
      <c r="S35" s="104"/>
      <c r="T35" s="104"/>
      <c r="U35" s="104"/>
      <c r="V35" s="104"/>
      <c r="W35" s="104"/>
      <c r="X35" s="104"/>
      <c r="Y35" s="104"/>
      <c r="Z35" s="104"/>
      <c r="AA35" s="104"/>
    </row>
    <row r="36" spans="1:27" s="166" customFormat="1" ht="35.1" customHeight="1">
      <c r="A36" s="104"/>
      <c r="B36" s="104"/>
      <c r="C36" s="365"/>
      <c r="D36" s="366"/>
      <c r="E36" s="367"/>
      <c r="G36" s="368"/>
      <c r="H36" s="167"/>
      <c r="I36" s="368"/>
      <c r="J36" s="167"/>
      <c r="K36" s="104"/>
      <c r="L36" s="104"/>
      <c r="M36" s="104"/>
      <c r="N36" s="104"/>
      <c r="O36" s="104"/>
      <c r="P36" s="104"/>
      <c r="Q36" s="104"/>
      <c r="R36" s="104"/>
      <c r="S36" s="104"/>
      <c r="T36" s="104"/>
      <c r="U36" s="104"/>
      <c r="V36" s="104"/>
      <c r="W36" s="104"/>
      <c r="X36" s="104"/>
      <c r="Y36" s="104"/>
      <c r="Z36" s="104"/>
      <c r="AA36" s="104"/>
    </row>
    <row r="37" spans="1:27" s="166" customFormat="1" ht="35.1" customHeight="1">
      <c r="A37" s="104"/>
      <c r="B37" s="104"/>
      <c r="C37" s="365"/>
      <c r="D37" s="366"/>
      <c r="E37" s="367"/>
      <c r="G37" s="368"/>
      <c r="H37" s="167"/>
      <c r="I37" s="368"/>
      <c r="J37" s="167"/>
      <c r="K37" s="104"/>
      <c r="L37" s="104"/>
      <c r="M37" s="104"/>
      <c r="N37" s="104"/>
      <c r="O37" s="104"/>
      <c r="P37" s="104"/>
      <c r="Q37" s="104"/>
      <c r="R37" s="104"/>
      <c r="S37" s="104"/>
      <c r="T37" s="104"/>
      <c r="U37" s="104"/>
      <c r="V37" s="104"/>
      <c r="W37" s="104"/>
      <c r="X37" s="104"/>
      <c r="Y37" s="104"/>
      <c r="Z37" s="104"/>
      <c r="AA37" s="104"/>
    </row>
    <row r="38" spans="1:27" s="166" customFormat="1" ht="35.1" customHeight="1">
      <c r="A38" s="104"/>
      <c r="C38" s="365"/>
      <c r="D38" s="366"/>
      <c r="E38" s="367"/>
      <c r="G38" s="368"/>
      <c r="H38" s="167"/>
      <c r="I38" s="368"/>
      <c r="J38" s="167"/>
      <c r="K38" s="104"/>
      <c r="L38" s="104"/>
      <c r="M38" s="104"/>
      <c r="N38" s="104"/>
      <c r="O38" s="104"/>
      <c r="P38" s="104"/>
      <c r="Q38" s="104"/>
      <c r="R38" s="104"/>
      <c r="S38" s="104"/>
      <c r="T38" s="104"/>
      <c r="U38" s="104"/>
      <c r="V38" s="104"/>
      <c r="W38" s="104"/>
      <c r="X38" s="104"/>
      <c r="Y38" s="104"/>
      <c r="Z38" s="104"/>
      <c r="AA38" s="104"/>
    </row>
    <row r="39" spans="1:27" s="166" customFormat="1" ht="35.1" customHeight="1">
      <c r="A39" s="104"/>
      <c r="C39" s="365"/>
      <c r="D39" s="366"/>
      <c r="E39" s="367"/>
      <c r="G39" s="368"/>
      <c r="H39" s="167"/>
      <c r="I39" s="368"/>
      <c r="J39" s="167"/>
      <c r="K39" s="104"/>
      <c r="L39" s="104"/>
      <c r="M39" s="104"/>
      <c r="N39" s="104"/>
      <c r="O39" s="104"/>
      <c r="P39" s="104"/>
      <c r="Q39" s="104"/>
      <c r="R39" s="104"/>
      <c r="S39" s="104"/>
      <c r="T39" s="104"/>
      <c r="U39" s="104"/>
      <c r="V39" s="104"/>
      <c r="W39" s="104"/>
      <c r="X39" s="104"/>
      <c r="Y39" s="104"/>
      <c r="Z39" s="104"/>
      <c r="AA39" s="104"/>
    </row>
    <row r="40" spans="1:27" ht="35.1" customHeight="1">
      <c r="C40" s="365"/>
      <c r="D40" s="366"/>
      <c r="E40" s="367"/>
      <c r="G40" s="368"/>
      <c r="I40" s="368"/>
    </row>
    <row r="41" spans="1:27" ht="35.1" customHeight="1">
      <c r="C41" s="365"/>
      <c r="D41" s="366"/>
      <c r="E41" s="367"/>
      <c r="G41" s="368"/>
      <c r="I41" s="368"/>
    </row>
    <row r="42" spans="1:27" ht="35.1" customHeight="1">
      <c r="C42" s="365"/>
      <c r="D42" s="366"/>
      <c r="E42" s="367"/>
      <c r="G42" s="368"/>
      <c r="I42" s="368"/>
    </row>
    <row r="43" spans="1:27" ht="35.1" customHeight="1">
      <c r="B43" s="104"/>
      <c r="C43" s="365"/>
      <c r="D43" s="366"/>
      <c r="E43" s="367"/>
      <c r="G43" s="368"/>
      <c r="H43" s="104"/>
      <c r="I43" s="368"/>
      <c r="J43" s="104"/>
    </row>
    <row r="44" spans="1:27" ht="35.1" customHeight="1">
      <c r="B44" s="104"/>
      <c r="C44" s="104"/>
      <c r="D44" s="104"/>
      <c r="E44" s="104"/>
      <c r="F44" s="104"/>
      <c r="G44" s="104"/>
      <c r="H44" s="104"/>
      <c r="I44" s="104"/>
      <c r="J44" s="104"/>
    </row>
    <row r="45" spans="1:27" ht="35.1" customHeight="1">
      <c r="B45" s="104"/>
      <c r="C45" s="104"/>
      <c r="D45" s="104"/>
      <c r="E45" s="104"/>
      <c r="F45" s="104"/>
      <c r="G45" s="104"/>
      <c r="H45" s="104"/>
      <c r="I45" s="104"/>
      <c r="J45" s="104"/>
    </row>
    <row r="46" spans="1:27" ht="35.1" customHeight="1">
      <c r="B46" s="104"/>
      <c r="C46" s="365"/>
      <c r="D46" s="366"/>
      <c r="E46" s="367"/>
      <c r="G46" s="368"/>
      <c r="H46" s="104"/>
      <c r="I46" s="368"/>
      <c r="J46" s="104"/>
    </row>
    <row r="47" spans="1:27" ht="35.1" customHeight="1">
      <c r="B47" s="104"/>
      <c r="C47" s="104"/>
      <c r="D47" s="104"/>
      <c r="E47" s="104"/>
      <c r="F47" s="104"/>
      <c r="G47" s="104"/>
      <c r="H47" s="104"/>
      <c r="I47" s="104"/>
      <c r="J47" s="104"/>
    </row>
    <row r="48" spans="1:27" ht="35.1" customHeight="1">
      <c r="B48" s="104"/>
      <c r="C48" s="104"/>
      <c r="D48" s="104"/>
      <c r="E48" s="104"/>
      <c r="F48" s="104"/>
      <c r="G48" s="104"/>
      <c r="H48" s="104"/>
      <c r="I48" s="104"/>
      <c r="J48" s="104"/>
    </row>
    <row r="49" s="104" customFormat="1" ht="35.1" customHeight="1"/>
    <row r="50" s="104" customFormat="1" ht="35.1" customHeight="1"/>
    <row r="51" s="104" customFormat="1" ht="35.1" customHeight="1"/>
    <row r="52" s="104" customFormat="1" ht="35.1" customHeight="1"/>
    <row r="53" s="104" customFormat="1" ht="35.1" customHeight="1"/>
    <row r="54" s="104" customFormat="1" ht="35.1" customHeight="1"/>
    <row r="55" s="104" customFormat="1" ht="35.1" customHeight="1"/>
    <row r="56" s="104" customFormat="1" ht="35.1" customHeight="1"/>
    <row r="57" s="104" customFormat="1" ht="35.1" customHeight="1"/>
    <row r="58" s="104" customFormat="1" ht="35.1" customHeight="1"/>
    <row r="59" s="104" customFormat="1" ht="35.1" customHeight="1"/>
    <row r="60" s="104" customFormat="1" ht="35.1" customHeight="1"/>
    <row r="61" s="104" customFormat="1" ht="35.1" customHeight="1"/>
    <row r="62" s="104" customFormat="1" ht="35.1" customHeight="1"/>
    <row r="63" s="104" customFormat="1" ht="35.1" customHeight="1"/>
    <row r="64" s="104" customFormat="1" ht="35.1" customHeight="1"/>
    <row r="65" s="104" customFormat="1" ht="35.1" customHeight="1"/>
    <row r="66" s="104" customFormat="1" ht="35.1" customHeight="1"/>
    <row r="67" s="104" customFormat="1" ht="35.1" customHeight="1"/>
    <row r="68" s="104" customFormat="1" ht="35.1" customHeight="1"/>
    <row r="69" s="104" customFormat="1" ht="35.1" customHeight="1"/>
    <row r="70" s="104" customFormat="1" ht="35.1" customHeight="1"/>
    <row r="71" s="104" customFormat="1" ht="35.1" customHeight="1"/>
    <row r="72" s="104" customFormat="1" ht="35.1" customHeight="1"/>
    <row r="73" s="104" customFormat="1" ht="35.1" customHeight="1"/>
    <row r="74" s="104" customFormat="1" ht="35.1" customHeight="1"/>
    <row r="75" s="104" customFormat="1" ht="35.1" customHeight="1"/>
    <row r="76" s="104" customFormat="1" ht="35.1" customHeight="1"/>
    <row r="77" s="104" customFormat="1" ht="35.1" customHeight="1"/>
    <row r="78" s="104" customFormat="1" ht="35.1" customHeight="1"/>
    <row r="79" s="104" customFormat="1" ht="35.1" customHeight="1"/>
    <row r="80" s="104" customFormat="1" ht="35.1" customHeight="1"/>
    <row r="81" s="104" customFormat="1" ht="35.1" customHeight="1"/>
    <row r="82" s="104" customFormat="1" ht="35.1" customHeight="1"/>
    <row r="83" s="104" customFormat="1" ht="35.1" customHeight="1"/>
    <row r="84" s="104" customFormat="1" ht="35.1" customHeight="1"/>
    <row r="85" s="104" customFormat="1" ht="35.1" customHeight="1"/>
    <row r="86" s="104" customFormat="1" ht="35.1" customHeight="1"/>
    <row r="87" s="104" customFormat="1" ht="35.1" customHeight="1"/>
    <row r="88" s="104" customFormat="1" ht="35.1" customHeight="1"/>
    <row r="89" s="104" customFormat="1" ht="35.1" customHeight="1"/>
    <row r="90" s="104" customFormat="1" ht="35.1" customHeight="1"/>
    <row r="91" s="104" customFormat="1" ht="35.1" customHeight="1"/>
    <row r="92" s="104" customFormat="1" ht="35.1" customHeight="1"/>
    <row r="93" s="104" customFormat="1" ht="35.1" customHeight="1"/>
    <row r="94" s="104" customFormat="1" ht="35.1" customHeight="1"/>
    <row r="95" s="104" customFormat="1" ht="35.1" customHeight="1"/>
    <row r="96" s="104" customFormat="1" ht="35.1" customHeight="1"/>
    <row r="97" s="104" customFormat="1" ht="35.1" customHeight="1"/>
    <row r="98" s="104" customFormat="1" ht="35.1" customHeight="1"/>
    <row r="99" s="104" customFormat="1" ht="35.1" customHeight="1"/>
    <row r="100" s="104" customFormat="1" ht="35.1" customHeight="1"/>
    <row r="101" s="104" customFormat="1" ht="35.1" customHeight="1"/>
    <row r="102" s="104" customFormat="1" ht="35.1" customHeight="1"/>
    <row r="103" s="104" customFormat="1" ht="35.1" customHeight="1"/>
    <row r="104" s="104" customFormat="1" ht="35.1" customHeight="1"/>
    <row r="105" s="104" customFormat="1" ht="35.1" customHeight="1"/>
    <row r="106" s="104" customFormat="1" ht="35.1" customHeight="1"/>
    <row r="107" s="104" customFormat="1" ht="35.1" customHeight="1"/>
    <row r="108" s="104" customFormat="1" ht="35.1" customHeight="1"/>
    <row r="109" s="104" customFormat="1" ht="35.1" customHeight="1"/>
    <row r="110" s="104" customFormat="1" ht="35.1" customHeight="1"/>
    <row r="111" s="104" customFormat="1" ht="35.1" customHeight="1"/>
    <row r="112" s="104" customFormat="1" ht="35.1" customHeight="1"/>
    <row r="113" s="104" customFormat="1" ht="35.1" customHeight="1"/>
    <row r="114" s="104" customFormat="1" ht="35.1" customHeight="1"/>
    <row r="115" s="104" customFormat="1" ht="35.1" customHeight="1"/>
    <row r="116" s="104" customFormat="1" ht="35.1" customHeight="1"/>
    <row r="117" s="104" customFormat="1" ht="35.1" customHeight="1"/>
    <row r="118" s="104" customFormat="1" ht="35.1" customHeight="1"/>
    <row r="119" s="104" customFormat="1" ht="35.1" customHeight="1"/>
    <row r="120" s="104" customFormat="1" ht="35.1" customHeight="1"/>
    <row r="121" s="104" customFormat="1" ht="35.1" customHeight="1"/>
    <row r="122" s="104" customFormat="1" ht="35.1" customHeight="1"/>
    <row r="123" s="104" customFormat="1" ht="35.1" customHeight="1"/>
    <row r="124" s="104" customFormat="1" ht="35.1" customHeight="1"/>
    <row r="125" s="104" customFormat="1" ht="35.1" customHeight="1"/>
    <row r="126" s="104" customFormat="1" ht="35.1" customHeight="1"/>
    <row r="127" s="104" customFormat="1" ht="35.1" customHeight="1"/>
    <row r="128" s="104" customFormat="1" ht="35.1" customHeight="1"/>
    <row r="129" s="104" customFormat="1" ht="35.1" customHeight="1"/>
    <row r="130" s="104" customFormat="1" ht="35.1" customHeight="1"/>
    <row r="131" s="104" customFormat="1" ht="35.1" customHeight="1"/>
    <row r="132" s="104" customFormat="1" ht="35.1" customHeight="1"/>
    <row r="133" s="104" customFormat="1" ht="35.1" customHeight="1"/>
    <row r="134" s="104" customFormat="1" ht="35.1" customHeight="1"/>
    <row r="135" s="104" customFormat="1" ht="35.1" customHeight="1"/>
    <row r="136" s="104" customFormat="1" ht="35.1" customHeight="1"/>
    <row r="137" s="104" customFormat="1" ht="35.1" customHeight="1"/>
    <row r="138" s="104" customFormat="1" ht="35.1" customHeight="1"/>
    <row r="139" s="104" customFormat="1" ht="35.1" customHeight="1"/>
    <row r="140" s="104" customFormat="1" ht="35.1" customHeight="1"/>
    <row r="141" s="104" customFormat="1" ht="35.1" customHeight="1"/>
    <row r="142" s="104" customFormat="1" ht="35.1" customHeight="1"/>
    <row r="143" s="104" customFormat="1" ht="35.1" customHeight="1"/>
    <row r="144" s="104" customFormat="1" ht="35.1" customHeight="1"/>
    <row r="145" s="104" customFormat="1" ht="35.1" customHeight="1"/>
    <row r="146" s="104" customFormat="1" ht="35.1" customHeight="1"/>
    <row r="147" s="104" customFormat="1" ht="35.1" customHeight="1"/>
    <row r="148" s="104" customFormat="1" ht="35.1" customHeight="1"/>
    <row r="149" s="104" customFormat="1" ht="35.1" customHeight="1"/>
    <row r="150" s="104" customFormat="1" ht="35.1" customHeight="1"/>
    <row r="151" s="104" customFormat="1" ht="35.1" customHeight="1"/>
    <row r="152" s="104" customFormat="1" ht="35.1" customHeight="1"/>
    <row r="153" s="104" customFormat="1" ht="35.1" customHeight="1"/>
    <row r="154" s="104" customFormat="1" ht="35.1" customHeight="1"/>
    <row r="155" s="104" customFormat="1" ht="35.1" customHeight="1"/>
    <row r="156" s="104" customFormat="1" ht="35.1" customHeight="1"/>
    <row r="157" s="104" customFormat="1" ht="35.1" customHeight="1"/>
    <row r="158" s="104" customFormat="1" ht="35.1" customHeight="1"/>
    <row r="159" s="104" customFormat="1" ht="35.1" customHeight="1"/>
    <row r="160" s="104" customFormat="1" ht="35.1" customHeight="1"/>
    <row r="161" s="104" customFormat="1" ht="35.1" customHeight="1"/>
    <row r="162" s="104" customFormat="1" ht="35.1" customHeight="1"/>
    <row r="163" s="104" customFormat="1" ht="35.1" customHeight="1"/>
    <row r="164" s="104" customFormat="1" ht="35.1" customHeight="1"/>
    <row r="165" s="104" customFormat="1" ht="35.1" customHeight="1"/>
    <row r="166" s="104" customFormat="1" ht="35.1" customHeight="1"/>
    <row r="167" s="104" customFormat="1" ht="35.1" customHeight="1"/>
    <row r="168" s="104" customFormat="1" ht="35.1" customHeight="1"/>
    <row r="169" s="104" customFormat="1" ht="35.1" customHeight="1"/>
    <row r="170" s="104" customFormat="1" ht="35.1" customHeight="1"/>
    <row r="171" s="104" customFormat="1" ht="35.1" customHeight="1"/>
    <row r="172" s="104" customFormat="1" ht="35.1" customHeight="1"/>
    <row r="173" s="104" customFormat="1" ht="35.1" customHeight="1"/>
    <row r="174" s="104" customFormat="1" ht="35.1" customHeight="1"/>
    <row r="175" s="104" customFormat="1" ht="35.1" customHeight="1"/>
    <row r="176" s="104" customFormat="1" ht="35.1" customHeight="1"/>
    <row r="177" s="104" customFormat="1" ht="35.1" customHeight="1"/>
    <row r="178" s="104" customFormat="1" ht="35.1" customHeight="1"/>
    <row r="179" s="104" customFormat="1" ht="35.1" customHeight="1"/>
    <row r="180" s="104" customFormat="1" ht="35.1" customHeight="1"/>
    <row r="181" s="104" customFormat="1" ht="35.1" customHeight="1"/>
    <row r="182" s="104" customFormat="1" ht="35.1" customHeight="1"/>
    <row r="183" s="104" customFormat="1" ht="35.1" customHeight="1"/>
    <row r="184" s="104" customFormat="1" ht="35.1" customHeight="1"/>
    <row r="185" s="104" customFormat="1" ht="35.1" customHeight="1"/>
    <row r="186" s="104" customFormat="1" ht="35.1" customHeight="1"/>
    <row r="187" s="104" customFormat="1" ht="35.1" customHeight="1"/>
    <row r="188" s="104" customFormat="1" ht="35.1" customHeight="1"/>
    <row r="189" s="104" customFormat="1" ht="35.1" customHeight="1"/>
    <row r="190" s="104" customFormat="1" ht="35.1" customHeight="1"/>
    <row r="191" s="104" customFormat="1" ht="35.1" customHeight="1"/>
    <row r="192" s="104" customFormat="1" ht="35.1" customHeight="1"/>
    <row r="193" s="104" customFormat="1" ht="35.1" customHeight="1"/>
    <row r="194" s="104" customFormat="1" ht="35.1" customHeight="1"/>
    <row r="195" s="104" customFormat="1" ht="35.1" customHeight="1"/>
    <row r="196" s="104" customFormat="1" ht="35.1" customHeight="1"/>
    <row r="197" s="104" customFormat="1" ht="35.1" customHeight="1"/>
    <row r="198" s="104" customFormat="1" ht="35.1" customHeight="1"/>
    <row r="199" s="104" customFormat="1" ht="35.1" customHeight="1"/>
    <row r="200" s="104" customFormat="1" ht="35.1" customHeight="1"/>
    <row r="201" s="104" customFormat="1" ht="35.1" customHeight="1"/>
    <row r="202" s="104" customFormat="1" ht="35.1" customHeight="1"/>
    <row r="203" s="104" customFormat="1" ht="35.1" customHeight="1"/>
    <row r="204" s="104" customFormat="1" ht="35.1" customHeight="1"/>
    <row r="205" s="104" customFormat="1" ht="35.1" customHeight="1"/>
    <row r="206" s="104" customFormat="1" ht="35.1" customHeight="1"/>
    <row r="207" s="104" customFormat="1" ht="35.1" customHeight="1"/>
    <row r="208" s="104" customFormat="1" ht="35.1" customHeight="1"/>
    <row r="209" s="104" customFormat="1" ht="35.1" customHeight="1"/>
    <row r="210" s="104" customFormat="1" ht="35.1" customHeight="1"/>
    <row r="211" s="104" customFormat="1" ht="35.1" customHeight="1"/>
    <row r="212" s="104" customFormat="1" ht="35.1" customHeight="1"/>
    <row r="213" s="104" customFormat="1" ht="35.1" customHeight="1"/>
    <row r="214" s="104" customFormat="1" ht="35.1" customHeight="1"/>
    <row r="215" s="104" customFormat="1" ht="35.1" customHeight="1"/>
    <row r="216" s="104" customFormat="1" ht="35.1" customHeight="1"/>
    <row r="217" s="104" customFormat="1" ht="35.1" customHeight="1"/>
    <row r="218" s="104" customFormat="1" ht="35.1" customHeight="1"/>
    <row r="219" s="104" customFormat="1" ht="35.1" customHeight="1"/>
    <row r="220" s="104" customFormat="1" ht="35.1" customHeight="1"/>
    <row r="221" s="104" customFormat="1" ht="35.1" customHeight="1"/>
    <row r="222" s="104" customFormat="1" ht="35.1" customHeight="1"/>
    <row r="223" s="104" customFormat="1" ht="35.1" customHeight="1"/>
    <row r="224" s="104" customFormat="1" ht="35.1" customHeight="1"/>
    <row r="225" s="104" customFormat="1" ht="35.1" customHeight="1"/>
    <row r="226" s="104" customFormat="1" ht="35.1" customHeight="1"/>
    <row r="227" s="104" customFormat="1" ht="35.1" customHeight="1"/>
    <row r="228" s="104" customFormat="1" ht="35.1" customHeight="1"/>
    <row r="229" s="104" customFormat="1" ht="35.1" customHeight="1"/>
    <row r="230" s="104" customFormat="1" ht="35.1" customHeight="1"/>
    <row r="231" s="104" customFormat="1" ht="35.1" customHeight="1"/>
    <row r="232" s="104" customFormat="1" ht="35.1" customHeight="1"/>
    <row r="233" s="104" customFormat="1" ht="35.1" customHeight="1"/>
    <row r="234" s="104" customFormat="1" ht="35.1" customHeight="1"/>
    <row r="235" s="104" customFormat="1" ht="35.1" customHeight="1"/>
    <row r="236" s="104" customFormat="1" ht="35.1" customHeight="1"/>
    <row r="237" s="104" customFormat="1" ht="35.1" customHeight="1"/>
    <row r="238" s="104" customFormat="1" ht="35.1" customHeight="1"/>
    <row r="239" s="104" customFormat="1" ht="35.1" customHeight="1"/>
    <row r="240" s="104" customFormat="1" ht="35.1" customHeight="1"/>
    <row r="241" s="104" customFormat="1" ht="35.1" customHeight="1"/>
    <row r="242" s="104" customFormat="1" ht="35.1" customHeight="1"/>
    <row r="243" s="104" customFormat="1" ht="35.1" customHeight="1"/>
    <row r="244" s="104" customFormat="1" ht="35.1" customHeight="1"/>
    <row r="245" s="104" customFormat="1" ht="35.1" customHeight="1"/>
    <row r="246" s="104" customFormat="1" ht="35.1" customHeight="1"/>
    <row r="247" s="104" customFormat="1" ht="35.1" customHeight="1"/>
    <row r="248" s="104" customFormat="1" ht="35.1" customHeight="1"/>
    <row r="249" s="104" customFormat="1" ht="35.1" customHeight="1"/>
    <row r="250" s="104" customFormat="1" ht="35.1" customHeight="1"/>
    <row r="251" s="104" customFormat="1" ht="35.1" customHeight="1"/>
    <row r="252" s="104" customFormat="1" ht="35.1" customHeight="1"/>
    <row r="253" s="104" customFormat="1" ht="35.1" customHeight="1"/>
    <row r="254" s="104" customFormat="1" ht="35.1" customHeight="1"/>
    <row r="255" s="104" customFormat="1" ht="35.1" customHeight="1"/>
    <row r="256" s="104" customFormat="1" ht="35.1" customHeight="1"/>
    <row r="257" s="104" customFormat="1" ht="35.1" customHeight="1"/>
    <row r="258" s="104" customFormat="1" ht="35.1" customHeight="1"/>
    <row r="259" s="104" customFormat="1" ht="35.1" customHeight="1"/>
    <row r="260" s="104" customFormat="1" ht="35.1" customHeight="1"/>
    <row r="261" s="104" customFormat="1" ht="35.1" customHeight="1"/>
    <row r="262" s="104" customFormat="1" ht="35.1" customHeight="1"/>
    <row r="263" s="104" customFormat="1" ht="35.1" customHeight="1"/>
    <row r="264" s="104" customFormat="1" ht="35.1" customHeight="1"/>
    <row r="265" s="104" customFormat="1" ht="35.1" customHeight="1"/>
    <row r="266" s="104" customFormat="1" ht="35.1" customHeight="1"/>
    <row r="267" s="104" customFormat="1" ht="35.1" customHeight="1"/>
    <row r="268" s="104" customFormat="1" ht="35.1" customHeight="1"/>
    <row r="269" s="104" customFormat="1" ht="35.1" customHeight="1"/>
    <row r="270" s="104" customFormat="1" ht="35.1" customHeight="1"/>
    <row r="271" s="104" customFormat="1" ht="35.1" customHeight="1"/>
    <row r="272" s="104" customFormat="1" ht="35.1" customHeight="1"/>
    <row r="273" s="104" customFormat="1" ht="35.1" customHeight="1"/>
    <row r="274" s="104" customFormat="1" ht="35.1" customHeight="1"/>
    <row r="275" s="104" customFormat="1" ht="35.1" customHeight="1"/>
    <row r="276" s="104" customFormat="1" ht="35.1" customHeight="1"/>
    <row r="277" s="104" customFormat="1" ht="35.1" customHeight="1"/>
    <row r="278" s="104" customFormat="1" ht="35.1" customHeight="1"/>
    <row r="279" s="104" customFormat="1" ht="35.1" customHeight="1"/>
    <row r="280" s="104" customFormat="1" ht="35.1" customHeight="1"/>
    <row r="281" s="104" customFormat="1" ht="35.1" customHeight="1"/>
    <row r="282" s="104" customFormat="1" ht="35.1" customHeight="1"/>
    <row r="283" s="104" customFormat="1" ht="35.1" customHeight="1"/>
    <row r="284" s="104" customFormat="1" ht="35.1" customHeight="1"/>
    <row r="285" s="104" customFormat="1" ht="35.1" customHeight="1"/>
    <row r="286" s="104" customFormat="1" ht="35.1" customHeight="1"/>
    <row r="287" s="104" customFormat="1" ht="35.1" customHeight="1"/>
    <row r="288" s="104" customFormat="1" ht="35.1" customHeight="1"/>
    <row r="289" s="104" customFormat="1" ht="35.1" customHeight="1"/>
    <row r="290" s="104" customFormat="1" ht="35.1" customHeight="1"/>
    <row r="291" s="104" customFormat="1" ht="35.1" customHeight="1"/>
    <row r="292" s="104" customFormat="1" ht="35.1" customHeight="1"/>
    <row r="293" s="104" customFormat="1" ht="35.1" customHeight="1"/>
    <row r="294" s="104" customFormat="1" ht="35.1" customHeight="1"/>
    <row r="295" s="104" customFormat="1" ht="35.1" customHeight="1"/>
    <row r="296" s="104" customFormat="1" ht="35.1" customHeight="1"/>
    <row r="297" s="104" customFormat="1" ht="35.1" customHeight="1"/>
    <row r="298" s="104" customFormat="1" ht="35.1" customHeight="1"/>
    <row r="299" s="104" customFormat="1" ht="35.1" customHeight="1"/>
    <row r="300" s="104" customFormat="1" ht="35.1" customHeight="1"/>
    <row r="301" s="104" customFormat="1" ht="35.1" customHeight="1"/>
    <row r="302" s="104" customFormat="1" ht="35.1" customHeight="1"/>
    <row r="303" s="104" customFormat="1" ht="35.1" customHeight="1"/>
    <row r="304" s="104" customFormat="1" ht="35.1" customHeight="1"/>
    <row r="305" s="104" customFormat="1" ht="35.1" customHeight="1"/>
    <row r="306" s="104" customFormat="1" ht="35.1" customHeight="1"/>
    <row r="307" s="104" customFormat="1" ht="35.1" customHeight="1"/>
    <row r="308" s="104" customFormat="1" ht="35.1" customHeight="1"/>
    <row r="309" s="104" customFormat="1" ht="35.1" customHeight="1"/>
    <row r="310" s="104" customFormat="1" ht="35.1" customHeight="1"/>
    <row r="311" s="104" customFormat="1" ht="35.1" customHeight="1"/>
    <row r="312" s="104" customFormat="1" ht="35.1" customHeight="1"/>
    <row r="313" s="104" customFormat="1" ht="35.1" customHeight="1"/>
    <row r="314" s="104" customFormat="1" ht="35.1" customHeight="1"/>
    <row r="315" s="104" customFormat="1" ht="35.1" customHeight="1"/>
    <row r="316" s="104" customFormat="1" ht="35.1" customHeight="1"/>
    <row r="317" s="104" customFormat="1" ht="35.1" customHeight="1"/>
    <row r="318" s="104" customFormat="1" ht="35.1" customHeight="1"/>
    <row r="319" s="104" customFormat="1" ht="35.1" customHeight="1"/>
    <row r="320" s="104" customFormat="1" ht="35.1" customHeight="1"/>
    <row r="321" s="104" customFormat="1" ht="35.1" customHeight="1"/>
    <row r="322" s="104" customFormat="1" ht="35.1" customHeight="1"/>
    <row r="323" s="104" customFormat="1" ht="35.1" customHeight="1"/>
    <row r="324" s="104" customFormat="1" ht="35.1" customHeight="1"/>
    <row r="325" s="104" customFormat="1" ht="35.1" customHeight="1"/>
    <row r="326" s="104" customFormat="1" ht="35.1" customHeight="1"/>
    <row r="327" s="104" customFormat="1" ht="35.1" customHeight="1"/>
    <row r="328" s="104" customFormat="1" ht="35.1" customHeight="1"/>
    <row r="329" s="104" customFormat="1" ht="35.1" customHeight="1"/>
    <row r="330" s="104" customFormat="1" ht="35.1" customHeight="1"/>
    <row r="331" s="104" customFormat="1" ht="35.1" customHeight="1"/>
    <row r="332" s="104" customFormat="1" ht="35.1" customHeight="1"/>
    <row r="333" s="104" customFormat="1" ht="35.1" customHeight="1"/>
    <row r="334" s="104" customFormat="1" ht="35.1" customHeight="1"/>
    <row r="335" s="104" customFormat="1" ht="35.1" customHeight="1"/>
    <row r="336" s="104" customFormat="1" ht="35.1" customHeight="1"/>
    <row r="337" s="104" customFormat="1" ht="35.1" customHeight="1"/>
    <row r="338" s="104" customFormat="1" ht="35.1" customHeight="1"/>
    <row r="339" s="104" customFormat="1" ht="35.1" customHeight="1"/>
    <row r="340" s="104" customFormat="1" ht="35.1" customHeight="1"/>
    <row r="341" s="104" customFormat="1" ht="35.1" customHeight="1"/>
    <row r="342" s="104" customFormat="1" ht="35.1" customHeight="1"/>
    <row r="343" s="104" customFormat="1" ht="35.1" customHeight="1"/>
    <row r="344" s="104" customFormat="1" ht="35.1" customHeight="1"/>
    <row r="345" s="104" customFormat="1" ht="35.1" customHeight="1"/>
    <row r="346" s="104" customFormat="1" ht="35.1" customHeight="1"/>
    <row r="347" s="104" customFormat="1" ht="35.1" customHeight="1"/>
    <row r="348" s="104" customFormat="1" ht="35.1" customHeight="1"/>
    <row r="349" s="104" customFormat="1" ht="35.1" customHeight="1"/>
    <row r="350" s="104" customFormat="1" ht="35.1" customHeight="1"/>
    <row r="351" s="104" customFormat="1" ht="35.1" customHeight="1"/>
    <row r="352" s="104" customFormat="1" ht="35.1" customHeight="1"/>
    <row r="353" s="104" customFormat="1" ht="35.1" customHeight="1"/>
    <row r="354" s="104" customFormat="1" ht="35.1" customHeight="1"/>
    <row r="355" s="104" customFormat="1" ht="35.1" customHeight="1"/>
    <row r="356" s="104" customFormat="1" ht="35.1" customHeight="1"/>
    <row r="357" s="104" customFormat="1" ht="35.1" customHeight="1"/>
    <row r="358" s="104" customFormat="1" ht="35.1" customHeight="1"/>
    <row r="359" s="104" customFormat="1" ht="35.1" customHeight="1"/>
    <row r="360" s="104" customFormat="1" ht="35.1" customHeight="1"/>
    <row r="361" s="104" customFormat="1" ht="35.1" customHeight="1"/>
    <row r="362" s="104" customFormat="1" ht="35.1" customHeight="1"/>
    <row r="363" s="104" customFormat="1" ht="35.1" customHeight="1"/>
    <row r="364" s="104" customFormat="1" ht="35.1" customHeight="1"/>
    <row r="365" s="104" customFormat="1" ht="35.1" customHeight="1"/>
    <row r="366" s="104" customFormat="1" ht="35.1" customHeight="1"/>
    <row r="367" s="104" customFormat="1" ht="35.1" customHeight="1"/>
    <row r="368" s="104" customFormat="1" ht="35.1" customHeight="1"/>
    <row r="369" s="104" customFormat="1" ht="35.1" customHeight="1"/>
    <row r="370" s="104" customFormat="1" ht="35.1" customHeight="1"/>
    <row r="371" s="104" customFormat="1" ht="35.1" customHeight="1"/>
    <row r="372" s="104" customFormat="1" ht="35.1" customHeight="1"/>
    <row r="373" s="104" customFormat="1" ht="35.1" customHeight="1"/>
    <row r="374" s="104" customFormat="1" ht="35.1" customHeight="1"/>
    <row r="375" s="104" customFormat="1" ht="35.1" customHeight="1"/>
    <row r="376" s="104" customFormat="1" ht="35.1" customHeight="1"/>
    <row r="377" s="104" customFormat="1" ht="35.1" customHeight="1"/>
    <row r="378" s="104" customFormat="1" ht="35.1" customHeight="1"/>
    <row r="379" s="104" customFormat="1" ht="35.1" customHeight="1"/>
    <row r="380" s="104" customFormat="1" ht="35.1" customHeight="1"/>
    <row r="381" s="104" customFormat="1" ht="35.1" customHeight="1"/>
    <row r="382" s="104" customFormat="1" ht="35.1" customHeight="1"/>
    <row r="383" s="104" customFormat="1" ht="35.1" customHeight="1"/>
    <row r="384" s="104" customFormat="1" ht="35.1" customHeight="1"/>
    <row r="385" s="104" customFormat="1" ht="35.1" customHeight="1"/>
    <row r="386" s="104" customFormat="1" ht="35.1" customHeight="1"/>
    <row r="387" s="104" customFormat="1" ht="35.1" customHeight="1"/>
    <row r="388" s="104" customFormat="1" ht="35.1" customHeight="1"/>
    <row r="389" s="104" customFormat="1" ht="35.1" customHeight="1"/>
    <row r="390" s="104" customFormat="1" ht="35.1" customHeight="1"/>
    <row r="391" s="104" customFormat="1" ht="35.1" customHeight="1"/>
    <row r="392" s="104" customFormat="1" ht="35.1" customHeight="1"/>
    <row r="393" s="104" customFormat="1" ht="35.1" customHeight="1"/>
    <row r="394" s="104" customFormat="1" ht="35.1" customHeight="1"/>
    <row r="395" s="104" customFormat="1" ht="35.1" customHeight="1"/>
    <row r="396" s="104" customFormat="1" ht="35.1" customHeight="1"/>
    <row r="397" s="104" customFormat="1" ht="35.1" customHeight="1"/>
    <row r="398" s="104" customFormat="1" ht="35.1" customHeight="1"/>
    <row r="399" s="104" customFormat="1" ht="35.1" customHeight="1"/>
    <row r="400" s="104" customFormat="1" ht="35.1" customHeight="1"/>
    <row r="401" s="104" customFormat="1" ht="35.1" customHeight="1"/>
    <row r="402" s="104" customFormat="1" ht="35.1" customHeight="1"/>
    <row r="403" s="104" customFormat="1" ht="35.1" customHeight="1"/>
    <row r="404" s="104" customFormat="1" ht="35.1" customHeight="1"/>
    <row r="405" s="104" customFormat="1" ht="35.1" customHeight="1"/>
    <row r="406" s="104" customFormat="1" ht="35.1" customHeight="1"/>
    <row r="407" s="104" customFormat="1" ht="35.1" customHeight="1"/>
    <row r="408" s="104" customFormat="1" ht="35.1" customHeight="1"/>
    <row r="409" s="104" customFormat="1" ht="35.1" customHeight="1"/>
    <row r="410" s="104" customFormat="1" ht="35.1" customHeight="1"/>
    <row r="411" s="104" customFormat="1" ht="35.1" customHeight="1"/>
    <row r="412" s="104" customFormat="1" ht="35.1" customHeight="1"/>
    <row r="413" s="104" customFormat="1" ht="35.1" customHeight="1"/>
    <row r="414" s="104" customFormat="1" ht="35.1" customHeight="1"/>
    <row r="415" s="104" customFormat="1" ht="35.1" customHeight="1"/>
    <row r="416" s="104" customFormat="1" ht="35.1" customHeight="1"/>
    <row r="417" s="104" customFormat="1" ht="35.1" customHeight="1"/>
    <row r="418" s="104" customFormat="1" ht="35.1" customHeight="1"/>
    <row r="419" s="104" customFormat="1" ht="35.1" customHeight="1"/>
    <row r="420" s="104" customFormat="1" ht="35.1" customHeight="1"/>
    <row r="421" s="104" customFormat="1" ht="35.1" customHeight="1"/>
    <row r="422" s="104" customFormat="1" ht="35.1" customHeight="1"/>
    <row r="423" s="104" customFormat="1" ht="35.1" customHeight="1"/>
    <row r="424" s="104" customFormat="1" ht="35.1" customHeight="1"/>
    <row r="425" s="104" customFormat="1" ht="35.1" customHeight="1"/>
    <row r="426" s="104" customFormat="1" ht="35.1" customHeight="1"/>
    <row r="427" s="104" customFormat="1" ht="35.1" customHeight="1"/>
    <row r="428" s="104" customFormat="1" ht="35.1" customHeight="1"/>
    <row r="429" s="104" customFormat="1" ht="35.1" customHeight="1"/>
    <row r="430" s="104" customFormat="1" ht="35.1" customHeight="1"/>
    <row r="431" s="104" customFormat="1" ht="35.1" customHeight="1"/>
    <row r="432" s="104" customFormat="1" ht="35.1" customHeight="1"/>
    <row r="433" s="104" customFormat="1" ht="35.1" customHeight="1"/>
    <row r="434" s="104" customFormat="1" ht="35.1" customHeight="1"/>
    <row r="435" s="104" customFormat="1" ht="35.1" customHeight="1"/>
    <row r="436" s="104" customFormat="1" ht="35.1" customHeight="1"/>
    <row r="437" s="104" customFormat="1" ht="35.1" customHeight="1"/>
    <row r="438" s="104" customFormat="1" ht="35.1" customHeight="1"/>
    <row r="439" s="104" customFormat="1" ht="35.1" customHeight="1"/>
    <row r="440" s="104" customFormat="1" ht="35.1" customHeight="1"/>
    <row r="441" s="104" customFormat="1" ht="35.1" customHeight="1"/>
    <row r="442" s="104" customFormat="1" ht="35.1" customHeight="1"/>
    <row r="443" s="104" customFormat="1" ht="35.1" customHeight="1"/>
    <row r="444" s="104" customFormat="1" ht="35.1" customHeight="1"/>
    <row r="445" s="104" customFormat="1" ht="35.1" customHeight="1"/>
    <row r="446" s="104" customFormat="1" ht="35.1" customHeight="1"/>
    <row r="447" s="104" customFormat="1" ht="35.1" customHeight="1"/>
    <row r="448" s="104" customFormat="1" ht="35.1" customHeight="1"/>
    <row r="449" s="104" customFormat="1" ht="35.1" customHeight="1"/>
    <row r="450" s="104" customFormat="1" ht="35.1" customHeight="1"/>
    <row r="451" s="104" customFormat="1" ht="35.1" customHeight="1"/>
    <row r="452" s="104" customFormat="1" ht="35.1" customHeight="1"/>
    <row r="453" s="104" customFormat="1" ht="35.1" customHeight="1"/>
    <row r="454" s="104" customFormat="1" ht="35.1" customHeight="1"/>
    <row r="455" s="104" customFormat="1" ht="35.1" customHeight="1"/>
    <row r="456" s="104" customFormat="1" ht="35.1" customHeight="1"/>
    <row r="457" s="104" customFormat="1" ht="35.1" customHeight="1"/>
    <row r="458" s="104" customFormat="1" ht="35.1" customHeight="1"/>
    <row r="459" s="104" customFormat="1" ht="35.1" customHeight="1"/>
    <row r="460" s="104" customFormat="1" ht="35.1" customHeight="1"/>
    <row r="461" s="104" customFormat="1" ht="35.1" customHeight="1"/>
    <row r="462" s="104" customFormat="1" ht="35.1" customHeight="1"/>
    <row r="463" s="104" customFormat="1" ht="35.1" customHeight="1"/>
    <row r="464" s="104" customFormat="1" ht="35.1" customHeight="1"/>
    <row r="465" s="104" customFormat="1" ht="35.1" customHeight="1"/>
    <row r="466" s="104" customFormat="1" ht="35.1" customHeight="1"/>
    <row r="467" s="104" customFormat="1" ht="35.1" customHeight="1"/>
    <row r="468" s="104" customFormat="1" ht="35.1" customHeight="1"/>
    <row r="469" s="104" customFormat="1" ht="35.1" customHeight="1"/>
    <row r="470" s="104" customFormat="1" ht="35.1" customHeight="1"/>
    <row r="471" s="104" customFormat="1" ht="35.1" customHeight="1"/>
    <row r="472" s="104" customFormat="1" ht="35.1" customHeight="1"/>
    <row r="473" s="104" customFormat="1" ht="35.1" customHeight="1"/>
    <row r="474" s="104" customFormat="1" ht="35.1" customHeight="1"/>
    <row r="475" s="104" customFormat="1" ht="35.1" customHeight="1"/>
    <row r="476" s="104" customFormat="1" ht="35.1" customHeight="1"/>
    <row r="477" s="104" customFormat="1" ht="35.1" customHeight="1"/>
    <row r="478" s="104" customFormat="1" ht="35.1" customHeight="1"/>
    <row r="479" s="104" customFormat="1" ht="35.1" customHeight="1"/>
    <row r="480" s="104" customFormat="1" ht="35.1" customHeight="1"/>
    <row r="481" s="104" customFormat="1" ht="35.1" customHeight="1"/>
    <row r="482" s="104" customFormat="1" ht="35.1" customHeight="1"/>
    <row r="483" s="104" customFormat="1" ht="35.1" customHeight="1"/>
    <row r="484" s="104" customFormat="1" ht="35.1" customHeight="1"/>
    <row r="485" s="104" customFormat="1" ht="35.1" customHeight="1"/>
    <row r="486" s="104" customFormat="1" ht="35.1" customHeight="1"/>
    <row r="487" s="104" customFormat="1" ht="35.1" customHeight="1"/>
    <row r="488" s="104" customFormat="1" ht="35.1" customHeight="1"/>
    <row r="489" s="104" customFormat="1" ht="35.1" customHeight="1"/>
    <row r="490" s="104" customFormat="1" ht="35.1" customHeight="1"/>
    <row r="491" s="104" customFormat="1" ht="35.1" customHeight="1"/>
    <row r="492" s="104" customFormat="1" ht="35.1" customHeight="1"/>
    <row r="493" s="104" customFormat="1" ht="35.1" customHeight="1"/>
    <row r="494" s="104" customFormat="1" ht="35.1" customHeight="1"/>
    <row r="495" s="104" customFormat="1" ht="35.1" customHeight="1"/>
    <row r="496" s="104" customFormat="1" ht="35.1" customHeight="1"/>
    <row r="497" s="104" customFormat="1" ht="35.1" customHeight="1"/>
    <row r="498" s="104" customFormat="1" ht="35.1" customHeight="1"/>
    <row r="499" s="104" customFormat="1" ht="35.1" customHeight="1"/>
    <row r="500" s="104" customFormat="1" ht="35.1" customHeight="1"/>
    <row r="501" s="104" customFormat="1" ht="35.1" customHeight="1"/>
    <row r="502" s="104" customFormat="1" ht="35.1" customHeight="1"/>
    <row r="503" s="104" customFormat="1" ht="35.1" customHeight="1"/>
    <row r="504" s="104" customFormat="1" ht="35.1" customHeight="1"/>
    <row r="505" s="104" customFormat="1" ht="35.1" customHeight="1"/>
    <row r="506" s="104" customFormat="1" ht="35.1" customHeight="1"/>
    <row r="507" s="104" customFormat="1" ht="35.1" customHeight="1"/>
    <row r="508" s="104" customFormat="1" ht="35.1" customHeight="1"/>
    <row r="509" s="104" customFormat="1" ht="35.1" customHeight="1"/>
    <row r="510" s="104" customFormat="1" ht="35.1" customHeight="1"/>
    <row r="511" s="104" customFormat="1" ht="35.1" customHeight="1"/>
    <row r="512" s="104" customFormat="1" ht="35.1" customHeight="1"/>
    <row r="513" s="104" customFormat="1" ht="35.1" customHeight="1"/>
    <row r="514" s="104" customFormat="1" ht="35.1" customHeight="1"/>
    <row r="515" s="104" customFormat="1" ht="35.1" customHeight="1"/>
    <row r="516" s="104" customFormat="1" ht="35.1" customHeight="1"/>
    <row r="517" s="104" customFormat="1" ht="35.1" customHeight="1"/>
    <row r="518" s="104" customFormat="1" ht="35.1" customHeight="1"/>
    <row r="519" s="104" customFormat="1" ht="35.1" customHeight="1"/>
    <row r="520" s="104" customFormat="1" ht="35.1" customHeight="1"/>
    <row r="521" s="104" customFormat="1" ht="35.1" customHeight="1"/>
    <row r="522" s="104" customFormat="1" ht="35.1" customHeight="1"/>
    <row r="523" s="104" customFormat="1" ht="35.1" customHeight="1"/>
    <row r="524" s="104" customFormat="1" ht="35.1" customHeight="1"/>
    <row r="525" s="104" customFormat="1" ht="35.1" customHeight="1"/>
    <row r="526" s="104" customFormat="1" ht="35.1" customHeight="1"/>
    <row r="527" s="104" customFormat="1" ht="35.1" customHeight="1"/>
    <row r="528" s="104" customFormat="1" ht="35.1" customHeight="1"/>
    <row r="529" s="104" customFormat="1" ht="35.1" customHeight="1"/>
    <row r="530" s="104" customFormat="1" ht="35.1" customHeight="1"/>
    <row r="531" s="104" customFormat="1" ht="35.1" customHeight="1"/>
    <row r="532" s="104" customFormat="1" ht="35.1" customHeight="1"/>
    <row r="533" s="104" customFormat="1" ht="35.1" customHeight="1"/>
    <row r="534" s="104" customFormat="1" ht="35.1" customHeight="1"/>
    <row r="535" s="104" customFormat="1" ht="35.1" customHeight="1"/>
    <row r="536" s="104" customFormat="1" ht="35.1" customHeight="1"/>
    <row r="537" s="104" customFormat="1" ht="35.1" customHeight="1"/>
    <row r="538" s="104" customFormat="1" ht="35.1" customHeight="1"/>
    <row r="539" s="104" customFormat="1" ht="35.1" customHeight="1"/>
    <row r="540" s="104" customFormat="1" ht="35.1" customHeight="1"/>
    <row r="541" s="104" customFormat="1" ht="35.1" customHeight="1"/>
    <row r="542" s="104" customFormat="1" ht="35.1" customHeight="1"/>
    <row r="543" s="104" customFormat="1" ht="35.1" customHeight="1"/>
    <row r="544" s="104" customFormat="1" ht="35.1" customHeight="1"/>
    <row r="545" s="104" customFormat="1" ht="35.1" customHeight="1"/>
    <row r="546" s="104" customFormat="1" ht="35.1" customHeight="1"/>
    <row r="547" s="104" customFormat="1" ht="35.1" customHeight="1"/>
    <row r="548" s="104" customFormat="1" ht="35.1" customHeight="1"/>
    <row r="549" s="104" customFormat="1" ht="35.1" customHeight="1"/>
    <row r="550" s="104" customFormat="1" ht="35.1" customHeight="1"/>
    <row r="551" s="104" customFormat="1" ht="35.1" customHeight="1"/>
    <row r="552" s="104" customFormat="1" ht="35.1" customHeight="1"/>
    <row r="553" s="104" customFormat="1" ht="35.1" customHeight="1"/>
    <row r="554" s="104" customFormat="1" ht="35.1" customHeight="1"/>
    <row r="555" s="104" customFormat="1" ht="35.1" customHeight="1"/>
    <row r="556" s="104" customFormat="1" ht="35.1" customHeight="1"/>
    <row r="557" s="104" customFormat="1" ht="35.1" customHeight="1"/>
    <row r="558" s="104" customFormat="1" ht="35.1" customHeight="1"/>
    <row r="559" s="104" customFormat="1" ht="35.1" customHeight="1"/>
    <row r="560" s="104" customFormat="1" ht="35.1" customHeight="1"/>
    <row r="561" s="104" customFormat="1" ht="35.1" customHeight="1"/>
    <row r="562" s="104" customFormat="1" ht="35.1" customHeight="1"/>
    <row r="563" s="104" customFormat="1" ht="35.1" customHeight="1"/>
    <row r="564" s="104" customFormat="1" ht="35.1" customHeight="1"/>
    <row r="565" s="104" customFormat="1" ht="35.1" customHeight="1"/>
    <row r="566" s="104" customFormat="1" ht="35.1" customHeight="1"/>
    <row r="567" s="104" customFormat="1" ht="35.1" customHeight="1"/>
    <row r="568" s="104" customFormat="1" ht="35.1" customHeight="1"/>
    <row r="569" s="104" customFormat="1" ht="35.1" customHeight="1"/>
    <row r="570" s="104" customFormat="1" ht="35.1" customHeight="1"/>
    <row r="571" s="104" customFormat="1" ht="35.1" customHeight="1"/>
    <row r="572" s="104" customFormat="1" ht="35.1" customHeight="1"/>
    <row r="573" s="104" customFormat="1" ht="35.1" customHeight="1"/>
    <row r="574" s="104" customFormat="1" ht="35.1" customHeight="1"/>
    <row r="575" s="104" customFormat="1" ht="35.1" customHeight="1"/>
    <row r="576" s="104" customFormat="1" ht="35.1" customHeight="1"/>
    <row r="577" s="104" customFormat="1" ht="35.1" customHeight="1"/>
    <row r="578" s="104" customFormat="1" ht="35.1" customHeight="1"/>
    <row r="579" s="104" customFormat="1" ht="35.1" customHeight="1"/>
    <row r="580" s="104" customFormat="1" ht="35.1" customHeight="1"/>
    <row r="581" s="104" customFormat="1" ht="35.1" customHeight="1"/>
    <row r="582" s="104" customFormat="1" ht="35.1" customHeight="1"/>
    <row r="583" s="104" customFormat="1" ht="35.1" customHeight="1"/>
    <row r="584" s="104" customFormat="1" ht="35.1" customHeight="1"/>
    <row r="585" s="104" customFormat="1" ht="35.1" customHeight="1"/>
    <row r="586" s="104" customFormat="1" ht="35.1" customHeight="1"/>
    <row r="587" s="104" customFormat="1" ht="35.1" customHeight="1"/>
    <row r="588" s="104" customFormat="1" ht="35.1" customHeight="1"/>
    <row r="589" s="104" customFormat="1" ht="35.1" customHeight="1"/>
    <row r="590" s="104" customFormat="1" ht="35.1" customHeight="1"/>
    <row r="591" s="104" customFormat="1" ht="35.1" customHeight="1"/>
    <row r="592" s="104" customFormat="1" ht="35.1" customHeight="1"/>
    <row r="593" s="104" customFormat="1" ht="35.1" customHeight="1"/>
    <row r="594" s="104" customFormat="1" ht="35.1" customHeight="1"/>
    <row r="595" s="104" customFormat="1" ht="35.1" customHeight="1"/>
    <row r="596" s="104" customFormat="1" ht="35.1" customHeight="1"/>
    <row r="597" s="104" customFormat="1" ht="35.1" customHeight="1"/>
    <row r="598" s="104" customFormat="1" ht="35.1" customHeight="1"/>
    <row r="599" s="104" customFormat="1" ht="35.1" customHeight="1"/>
    <row r="600" s="104" customFormat="1" ht="35.1" customHeight="1"/>
    <row r="601" s="104" customFormat="1" ht="35.1" customHeight="1"/>
    <row r="602" s="104" customFormat="1" ht="35.1" customHeight="1"/>
    <row r="603" s="104" customFormat="1" ht="35.1" customHeight="1"/>
    <row r="604" s="104" customFormat="1" ht="35.1" customHeight="1"/>
    <row r="605" s="104" customFormat="1" ht="35.1" customHeight="1"/>
    <row r="606" s="104" customFormat="1" ht="35.1" customHeight="1"/>
    <row r="607" s="104" customFormat="1" ht="35.1" customHeight="1"/>
    <row r="608" s="104" customFormat="1" ht="35.1" customHeight="1"/>
    <row r="609" s="104" customFormat="1" ht="35.1" customHeight="1"/>
    <row r="610" s="104" customFormat="1" ht="35.1" customHeight="1"/>
    <row r="611" s="104" customFormat="1" ht="35.1" customHeight="1"/>
    <row r="612" s="104" customFormat="1" ht="35.1" customHeight="1"/>
    <row r="613" s="104" customFormat="1" ht="35.1" customHeight="1"/>
    <row r="614" s="104" customFormat="1" ht="35.1" customHeight="1"/>
    <row r="615" s="104" customFormat="1" ht="35.1" customHeight="1"/>
    <row r="616" s="104" customFormat="1" ht="35.1" customHeight="1"/>
    <row r="617" s="104" customFormat="1" ht="35.1" customHeight="1"/>
    <row r="618" s="104" customFormat="1" ht="35.1" customHeight="1"/>
    <row r="619" s="104" customFormat="1" ht="35.1" customHeight="1"/>
    <row r="620" s="104" customFormat="1" ht="35.1" customHeight="1"/>
    <row r="621" s="104" customFormat="1" ht="35.1" customHeight="1"/>
    <row r="622" s="104" customFormat="1" ht="35.1" customHeight="1"/>
    <row r="623" s="104" customFormat="1" ht="35.1" customHeight="1"/>
    <row r="624" s="104" customFormat="1" ht="35.1" customHeight="1"/>
    <row r="625" s="104" customFormat="1" ht="35.1" customHeight="1"/>
    <row r="626" s="104" customFormat="1" ht="35.1" customHeight="1"/>
    <row r="627" s="104" customFormat="1" ht="35.1" customHeight="1"/>
    <row r="628" s="104" customFormat="1" ht="35.1" customHeight="1"/>
    <row r="629" s="104" customFormat="1" ht="35.1" customHeight="1"/>
    <row r="630" s="104" customFormat="1" ht="35.1" customHeight="1"/>
    <row r="631" s="104" customFormat="1" ht="35.1" customHeight="1"/>
    <row r="632" s="104" customFormat="1" ht="35.1" customHeight="1"/>
    <row r="633" s="104" customFormat="1" ht="35.1" customHeight="1"/>
    <row r="634" s="104" customFormat="1" ht="35.1" customHeight="1"/>
    <row r="635" s="104" customFormat="1" ht="35.1" customHeight="1"/>
    <row r="636" s="104" customFormat="1" ht="35.1" customHeight="1"/>
    <row r="637" s="104" customFormat="1" ht="35.1" customHeight="1"/>
    <row r="638" s="104" customFormat="1" ht="35.1" customHeight="1"/>
    <row r="639" s="104" customFormat="1" ht="35.1" customHeight="1"/>
    <row r="640" s="104" customFormat="1" ht="35.1" customHeight="1"/>
    <row r="641" s="104" customFormat="1" ht="35.1" customHeight="1"/>
    <row r="642" s="104" customFormat="1" ht="35.1" customHeight="1"/>
    <row r="643" s="104" customFormat="1" ht="35.1" customHeight="1"/>
    <row r="644" s="104" customFormat="1" ht="35.1" customHeight="1"/>
    <row r="645" s="104" customFormat="1" ht="35.1" customHeight="1"/>
    <row r="646" s="104" customFormat="1" ht="35.1" customHeight="1"/>
    <row r="647" s="104" customFormat="1" ht="35.1" customHeight="1"/>
    <row r="648" s="104" customFormat="1" ht="35.1" customHeight="1"/>
    <row r="649" s="104" customFormat="1" ht="35.1" customHeight="1"/>
    <row r="650" s="104" customFormat="1" ht="35.1" customHeight="1"/>
    <row r="651" s="104" customFormat="1" ht="35.1" customHeight="1"/>
    <row r="652" s="104" customFormat="1" ht="35.1" customHeight="1"/>
    <row r="653" s="104" customFormat="1" ht="35.1" customHeight="1"/>
    <row r="654" s="104" customFormat="1" ht="35.1" customHeight="1"/>
    <row r="655" s="104" customFormat="1" ht="35.1" customHeight="1"/>
    <row r="656" s="104" customFormat="1" ht="35.1" customHeight="1"/>
    <row r="657" s="104" customFormat="1" ht="35.1" customHeight="1"/>
    <row r="658" s="104" customFormat="1" ht="35.1" customHeight="1"/>
    <row r="659" s="104" customFormat="1" ht="35.1" customHeight="1"/>
    <row r="660" s="104" customFormat="1" ht="35.1" customHeight="1"/>
    <row r="661" s="104" customFormat="1" ht="35.1" customHeight="1"/>
    <row r="662" s="104" customFormat="1" ht="35.1" customHeight="1"/>
    <row r="663" s="104" customFormat="1" ht="35.1" customHeight="1"/>
    <row r="664" s="104" customFormat="1" ht="35.1" customHeight="1"/>
    <row r="665" s="104" customFormat="1" ht="35.1" customHeight="1"/>
    <row r="666" s="104" customFormat="1" ht="35.1" customHeight="1"/>
    <row r="667" s="104" customFormat="1" ht="35.1" customHeight="1"/>
    <row r="668" s="104" customFormat="1" ht="35.1" customHeight="1"/>
    <row r="669" s="104" customFormat="1" ht="35.1" customHeight="1"/>
    <row r="670" s="104" customFormat="1" ht="35.1" customHeight="1"/>
    <row r="671" s="104" customFormat="1" ht="35.1" customHeight="1"/>
    <row r="672" s="104" customFormat="1" ht="35.1" customHeight="1"/>
    <row r="673" s="104" customFormat="1" ht="35.1" customHeight="1"/>
    <row r="674" s="104" customFormat="1" ht="35.1" customHeight="1"/>
    <row r="675" s="104" customFormat="1" ht="35.1" customHeight="1"/>
    <row r="676" s="104" customFormat="1" ht="35.1" customHeight="1"/>
    <row r="677" s="104" customFormat="1" ht="35.1" customHeight="1"/>
    <row r="678" s="104" customFormat="1" ht="35.1" customHeight="1"/>
    <row r="679" s="104" customFormat="1" ht="35.1" customHeight="1"/>
    <row r="680" s="104" customFormat="1" ht="35.1" customHeight="1"/>
    <row r="681" s="104" customFormat="1" ht="35.1" customHeight="1"/>
    <row r="682" s="104" customFormat="1" ht="35.1" customHeight="1"/>
    <row r="683" s="104" customFormat="1" ht="35.1" customHeight="1"/>
    <row r="684" s="104" customFormat="1" ht="35.1" customHeight="1"/>
    <row r="685" s="104" customFormat="1" ht="35.1" customHeight="1"/>
    <row r="686" s="104" customFormat="1" ht="35.1" customHeight="1"/>
    <row r="687" s="104" customFormat="1" ht="35.1" customHeight="1"/>
    <row r="688" s="104" customFormat="1" ht="35.1" customHeight="1"/>
    <row r="689" s="104" customFormat="1" ht="35.1" customHeight="1"/>
    <row r="690" s="104" customFormat="1" ht="35.1" customHeight="1"/>
    <row r="691" s="104" customFormat="1" ht="35.1" customHeight="1"/>
    <row r="692" s="104" customFormat="1" ht="35.1" customHeight="1"/>
    <row r="693" s="104" customFormat="1" ht="35.1" customHeight="1"/>
    <row r="694" s="104" customFormat="1" ht="35.1" customHeight="1"/>
    <row r="695" s="104" customFormat="1" ht="35.1" customHeight="1"/>
    <row r="696" s="104" customFormat="1" ht="35.1" customHeight="1"/>
    <row r="697" s="104" customFormat="1" ht="35.1" customHeight="1"/>
    <row r="698" s="104" customFormat="1" ht="35.1" customHeight="1"/>
    <row r="699" s="104" customFormat="1" ht="35.1" customHeight="1"/>
    <row r="700" s="104" customFormat="1" ht="35.1" customHeight="1"/>
    <row r="701" s="104" customFormat="1" ht="35.1" customHeight="1"/>
    <row r="702" s="104" customFormat="1" ht="35.1" customHeight="1"/>
    <row r="703" s="104" customFormat="1" ht="35.1" customHeight="1"/>
    <row r="704" s="104" customFormat="1" ht="35.1" customHeight="1"/>
    <row r="705" s="104" customFormat="1" ht="35.1" customHeight="1"/>
    <row r="706" s="104" customFormat="1" ht="35.1" customHeight="1"/>
    <row r="707" s="104" customFormat="1" ht="35.1" customHeight="1"/>
    <row r="708" s="104" customFormat="1" ht="35.1" customHeight="1"/>
    <row r="709" s="104" customFormat="1" ht="35.1" customHeight="1"/>
    <row r="710" s="104" customFormat="1" ht="35.1" customHeight="1"/>
    <row r="711" s="104" customFormat="1" ht="35.1" customHeight="1"/>
    <row r="712" s="104" customFormat="1" ht="35.1" customHeight="1"/>
    <row r="713" s="104" customFormat="1" ht="35.1" customHeight="1"/>
    <row r="714" s="104" customFormat="1" ht="35.1" customHeight="1"/>
    <row r="715" s="104" customFormat="1" ht="35.1" customHeight="1"/>
    <row r="716" s="104" customFormat="1" ht="35.1" customHeight="1"/>
    <row r="717" s="104" customFormat="1" ht="35.1" customHeight="1"/>
    <row r="718" s="104" customFormat="1" ht="35.1" customHeight="1"/>
    <row r="719" s="104" customFormat="1" ht="35.1" customHeight="1"/>
    <row r="720" s="104" customFormat="1" ht="35.1" customHeight="1"/>
    <row r="721" s="104" customFormat="1" ht="35.1" customHeight="1"/>
    <row r="722" s="104" customFormat="1" ht="35.1" customHeight="1"/>
    <row r="723" s="104" customFormat="1" ht="35.1" customHeight="1"/>
    <row r="724" s="104" customFormat="1" ht="35.1" customHeight="1"/>
    <row r="725" s="104" customFormat="1" ht="35.1" customHeight="1"/>
    <row r="726" s="104" customFormat="1" ht="35.1" customHeight="1"/>
    <row r="727" s="104" customFormat="1" ht="35.1" customHeight="1"/>
    <row r="728" s="104" customFormat="1" ht="35.1" customHeight="1"/>
    <row r="729" s="104" customFormat="1" ht="35.1" customHeight="1"/>
    <row r="730" s="104" customFormat="1" ht="35.1" customHeight="1"/>
    <row r="731" s="104" customFormat="1" ht="35.1" customHeight="1"/>
    <row r="732" s="104" customFormat="1" ht="35.1" customHeight="1"/>
    <row r="733" s="104" customFormat="1" ht="35.1" customHeight="1"/>
    <row r="734" s="104" customFormat="1" ht="35.1" customHeight="1"/>
    <row r="735" s="104" customFormat="1" ht="35.1" customHeight="1"/>
    <row r="736" s="104" customFormat="1" ht="35.1" customHeight="1"/>
    <row r="737" s="104" customFormat="1" ht="35.1" customHeight="1"/>
    <row r="738" s="104" customFormat="1" ht="35.1" customHeight="1"/>
    <row r="739" s="104" customFormat="1" ht="35.1" customHeight="1"/>
    <row r="740" s="104" customFormat="1" ht="35.1" customHeight="1"/>
    <row r="741" s="104" customFormat="1" ht="35.1" customHeight="1"/>
    <row r="742" s="104" customFormat="1" ht="35.1" customHeight="1"/>
    <row r="743" s="104" customFormat="1" ht="35.1" customHeight="1"/>
    <row r="744" s="104" customFormat="1" ht="35.1" customHeight="1"/>
    <row r="745" s="104" customFormat="1" ht="35.1" customHeight="1"/>
    <row r="746" s="104" customFormat="1" ht="35.1" customHeight="1"/>
    <row r="747" s="104" customFormat="1" ht="35.1" customHeight="1"/>
    <row r="748" s="104" customFormat="1" ht="35.1" customHeight="1"/>
    <row r="749" s="104" customFormat="1" ht="35.1" customHeight="1"/>
    <row r="750" s="104" customFormat="1" ht="35.1" customHeight="1"/>
    <row r="751" s="104" customFormat="1" ht="35.1" customHeight="1"/>
    <row r="752" s="104" customFormat="1" ht="35.1" customHeight="1"/>
    <row r="753" s="104" customFormat="1" ht="35.1" customHeight="1"/>
    <row r="754" s="104" customFormat="1" ht="35.1" customHeight="1"/>
    <row r="755" s="104" customFormat="1" ht="35.1" customHeight="1"/>
    <row r="756" s="104" customFormat="1" ht="35.1" customHeight="1"/>
    <row r="757" s="104" customFormat="1" ht="35.1" customHeight="1"/>
    <row r="758" s="104" customFormat="1" ht="35.1" customHeight="1"/>
    <row r="759" s="104" customFormat="1" ht="35.1" customHeight="1"/>
    <row r="760" s="104" customFormat="1" ht="35.1" customHeight="1"/>
    <row r="761" s="104" customFormat="1" ht="35.1" customHeight="1"/>
    <row r="762" s="104" customFormat="1" ht="35.1" customHeight="1"/>
    <row r="763" s="104" customFormat="1" ht="35.1" customHeight="1"/>
    <row r="764" s="104" customFormat="1" ht="35.1" customHeight="1"/>
    <row r="765" s="104" customFormat="1" ht="35.1" customHeight="1"/>
    <row r="766" s="104" customFormat="1" ht="35.1" customHeight="1"/>
    <row r="767" s="104" customFormat="1" ht="35.1" customHeight="1"/>
    <row r="768" s="104" customFormat="1" ht="35.1" customHeight="1"/>
    <row r="769" s="104" customFormat="1" ht="35.1" customHeight="1"/>
    <row r="770" s="104" customFormat="1" ht="35.1" customHeight="1"/>
    <row r="771" s="104" customFormat="1" ht="35.1" customHeight="1"/>
    <row r="772" s="104" customFormat="1" ht="35.1" customHeight="1"/>
    <row r="773" s="104" customFormat="1" ht="35.1" customHeight="1"/>
    <row r="774" s="104" customFormat="1" ht="35.1" customHeight="1"/>
    <row r="775" s="104" customFormat="1" ht="35.1" customHeight="1"/>
    <row r="776" s="104" customFormat="1" ht="35.1" customHeight="1"/>
    <row r="777" s="104" customFormat="1" ht="35.1" customHeight="1"/>
    <row r="778" s="104" customFormat="1" ht="35.1" customHeight="1"/>
    <row r="779" s="104" customFormat="1" ht="35.1" customHeight="1"/>
    <row r="780" s="104" customFormat="1" ht="35.1" customHeight="1"/>
    <row r="781" s="104" customFormat="1" ht="35.1" customHeight="1"/>
    <row r="782" s="104" customFormat="1" ht="35.1" customHeight="1"/>
    <row r="783" s="104" customFormat="1" ht="35.1" customHeight="1"/>
    <row r="784" s="104" customFormat="1" ht="35.1" customHeight="1"/>
    <row r="785" s="104" customFormat="1" ht="35.1" customHeight="1"/>
    <row r="786" s="104" customFormat="1" ht="35.1" customHeight="1"/>
    <row r="787" s="104" customFormat="1" ht="35.1" customHeight="1"/>
    <row r="788" s="104" customFormat="1" ht="35.1" customHeight="1"/>
    <row r="789" s="104" customFormat="1" ht="35.1" customHeight="1"/>
    <row r="790" s="104" customFormat="1" ht="35.1" customHeight="1"/>
    <row r="791" s="104" customFormat="1" ht="35.1" customHeight="1"/>
    <row r="792" s="104" customFormat="1" ht="35.1" customHeight="1"/>
    <row r="793" s="104" customFormat="1" ht="35.1" customHeight="1"/>
    <row r="794" s="104" customFormat="1" ht="35.1" customHeight="1"/>
    <row r="795" s="104" customFormat="1" ht="35.1" customHeight="1"/>
    <row r="796" s="104" customFormat="1" ht="35.1" customHeight="1"/>
    <row r="797" s="104" customFormat="1" ht="35.1" customHeight="1"/>
    <row r="798" s="104" customFormat="1" ht="35.1" customHeight="1"/>
    <row r="799" s="104" customFormat="1" ht="35.1" customHeight="1"/>
    <row r="800" s="104" customFormat="1" ht="35.1" customHeight="1"/>
    <row r="801" s="104" customFormat="1" ht="35.1" customHeight="1"/>
    <row r="802" s="104" customFormat="1" ht="35.1" customHeight="1"/>
    <row r="803" s="104" customFormat="1" ht="35.1" customHeight="1"/>
    <row r="804" s="104" customFormat="1" ht="35.1" customHeight="1"/>
    <row r="805" s="104" customFormat="1" ht="35.1" customHeight="1"/>
    <row r="806" s="104" customFormat="1" ht="35.1" customHeight="1"/>
    <row r="807" s="104" customFormat="1" ht="35.1" customHeight="1"/>
    <row r="808" s="104" customFormat="1" ht="35.1" customHeight="1"/>
    <row r="809" s="104" customFormat="1" ht="35.1" customHeight="1"/>
    <row r="810" s="104" customFormat="1" ht="35.1" customHeight="1"/>
    <row r="811" s="104" customFormat="1" ht="35.1" customHeight="1"/>
    <row r="812" s="104" customFormat="1" ht="35.1" customHeight="1"/>
    <row r="813" s="104" customFormat="1" ht="35.1" customHeight="1"/>
    <row r="814" s="104" customFormat="1" ht="35.1" customHeight="1"/>
    <row r="815" s="104" customFormat="1" ht="35.1" customHeight="1"/>
    <row r="816" s="104" customFormat="1" ht="35.1" customHeight="1"/>
    <row r="817" s="104" customFormat="1" ht="35.1" customHeight="1"/>
    <row r="818" s="104" customFormat="1" ht="35.1" customHeight="1"/>
    <row r="819" s="104" customFormat="1" ht="35.1" customHeight="1"/>
    <row r="820" s="104" customFormat="1" ht="35.1" customHeight="1"/>
    <row r="821" s="104" customFormat="1" ht="35.1" customHeight="1"/>
    <row r="822" s="104" customFormat="1" ht="35.1" customHeight="1"/>
    <row r="823" s="104" customFormat="1" ht="35.1" customHeight="1"/>
    <row r="824" s="104" customFormat="1" ht="35.1" customHeight="1"/>
    <row r="825" s="104" customFormat="1" ht="35.1" customHeight="1"/>
    <row r="826" s="104" customFormat="1" ht="35.1" customHeight="1"/>
    <row r="827" s="104" customFormat="1" ht="35.1" customHeight="1"/>
    <row r="828" s="104" customFormat="1" ht="35.1" customHeight="1"/>
    <row r="829" s="104" customFormat="1" ht="35.1" customHeight="1"/>
    <row r="830" s="104" customFormat="1" ht="35.1" customHeight="1"/>
    <row r="831" s="104" customFormat="1" ht="35.1" customHeight="1"/>
    <row r="832" s="104" customFormat="1" ht="35.1" customHeight="1"/>
    <row r="833" s="104" customFormat="1" ht="35.1" customHeight="1"/>
    <row r="834" s="104" customFormat="1" ht="35.1" customHeight="1"/>
    <row r="835" s="104" customFormat="1" ht="35.1" customHeight="1"/>
    <row r="836" s="104" customFormat="1" ht="35.1" customHeight="1"/>
    <row r="837" s="104" customFormat="1" ht="35.1" customHeight="1"/>
    <row r="838" s="104" customFormat="1" ht="35.1" customHeight="1"/>
    <row r="839" s="104" customFormat="1" ht="35.1" customHeight="1"/>
    <row r="840" s="104" customFormat="1" ht="35.1" customHeight="1"/>
    <row r="841" s="104" customFormat="1" ht="35.1" customHeight="1"/>
    <row r="842" s="104" customFormat="1" ht="35.1" customHeight="1"/>
    <row r="843" s="104" customFormat="1" ht="35.1" customHeight="1"/>
    <row r="844" s="104" customFormat="1" ht="35.1" customHeight="1"/>
    <row r="845" s="104" customFormat="1" ht="35.1" customHeight="1"/>
    <row r="846" s="104" customFormat="1" ht="35.1" customHeight="1"/>
    <row r="847" s="104" customFormat="1" ht="35.1" customHeight="1"/>
    <row r="848" s="104" customFormat="1" ht="35.1" customHeight="1"/>
    <row r="849" s="104" customFormat="1" ht="35.1" customHeight="1"/>
    <row r="850" s="104" customFormat="1" ht="35.1" customHeight="1"/>
    <row r="851" s="104" customFormat="1" ht="35.1" customHeight="1"/>
    <row r="852" s="104" customFormat="1" ht="35.1" customHeight="1"/>
    <row r="853" s="104" customFormat="1" ht="35.1" customHeight="1"/>
    <row r="854" s="104" customFormat="1" ht="35.1" customHeight="1"/>
    <row r="855" s="104" customFormat="1" ht="35.1" customHeight="1"/>
    <row r="856" s="104" customFormat="1" ht="35.1" customHeight="1"/>
    <row r="857" s="104" customFormat="1" ht="35.1" customHeight="1"/>
    <row r="858" s="104" customFormat="1" ht="35.1" customHeight="1"/>
    <row r="859" s="104" customFormat="1" ht="35.1" customHeight="1"/>
    <row r="860" s="104" customFormat="1" ht="35.1" customHeight="1"/>
    <row r="861" s="104" customFormat="1" ht="35.1" customHeight="1"/>
    <row r="862" s="104" customFormat="1" ht="35.1" customHeight="1"/>
    <row r="863" s="104" customFormat="1" ht="35.1" customHeight="1"/>
    <row r="864" s="104" customFormat="1" ht="35.1" customHeight="1"/>
    <row r="865" s="104" customFormat="1" ht="35.1" customHeight="1"/>
    <row r="866" s="104" customFormat="1" ht="35.1" customHeight="1"/>
    <row r="867" s="104" customFormat="1" ht="35.1" customHeight="1"/>
    <row r="868" s="104" customFormat="1" ht="35.1" customHeight="1"/>
    <row r="869" s="104" customFormat="1" ht="35.1" customHeight="1"/>
    <row r="870" s="104" customFormat="1" ht="35.1" customHeight="1"/>
    <row r="871" s="104" customFormat="1" ht="35.1" customHeight="1"/>
    <row r="872" s="104" customFormat="1" ht="35.1" customHeight="1"/>
    <row r="873" s="104" customFormat="1" ht="35.1" customHeight="1"/>
    <row r="874" s="104" customFormat="1" ht="35.1" customHeight="1"/>
    <row r="875" s="104" customFormat="1" ht="35.1" customHeight="1"/>
    <row r="876" s="104" customFormat="1" ht="35.1" customHeight="1"/>
    <row r="877" s="104" customFormat="1" ht="35.1" customHeight="1"/>
    <row r="878" s="104" customFormat="1" ht="35.1" customHeight="1"/>
    <row r="879" s="104" customFormat="1" ht="35.1" customHeight="1"/>
    <row r="880" s="104" customFormat="1" ht="35.1" customHeight="1"/>
    <row r="881" s="104" customFormat="1" ht="35.1" customHeight="1"/>
    <row r="882" s="104" customFormat="1" ht="35.1" customHeight="1"/>
    <row r="883" s="104" customFormat="1" ht="35.1" customHeight="1"/>
    <row r="884" s="104" customFormat="1" ht="35.1" customHeight="1"/>
    <row r="885" s="104" customFormat="1" ht="35.1" customHeight="1"/>
    <row r="886" s="104" customFormat="1" ht="35.1" customHeight="1"/>
    <row r="887" s="104" customFormat="1" ht="35.1" customHeight="1"/>
    <row r="888" s="104" customFormat="1" ht="35.1" customHeight="1"/>
    <row r="889" s="104" customFormat="1" ht="35.1" customHeight="1"/>
    <row r="890" s="104" customFormat="1" ht="35.1" customHeight="1"/>
    <row r="891" s="104" customFormat="1" ht="35.1" customHeight="1"/>
    <row r="892" s="104" customFormat="1" ht="35.1" customHeight="1"/>
    <row r="893" s="104" customFormat="1" ht="35.1" customHeight="1"/>
    <row r="894" s="104" customFormat="1" ht="35.1" customHeight="1"/>
    <row r="895" s="104" customFormat="1" ht="35.1" customHeight="1"/>
    <row r="896" s="104" customFormat="1" ht="35.1" customHeight="1"/>
    <row r="897" s="104" customFormat="1" ht="35.1" customHeight="1"/>
    <row r="898" s="104" customFormat="1" ht="35.1" customHeight="1"/>
    <row r="899" s="104" customFormat="1" ht="35.1" customHeight="1"/>
    <row r="900" s="104" customFormat="1" ht="35.1" customHeight="1"/>
    <row r="901" s="104" customFormat="1" ht="35.1" customHeight="1"/>
    <row r="902" s="104" customFormat="1" ht="35.1" customHeight="1"/>
    <row r="903" s="104" customFormat="1" ht="35.1" customHeight="1"/>
    <row r="904" s="104" customFormat="1" ht="35.1" customHeight="1"/>
    <row r="905" s="104" customFormat="1" ht="35.1" customHeight="1"/>
    <row r="906" s="104" customFormat="1" ht="35.1" customHeight="1"/>
    <row r="907" s="104" customFormat="1" ht="35.1" customHeight="1"/>
    <row r="908" s="104" customFormat="1" ht="35.1" customHeight="1"/>
    <row r="909" s="104" customFormat="1" ht="35.1" customHeight="1"/>
    <row r="910" s="104" customFormat="1" ht="35.1" customHeight="1"/>
    <row r="911" s="104" customFormat="1" ht="35.1" customHeight="1"/>
    <row r="912" s="104" customFormat="1" ht="35.1" customHeight="1"/>
    <row r="913" s="104" customFormat="1" ht="35.1" customHeight="1"/>
    <row r="914" s="104" customFormat="1" ht="35.1" customHeight="1"/>
    <row r="915" s="104" customFormat="1" ht="35.1" customHeight="1"/>
    <row r="916" s="104" customFormat="1" ht="35.1" customHeight="1"/>
    <row r="917" s="104" customFormat="1" ht="35.1" customHeight="1"/>
    <row r="918" s="104" customFormat="1" ht="35.1" customHeight="1"/>
    <row r="919" s="104" customFormat="1" ht="35.1" customHeight="1"/>
    <row r="920" s="104" customFormat="1" ht="35.1" customHeight="1"/>
    <row r="921" s="104" customFormat="1" ht="35.1" customHeight="1"/>
    <row r="922" s="104" customFormat="1" ht="35.1" customHeight="1"/>
    <row r="923" s="104" customFormat="1" ht="35.1" customHeight="1"/>
    <row r="924" s="104" customFormat="1" ht="35.1" customHeight="1"/>
    <row r="925" s="104" customFormat="1" ht="35.1" customHeight="1"/>
    <row r="926" s="104" customFormat="1" ht="35.1" customHeight="1"/>
    <row r="927" s="104" customFormat="1" ht="35.1" customHeight="1"/>
    <row r="928" s="104" customFormat="1" ht="35.1" customHeight="1"/>
    <row r="929" s="104" customFormat="1" ht="35.1" customHeight="1"/>
    <row r="930" s="104" customFormat="1" ht="35.1" customHeight="1"/>
    <row r="931" s="104" customFormat="1" ht="35.1" customHeight="1"/>
    <row r="932" s="104" customFormat="1" ht="35.1" customHeight="1"/>
    <row r="933" s="104" customFormat="1" ht="35.1" customHeight="1"/>
    <row r="934" s="104" customFormat="1" ht="35.1" customHeight="1"/>
    <row r="935" s="104" customFormat="1" ht="35.1" customHeight="1"/>
    <row r="936" s="104" customFormat="1" ht="35.1" customHeight="1"/>
    <row r="937" s="104" customFormat="1" ht="35.1" customHeight="1"/>
    <row r="938" s="104" customFormat="1" ht="35.1" customHeight="1"/>
    <row r="939" s="104" customFormat="1" ht="35.1" customHeight="1"/>
    <row r="940" s="104" customFormat="1" ht="35.1" customHeight="1"/>
    <row r="941" s="104" customFormat="1" ht="35.1" customHeight="1"/>
    <row r="942" s="104" customFormat="1" ht="35.1" customHeight="1"/>
    <row r="943" s="104" customFormat="1" ht="35.1" customHeight="1"/>
    <row r="944" s="104" customFormat="1" ht="35.1" customHeight="1"/>
    <row r="945" s="104" customFormat="1" ht="35.1" customHeight="1"/>
    <row r="946" s="104" customFormat="1" ht="35.1" customHeight="1"/>
    <row r="947" s="104" customFormat="1" ht="35.1" customHeight="1"/>
    <row r="948" s="104" customFormat="1" ht="35.1" customHeight="1"/>
    <row r="949" s="104" customFormat="1" ht="35.1" customHeight="1"/>
    <row r="950" s="104" customFormat="1" ht="35.1" customHeight="1"/>
    <row r="951" s="104" customFormat="1" ht="35.1" customHeight="1"/>
    <row r="952" s="104" customFormat="1" ht="35.1" customHeight="1"/>
    <row r="953" s="104" customFormat="1" ht="35.1" customHeight="1"/>
    <row r="954" s="104" customFormat="1" ht="35.1" customHeight="1"/>
    <row r="955" s="104" customFormat="1" ht="35.1" customHeight="1"/>
    <row r="956" s="104" customFormat="1" ht="35.1" customHeight="1"/>
    <row r="957" s="104" customFormat="1" ht="35.1" customHeight="1"/>
    <row r="958" s="104" customFormat="1" ht="35.1" customHeight="1"/>
    <row r="959" s="104" customFormat="1" ht="35.1" customHeight="1"/>
    <row r="960" s="104" customFormat="1" ht="35.1" customHeight="1"/>
    <row r="961" s="104" customFormat="1" ht="35.1" customHeight="1"/>
    <row r="962" s="104" customFormat="1" ht="35.1" customHeight="1"/>
    <row r="963" s="104" customFormat="1" ht="35.1" customHeight="1"/>
    <row r="964" s="104" customFormat="1" ht="35.1" customHeight="1"/>
    <row r="965" s="104" customFormat="1" ht="35.1" customHeight="1"/>
    <row r="966" s="104" customFormat="1" ht="35.1" customHeight="1"/>
    <row r="967" s="104" customFormat="1" ht="35.1" customHeight="1"/>
    <row r="968" s="104" customFormat="1" ht="35.1" customHeight="1"/>
    <row r="969" s="104" customFormat="1" ht="35.1" customHeight="1"/>
    <row r="970" s="104" customFormat="1" ht="35.1" customHeight="1"/>
    <row r="971" s="104" customFormat="1" ht="35.1" customHeight="1"/>
    <row r="972" s="104" customFormat="1" ht="35.1" customHeight="1"/>
    <row r="973" s="104" customFormat="1" ht="35.1" customHeight="1"/>
    <row r="974" s="104" customFormat="1" ht="35.1" customHeight="1"/>
    <row r="975" s="104" customFormat="1" ht="35.1" customHeight="1"/>
    <row r="976" s="104" customFormat="1" ht="35.1" customHeight="1"/>
    <row r="977" s="104" customFormat="1" ht="35.1" customHeight="1"/>
    <row r="978" s="104" customFormat="1" ht="35.1" customHeight="1"/>
    <row r="979" s="104" customFormat="1" ht="35.1" customHeight="1"/>
    <row r="980" s="104" customFormat="1" ht="35.1" customHeight="1"/>
    <row r="981" s="104" customFormat="1" ht="35.1" customHeight="1"/>
    <row r="982" s="104" customFormat="1" ht="35.1" customHeight="1"/>
    <row r="983" s="104" customFormat="1" ht="35.1" customHeight="1"/>
    <row r="984" s="104" customFormat="1" ht="35.1" customHeight="1"/>
    <row r="985" s="104" customFormat="1" ht="35.1" customHeight="1"/>
    <row r="986" s="104" customFormat="1" ht="35.1" customHeight="1"/>
    <row r="987" s="104" customFormat="1" ht="35.1" customHeight="1"/>
    <row r="988" s="104" customFormat="1" ht="35.1" customHeight="1"/>
    <row r="989" s="104" customFormat="1" ht="35.1" customHeight="1"/>
    <row r="990" s="104" customFormat="1" ht="35.1" customHeight="1"/>
    <row r="991" s="104" customFormat="1" ht="35.1" customHeight="1"/>
    <row r="992" s="104" customFormat="1" ht="35.1" customHeight="1"/>
    <row r="993" s="104" customFormat="1" ht="35.1" customHeight="1"/>
    <row r="994" s="104" customFormat="1" ht="35.1" customHeight="1"/>
    <row r="995" s="104" customFormat="1" ht="35.1" customHeight="1"/>
    <row r="996" s="104" customFormat="1" ht="35.1" customHeight="1"/>
    <row r="997" s="104" customFormat="1" ht="35.1" customHeight="1"/>
    <row r="998" s="104" customFormat="1" ht="35.1" customHeight="1"/>
    <row r="999" s="104" customFormat="1" ht="35.1" customHeight="1"/>
    <row r="1000" s="104" customFormat="1" ht="35.1" customHeight="1"/>
    <row r="1001" s="104" customFormat="1" ht="35.1" customHeight="1"/>
    <row r="1002" s="104" customFormat="1" ht="35.1" customHeight="1"/>
    <row r="1003" s="104" customFormat="1" ht="35.1" customHeight="1"/>
    <row r="1004" s="104" customFormat="1" ht="35.1" customHeight="1"/>
    <row r="1005" s="104" customFormat="1" ht="35.1" customHeight="1"/>
    <row r="1006" s="104" customFormat="1" ht="35.1" customHeight="1"/>
    <row r="1007" s="104" customFormat="1" ht="35.1" customHeight="1"/>
    <row r="1008" s="104" customFormat="1" ht="35.1" customHeight="1"/>
    <row r="1009" s="104" customFormat="1" ht="35.1" customHeight="1"/>
    <row r="1010" s="104" customFormat="1" ht="35.1" customHeight="1"/>
    <row r="1011" s="104" customFormat="1" ht="35.1" customHeight="1"/>
    <row r="1012" s="104" customFormat="1" ht="35.1" customHeight="1"/>
    <row r="1013" s="104" customFormat="1" ht="35.1" customHeight="1"/>
    <row r="1014" s="104" customFormat="1" ht="35.1" customHeight="1"/>
    <row r="1015" s="104" customFormat="1" ht="35.1" customHeight="1"/>
    <row r="1016" s="104" customFormat="1" ht="35.1" customHeight="1"/>
    <row r="1017" s="104" customFormat="1" ht="35.1" customHeight="1"/>
    <row r="1018" s="104" customFormat="1" ht="35.1" customHeight="1"/>
    <row r="1019" s="104" customFormat="1" ht="35.1" customHeight="1"/>
    <row r="1020" s="104" customFormat="1" ht="35.1" customHeight="1"/>
    <row r="1021" s="104" customFormat="1" ht="35.1" customHeight="1"/>
    <row r="1022" s="104" customFormat="1" ht="35.1" customHeight="1"/>
    <row r="1023" s="104" customFormat="1" ht="35.1" customHeight="1"/>
    <row r="1024" s="104" customFormat="1" ht="35.1" customHeight="1"/>
    <row r="1025" s="104" customFormat="1" ht="35.1" customHeight="1"/>
    <row r="1026" s="104" customFormat="1" ht="35.1" customHeight="1"/>
    <row r="1027" s="104" customFormat="1" ht="35.1" customHeight="1"/>
    <row r="1028" s="104" customFormat="1" ht="35.1" customHeight="1"/>
    <row r="1029" s="104" customFormat="1" ht="35.1" customHeight="1"/>
    <row r="1030" s="104" customFormat="1" ht="35.1" customHeight="1"/>
    <row r="1031" s="104" customFormat="1" ht="35.1" customHeight="1"/>
    <row r="1032" s="104" customFormat="1" ht="35.1" customHeight="1"/>
    <row r="1033" s="104" customFormat="1" ht="35.1" customHeight="1"/>
    <row r="1034" s="104" customFormat="1" ht="35.1" customHeight="1"/>
    <row r="1035" s="104" customFormat="1" ht="35.1" customHeight="1"/>
    <row r="1036" s="104" customFormat="1" ht="35.1" customHeight="1"/>
    <row r="1037" s="104" customFormat="1" ht="35.1" customHeight="1"/>
    <row r="1038" s="104" customFormat="1" ht="35.1" customHeight="1"/>
    <row r="1039" s="104" customFormat="1" ht="35.1" customHeight="1"/>
    <row r="1040" s="104" customFormat="1" ht="35.1" customHeight="1"/>
    <row r="1041" s="104" customFormat="1" ht="35.1" customHeight="1"/>
    <row r="1042" s="104" customFormat="1" ht="35.1" customHeight="1"/>
    <row r="1043" s="104" customFormat="1" ht="35.1" customHeight="1"/>
    <row r="1044" s="104" customFormat="1" ht="35.1" customHeight="1"/>
    <row r="1045" s="104" customFormat="1" ht="35.1" customHeight="1"/>
    <row r="1046" s="104" customFormat="1" ht="35.1" customHeight="1"/>
    <row r="1047" s="104" customFormat="1" ht="35.1" customHeight="1"/>
    <row r="1048" s="104" customFormat="1" ht="35.1" customHeight="1"/>
    <row r="1049" s="104" customFormat="1" ht="35.1" customHeight="1"/>
    <row r="1050" s="104" customFormat="1" ht="35.1" customHeight="1"/>
    <row r="1051" s="104" customFormat="1" ht="35.1" customHeight="1"/>
    <row r="1052" s="104" customFormat="1" ht="35.1" customHeight="1"/>
    <row r="1053" s="104" customFormat="1" ht="35.1" customHeight="1"/>
    <row r="1054" s="104" customFormat="1" ht="35.1" customHeight="1"/>
    <row r="1055" s="104" customFormat="1" ht="35.1" customHeight="1"/>
    <row r="1056" s="104" customFormat="1" ht="35.1" customHeight="1"/>
    <row r="1057" s="104" customFormat="1" ht="35.1" customHeight="1"/>
    <row r="1058" s="104" customFormat="1" ht="35.1" customHeight="1"/>
    <row r="1059" s="104" customFormat="1" ht="35.1" customHeight="1"/>
    <row r="1060" s="104" customFormat="1" ht="35.1" customHeight="1"/>
    <row r="1061" s="104" customFormat="1" ht="35.1" customHeight="1"/>
    <row r="1062" s="104" customFormat="1" ht="35.1" customHeight="1"/>
    <row r="1063" s="104" customFormat="1" ht="35.1" customHeight="1"/>
    <row r="1064" s="104" customFormat="1" ht="35.1" customHeight="1"/>
    <row r="1065" s="104" customFormat="1" ht="35.1" customHeight="1"/>
    <row r="1066" s="104" customFormat="1" ht="35.1" customHeight="1"/>
    <row r="1067" s="104" customFormat="1" ht="35.1" customHeight="1"/>
    <row r="1068" s="104" customFormat="1" ht="35.1" customHeight="1"/>
    <row r="1069" s="104" customFormat="1" ht="35.1" customHeight="1"/>
    <row r="1070" s="104" customFormat="1" ht="35.1" customHeight="1"/>
    <row r="1071" s="104" customFormat="1" ht="35.1" customHeight="1"/>
    <row r="1072" s="104" customFormat="1" ht="35.1" customHeight="1"/>
    <row r="1073" s="104" customFormat="1" ht="35.1" customHeight="1"/>
    <row r="1074" s="104" customFormat="1" ht="35.1" customHeight="1"/>
    <row r="1075" s="104" customFormat="1" ht="35.1" customHeight="1"/>
    <row r="1076" s="104" customFormat="1" ht="35.1" customHeight="1"/>
    <row r="1077" s="104" customFormat="1" ht="35.1" customHeight="1"/>
    <row r="1078" s="104" customFormat="1" ht="35.1" customHeight="1"/>
    <row r="1079" s="104" customFormat="1" ht="35.1" customHeight="1"/>
    <row r="1080" s="104" customFormat="1" ht="35.1" customHeight="1"/>
    <row r="1081" s="104" customFormat="1" ht="35.1" customHeight="1"/>
    <row r="1082" s="104" customFormat="1" ht="35.1" customHeight="1"/>
    <row r="1083" s="104" customFormat="1" ht="35.1" customHeight="1"/>
    <row r="1084" s="104" customFormat="1" ht="35.1" customHeight="1"/>
    <row r="1085" s="104" customFormat="1" ht="35.1" customHeight="1"/>
    <row r="1086" s="104" customFormat="1" ht="35.1" customHeight="1"/>
    <row r="1087" s="104" customFormat="1" ht="35.1" customHeight="1"/>
    <row r="1088" s="104" customFormat="1" ht="35.1" customHeight="1"/>
    <row r="1089" s="104" customFormat="1" ht="35.1" customHeight="1"/>
    <row r="1090" s="104" customFormat="1" ht="35.1" customHeight="1"/>
    <row r="1091" s="104" customFormat="1" ht="35.1" customHeight="1"/>
    <row r="1092" s="104" customFormat="1" ht="35.1" customHeight="1"/>
    <row r="1093" s="104" customFormat="1" ht="35.1" customHeight="1"/>
    <row r="1094" s="104" customFormat="1" ht="35.1" customHeight="1"/>
    <row r="1095" s="104" customFormat="1" ht="35.1" customHeight="1"/>
    <row r="1096" s="104" customFormat="1" ht="35.1" customHeight="1"/>
    <row r="1097" s="104" customFormat="1" ht="35.1" customHeight="1"/>
    <row r="1098" s="104" customFormat="1" ht="35.1" customHeight="1"/>
    <row r="1099" s="104" customFormat="1" ht="35.1" customHeight="1"/>
    <row r="1100" s="104" customFormat="1" ht="35.1" customHeight="1"/>
    <row r="1101" s="104" customFormat="1" ht="35.1" customHeight="1"/>
    <row r="1102" s="104" customFormat="1" ht="35.1" customHeight="1"/>
    <row r="1103" s="104" customFormat="1" ht="35.1" customHeight="1"/>
    <row r="1104" s="104" customFormat="1" ht="35.1" customHeight="1"/>
    <row r="1105" s="104" customFormat="1" ht="35.1" customHeight="1"/>
    <row r="1106" s="104" customFormat="1" ht="35.1" customHeight="1"/>
    <row r="1107" s="104" customFormat="1" ht="35.1" customHeight="1"/>
    <row r="1108" s="104" customFormat="1" ht="35.1" customHeight="1"/>
    <row r="1109" s="104" customFormat="1" ht="35.1" customHeight="1"/>
    <row r="1110" s="104" customFormat="1" ht="35.1" customHeight="1"/>
    <row r="1111" s="104" customFormat="1" ht="35.1" customHeight="1"/>
    <row r="1112" s="104" customFormat="1" ht="35.1" customHeight="1"/>
    <row r="1113" s="104" customFormat="1" ht="35.1" customHeight="1"/>
    <row r="1114" s="104" customFormat="1" ht="35.1" customHeight="1"/>
    <row r="1115" s="104" customFormat="1" ht="35.1" customHeight="1"/>
    <row r="1116" s="104" customFormat="1" ht="35.1" customHeight="1"/>
    <row r="1117" s="104" customFormat="1" ht="35.1" customHeight="1"/>
    <row r="1118" s="104" customFormat="1" ht="35.1" customHeight="1"/>
    <row r="1119" s="104" customFormat="1" ht="35.1" customHeight="1"/>
    <row r="1120" s="104" customFormat="1" ht="35.1" customHeight="1"/>
    <row r="1121" s="104" customFormat="1" ht="35.1" customHeight="1"/>
    <row r="1122" s="104" customFormat="1" ht="35.1" customHeight="1"/>
    <row r="1123" s="104" customFormat="1" ht="35.1" customHeight="1"/>
    <row r="1124" s="104" customFormat="1" ht="35.1" customHeight="1"/>
    <row r="1125" s="104" customFormat="1" ht="35.1" customHeight="1"/>
    <row r="1126" s="104" customFormat="1" ht="35.1" customHeight="1"/>
    <row r="1127" s="104" customFormat="1" ht="35.1" customHeight="1"/>
    <row r="1128" s="104" customFormat="1" ht="35.1" customHeight="1"/>
    <row r="1129" s="104" customFormat="1" ht="35.1" customHeight="1"/>
    <row r="1130" s="104" customFormat="1" ht="35.1" customHeight="1"/>
    <row r="1131" s="104" customFormat="1" ht="35.1" customHeight="1"/>
    <row r="1132" s="104" customFormat="1" ht="35.1" customHeight="1"/>
    <row r="1133" s="104" customFormat="1" ht="35.1" customHeight="1"/>
    <row r="1134" s="104" customFormat="1" ht="35.1" customHeight="1"/>
    <row r="1135" s="104" customFormat="1" ht="35.1" customHeight="1"/>
    <row r="1136" s="104" customFormat="1" ht="35.1" customHeight="1"/>
    <row r="1137" s="104" customFormat="1" ht="35.1" customHeight="1"/>
    <row r="1138" s="104" customFormat="1" ht="35.1" customHeight="1"/>
    <row r="1139" s="104" customFormat="1" ht="35.1" customHeight="1"/>
    <row r="1140" s="104" customFormat="1" ht="35.1" customHeight="1"/>
    <row r="1141" s="104" customFormat="1" ht="35.1" customHeight="1"/>
    <row r="1142" s="104" customFormat="1" ht="35.1" customHeight="1"/>
    <row r="1143" s="104" customFormat="1" ht="35.1" customHeight="1"/>
    <row r="1144" s="104" customFormat="1" ht="35.1" customHeight="1"/>
    <row r="1145" s="104" customFormat="1" ht="35.1" customHeight="1"/>
    <row r="1146" s="104" customFormat="1" ht="35.1" customHeight="1"/>
    <row r="1147" s="104" customFormat="1" ht="35.1" customHeight="1"/>
    <row r="1148" s="104" customFormat="1" ht="35.1" customHeight="1"/>
    <row r="1149" s="104" customFormat="1" ht="35.1" customHeight="1"/>
    <row r="1150" s="104" customFormat="1" ht="35.1" customHeight="1"/>
    <row r="1151" s="104" customFormat="1" ht="35.1" customHeight="1"/>
    <row r="1152" s="104" customFormat="1" ht="35.1" customHeight="1"/>
    <row r="1153" s="104" customFormat="1" ht="35.1" customHeight="1"/>
    <row r="1154" s="104" customFormat="1" ht="35.1" customHeight="1"/>
    <row r="1155" s="104" customFormat="1" ht="35.1" customHeight="1"/>
    <row r="1156" s="104" customFormat="1" ht="35.1" customHeight="1"/>
    <row r="1157" s="104" customFormat="1" ht="35.1" customHeight="1"/>
    <row r="1158" s="104" customFormat="1" ht="35.1" customHeight="1"/>
    <row r="1159" s="104" customFormat="1" ht="35.1" customHeight="1"/>
    <row r="1160" s="104" customFormat="1" ht="35.1" customHeight="1"/>
    <row r="1161" s="104" customFormat="1" ht="35.1" customHeight="1"/>
    <row r="1162" s="104" customFormat="1" ht="35.1" customHeight="1"/>
    <row r="1163" s="104" customFormat="1" ht="35.1" customHeight="1"/>
    <row r="1164" s="104" customFormat="1" ht="35.1" customHeight="1"/>
    <row r="1165" s="104" customFormat="1" ht="35.1" customHeight="1"/>
    <row r="1166" s="104" customFormat="1" ht="35.1" customHeight="1"/>
    <row r="1167" s="104" customFormat="1" ht="35.1" customHeight="1"/>
    <row r="1168" s="104" customFormat="1" ht="35.1" customHeight="1"/>
    <row r="1169" s="104" customFormat="1" ht="35.1" customHeight="1"/>
    <row r="1170" s="104" customFormat="1" ht="35.1" customHeight="1"/>
    <row r="1171" s="104" customFormat="1" ht="35.1" customHeight="1"/>
    <row r="1172" s="104" customFormat="1" ht="35.1" customHeight="1"/>
    <row r="1173" s="104" customFormat="1" ht="35.1" customHeight="1"/>
    <row r="1174" s="104" customFormat="1" ht="35.1" customHeight="1"/>
    <row r="1175" s="104" customFormat="1" ht="35.1" customHeight="1"/>
    <row r="1176" s="104" customFormat="1" ht="35.1" customHeight="1"/>
    <row r="1177" s="104" customFormat="1" ht="35.1" customHeight="1"/>
    <row r="1178" s="104" customFormat="1" ht="35.1" customHeight="1"/>
    <row r="1179" s="104" customFormat="1" ht="35.1" customHeight="1"/>
    <row r="1180" s="104" customFormat="1" ht="35.1" customHeight="1"/>
    <row r="1181" s="104" customFormat="1" ht="35.1" customHeight="1"/>
    <row r="1182" s="104" customFormat="1" ht="35.1" customHeight="1"/>
    <row r="1183" s="104" customFormat="1" ht="35.1" customHeight="1"/>
    <row r="1184" s="104" customFormat="1" ht="35.1" customHeight="1"/>
    <row r="1185" s="104" customFormat="1" ht="35.1" customHeight="1"/>
    <row r="1186" s="104" customFormat="1" ht="35.1" customHeight="1"/>
    <row r="1187" s="104" customFormat="1" ht="35.1" customHeight="1"/>
    <row r="1188" s="104" customFormat="1" ht="35.1" customHeight="1"/>
    <row r="1189" s="104" customFormat="1" ht="35.1" customHeight="1"/>
    <row r="1190" s="104" customFormat="1" ht="35.1" customHeight="1"/>
    <row r="1191" s="104" customFormat="1" ht="35.1" customHeight="1"/>
    <row r="1192" s="104" customFormat="1" ht="35.1" customHeight="1"/>
    <row r="1193" s="104" customFormat="1" ht="35.1" customHeight="1"/>
    <row r="1194" s="104" customFormat="1" ht="35.1" customHeight="1"/>
    <row r="1195" s="104" customFormat="1" ht="35.1" customHeight="1"/>
    <row r="1196" s="104" customFormat="1" ht="35.1" customHeight="1"/>
    <row r="1197" s="104" customFormat="1" ht="35.1" customHeight="1"/>
    <row r="1198" s="104" customFormat="1" ht="35.1" customHeight="1"/>
    <row r="1199" s="104" customFormat="1" ht="35.1" customHeight="1"/>
    <row r="1200" s="104" customFormat="1" ht="35.1" customHeight="1"/>
    <row r="1201" s="104" customFormat="1" ht="35.1" customHeight="1"/>
    <row r="1202" s="104" customFormat="1" ht="35.1" customHeight="1"/>
    <row r="1203" s="104" customFormat="1" ht="35.1" customHeight="1"/>
    <row r="1204" s="104" customFormat="1" ht="35.1" customHeight="1"/>
    <row r="1205" s="104" customFormat="1" ht="35.1" customHeight="1"/>
    <row r="1206" s="104" customFormat="1" ht="35.1" customHeight="1"/>
    <row r="1207" s="104" customFormat="1" ht="35.1" customHeight="1"/>
    <row r="1208" s="104" customFormat="1" ht="35.1" customHeight="1"/>
    <row r="1209" s="104" customFormat="1" ht="35.1" customHeight="1"/>
    <row r="1210" s="104" customFormat="1" ht="35.1" customHeight="1"/>
    <row r="1211" s="104" customFormat="1" ht="35.1" customHeight="1"/>
    <row r="1212" s="104" customFormat="1" ht="35.1" customHeight="1"/>
    <row r="1213" s="104" customFormat="1" ht="35.1" customHeight="1"/>
    <row r="1214" s="104" customFormat="1" ht="35.1" customHeight="1"/>
    <row r="1215" s="104" customFormat="1" ht="35.1" customHeight="1"/>
    <row r="1216" s="104" customFormat="1" ht="35.1" customHeight="1"/>
    <row r="1217" s="104" customFormat="1" ht="35.1" customHeight="1"/>
    <row r="1218" s="104" customFormat="1" ht="35.1" customHeight="1"/>
    <row r="1219" s="104" customFormat="1" ht="35.1" customHeight="1"/>
    <row r="1220" s="104" customFormat="1" ht="35.1" customHeight="1"/>
    <row r="1221" s="104" customFormat="1" ht="35.1" customHeight="1"/>
    <row r="1222" s="104" customFormat="1" ht="35.1" customHeight="1"/>
    <row r="1223" s="104" customFormat="1" ht="35.1" customHeight="1"/>
    <row r="1224" s="104" customFormat="1" ht="35.1" customHeight="1"/>
    <row r="1225" s="104" customFormat="1" ht="35.1" customHeight="1"/>
    <row r="1226" s="104" customFormat="1" ht="35.1" customHeight="1"/>
    <row r="1227" s="104" customFormat="1" ht="35.1" customHeight="1"/>
    <row r="1228" s="104" customFormat="1" ht="35.1" customHeight="1"/>
    <row r="1229" s="104" customFormat="1" ht="35.1" customHeight="1"/>
    <row r="1230" s="104" customFormat="1" ht="35.1" customHeight="1"/>
    <row r="1231" s="104" customFormat="1" ht="35.1" customHeight="1"/>
    <row r="1232" s="104" customFormat="1" ht="35.1" customHeight="1"/>
    <row r="1233" s="104" customFormat="1" ht="35.1" customHeight="1"/>
    <row r="1234" s="104" customFormat="1" ht="35.1" customHeight="1"/>
    <row r="1235" s="104" customFormat="1" ht="35.1" customHeight="1"/>
    <row r="1236" s="104" customFormat="1" ht="35.1" customHeight="1"/>
    <row r="1237" s="104" customFormat="1" ht="35.1" customHeight="1"/>
    <row r="1238" s="104" customFormat="1" ht="35.1" customHeight="1"/>
    <row r="1239" s="104" customFormat="1" ht="35.1" customHeight="1"/>
    <row r="1240" s="104" customFormat="1" ht="35.1" customHeight="1"/>
    <row r="1241" s="104" customFormat="1" ht="35.1" customHeight="1"/>
    <row r="1242" s="104" customFormat="1" ht="35.1" customHeight="1"/>
    <row r="1243" s="104" customFormat="1" ht="35.1" customHeight="1"/>
    <row r="1244" s="104" customFormat="1" ht="35.1" customHeight="1"/>
    <row r="1245" s="104" customFormat="1" ht="35.1" customHeight="1"/>
    <row r="1246" s="104" customFormat="1" ht="35.1" customHeight="1"/>
    <row r="1247" s="104" customFormat="1" ht="35.1" customHeight="1"/>
    <row r="1248" s="104" customFormat="1" ht="35.1" customHeight="1"/>
    <row r="1249" s="104" customFormat="1" ht="35.1" customHeight="1"/>
    <row r="1250" s="104" customFormat="1" ht="35.1" customHeight="1"/>
    <row r="1251" s="104" customFormat="1" ht="35.1" customHeight="1"/>
    <row r="1252" s="104" customFormat="1" ht="35.1" customHeight="1"/>
    <row r="1253" s="104" customFormat="1" ht="35.1" customHeight="1"/>
    <row r="1254" s="104" customFormat="1" ht="35.1" customHeight="1"/>
    <row r="1255" s="104" customFormat="1" ht="35.1" customHeight="1"/>
    <row r="1256" s="104" customFormat="1" ht="35.1" customHeight="1"/>
    <row r="1257" s="104" customFormat="1" ht="35.1" customHeight="1"/>
    <row r="1258" s="104" customFormat="1" ht="35.1" customHeight="1"/>
    <row r="1259" s="104" customFormat="1" ht="35.1" customHeight="1"/>
    <row r="1260" s="104" customFormat="1" ht="35.1" customHeight="1"/>
    <row r="1261" s="104" customFormat="1" ht="35.1" customHeight="1"/>
    <row r="1262" s="104" customFormat="1" ht="35.1" customHeight="1"/>
    <row r="1263" s="104" customFormat="1" ht="35.1" customHeight="1"/>
    <row r="1264" s="104" customFormat="1" ht="35.1" customHeight="1"/>
    <row r="1265" s="104" customFormat="1" ht="35.1" customHeight="1"/>
    <row r="1266" s="104" customFormat="1" ht="35.1" customHeight="1"/>
    <row r="1267" s="104" customFormat="1" ht="35.1" customHeight="1"/>
    <row r="1268" s="104" customFormat="1" ht="35.1" customHeight="1"/>
    <row r="1269" s="104" customFormat="1" ht="35.1" customHeight="1"/>
    <row r="1270" s="104" customFormat="1" ht="35.1" customHeight="1"/>
    <row r="1271" s="104" customFormat="1" ht="35.1" customHeight="1"/>
    <row r="1272" s="104" customFormat="1" ht="35.1" customHeight="1"/>
    <row r="1273" s="104" customFormat="1" ht="35.1" customHeight="1"/>
    <row r="1274" s="104" customFormat="1" ht="35.1" customHeight="1"/>
    <row r="1275" s="104" customFormat="1" ht="35.1" customHeight="1"/>
    <row r="1276" s="104" customFormat="1" ht="35.1" customHeight="1"/>
    <row r="1277" s="104" customFormat="1" ht="35.1" customHeight="1"/>
    <row r="1278" s="104" customFormat="1" ht="35.1" customHeight="1"/>
    <row r="1279" s="104" customFormat="1" ht="35.1" customHeight="1"/>
    <row r="1280" s="104" customFormat="1" ht="35.1" customHeight="1"/>
    <row r="1281" s="104" customFormat="1" ht="35.1" customHeight="1"/>
    <row r="1282" s="104" customFormat="1" ht="35.1" customHeight="1"/>
    <row r="1283" s="104" customFormat="1" ht="35.1" customHeight="1"/>
    <row r="1284" s="104" customFormat="1" ht="35.1" customHeight="1"/>
    <row r="1285" s="104" customFormat="1" ht="35.1" customHeight="1"/>
    <row r="1286" s="104" customFormat="1" ht="35.1" customHeight="1"/>
    <row r="1287" s="104" customFormat="1" ht="35.1" customHeight="1"/>
    <row r="1288" s="104" customFormat="1" ht="35.1" customHeight="1"/>
    <row r="1289" s="104" customFormat="1" ht="35.1" customHeight="1"/>
    <row r="1290" s="104" customFormat="1" ht="35.1" customHeight="1"/>
    <row r="1291" s="104" customFormat="1" ht="35.1" customHeight="1"/>
    <row r="1292" s="104" customFormat="1" ht="35.1" customHeight="1"/>
    <row r="1293" s="104" customFormat="1" ht="35.1" customHeight="1"/>
    <row r="1294" s="104" customFormat="1" ht="35.1" customHeight="1"/>
    <row r="1295" s="104" customFormat="1" ht="35.1" customHeight="1"/>
    <row r="1296" s="104" customFormat="1" ht="35.1" customHeight="1"/>
    <row r="1297" s="104" customFormat="1" ht="35.1" customHeight="1"/>
    <row r="1298" s="104" customFormat="1" ht="35.1" customHeight="1"/>
    <row r="1299" s="104" customFormat="1" ht="35.1" customHeight="1"/>
    <row r="1300" s="104" customFormat="1" ht="35.1" customHeight="1"/>
    <row r="1301" s="104" customFormat="1" ht="35.1" customHeight="1"/>
    <row r="1302" s="104" customFormat="1" ht="35.1" customHeight="1"/>
    <row r="1303" s="104" customFormat="1" ht="35.1" customHeight="1"/>
    <row r="1304" s="104" customFormat="1" ht="35.1" customHeight="1"/>
    <row r="1305" s="104" customFormat="1" ht="35.1" customHeight="1"/>
    <row r="1306" s="104" customFormat="1" ht="35.1" customHeight="1"/>
    <row r="1307" s="104" customFormat="1" ht="35.1" customHeight="1"/>
    <row r="1308" s="104" customFormat="1" ht="35.1" customHeight="1"/>
    <row r="1309" s="104" customFormat="1" ht="35.1" customHeight="1"/>
    <row r="1310" s="104" customFormat="1" ht="35.1" customHeight="1"/>
    <row r="1311" s="104" customFormat="1" ht="35.1" customHeight="1"/>
    <row r="1312" s="104" customFormat="1" ht="35.1" customHeight="1"/>
    <row r="1313" s="104" customFormat="1" ht="35.1" customHeight="1"/>
    <row r="1314" s="104" customFormat="1" ht="35.1" customHeight="1"/>
    <row r="1315" s="104" customFormat="1" ht="35.1" customHeight="1"/>
    <row r="1316" s="104" customFormat="1" ht="35.1" customHeight="1"/>
    <row r="1317" s="104" customFormat="1" ht="35.1" customHeight="1"/>
    <row r="1318" s="104" customFormat="1" ht="35.1" customHeight="1"/>
    <row r="1319" s="104" customFormat="1" ht="35.1" customHeight="1"/>
    <row r="1320" s="104" customFormat="1" ht="35.1" customHeight="1"/>
    <row r="1321" s="104" customFormat="1" ht="35.1" customHeight="1"/>
    <row r="1322" s="104" customFormat="1" ht="35.1" customHeight="1"/>
    <row r="1323" s="104" customFormat="1" ht="35.1" customHeight="1"/>
    <row r="1324" s="104" customFormat="1" ht="35.1" customHeight="1"/>
    <row r="1325" s="104" customFormat="1" ht="35.1" customHeight="1"/>
    <row r="1326" s="104" customFormat="1" ht="35.1" customHeight="1"/>
    <row r="1327" s="104" customFormat="1" ht="35.1" customHeight="1"/>
    <row r="1328" s="104" customFormat="1" ht="35.1" customHeight="1"/>
    <row r="1329" s="104" customFormat="1" ht="35.1" customHeight="1"/>
    <row r="1330" s="104" customFormat="1" ht="35.1" customHeight="1"/>
    <row r="1331" s="104" customFormat="1" ht="35.1" customHeight="1"/>
    <row r="1332" s="104" customFormat="1" ht="35.1" customHeight="1"/>
    <row r="1333" s="104" customFormat="1" ht="35.1" customHeight="1"/>
    <row r="1334" s="104" customFormat="1" ht="35.1" customHeight="1"/>
    <row r="1335" s="104" customFormat="1" ht="35.1" customHeight="1"/>
    <row r="1336" s="104" customFormat="1" ht="35.1" customHeight="1"/>
    <row r="1337" s="104" customFormat="1" ht="35.1" customHeight="1"/>
    <row r="1338" s="104" customFormat="1" ht="35.1" customHeight="1"/>
    <row r="1339" s="104" customFormat="1" ht="35.1" customHeight="1"/>
    <row r="1340" s="104" customFormat="1" ht="35.1" customHeight="1"/>
    <row r="1341" s="104" customFormat="1" ht="35.1" customHeight="1"/>
    <row r="1342" s="104" customFormat="1" ht="35.1" customHeight="1"/>
    <row r="1343" s="104" customFormat="1" ht="35.1" customHeight="1"/>
    <row r="1344" s="104" customFormat="1" ht="35.1" customHeight="1"/>
    <row r="1345" s="104" customFormat="1" ht="35.1" customHeight="1"/>
    <row r="1346" s="104" customFormat="1" ht="35.1" customHeight="1"/>
    <row r="1347" s="104" customFormat="1" ht="35.1" customHeight="1"/>
    <row r="1348" s="104" customFormat="1" ht="35.1" customHeight="1"/>
    <row r="1349" s="104" customFormat="1" ht="35.1" customHeight="1"/>
    <row r="1350" s="104" customFormat="1" ht="35.1" customHeight="1"/>
    <row r="1351" s="104" customFormat="1" ht="35.1" customHeight="1"/>
    <row r="1352" s="104" customFormat="1" ht="35.1" customHeight="1"/>
    <row r="1353" s="104" customFormat="1" ht="35.1" customHeight="1"/>
    <row r="1354" s="104" customFormat="1" ht="35.1" customHeight="1"/>
    <row r="1355" s="104" customFormat="1" ht="35.1" customHeight="1"/>
    <row r="1356" s="104" customFormat="1" ht="35.1" customHeight="1"/>
    <row r="1357" s="104" customFormat="1" ht="35.1" customHeight="1"/>
    <row r="1358" s="104" customFormat="1" ht="35.1" customHeight="1"/>
    <row r="1359" s="104" customFormat="1" ht="35.1" customHeight="1"/>
    <row r="1360" s="104" customFormat="1" ht="35.1" customHeight="1"/>
    <row r="1361" s="104" customFormat="1" ht="35.1" customHeight="1"/>
    <row r="1362" s="104" customFormat="1" ht="35.1" customHeight="1"/>
    <row r="1363" s="104" customFormat="1" ht="35.1" customHeight="1"/>
    <row r="1364" s="104" customFormat="1" ht="35.1" customHeight="1"/>
    <row r="1365" s="104" customFormat="1" ht="35.1" customHeight="1"/>
    <row r="1366" s="104" customFormat="1" ht="35.1" customHeight="1"/>
    <row r="1367" s="104" customFormat="1" ht="35.1" customHeight="1"/>
    <row r="1368" s="104" customFormat="1" ht="35.1" customHeight="1"/>
    <row r="1369" s="104" customFormat="1" ht="35.1" customHeight="1"/>
    <row r="1370" s="104" customFormat="1" ht="35.1" customHeight="1"/>
    <row r="1371" s="104" customFormat="1" ht="35.1" customHeight="1"/>
    <row r="1372" s="104" customFormat="1" ht="35.1" customHeight="1"/>
    <row r="1373" s="104" customFormat="1" ht="35.1" customHeight="1"/>
    <row r="1374" s="104" customFormat="1" ht="35.1" customHeight="1"/>
    <row r="1375" s="104" customFormat="1" ht="35.1" customHeight="1"/>
    <row r="1376" s="104" customFormat="1" ht="35.1" customHeight="1"/>
    <row r="1377" s="104" customFormat="1" ht="35.1" customHeight="1"/>
    <row r="1378" s="104" customFormat="1" ht="35.1" customHeight="1"/>
    <row r="1379" s="104" customFormat="1" ht="35.1" customHeight="1"/>
    <row r="1380" s="104" customFormat="1" ht="35.1" customHeight="1"/>
    <row r="1381" s="104" customFormat="1" ht="35.1" customHeight="1"/>
    <row r="1382" s="104" customFormat="1" ht="35.1" customHeight="1"/>
    <row r="1383" s="104" customFormat="1" ht="35.1" customHeight="1"/>
    <row r="1384" s="104" customFormat="1" ht="35.1" customHeight="1"/>
    <row r="1385" s="104" customFormat="1" ht="35.1" customHeight="1"/>
    <row r="1386" s="104" customFormat="1" ht="35.1" customHeight="1"/>
    <row r="1387" s="104" customFormat="1" ht="35.1" customHeight="1"/>
    <row r="1388" s="104" customFormat="1" ht="35.1" customHeight="1"/>
    <row r="1389" s="104" customFormat="1" ht="35.1" customHeight="1"/>
    <row r="1390" s="104" customFormat="1" ht="35.1" customHeight="1"/>
    <row r="1391" s="104" customFormat="1" ht="35.1" customHeight="1"/>
    <row r="1392" s="104" customFormat="1" ht="35.1" customHeight="1"/>
    <row r="1393" s="104" customFormat="1" ht="35.1" customHeight="1"/>
    <row r="1394" s="104" customFormat="1" ht="35.1" customHeight="1"/>
    <row r="1395" s="104" customFormat="1" ht="35.1" customHeight="1"/>
    <row r="1396" s="104" customFormat="1" ht="35.1" customHeight="1"/>
    <row r="1397" s="104" customFormat="1" ht="35.1" customHeight="1"/>
    <row r="1398" s="104" customFormat="1" ht="35.1" customHeight="1"/>
    <row r="1399" s="104" customFormat="1" ht="35.1" customHeight="1"/>
    <row r="1400" s="104" customFormat="1" ht="35.1" customHeight="1"/>
    <row r="1401" s="104" customFormat="1" ht="35.1" customHeight="1"/>
    <row r="1402" s="104" customFormat="1" ht="35.1" customHeight="1"/>
    <row r="1403" s="104" customFormat="1" ht="35.1" customHeight="1"/>
    <row r="1404" s="104" customFormat="1" ht="35.1" customHeight="1"/>
    <row r="1405" s="104" customFormat="1" ht="35.1" customHeight="1"/>
    <row r="1406" s="104" customFormat="1" ht="35.1" customHeight="1"/>
    <row r="1407" s="104" customFormat="1" ht="35.1" customHeight="1"/>
    <row r="1408" s="104" customFormat="1" ht="35.1" customHeight="1"/>
    <row r="1409" s="104" customFormat="1" ht="35.1" customHeight="1"/>
    <row r="1410" s="104" customFormat="1" ht="35.1" customHeight="1"/>
    <row r="1411" s="104" customFormat="1" ht="35.1" customHeight="1"/>
    <row r="1412" s="104" customFormat="1" ht="35.1" customHeight="1"/>
    <row r="1413" s="104" customFormat="1" ht="35.1" customHeight="1"/>
    <row r="1414" s="104" customFormat="1" ht="35.1" customHeight="1"/>
    <row r="1415" s="104" customFormat="1" ht="35.1" customHeight="1"/>
    <row r="1416" s="104" customFormat="1" ht="35.1" customHeight="1"/>
    <row r="1417" s="104" customFormat="1" ht="35.1" customHeight="1"/>
    <row r="1418" s="104" customFormat="1" ht="35.1" customHeight="1"/>
    <row r="1419" s="104" customFormat="1" ht="35.1" customHeight="1"/>
    <row r="1420" s="104" customFormat="1" ht="35.1" customHeight="1"/>
    <row r="1421" s="104" customFormat="1" ht="35.1" customHeight="1"/>
    <row r="1422" s="104" customFormat="1" ht="35.1" customHeight="1"/>
    <row r="1423" s="104" customFormat="1" ht="35.1" customHeight="1"/>
    <row r="1424" s="104" customFormat="1" ht="35.1" customHeight="1"/>
    <row r="1425" s="104" customFormat="1" ht="35.1" customHeight="1"/>
    <row r="1426" s="104" customFormat="1" ht="35.1" customHeight="1"/>
    <row r="1427" s="104" customFormat="1" ht="35.1" customHeight="1"/>
    <row r="1428" s="104" customFormat="1" ht="35.1" customHeight="1"/>
    <row r="1429" s="104" customFormat="1" ht="35.1" customHeight="1"/>
    <row r="1430" s="104" customFormat="1" ht="35.1" customHeight="1"/>
    <row r="1431" s="104" customFormat="1" ht="35.1" customHeight="1"/>
    <row r="1432" s="104" customFormat="1" ht="35.1" customHeight="1"/>
    <row r="1433" s="104" customFormat="1" ht="35.1" customHeight="1"/>
    <row r="1434" s="104" customFormat="1" ht="35.1" customHeight="1"/>
    <row r="1435" s="104" customFormat="1" ht="35.1" customHeight="1"/>
    <row r="1436" s="104" customFormat="1" ht="35.1" customHeight="1"/>
    <row r="1437" s="104" customFormat="1" ht="35.1" customHeight="1"/>
    <row r="1438" s="104" customFormat="1" ht="35.1" customHeight="1"/>
    <row r="1439" s="104" customFormat="1" ht="35.1" customHeight="1"/>
    <row r="1440" s="104" customFormat="1" ht="35.1" customHeight="1"/>
    <row r="1441" s="104" customFormat="1" ht="35.1" customHeight="1"/>
    <row r="1442" s="104" customFormat="1" ht="35.1" customHeight="1"/>
    <row r="1443" s="104" customFormat="1" ht="35.1" customHeight="1"/>
    <row r="1444" s="104" customFormat="1" ht="35.1" customHeight="1"/>
    <row r="1445" s="104" customFormat="1" ht="35.1" customHeight="1"/>
    <row r="1446" s="104" customFormat="1" ht="35.1" customHeight="1"/>
    <row r="1447" s="104" customFormat="1" ht="35.1" customHeight="1"/>
    <row r="1448" s="104" customFormat="1" ht="35.1" customHeight="1"/>
    <row r="1449" s="104" customFormat="1" ht="35.1" customHeight="1"/>
    <row r="1450" s="104" customFormat="1" ht="35.1" customHeight="1"/>
    <row r="1451" s="104" customFormat="1" ht="35.1" customHeight="1"/>
    <row r="1452" s="104" customFormat="1" ht="35.1" customHeight="1"/>
    <row r="1453" s="104" customFormat="1" ht="35.1" customHeight="1"/>
    <row r="1454" s="104" customFormat="1" ht="35.1" customHeight="1"/>
    <row r="1455" s="104" customFormat="1" ht="35.1" customHeight="1"/>
    <row r="1456" s="104" customFormat="1" ht="35.1" customHeight="1"/>
    <row r="1457" s="104" customFormat="1" ht="35.1" customHeight="1"/>
    <row r="1458" s="104" customFormat="1" ht="35.1" customHeight="1"/>
    <row r="1459" s="104" customFormat="1" ht="35.1" customHeight="1"/>
    <row r="1460" s="104" customFormat="1" ht="35.1" customHeight="1"/>
    <row r="1461" s="104" customFormat="1" ht="35.1" customHeight="1"/>
    <row r="1462" s="104" customFormat="1" ht="35.1" customHeight="1"/>
    <row r="1463" s="104" customFormat="1" ht="35.1" customHeight="1"/>
    <row r="1464" s="104" customFormat="1" ht="35.1" customHeight="1"/>
    <row r="1465" s="104" customFormat="1" ht="35.1" customHeight="1"/>
    <row r="1466" s="104" customFormat="1" ht="35.1" customHeight="1"/>
    <row r="1467" s="104" customFormat="1" ht="35.1" customHeight="1"/>
    <row r="1468" s="104" customFormat="1" ht="35.1" customHeight="1"/>
    <row r="1469" s="104" customFormat="1" ht="35.1" customHeight="1"/>
    <row r="1470" s="104" customFormat="1" ht="35.1" customHeight="1"/>
    <row r="1471" s="104" customFormat="1" ht="35.1" customHeight="1"/>
    <row r="1472" s="104" customFormat="1" ht="35.1" customHeight="1"/>
    <row r="1473" s="104" customFormat="1" ht="35.1" customHeight="1"/>
    <row r="1474" s="104" customFormat="1" ht="35.1" customHeight="1"/>
    <row r="1475" s="104" customFormat="1" ht="35.1" customHeight="1"/>
    <row r="1476" s="104" customFormat="1" ht="35.1" customHeight="1"/>
    <row r="1477" s="104" customFormat="1" ht="35.1" customHeight="1"/>
    <row r="1478" s="104" customFormat="1" ht="35.1" customHeight="1"/>
    <row r="1479" s="104" customFormat="1" ht="35.1" customHeight="1"/>
    <row r="1480" s="104" customFormat="1" ht="35.1" customHeight="1"/>
    <row r="1481" s="104" customFormat="1" ht="35.1" customHeight="1"/>
    <row r="1482" s="104" customFormat="1" ht="35.1" customHeight="1"/>
    <row r="1483" s="104" customFormat="1" ht="35.1" customHeight="1"/>
    <row r="1484" s="104" customFormat="1" ht="35.1" customHeight="1"/>
    <row r="1485" s="104" customFormat="1" ht="35.1" customHeight="1"/>
    <row r="1486" s="104" customFormat="1" ht="35.1" customHeight="1"/>
    <row r="1487" s="104" customFormat="1" ht="35.1" customHeight="1"/>
    <row r="1488" s="104" customFormat="1" ht="35.1" customHeight="1"/>
    <row r="1489" s="104" customFormat="1" ht="35.1" customHeight="1"/>
    <row r="1490" s="104" customFormat="1" ht="35.1" customHeight="1"/>
    <row r="1491" s="104" customFormat="1" ht="35.1" customHeight="1"/>
    <row r="1492" s="104" customFormat="1" ht="35.1" customHeight="1"/>
    <row r="1493" s="104" customFormat="1" ht="35.1" customHeight="1"/>
    <row r="1494" s="104" customFormat="1" ht="35.1" customHeight="1"/>
    <row r="1495" s="104" customFormat="1" ht="35.1" customHeight="1"/>
    <row r="1496" s="104" customFormat="1" ht="35.1" customHeight="1"/>
    <row r="1497" s="104" customFormat="1" ht="35.1" customHeight="1"/>
    <row r="1498" s="104" customFormat="1" ht="35.1" customHeight="1"/>
    <row r="1499" s="104" customFormat="1" ht="35.1" customHeight="1"/>
    <row r="1500" s="104" customFormat="1" ht="35.1" customHeight="1"/>
    <row r="1501" s="104" customFormat="1" ht="35.1" customHeight="1"/>
    <row r="1502" s="104" customFormat="1" ht="35.1" customHeight="1"/>
    <row r="1503" s="104" customFormat="1" ht="35.1" customHeight="1"/>
    <row r="1504" s="104" customFormat="1" ht="35.1" customHeight="1"/>
    <row r="1505" s="104" customFormat="1" ht="35.1" customHeight="1"/>
    <row r="1506" s="104" customFormat="1" ht="35.1" customHeight="1"/>
    <row r="1507" s="104" customFormat="1" ht="35.1" customHeight="1"/>
    <row r="1508" s="104" customFormat="1" ht="35.1" customHeight="1"/>
    <row r="1509" s="104" customFormat="1" ht="35.1" customHeight="1"/>
    <row r="1510" s="104" customFormat="1" ht="35.1" customHeight="1"/>
    <row r="1511" s="104" customFormat="1" ht="35.1" customHeight="1"/>
    <row r="1512" s="104" customFormat="1" ht="35.1" customHeight="1"/>
    <row r="1513" s="104" customFormat="1" ht="35.1" customHeight="1"/>
    <row r="1514" s="104" customFormat="1" ht="35.1" customHeight="1"/>
    <row r="1515" s="104" customFormat="1" ht="35.1" customHeight="1"/>
    <row r="1516" s="104" customFormat="1" ht="35.1" customHeight="1"/>
    <row r="1517" s="104" customFormat="1" ht="35.1" customHeight="1"/>
    <row r="1518" s="104" customFormat="1" ht="35.1" customHeight="1"/>
    <row r="1519" s="104" customFormat="1" ht="35.1" customHeight="1"/>
    <row r="1520" s="104" customFormat="1" ht="35.1" customHeight="1"/>
    <row r="1521" s="104" customFormat="1" ht="35.1" customHeight="1"/>
    <row r="1522" s="104" customFormat="1" ht="35.1" customHeight="1"/>
    <row r="1523" s="104" customFormat="1" ht="35.1" customHeight="1"/>
    <row r="1524" s="104" customFormat="1" ht="35.1" customHeight="1"/>
    <row r="1525" s="104" customFormat="1" ht="35.1" customHeight="1"/>
    <row r="1526" s="104" customFormat="1" ht="35.1" customHeight="1"/>
    <row r="1527" s="104" customFormat="1" ht="35.1" customHeight="1"/>
    <row r="1528" s="104" customFormat="1" ht="35.1" customHeight="1"/>
    <row r="1529" s="104" customFormat="1" ht="35.1" customHeight="1"/>
    <row r="1530" s="104" customFormat="1" ht="35.1" customHeight="1"/>
    <row r="1531" s="104" customFormat="1" ht="35.1" customHeight="1"/>
    <row r="1532" s="104" customFormat="1" ht="35.1" customHeight="1"/>
    <row r="1533" s="104" customFormat="1" ht="35.1" customHeight="1"/>
    <row r="1534" s="104" customFormat="1" ht="35.1" customHeight="1"/>
    <row r="1535" s="104" customFormat="1" ht="35.1" customHeight="1"/>
    <row r="1536" s="104" customFormat="1" ht="35.1" customHeight="1"/>
    <row r="1537" s="104" customFormat="1" ht="35.1" customHeight="1"/>
    <row r="1538" s="104" customFormat="1" ht="35.1" customHeight="1"/>
    <row r="1539" s="104" customFormat="1" ht="35.1" customHeight="1"/>
    <row r="1540" s="104" customFormat="1" ht="35.1" customHeight="1"/>
    <row r="1541" s="104" customFormat="1" ht="35.1" customHeight="1"/>
    <row r="1542" s="104" customFormat="1" ht="35.1" customHeight="1"/>
    <row r="1543" s="104" customFormat="1" ht="35.1" customHeight="1"/>
    <row r="1544" s="104" customFormat="1" ht="35.1" customHeight="1"/>
    <row r="1545" s="104" customFormat="1" ht="35.1" customHeight="1"/>
    <row r="1546" s="104" customFormat="1" ht="35.1" customHeight="1"/>
    <row r="1547" s="104" customFormat="1" ht="35.1" customHeight="1"/>
    <row r="1548" s="104" customFormat="1" ht="35.1" customHeight="1"/>
    <row r="1549" s="104" customFormat="1" ht="35.1" customHeight="1"/>
    <row r="1550" s="104" customFormat="1" ht="35.1" customHeight="1"/>
    <row r="1551" s="104" customFormat="1" ht="35.1" customHeight="1"/>
    <row r="1552" s="104" customFormat="1" ht="35.1" customHeight="1"/>
    <row r="1553" s="104" customFormat="1" ht="35.1" customHeight="1"/>
    <row r="1554" s="104" customFormat="1" ht="35.1" customHeight="1"/>
    <row r="1555" s="104" customFormat="1" ht="35.1" customHeight="1"/>
    <row r="1556" s="104" customFormat="1" ht="35.1" customHeight="1"/>
    <row r="1557" s="104" customFormat="1" ht="35.1" customHeight="1"/>
    <row r="1558" s="104" customFormat="1" ht="35.1" customHeight="1"/>
    <row r="1559" s="104" customFormat="1" ht="35.1" customHeight="1"/>
    <row r="1560" s="104" customFormat="1" ht="35.1" customHeight="1"/>
    <row r="1561" s="104" customFormat="1" ht="35.1" customHeight="1"/>
    <row r="1562" s="104" customFormat="1" ht="35.1" customHeight="1"/>
    <row r="1563" s="104" customFormat="1" ht="35.1" customHeight="1"/>
    <row r="1564" s="104" customFormat="1" ht="35.1" customHeight="1"/>
    <row r="1565" s="104" customFormat="1" ht="35.1" customHeight="1"/>
    <row r="1566" s="104" customFormat="1" ht="35.1" customHeight="1"/>
    <row r="1567" s="104" customFormat="1" ht="35.1" customHeight="1"/>
    <row r="1568" s="104" customFormat="1" ht="35.1" customHeight="1"/>
    <row r="1569" s="104" customFormat="1" ht="35.1" customHeight="1"/>
    <row r="1570" s="104" customFormat="1" ht="35.1" customHeight="1"/>
    <row r="1571" s="104" customFormat="1" ht="35.1" customHeight="1"/>
    <row r="1572" s="104" customFormat="1" ht="35.1" customHeight="1"/>
    <row r="1573" s="104" customFormat="1" ht="35.1" customHeight="1"/>
    <row r="1574" s="104" customFormat="1" ht="35.1" customHeight="1"/>
    <row r="1575" s="104" customFormat="1" ht="35.1" customHeight="1"/>
    <row r="1576" s="104" customFormat="1" ht="35.1" customHeight="1"/>
    <row r="1577" s="104" customFormat="1" ht="35.1" customHeight="1"/>
    <row r="1578" s="104" customFormat="1" ht="35.1" customHeight="1"/>
    <row r="1579" s="104" customFormat="1" ht="35.1" customHeight="1"/>
    <row r="1580" s="104" customFormat="1" ht="35.1" customHeight="1"/>
    <row r="1581" s="104" customFormat="1" ht="35.1" customHeight="1"/>
    <row r="1582" s="104" customFormat="1" ht="35.1" customHeight="1"/>
    <row r="1583" s="104" customFormat="1" ht="35.1" customHeight="1"/>
    <row r="1584" s="104" customFormat="1" ht="35.1" customHeight="1"/>
    <row r="1585" s="104" customFormat="1" ht="35.1" customHeight="1"/>
    <row r="1586" s="104" customFormat="1" ht="35.1" customHeight="1"/>
    <row r="1587" s="104" customFormat="1" ht="35.1" customHeight="1"/>
    <row r="1588" s="104" customFormat="1" ht="35.1" customHeight="1"/>
    <row r="1589" s="104" customFormat="1" ht="35.1" customHeight="1"/>
    <row r="1590" s="104" customFormat="1" ht="35.1" customHeight="1"/>
    <row r="1591" s="104" customFormat="1" ht="35.1" customHeight="1"/>
    <row r="1592" s="104" customFormat="1" ht="35.1" customHeight="1"/>
    <row r="1593" s="104" customFormat="1" ht="35.1" customHeight="1"/>
    <row r="1594" s="104" customFormat="1" ht="35.1" customHeight="1"/>
    <row r="1595" s="104" customFormat="1" ht="35.1" customHeight="1"/>
    <row r="1596" s="104" customFormat="1" ht="35.1" customHeight="1"/>
    <row r="1597" s="104" customFormat="1" ht="35.1" customHeight="1"/>
    <row r="1598" s="104" customFormat="1" ht="35.1" customHeight="1"/>
    <row r="1599" s="104" customFormat="1" ht="35.1" customHeight="1"/>
    <row r="1600" s="104" customFormat="1" ht="35.1" customHeight="1"/>
    <row r="1601" s="104" customFormat="1" ht="35.1" customHeight="1"/>
    <row r="1602" s="104" customFormat="1" ht="35.1" customHeight="1"/>
    <row r="1603" s="104" customFormat="1" ht="35.1" customHeight="1"/>
    <row r="1604" s="104" customFormat="1" ht="35.1" customHeight="1"/>
    <row r="1605" s="104" customFormat="1" ht="35.1" customHeight="1"/>
    <row r="1606" s="104" customFormat="1" ht="35.1" customHeight="1"/>
    <row r="1607" s="104" customFormat="1" ht="35.1" customHeight="1"/>
    <row r="1608" s="104" customFormat="1" ht="35.1" customHeight="1"/>
    <row r="1609" s="104" customFormat="1" ht="35.1" customHeight="1"/>
    <row r="1610" s="104" customFormat="1" ht="35.1" customHeight="1"/>
    <row r="1611" s="104" customFormat="1" ht="35.1" customHeight="1"/>
    <row r="1612" s="104" customFormat="1" ht="35.1" customHeight="1"/>
    <row r="1613" s="104" customFormat="1" ht="35.1" customHeight="1"/>
    <row r="1614" s="104" customFormat="1" ht="35.1" customHeight="1"/>
    <row r="1615" s="104" customFormat="1" ht="35.1" customHeight="1"/>
    <row r="1616" s="104" customFormat="1" ht="35.1" customHeight="1"/>
    <row r="1617" s="104" customFormat="1" ht="35.1" customHeight="1"/>
    <row r="1618" s="104" customFormat="1" ht="35.1" customHeight="1"/>
    <row r="1619" s="104" customFormat="1" ht="35.1" customHeight="1"/>
    <row r="1620" s="104" customFormat="1" ht="35.1" customHeight="1"/>
    <row r="1621" s="104" customFormat="1" ht="35.1" customHeight="1"/>
    <row r="1622" s="104" customFormat="1" ht="35.1" customHeight="1"/>
    <row r="1623" s="104" customFormat="1" ht="35.1" customHeight="1"/>
    <row r="1624" s="104" customFormat="1" ht="35.1" customHeight="1"/>
    <row r="1625" s="104" customFormat="1" ht="35.1" customHeight="1"/>
    <row r="1626" s="104" customFormat="1" ht="35.1" customHeight="1"/>
    <row r="1627" s="104" customFormat="1" ht="35.1" customHeight="1"/>
    <row r="1628" s="104" customFormat="1" ht="35.1" customHeight="1"/>
    <row r="1629" s="104" customFormat="1" ht="35.1" customHeight="1"/>
    <row r="1630" s="104" customFormat="1" ht="35.1" customHeight="1"/>
    <row r="1631" s="104" customFormat="1" ht="35.1" customHeight="1"/>
    <row r="1632" s="104" customFormat="1" ht="35.1" customHeight="1"/>
    <row r="1633" s="104" customFormat="1" ht="35.1" customHeight="1"/>
    <row r="1634" s="104" customFormat="1" ht="35.1" customHeight="1"/>
    <row r="1635" s="104" customFormat="1" ht="35.1" customHeight="1"/>
    <row r="1636" s="104" customFormat="1" ht="35.1" customHeight="1"/>
    <row r="1637" s="104" customFormat="1" ht="35.1" customHeight="1"/>
    <row r="1638" s="104" customFormat="1" ht="35.1" customHeight="1"/>
    <row r="1639" s="104" customFormat="1" ht="35.1" customHeight="1"/>
    <row r="1640" s="104" customFormat="1" ht="35.1" customHeight="1"/>
    <row r="1641" s="104" customFormat="1" ht="35.1" customHeight="1"/>
    <row r="1642" s="104" customFormat="1" ht="35.1" customHeight="1"/>
    <row r="1643" s="104" customFormat="1" ht="35.1" customHeight="1"/>
    <row r="1644" s="104" customFormat="1" ht="35.1" customHeight="1"/>
    <row r="1645" s="104" customFormat="1" ht="35.1" customHeight="1"/>
    <row r="1646" s="104" customFormat="1" ht="35.1" customHeight="1"/>
    <row r="1647" s="104" customFormat="1" ht="35.1" customHeight="1"/>
    <row r="1648" s="104" customFormat="1" ht="35.1" customHeight="1"/>
    <row r="1649" s="104" customFormat="1" ht="35.1" customHeight="1"/>
    <row r="1650" s="104" customFormat="1" ht="35.1" customHeight="1"/>
    <row r="1651" s="104" customFormat="1" ht="35.1" customHeight="1"/>
    <row r="1652" s="104" customFormat="1" ht="35.1" customHeight="1"/>
    <row r="1653" s="104" customFormat="1" ht="35.1" customHeight="1"/>
    <row r="1654" s="104" customFormat="1" ht="35.1" customHeight="1"/>
    <row r="1655" s="104" customFormat="1" ht="35.1" customHeight="1"/>
    <row r="1656" s="104" customFormat="1" ht="35.1" customHeight="1"/>
    <row r="1657" s="104" customFormat="1" ht="35.1" customHeight="1"/>
    <row r="1658" s="104" customFormat="1" ht="35.1" customHeight="1"/>
    <row r="1659" s="104" customFormat="1" ht="35.1" customHeight="1"/>
    <row r="1660" s="104" customFormat="1" ht="35.1" customHeight="1"/>
    <row r="1661" s="104" customFormat="1" ht="35.1" customHeight="1"/>
    <row r="1662" s="104" customFormat="1" ht="35.1" customHeight="1"/>
    <row r="1663" s="104" customFormat="1" ht="35.1" customHeight="1"/>
    <row r="1664" s="104" customFormat="1" ht="35.1" customHeight="1"/>
    <row r="1665" s="104" customFormat="1" ht="35.1" customHeight="1"/>
    <row r="1666" s="104" customFormat="1" ht="35.1" customHeight="1"/>
    <row r="1667" s="104" customFormat="1" ht="35.1" customHeight="1"/>
    <row r="1668" s="104" customFormat="1" ht="35.1" customHeight="1"/>
    <row r="1669" s="104" customFormat="1" ht="35.1" customHeight="1"/>
    <row r="1670" s="104" customFormat="1" ht="35.1" customHeight="1"/>
    <row r="1671" s="104" customFormat="1" ht="35.1" customHeight="1"/>
    <row r="1672" s="104" customFormat="1" ht="35.1" customHeight="1"/>
    <row r="1673" s="104" customFormat="1" ht="35.1" customHeight="1"/>
    <row r="1674" s="104" customFormat="1" ht="35.1" customHeight="1"/>
    <row r="1675" s="104" customFormat="1" ht="35.1" customHeight="1"/>
    <row r="1676" s="104" customFormat="1" ht="35.1" customHeight="1"/>
    <row r="1677" s="104" customFormat="1" ht="35.1" customHeight="1"/>
    <row r="1678" s="104" customFormat="1" ht="35.1" customHeight="1"/>
    <row r="1679" s="104" customFormat="1" ht="35.1" customHeight="1"/>
    <row r="1680" s="104" customFormat="1" ht="35.1" customHeight="1"/>
    <row r="1681" s="104" customFormat="1" ht="35.1" customHeight="1"/>
    <row r="1682" s="104" customFormat="1" ht="35.1" customHeight="1"/>
    <row r="1683" s="104" customFormat="1" ht="35.1" customHeight="1"/>
    <row r="1684" s="104" customFormat="1" ht="35.1" customHeight="1"/>
    <row r="1685" s="104" customFormat="1" ht="35.1" customHeight="1"/>
    <row r="1686" s="104" customFormat="1" ht="35.1" customHeight="1"/>
    <row r="1687" s="104" customFormat="1" ht="35.1" customHeight="1"/>
    <row r="1688" s="104" customFormat="1" ht="35.1" customHeight="1"/>
    <row r="1689" s="104" customFormat="1" ht="35.1" customHeight="1"/>
    <row r="1690" s="104" customFormat="1" ht="35.1" customHeight="1"/>
    <row r="1691" s="104" customFormat="1" ht="35.1" customHeight="1"/>
    <row r="1692" s="104" customFormat="1" ht="35.1" customHeight="1"/>
    <row r="1693" s="104" customFormat="1" ht="35.1" customHeight="1"/>
    <row r="1694" s="104" customFormat="1" ht="35.1" customHeight="1"/>
    <row r="1695" s="104" customFormat="1" ht="35.1" customHeight="1"/>
    <row r="1696" s="104" customFormat="1" ht="35.1" customHeight="1"/>
    <row r="1697" s="104" customFormat="1" ht="35.1" customHeight="1"/>
    <row r="1698" s="104" customFormat="1" ht="35.1" customHeight="1"/>
    <row r="1699" s="104" customFormat="1" ht="35.1" customHeight="1"/>
    <row r="1700" s="104" customFormat="1" ht="35.1" customHeight="1"/>
    <row r="1701" s="104" customFormat="1" ht="35.1" customHeight="1"/>
    <row r="1702" s="104" customFormat="1" ht="35.1" customHeight="1"/>
    <row r="1703" s="104" customFormat="1" ht="35.1" customHeight="1"/>
    <row r="1704" s="104" customFormat="1" ht="35.1" customHeight="1"/>
    <row r="1705" s="104" customFormat="1" ht="35.1" customHeight="1"/>
    <row r="1706" s="104" customFormat="1" ht="35.1" customHeight="1"/>
    <row r="1707" s="104" customFormat="1" ht="35.1" customHeight="1"/>
    <row r="1708" s="104" customFormat="1" ht="35.1" customHeight="1"/>
    <row r="1709" s="104" customFormat="1" ht="35.1" customHeight="1"/>
    <row r="1710" s="104" customFormat="1" ht="35.1" customHeight="1"/>
    <row r="1711" s="104" customFormat="1" ht="35.1" customHeight="1"/>
    <row r="1712" s="104" customFormat="1" ht="35.1" customHeight="1"/>
    <row r="1713" s="104" customFormat="1" ht="35.1" customHeight="1"/>
    <row r="1714" s="104" customFormat="1" ht="35.1" customHeight="1"/>
    <row r="1715" s="104" customFormat="1" ht="35.1" customHeight="1"/>
    <row r="1716" s="104" customFormat="1" ht="35.1" customHeight="1"/>
    <row r="1717" s="104" customFormat="1" ht="35.1" customHeight="1"/>
    <row r="1718" s="104" customFormat="1" ht="35.1" customHeight="1"/>
    <row r="1719" s="104" customFormat="1" ht="35.1" customHeight="1"/>
    <row r="1720" s="104" customFormat="1" ht="35.1" customHeight="1"/>
    <row r="1721" s="104" customFormat="1" ht="35.1" customHeight="1"/>
    <row r="1722" s="104" customFormat="1" ht="35.1" customHeight="1"/>
    <row r="1723" s="104" customFormat="1" ht="35.1" customHeight="1"/>
    <row r="1724" s="104" customFormat="1" ht="35.1" customHeight="1"/>
    <row r="1725" s="104" customFormat="1" ht="35.1" customHeight="1"/>
    <row r="1726" s="104" customFormat="1" ht="35.1" customHeight="1"/>
    <row r="1727" s="104" customFormat="1" ht="35.1" customHeight="1"/>
    <row r="1728" s="104" customFormat="1" ht="35.1" customHeight="1"/>
    <row r="1729" s="104" customFormat="1" ht="35.1" customHeight="1"/>
    <row r="1730" s="104" customFormat="1" ht="35.1" customHeight="1"/>
    <row r="1731" s="104" customFormat="1" ht="35.1" customHeight="1"/>
    <row r="1732" s="104" customFormat="1" ht="35.1" customHeight="1"/>
    <row r="1733" s="104" customFormat="1" ht="35.1" customHeight="1"/>
    <row r="1734" s="104" customFormat="1" ht="35.1" customHeight="1"/>
    <row r="1735" s="104" customFormat="1" ht="35.1" customHeight="1"/>
    <row r="1736" s="104" customFormat="1" ht="35.1" customHeight="1"/>
    <row r="1737" s="104" customFormat="1" ht="35.1" customHeight="1"/>
    <row r="1738" s="104" customFormat="1" ht="35.1" customHeight="1"/>
    <row r="1739" s="104" customFormat="1" ht="35.1" customHeight="1"/>
    <row r="1740" s="104" customFormat="1" ht="35.1" customHeight="1"/>
    <row r="1741" s="104" customFormat="1" ht="35.1" customHeight="1"/>
    <row r="1742" s="104" customFormat="1" ht="35.1" customHeight="1"/>
    <row r="1743" s="104" customFormat="1" ht="35.1" customHeight="1"/>
    <row r="1744" s="104" customFormat="1" ht="35.1" customHeight="1"/>
    <row r="1745" s="104" customFormat="1" ht="35.1" customHeight="1"/>
    <row r="1746" s="104" customFormat="1" ht="35.1" customHeight="1"/>
    <row r="1747" s="104" customFormat="1" ht="35.1" customHeight="1"/>
    <row r="1748" s="104" customFormat="1" ht="35.1" customHeight="1"/>
    <row r="1749" s="104" customFormat="1" ht="35.1" customHeight="1"/>
    <row r="1750" s="104" customFormat="1" ht="35.1" customHeight="1"/>
    <row r="1751" s="104" customFormat="1" ht="35.1" customHeight="1"/>
    <row r="1752" s="104" customFormat="1" ht="35.1" customHeight="1"/>
    <row r="1753" s="104" customFormat="1" ht="35.1" customHeight="1"/>
    <row r="1754" s="104" customFormat="1" ht="35.1" customHeight="1"/>
    <row r="1755" s="104" customFormat="1" ht="35.1" customHeight="1"/>
    <row r="1756" s="104" customFormat="1" ht="35.1" customHeight="1"/>
    <row r="1757" s="104" customFormat="1" ht="35.1" customHeight="1"/>
    <row r="1758" s="104" customFormat="1" ht="35.1" customHeight="1"/>
    <row r="1759" s="104" customFormat="1" ht="35.1" customHeight="1"/>
    <row r="1760" s="104" customFormat="1" ht="35.1" customHeight="1"/>
    <row r="1761" s="104" customFormat="1" ht="35.1" customHeight="1"/>
    <row r="1762" s="104" customFormat="1" ht="35.1" customHeight="1"/>
    <row r="1763" s="104" customFormat="1" ht="35.1" customHeight="1"/>
    <row r="1764" s="104" customFormat="1" ht="35.1" customHeight="1"/>
    <row r="1765" s="104" customFormat="1" ht="35.1" customHeight="1"/>
    <row r="1766" s="104" customFormat="1" ht="35.1" customHeight="1"/>
    <row r="1767" s="104" customFormat="1" ht="35.1" customHeight="1"/>
    <row r="1768" s="104" customFormat="1" ht="35.1" customHeight="1"/>
    <row r="1769" s="104" customFormat="1" ht="35.1" customHeight="1"/>
    <row r="1770" s="104" customFormat="1" ht="35.1" customHeight="1"/>
    <row r="1771" s="104" customFormat="1" ht="35.1" customHeight="1"/>
    <row r="1772" s="104" customFormat="1" ht="35.1" customHeight="1"/>
    <row r="1773" s="104" customFormat="1" ht="35.1" customHeight="1"/>
    <row r="1774" s="104" customFormat="1" ht="35.1" customHeight="1"/>
    <row r="1775" s="104" customFormat="1" ht="35.1" customHeight="1"/>
    <row r="1776" s="104" customFormat="1" ht="35.1" customHeight="1"/>
    <row r="1777" s="104" customFormat="1" ht="35.1" customHeight="1"/>
    <row r="1778" s="104" customFormat="1" ht="35.1" customHeight="1"/>
    <row r="1779" s="104" customFormat="1" ht="35.1" customHeight="1"/>
    <row r="1780" s="104" customFormat="1" ht="35.1" customHeight="1"/>
    <row r="1781" s="104" customFormat="1" ht="35.1" customHeight="1"/>
    <row r="1782" s="104" customFormat="1" ht="35.1" customHeight="1"/>
    <row r="1783" s="104" customFormat="1" ht="35.1" customHeight="1"/>
    <row r="1784" s="104" customFormat="1" ht="35.1" customHeight="1"/>
    <row r="1785" s="104" customFormat="1" ht="35.1" customHeight="1"/>
    <row r="1786" s="104" customFormat="1" ht="35.1" customHeight="1"/>
    <row r="1787" s="104" customFormat="1" ht="35.1" customHeight="1"/>
    <row r="1788" s="104" customFormat="1" ht="35.1" customHeight="1"/>
    <row r="1789" s="104" customFormat="1" ht="35.1" customHeight="1"/>
    <row r="1790" s="104" customFormat="1" ht="35.1" customHeight="1"/>
    <row r="1791" s="104" customFormat="1" ht="35.1" customHeight="1"/>
    <row r="1792" s="104" customFormat="1" ht="35.1" customHeight="1"/>
    <row r="1793" s="104" customFormat="1" ht="35.1" customHeight="1"/>
    <row r="1794" s="104" customFormat="1" ht="35.1" customHeight="1"/>
    <row r="1795" s="104" customFormat="1" ht="35.1" customHeight="1"/>
    <row r="1796" s="104" customFormat="1" ht="35.1" customHeight="1"/>
    <row r="1797" s="104" customFormat="1" ht="35.1" customHeight="1"/>
    <row r="1798" s="104" customFormat="1" ht="35.1" customHeight="1"/>
    <row r="1799" s="104" customFormat="1" ht="35.1" customHeight="1"/>
    <row r="1800" s="104" customFormat="1" ht="35.1" customHeight="1"/>
    <row r="1801" s="104" customFormat="1" ht="35.1" customHeight="1"/>
    <row r="1802" s="104" customFormat="1" ht="35.1" customHeight="1"/>
    <row r="1803" s="104" customFormat="1" ht="35.1" customHeight="1"/>
    <row r="1804" s="104" customFormat="1" ht="35.1" customHeight="1"/>
    <row r="1805" s="104" customFormat="1" ht="35.1" customHeight="1"/>
    <row r="1806" s="104" customFormat="1" ht="35.1" customHeight="1"/>
    <row r="1807" s="104" customFormat="1" ht="35.1" customHeight="1"/>
    <row r="1808" s="104" customFormat="1" ht="35.1" customHeight="1"/>
    <row r="1809" s="104" customFormat="1" ht="35.1" customHeight="1"/>
    <row r="1810" s="104" customFormat="1" ht="35.1" customHeight="1"/>
    <row r="1811" s="104" customFormat="1" ht="35.1" customHeight="1"/>
    <row r="1812" s="104" customFormat="1" ht="35.1" customHeight="1"/>
    <row r="1813" s="104" customFormat="1" ht="35.1" customHeight="1"/>
    <row r="1814" s="104" customFormat="1" ht="35.1" customHeight="1"/>
    <row r="1815" s="104" customFormat="1" ht="35.1" customHeight="1"/>
    <row r="1816" s="104" customFormat="1" ht="35.1" customHeight="1"/>
    <row r="1817" s="104" customFormat="1" ht="35.1" customHeight="1"/>
    <row r="1818" s="104" customFormat="1" ht="35.1" customHeight="1"/>
    <row r="1819" s="104" customFormat="1" ht="35.1" customHeight="1"/>
    <row r="1820" s="104" customFormat="1" ht="35.1" customHeight="1"/>
    <row r="1821" s="104" customFormat="1" ht="35.1" customHeight="1"/>
    <row r="1822" s="104" customFormat="1" ht="35.1" customHeight="1"/>
    <row r="1823" s="104" customFormat="1" ht="35.1" customHeight="1"/>
    <row r="1824" s="104" customFormat="1" ht="35.1" customHeight="1"/>
    <row r="1825" s="104" customFormat="1" ht="35.1" customHeight="1"/>
    <row r="1826" s="104" customFormat="1" ht="35.1" customHeight="1"/>
    <row r="1827" s="104" customFormat="1" ht="35.1" customHeight="1"/>
    <row r="1828" s="104" customFormat="1" ht="35.1" customHeight="1"/>
    <row r="1829" s="104" customFormat="1" ht="35.1" customHeight="1"/>
    <row r="1830" s="104" customFormat="1" ht="35.1" customHeight="1"/>
    <row r="1831" s="104" customFormat="1" ht="35.1" customHeight="1"/>
    <row r="1832" s="104" customFormat="1" ht="35.1" customHeight="1"/>
    <row r="1833" s="104" customFormat="1" ht="35.1" customHeight="1"/>
    <row r="1834" s="104" customFormat="1" ht="35.1" customHeight="1"/>
    <row r="1835" s="104" customFormat="1" ht="35.1" customHeight="1"/>
    <row r="1836" s="104" customFormat="1" ht="35.1" customHeight="1"/>
    <row r="1837" s="104" customFormat="1" ht="35.1" customHeight="1"/>
    <row r="1838" s="104" customFormat="1" ht="35.1" customHeight="1"/>
    <row r="1839" s="104" customFormat="1" ht="35.1" customHeight="1"/>
    <row r="1840" s="104" customFormat="1" ht="35.1" customHeight="1"/>
    <row r="1841" s="104" customFormat="1" ht="35.1" customHeight="1"/>
    <row r="1842" s="104" customFormat="1" ht="35.1" customHeight="1"/>
    <row r="1843" s="104" customFormat="1" ht="35.1" customHeight="1"/>
    <row r="1844" s="104" customFormat="1" ht="35.1" customHeight="1"/>
    <row r="1845" s="104" customFormat="1" ht="35.1" customHeight="1"/>
    <row r="1846" s="104" customFormat="1" ht="35.1" customHeight="1"/>
    <row r="1847" s="104" customFormat="1" ht="35.1" customHeight="1"/>
    <row r="1848" s="104" customFormat="1" ht="35.1" customHeight="1"/>
    <row r="1849" s="104" customFormat="1" ht="35.1" customHeight="1"/>
    <row r="1850" s="104" customFormat="1" ht="35.1" customHeight="1"/>
    <row r="1851" s="104" customFormat="1" ht="35.1" customHeight="1"/>
    <row r="1852" s="104" customFormat="1" ht="35.1" customHeight="1"/>
    <row r="1853" s="104" customFormat="1" ht="35.1" customHeight="1"/>
    <row r="1854" s="104" customFormat="1" ht="35.1" customHeight="1"/>
    <row r="1855" s="104" customFormat="1" ht="35.1" customHeight="1"/>
    <row r="1856" s="104" customFormat="1" ht="35.1" customHeight="1"/>
    <row r="1857" s="104" customFormat="1" ht="35.1" customHeight="1"/>
    <row r="1858" s="104" customFormat="1" ht="35.1" customHeight="1"/>
    <row r="1859" s="104" customFormat="1" ht="35.1" customHeight="1"/>
    <row r="1860" s="104" customFormat="1" ht="35.1" customHeight="1"/>
    <row r="1861" s="104" customFormat="1" ht="35.1" customHeight="1"/>
    <row r="1862" s="104" customFormat="1" ht="35.1" customHeight="1"/>
    <row r="1863" s="104" customFormat="1" ht="35.1" customHeight="1"/>
    <row r="1864" s="104" customFormat="1" ht="35.1" customHeight="1"/>
    <row r="1865" s="104" customFormat="1" ht="35.1" customHeight="1"/>
    <row r="1866" s="104" customFormat="1" ht="35.1" customHeight="1"/>
    <row r="1867" s="104" customFormat="1" ht="35.1" customHeight="1"/>
    <row r="1868" s="104" customFormat="1" ht="35.1" customHeight="1"/>
    <row r="1869" s="104" customFormat="1" ht="35.1" customHeight="1"/>
    <row r="1870" s="104" customFormat="1" ht="35.1" customHeight="1"/>
    <row r="1871" s="104" customFormat="1" ht="35.1" customHeight="1"/>
    <row r="1872" s="104" customFormat="1" ht="35.1" customHeight="1"/>
    <row r="1873" s="104" customFormat="1" ht="35.1" customHeight="1"/>
    <row r="1874" s="104" customFormat="1" ht="35.1" customHeight="1"/>
    <row r="1875" s="104" customFormat="1" ht="35.1" customHeight="1"/>
    <row r="1876" s="104" customFormat="1" ht="35.1" customHeight="1"/>
    <row r="1877" s="104" customFormat="1" ht="35.1" customHeight="1"/>
    <row r="1878" s="104" customFormat="1" ht="35.1" customHeight="1"/>
    <row r="1879" s="104" customFormat="1" ht="35.1" customHeight="1"/>
    <row r="1880" s="104" customFormat="1" ht="35.1" customHeight="1"/>
    <row r="1881" s="104" customFormat="1" ht="35.1" customHeight="1"/>
    <row r="1882" s="104" customFormat="1" ht="35.1" customHeight="1"/>
    <row r="1883" s="104" customFormat="1" ht="35.1" customHeight="1"/>
    <row r="1884" s="104" customFormat="1" ht="35.1" customHeight="1"/>
    <row r="1885" s="104" customFormat="1" ht="35.1" customHeight="1"/>
    <row r="1886" s="104" customFormat="1" ht="35.1" customHeight="1"/>
    <row r="1887" s="104" customFormat="1" ht="35.1" customHeight="1"/>
    <row r="1888" s="104" customFormat="1" ht="35.1" customHeight="1"/>
    <row r="1889" s="104" customFormat="1" ht="35.1" customHeight="1"/>
    <row r="1890" s="104" customFormat="1" ht="35.1" customHeight="1"/>
    <row r="1891" s="104" customFormat="1" ht="35.1" customHeight="1"/>
    <row r="1892" s="104" customFormat="1" ht="35.1" customHeight="1"/>
    <row r="1893" s="104" customFormat="1" ht="35.1" customHeight="1"/>
    <row r="1894" s="104" customFormat="1" ht="35.1" customHeight="1"/>
    <row r="1895" s="104" customFormat="1" ht="35.1" customHeight="1"/>
    <row r="1896" s="104" customFormat="1" ht="35.1" customHeight="1"/>
    <row r="1897" s="104" customFormat="1" ht="35.1" customHeight="1"/>
    <row r="1898" s="104" customFormat="1" ht="35.1" customHeight="1"/>
    <row r="1899" s="104" customFormat="1" ht="35.1" customHeight="1"/>
    <row r="1900" s="104" customFormat="1" ht="35.1" customHeight="1"/>
    <row r="1901" s="104" customFormat="1" ht="35.1" customHeight="1"/>
    <row r="1902" s="104" customFormat="1" ht="35.1" customHeight="1"/>
    <row r="1903" s="104" customFormat="1" ht="35.1" customHeight="1"/>
    <row r="1904" s="104" customFormat="1" ht="35.1" customHeight="1"/>
    <row r="1905" s="104" customFormat="1" ht="35.1" customHeight="1"/>
    <row r="1906" s="104" customFormat="1" ht="35.1" customHeight="1"/>
    <row r="1907" s="104" customFormat="1" ht="35.1" customHeight="1"/>
    <row r="1908" s="104" customFormat="1" ht="35.1" customHeight="1"/>
    <row r="1909" s="104" customFormat="1" ht="35.1" customHeight="1"/>
    <row r="1910" s="104" customFormat="1" ht="35.1" customHeight="1"/>
    <row r="1911" s="104" customFormat="1" ht="35.1" customHeight="1"/>
    <row r="1912" s="104" customFormat="1" ht="35.1" customHeight="1"/>
    <row r="1913" s="104" customFormat="1" ht="35.1" customHeight="1"/>
    <row r="1914" s="104" customFormat="1" ht="35.1" customHeight="1"/>
    <row r="1915" s="104" customFormat="1" ht="35.1" customHeight="1"/>
    <row r="1916" s="104" customFormat="1" ht="35.1" customHeight="1"/>
    <row r="1917" s="104" customFormat="1" ht="35.1" customHeight="1"/>
    <row r="1918" s="104" customFormat="1" ht="35.1" customHeight="1"/>
    <row r="1919" s="104" customFormat="1" ht="35.1" customHeight="1"/>
    <row r="1920" s="104" customFormat="1" ht="35.1" customHeight="1"/>
    <row r="1921" s="104" customFormat="1" ht="35.1" customHeight="1"/>
    <row r="1922" s="104" customFormat="1" ht="35.1" customHeight="1"/>
    <row r="1923" s="104" customFormat="1" ht="35.1" customHeight="1"/>
    <row r="1924" s="104" customFormat="1" ht="35.1" customHeight="1"/>
    <row r="1925" s="104" customFormat="1" ht="35.1" customHeight="1"/>
    <row r="1926" s="104" customFormat="1" ht="35.1" customHeight="1"/>
    <row r="1927" s="104" customFormat="1" ht="35.1" customHeight="1"/>
    <row r="1928" s="104" customFormat="1" ht="35.1" customHeight="1"/>
    <row r="1929" s="104" customFormat="1" ht="35.1" customHeight="1"/>
    <row r="1930" s="104" customFormat="1" ht="35.1" customHeight="1"/>
    <row r="1931" s="104" customFormat="1" ht="35.1" customHeight="1"/>
    <row r="1932" s="104" customFormat="1" ht="35.1" customHeight="1"/>
    <row r="1933" s="104" customFormat="1" ht="35.1" customHeight="1"/>
    <row r="1934" s="104" customFormat="1" ht="35.1" customHeight="1"/>
  </sheetData>
  <mergeCells count="19">
    <mergeCell ref="K15:O15"/>
    <mergeCell ref="E19:G19"/>
    <mergeCell ref="D20:H20"/>
    <mergeCell ref="D22:G23"/>
    <mergeCell ref="F24:G24"/>
    <mergeCell ref="E18:G18"/>
    <mergeCell ref="D15:J15"/>
    <mergeCell ref="D17:J17"/>
    <mergeCell ref="D12:J12"/>
    <mergeCell ref="I1:J2"/>
    <mergeCell ref="E10:G10"/>
    <mergeCell ref="C3:H3"/>
    <mergeCell ref="C4:H4"/>
    <mergeCell ref="C5:H5"/>
    <mergeCell ref="C6:H6"/>
    <mergeCell ref="C7:H7"/>
    <mergeCell ref="C8:H8"/>
    <mergeCell ref="C9:H9"/>
    <mergeCell ref="D2:H2"/>
  </mergeCells>
  <dataValidations count="1">
    <dataValidation type="list" allowBlank="1" showInputMessage="1" showErrorMessage="1" sqref="B8" xr:uid="{F6683B35-6C52-4562-A449-C6A7082E9946}">
      <formula1>$C$26:$C$44</formula1>
    </dataValidation>
  </dataValidations>
  <printOptions horizontalCentered="1"/>
  <pageMargins left="0.39370078740157483" right="0.39370078740157483" top="0.39370078740157483" bottom="0" header="3.937007874015748E-2" footer="0.19685039370078741"/>
  <pageSetup paperSize="9" orientation="portrait" r:id="rId1"/>
  <headerFooter alignWithMargins="0">
    <oddHeader>&amp;RFinancial Offer-Gree</oddHeader>
    <oddFooter>&amp;L&amp;"Segoe UI,Bold"&amp;8&amp;F&amp;DNEWFORM# DSN01/F20,rev.k&amp;R&amp;"Segoe UI,Bold"&amp;8Page &amp;P of &amp;N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815DC-ECB4-48E4-92F1-0295DAF65ACC}">
  <sheetPr codeName="Sheet8">
    <pageSetUpPr fitToPage="1"/>
  </sheetPr>
  <dimension ref="A1:Y1750"/>
  <sheetViews>
    <sheetView view="pageBreakPreview" topLeftCell="A19" zoomScale="85" zoomScaleNormal="100" zoomScaleSheetLayoutView="85" workbookViewId="0">
      <selection activeCell="A28" sqref="A28:N106"/>
    </sheetView>
  </sheetViews>
  <sheetFormatPr defaultColWidth="9.140625" defaultRowHeight="35.1" customHeight="1"/>
  <cols>
    <col min="1" max="1" width="6.7109375" style="458" customWidth="1"/>
    <col min="2" max="2" width="16.7109375" style="212" bestFit="1" customWidth="1"/>
    <col min="3" max="3" width="8.7109375" style="166" customWidth="1"/>
    <col min="4" max="4" width="62.7109375" style="162" customWidth="1"/>
    <col min="5" max="5" width="9.7109375" style="166" customWidth="1"/>
    <col min="6" max="6" width="9.7109375" style="167" customWidth="1"/>
    <col min="7" max="7" width="10.28515625" style="167" customWidth="1"/>
    <col min="8" max="9" width="9.7109375" style="167" customWidth="1"/>
    <col min="10" max="10" width="17.28515625" style="104" bestFit="1" customWidth="1"/>
    <col min="11" max="11" width="12" style="104" customWidth="1"/>
    <col min="12" max="12" width="7.28515625" style="104" bestFit="1" customWidth="1"/>
    <col min="13" max="20" width="9.140625" style="211"/>
    <col min="21" max="16384" width="9.140625" style="104"/>
  </cols>
  <sheetData>
    <row r="1" spans="1:25" ht="40.15" customHeight="1">
      <c r="B1" s="173"/>
      <c r="C1" s="612"/>
      <c r="D1" s="612"/>
      <c r="E1" s="786"/>
      <c r="F1" s="786"/>
      <c r="G1" s="786"/>
      <c r="H1" s="612"/>
      <c r="I1" s="612"/>
    </row>
    <row r="2" spans="1:25" ht="40.15" customHeight="1">
      <c r="B2" s="173"/>
      <c r="C2" s="612"/>
      <c r="D2" s="612"/>
      <c r="E2" s="786"/>
      <c r="F2" s="786"/>
      <c r="G2" s="786"/>
      <c r="H2" s="612"/>
      <c r="I2" s="612"/>
      <c r="K2" s="183"/>
    </row>
    <row r="3" spans="1:25" ht="40.15" customHeight="1">
      <c r="B3" s="173"/>
      <c r="C3" s="612"/>
      <c r="D3" s="612"/>
      <c r="E3" s="786"/>
      <c r="F3" s="786"/>
      <c r="G3" s="786"/>
      <c r="H3" s="612"/>
      <c r="I3" s="612"/>
      <c r="K3" s="321"/>
    </row>
    <row r="4" spans="1:25" ht="40.15" customHeight="1">
      <c r="B4" s="211"/>
      <c r="C4" s="612"/>
      <c r="D4" s="612"/>
      <c r="E4" s="786"/>
      <c r="F4" s="786"/>
      <c r="G4" s="786"/>
      <c r="H4" s="612"/>
      <c r="I4" s="612"/>
      <c r="K4" s="321"/>
    </row>
    <row r="5" spans="1:25" ht="40.15" customHeight="1">
      <c r="B5" s="173"/>
      <c r="C5" s="612"/>
      <c r="D5" s="612"/>
      <c r="E5" s="786"/>
      <c r="F5" s="786"/>
      <c r="G5" s="786"/>
      <c r="H5" s="612"/>
      <c r="I5" s="612"/>
      <c r="K5" s="321"/>
    </row>
    <row r="6" spans="1:25" ht="35.1" customHeight="1" thickBot="1">
      <c r="B6" s="173"/>
      <c r="C6" s="810" t="s">
        <v>889</v>
      </c>
      <c r="D6" s="810"/>
      <c r="E6" s="810"/>
      <c r="F6" s="810"/>
      <c r="G6" s="810"/>
      <c r="H6" s="608"/>
      <c r="I6" s="608"/>
      <c r="K6" s="322"/>
    </row>
    <row r="7" spans="1:25" ht="35.1" customHeight="1" thickBot="1">
      <c r="A7" s="458" t="s">
        <v>380</v>
      </c>
      <c r="B7" s="323" t="s">
        <v>433</v>
      </c>
      <c r="C7" s="174" t="s">
        <v>382</v>
      </c>
      <c r="D7" s="324" t="s">
        <v>26</v>
      </c>
      <c r="E7" s="325" t="s">
        <v>383</v>
      </c>
      <c r="F7" s="325" t="s">
        <v>659</v>
      </c>
      <c r="G7" s="326" t="s">
        <v>660</v>
      </c>
      <c r="H7" s="325" t="s">
        <v>655</v>
      </c>
      <c r="I7" s="326" t="s">
        <v>661</v>
      </c>
      <c r="K7" s="103"/>
      <c r="P7" s="211" t="s">
        <v>825</v>
      </c>
      <c r="S7" s="583"/>
      <c r="T7" s="584"/>
      <c r="U7" s="107"/>
      <c r="V7" s="107"/>
      <c r="W7" s="107"/>
      <c r="X7" s="107"/>
      <c r="Y7" s="107"/>
    </row>
    <row r="8" spans="1:25" ht="20.100000000000001" customHeight="1">
      <c r="A8" s="556"/>
      <c r="B8" s="557"/>
      <c r="C8" s="178" t="str">
        <f>"ODU-0"&amp;ROW(A8)-7</f>
        <v>ODU-01</v>
      </c>
      <c r="D8" s="179"/>
      <c r="E8" s="561"/>
      <c r="F8" s="181"/>
      <c r="G8" s="182" t="str">
        <f>IF(E8&lt;&gt;"",F8*E8,"")</f>
        <v/>
      </c>
      <c r="H8" s="181" t="str">
        <f>IF(F8&lt;&gt;"",IF(General!$F$7&lt;&gt;"",ROUNDUP((1-General!$F$7)*F8,0),F8),"")</f>
        <v/>
      </c>
      <c r="I8" s="182" t="str">
        <f>IF(E8&lt;&gt;"",H8*E8,"")</f>
        <v/>
      </c>
      <c r="J8" s="183" t="e">
        <f ca="1">E8*ExtractKWValue(D8)</f>
        <v>#NAME?</v>
      </c>
      <c r="K8" s="183"/>
      <c r="L8" s="183"/>
      <c r="M8" s="585"/>
      <c r="O8" s="211" t="s">
        <v>762</v>
      </c>
      <c r="P8" s="211">
        <v>9460</v>
      </c>
    </row>
    <row r="9" spans="1:25" ht="20.100000000000001" customHeight="1">
      <c r="A9" s="556"/>
      <c r="B9" s="558"/>
      <c r="C9" s="184" t="str">
        <f t="shared" ref="C9:C107" si="0">"ODU-0"&amp;ROW(A9)-7</f>
        <v>ODU-02</v>
      </c>
      <c r="D9" s="185"/>
      <c r="E9" s="562"/>
      <c r="F9" s="133"/>
      <c r="G9" s="134" t="str">
        <f t="shared" ref="G9:G107" si="1">IF(E9&lt;&gt;"",F9*E9,"")</f>
        <v/>
      </c>
      <c r="H9" s="133" t="str">
        <f>IF(F9&lt;&gt;"",IF(General!$F$7&lt;&gt;"",ROUNDUP((1-General!$F$7)*F9,0),F9),"")</f>
        <v/>
      </c>
      <c r="I9" s="134" t="str">
        <f t="shared" ref="I9:I107" si="2">IF(E9&lt;&gt;"",H9*E9,"")</f>
        <v/>
      </c>
      <c r="J9" s="183" t="e">
        <f t="shared" ref="J9:J107" ca="1" si="3">E9*ExtractKWValue(D9)</f>
        <v>#NAME?</v>
      </c>
      <c r="K9" s="183"/>
      <c r="L9" s="183"/>
      <c r="M9" s="585"/>
    </row>
    <row r="10" spans="1:25" ht="20.100000000000001" customHeight="1">
      <c r="A10" s="556"/>
      <c r="B10" s="558"/>
      <c r="C10" s="187" t="str">
        <f t="shared" si="0"/>
        <v>ODU-03</v>
      </c>
      <c r="D10" s="188"/>
      <c r="E10" s="563"/>
      <c r="F10" s="128"/>
      <c r="G10" s="129" t="str">
        <f t="shared" si="1"/>
        <v/>
      </c>
      <c r="H10" s="128" t="str">
        <f>IF(F10&lt;&gt;"",IF(General!$F$7&lt;&gt;"",ROUNDUP((1-General!$F$7)*F10,0),F10),"")</f>
        <v/>
      </c>
      <c r="I10" s="129" t="str">
        <f t="shared" si="2"/>
        <v/>
      </c>
      <c r="J10" s="183" t="e">
        <f t="shared" ca="1" si="3"/>
        <v>#NAME?</v>
      </c>
      <c r="K10" s="183"/>
      <c r="L10" s="183"/>
      <c r="M10" s="585"/>
    </row>
    <row r="11" spans="1:25" s="122" customFormat="1" ht="20.100000000000001" customHeight="1">
      <c r="A11" s="559"/>
      <c r="B11" s="558"/>
      <c r="C11" s="184" t="str">
        <f t="shared" si="0"/>
        <v>ODU-04</v>
      </c>
      <c r="D11" s="185"/>
      <c r="E11" s="562"/>
      <c r="F11" s="133"/>
      <c r="G11" s="134" t="str">
        <f t="shared" si="1"/>
        <v/>
      </c>
      <c r="H11" s="133" t="str">
        <f>IF(F11&lt;&gt;"",IF(General!$F$7&lt;&gt;"",ROUNDUP((1-General!$F$7)*F11,0),F11),"")</f>
        <v/>
      </c>
      <c r="I11" s="134" t="str">
        <f t="shared" si="2"/>
        <v/>
      </c>
      <c r="J11" s="183" t="e">
        <f t="shared" ca="1" si="3"/>
        <v>#NAME?</v>
      </c>
      <c r="K11" s="183"/>
      <c r="L11" s="183"/>
      <c r="M11" s="585"/>
      <c r="N11" s="586"/>
      <c r="O11" s="211"/>
      <c r="P11" s="211"/>
      <c r="Q11" s="586"/>
      <c r="R11" s="586"/>
      <c r="S11" s="583"/>
      <c r="T11" s="586"/>
    </row>
    <row r="12" spans="1:25" ht="20.100000000000001" customHeight="1">
      <c r="A12" s="556"/>
      <c r="B12" s="558"/>
      <c r="C12" s="187" t="str">
        <f t="shared" si="0"/>
        <v>ODU-05</v>
      </c>
      <c r="D12" s="188"/>
      <c r="E12" s="563"/>
      <c r="F12" s="128"/>
      <c r="G12" s="129" t="str">
        <f t="shared" si="1"/>
        <v/>
      </c>
      <c r="H12" s="128" t="str">
        <f>IF(F12&lt;&gt;"",IF(General!$F$7&lt;&gt;"",ROUNDUP((1-General!$F$7)*F12,0),F12),"")</f>
        <v/>
      </c>
      <c r="I12" s="129" t="str">
        <f t="shared" si="2"/>
        <v/>
      </c>
      <c r="J12" s="183" t="e">
        <f t="shared" ca="1" si="3"/>
        <v>#NAME?</v>
      </c>
      <c r="K12" s="183"/>
      <c r="L12" s="183"/>
      <c r="M12" s="585"/>
    </row>
    <row r="13" spans="1:25" s="122" customFormat="1" ht="20.100000000000001" customHeight="1">
      <c r="A13" s="559"/>
      <c r="B13" s="558"/>
      <c r="C13" s="184" t="str">
        <f t="shared" si="0"/>
        <v>ODU-06</v>
      </c>
      <c r="D13" s="185"/>
      <c r="E13" s="562"/>
      <c r="F13" s="133"/>
      <c r="G13" s="134" t="str">
        <f t="shared" si="1"/>
        <v/>
      </c>
      <c r="H13" s="133" t="str">
        <f>IF(F13&lt;&gt;"",IF(General!$F$7&lt;&gt;"",ROUNDUP((1-General!$F$7)*F13,0),F13),"")</f>
        <v/>
      </c>
      <c r="I13" s="134" t="str">
        <f t="shared" si="2"/>
        <v/>
      </c>
      <c r="J13" s="183" t="e">
        <f t="shared" ca="1" si="3"/>
        <v>#NAME?</v>
      </c>
      <c r="K13" s="183"/>
      <c r="L13" s="183"/>
      <c r="M13" s="585"/>
      <c r="N13" s="586"/>
      <c r="O13" s="586"/>
      <c r="P13" s="586"/>
      <c r="Q13" s="586"/>
      <c r="R13" s="586"/>
      <c r="S13" s="583"/>
      <c r="T13" s="586"/>
    </row>
    <row r="14" spans="1:25" s="122" customFormat="1" ht="20.100000000000001" customHeight="1">
      <c r="A14" s="559"/>
      <c r="B14" s="558"/>
      <c r="C14" s="187" t="str">
        <f t="shared" si="0"/>
        <v>ODU-07</v>
      </c>
      <c r="D14" s="188"/>
      <c r="E14" s="563"/>
      <c r="F14" s="128"/>
      <c r="G14" s="129" t="str">
        <f t="shared" si="1"/>
        <v/>
      </c>
      <c r="H14" s="128" t="str">
        <f>IF(F14&lt;&gt;"",IF(General!$F$7&lt;&gt;"",ROUNDUP((1-General!$F$7)*F14,0),F14),"")</f>
        <v/>
      </c>
      <c r="I14" s="129" t="str">
        <f t="shared" si="2"/>
        <v/>
      </c>
      <c r="J14" s="183" t="e">
        <f t="shared" ca="1" si="3"/>
        <v>#NAME?</v>
      </c>
      <c r="K14" s="183"/>
      <c r="L14" s="183"/>
      <c r="M14" s="585"/>
      <c r="N14" s="586"/>
      <c r="O14" s="586"/>
      <c r="P14" s="586"/>
      <c r="Q14" s="586"/>
      <c r="R14" s="586"/>
      <c r="S14" s="583"/>
      <c r="T14" s="586"/>
    </row>
    <row r="15" spans="1:25" ht="20.100000000000001" customHeight="1">
      <c r="A15" s="556"/>
      <c r="B15" s="558"/>
      <c r="C15" s="184" t="str">
        <f t="shared" si="0"/>
        <v>ODU-08</v>
      </c>
      <c r="D15" s="185"/>
      <c r="E15" s="562"/>
      <c r="F15" s="133"/>
      <c r="G15" s="134" t="str">
        <f t="shared" si="1"/>
        <v/>
      </c>
      <c r="H15" s="133" t="str">
        <f>IF(F15&lt;&gt;"",IF(General!$F$7&lt;&gt;"",ROUNDUP((1-General!$F$7)*F15,0),F15),"")</f>
        <v/>
      </c>
      <c r="I15" s="134" t="str">
        <f t="shared" si="2"/>
        <v/>
      </c>
      <c r="J15" s="183" t="e">
        <f t="shared" ca="1" si="3"/>
        <v>#NAME?</v>
      </c>
      <c r="K15" s="183"/>
      <c r="L15" s="183"/>
      <c r="M15" s="585"/>
    </row>
    <row r="16" spans="1:25" ht="20.100000000000001" customHeight="1">
      <c r="A16" s="556"/>
      <c r="B16" s="558"/>
      <c r="C16" s="187" t="str">
        <f t="shared" si="0"/>
        <v>ODU-09</v>
      </c>
      <c r="D16" s="188"/>
      <c r="E16" s="563"/>
      <c r="F16" s="128"/>
      <c r="G16" s="129" t="str">
        <f t="shared" si="1"/>
        <v/>
      </c>
      <c r="H16" s="128" t="str">
        <f>IF(F16&lt;&gt;"",IF(General!$F$7&lt;&gt;"",ROUNDUP((1-General!$F$7)*F16,0),F16),"")</f>
        <v/>
      </c>
      <c r="I16" s="129" t="str">
        <f t="shared" si="2"/>
        <v/>
      </c>
      <c r="J16" s="183" t="e">
        <f t="shared" ca="1" si="3"/>
        <v>#NAME?</v>
      </c>
      <c r="K16" s="183"/>
      <c r="L16" s="183"/>
      <c r="M16" s="585"/>
    </row>
    <row r="17" spans="1:20" s="122" customFormat="1" ht="20.100000000000001" customHeight="1">
      <c r="A17" s="559"/>
      <c r="B17" s="558"/>
      <c r="C17" s="184" t="str">
        <f t="shared" si="0"/>
        <v>ODU-010</v>
      </c>
      <c r="D17" s="185"/>
      <c r="E17" s="562"/>
      <c r="F17" s="133"/>
      <c r="G17" s="134" t="str">
        <f t="shared" si="1"/>
        <v/>
      </c>
      <c r="H17" s="133" t="str">
        <f>IF(F17&lt;&gt;"",IF(General!$F$7&lt;&gt;"",ROUNDUP((1-General!$F$7)*F17,0),F17),"")</f>
        <v/>
      </c>
      <c r="I17" s="134" t="str">
        <f t="shared" si="2"/>
        <v/>
      </c>
      <c r="J17" s="183" t="e">
        <f t="shared" ca="1" si="3"/>
        <v>#NAME?</v>
      </c>
      <c r="K17" s="183"/>
      <c r="L17" s="183"/>
      <c r="M17" s="585"/>
      <c r="N17" s="586"/>
      <c r="O17" s="586"/>
      <c r="P17" s="586"/>
      <c r="Q17" s="586"/>
      <c r="R17" s="586"/>
      <c r="S17" s="583"/>
      <c r="T17" s="586"/>
    </row>
    <row r="18" spans="1:20" s="122" customFormat="1" ht="20.100000000000001" customHeight="1">
      <c r="A18" s="559"/>
      <c r="B18" s="558"/>
      <c r="C18" s="187" t="str">
        <f t="shared" si="0"/>
        <v>ODU-011</v>
      </c>
      <c r="D18" s="188"/>
      <c r="E18" s="563"/>
      <c r="F18" s="128"/>
      <c r="G18" s="129" t="str">
        <f t="shared" si="1"/>
        <v/>
      </c>
      <c r="H18" s="128" t="str">
        <f>IF(F18&lt;&gt;"",IF(General!$F$7&lt;&gt;"",ROUNDUP((1-General!$F$7)*F18,0),F18),"")</f>
        <v/>
      </c>
      <c r="I18" s="129" t="str">
        <f t="shared" si="2"/>
        <v/>
      </c>
      <c r="J18" s="183" t="e">
        <f t="shared" ca="1" si="3"/>
        <v>#NAME?</v>
      </c>
      <c r="K18" s="183"/>
      <c r="L18" s="183"/>
      <c r="M18" s="585"/>
      <c r="N18" s="586"/>
      <c r="O18" s="586"/>
      <c r="P18" s="586"/>
      <c r="Q18" s="586"/>
      <c r="R18" s="586"/>
      <c r="S18" s="583"/>
      <c r="T18" s="586"/>
    </row>
    <row r="19" spans="1:20" s="122" customFormat="1" ht="20.100000000000001" customHeight="1">
      <c r="A19" s="559"/>
      <c r="B19" s="558"/>
      <c r="C19" s="184" t="str">
        <f t="shared" si="0"/>
        <v>ODU-012</v>
      </c>
      <c r="D19" s="185"/>
      <c r="E19" s="562"/>
      <c r="F19" s="133"/>
      <c r="G19" s="134" t="str">
        <f t="shared" si="1"/>
        <v/>
      </c>
      <c r="H19" s="133" t="str">
        <f>IF(F19&lt;&gt;"",IF(General!$F$7&lt;&gt;"",ROUNDUP((1-General!$F$7)*F19,0),F19),"")</f>
        <v/>
      </c>
      <c r="I19" s="134" t="str">
        <f t="shared" si="2"/>
        <v/>
      </c>
      <c r="J19" s="183" t="e">
        <f t="shared" ca="1" si="3"/>
        <v>#NAME?</v>
      </c>
      <c r="K19" s="183"/>
      <c r="L19" s="183"/>
      <c r="M19" s="585"/>
      <c r="N19" s="586"/>
      <c r="O19" s="586"/>
      <c r="P19" s="586"/>
      <c r="Q19" s="586"/>
      <c r="R19" s="586"/>
      <c r="S19" s="583"/>
      <c r="T19" s="586"/>
    </row>
    <row r="20" spans="1:20" s="122" customFormat="1" ht="20.100000000000001" customHeight="1">
      <c r="A20" s="559"/>
      <c r="B20" s="558"/>
      <c r="C20" s="187" t="str">
        <f t="shared" si="0"/>
        <v>ODU-013</v>
      </c>
      <c r="D20" s="188"/>
      <c r="E20" s="563"/>
      <c r="F20" s="128"/>
      <c r="G20" s="129" t="str">
        <f t="shared" si="1"/>
        <v/>
      </c>
      <c r="H20" s="128" t="str">
        <f>IF(F20&lt;&gt;"",IF(General!$F$7&lt;&gt;"",ROUNDUP((1-General!$F$7)*F20,0),F20),"")</f>
        <v/>
      </c>
      <c r="I20" s="129" t="str">
        <f t="shared" si="2"/>
        <v/>
      </c>
      <c r="J20" s="183" t="e">
        <f t="shared" ca="1" si="3"/>
        <v>#NAME?</v>
      </c>
      <c r="K20" s="183"/>
      <c r="L20" s="183"/>
      <c r="M20" s="585"/>
      <c r="N20" s="586"/>
      <c r="O20" s="586"/>
      <c r="P20" s="586"/>
      <c r="Q20" s="586"/>
      <c r="R20" s="586"/>
      <c r="S20" s="583"/>
      <c r="T20" s="586"/>
    </row>
    <row r="21" spans="1:20" s="122" customFormat="1" ht="20.100000000000001" customHeight="1">
      <c r="A21" s="559"/>
      <c r="B21" s="558"/>
      <c r="C21" s="184" t="str">
        <f t="shared" si="0"/>
        <v>ODU-014</v>
      </c>
      <c r="D21" s="185"/>
      <c r="E21" s="562"/>
      <c r="F21" s="133"/>
      <c r="G21" s="134" t="str">
        <f t="shared" si="1"/>
        <v/>
      </c>
      <c r="H21" s="133" t="str">
        <f>IF(F21&lt;&gt;"",IF(General!$F$7&lt;&gt;"",ROUNDUP((1-General!$F$7)*F21,0),F21),"")</f>
        <v/>
      </c>
      <c r="I21" s="134" t="str">
        <f t="shared" si="2"/>
        <v/>
      </c>
      <c r="J21" s="183" t="e">
        <f t="shared" ca="1" si="3"/>
        <v>#NAME?</v>
      </c>
      <c r="K21" s="183"/>
      <c r="L21" s="183"/>
      <c r="M21" s="585"/>
      <c r="N21" s="586"/>
      <c r="O21" s="586"/>
      <c r="P21" s="586"/>
      <c r="Q21" s="586"/>
      <c r="R21" s="586"/>
      <c r="S21" s="583"/>
      <c r="T21" s="586"/>
    </row>
    <row r="22" spans="1:20" s="122" customFormat="1" ht="20.100000000000001" customHeight="1">
      <c r="A22" s="559"/>
      <c r="B22" s="558"/>
      <c r="C22" s="187" t="str">
        <f t="shared" si="0"/>
        <v>ODU-015</v>
      </c>
      <c r="D22" s="188"/>
      <c r="E22" s="563"/>
      <c r="F22" s="128"/>
      <c r="G22" s="129" t="str">
        <f t="shared" si="1"/>
        <v/>
      </c>
      <c r="H22" s="128" t="str">
        <f>IF(F22&lt;&gt;"",IF(General!$F$7&lt;&gt;"",ROUNDUP((1-General!$F$7)*F22,0),F22),"")</f>
        <v/>
      </c>
      <c r="I22" s="129" t="str">
        <f t="shared" si="2"/>
        <v/>
      </c>
      <c r="J22" s="183" t="e">
        <f t="shared" ca="1" si="3"/>
        <v>#NAME?</v>
      </c>
      <c r="K22" s="183"/>
      <c r="L22" s="183"/>
      <c r="M22" s="585"/>
      <c r="N22" s="586"/>
      <c r="O22" s="586"/>
      <c r="P22" s="586"/>
      <c r="Q22" s="586"/>
      <c r="R22" s="586"/>
      <c r="S22" s="583"/>
      <c r="T22" s="586"/>
    </row>
    <row r="23" spans="1:20" ht="20.100000000000001" customHeight="1">
      <c r="A23" s="556"/>
      <c r="B23" s="558"/>
      <c r="C23" s="184" t="str">
        <f t="shared" si="0"/>
        <v>ODU-016</v>
      </c>
      <c r="D23" s="185"/>
      <c r="E23" s="562"/>
      <c r="F23" s="133"/>
      <c r="G23" s="134" t="str">
        <f t="shared" si="1"/>
        <v/>
      </c>
      <c r="H23" s="133" t="str">
        <f>IF(F23&lt;&gt;"",IF(General!$F$7&lt;&gt;"",ROUNDUP((1-General!$F$7)*F23,0),F23),"")</f>
        <v/>
      </c>
      <c r="I23" s="134" t="str">
        <f t="shared" si="2"/>
        <v/>
      </c>
      <c r="J23" s="183" t="e">
        <f t="shared" ca="1" si="3"/>
        <v>#NAME?</v>
      </c>
      <c r="K23" s="183"/>
      <c r="L23" s="183"/>
      <c r="M23" s="585"/>
    </row>
    <row r="24" spans="1:20" ht="20.100000000000001" customHeight="1">
      <c r="A24" s="556"/>
      <c r="B24" s="558"/>
      <c r="C24" s="187" t="str">
        <f t="shared" si="0"/>
        <v>ODU-017</v>
      </c>
      <c r="D24" s="188"/>
      <c r="E24" s="563"/>
      <c r="F24" s="128"/>
      <c r="G24" s="129" t="str">
        <f t="shared" si="1"/>
        <v/>
      </c>
      <c r="H24" s="128" t="str">
        <f>IF(F24&lt;&gt;"",IF(General!$F$7&lt;&gt;"",ROUNDUP((1-General!$F$7)*F24,0),F24),"")</f>
        <v/>
      </c>
      <c r="I24" s="129" t="str">
        <f t="shared" si="2"/>
        <v/>
      </c>
      <c r="J24" s="183" t="e">
        <f t="shared" ca="1" si="3"/>
        <v>#NAME?</v>
      </c>
      <c r="K24" s="183"/>
      <c r="L24" s="183"/>
      <c r="M24" s="585"/>
    </row>
    <row r="25" spans="1:20" s="122" customFormat="1" ht="20.100000000000001" customHeight="1">
      <c r="A25" s="559"/>
      <c r="B25" s="558"/>
      <c r="C25" s="184" t="str">
        <f t="shared" si="0"/>
        <v>ODU-018</v>
      </c>
      <c r="D25" s="185"/>
      <c r="E25" s="562"/>
      <c r="F25" s="133"/>
      <c r="G25" s="134" t="str">
        <f t="shared" si="1"/>
        <v/>
      </c>
      <c r="H25" s="133" t="str">
        <f>IF(F25&lt;&gt;"",IF(General!$F$7&lt;&gt;"",ROUNDUP((1-General!$F$7)*F25,0),F25),"")</f>
        <v/>
      </c>
      <c r="I25" s="134" t="str">
        <f t="shared" si="2"/>
        <v/>
      </c>
      <c r="J25" s="183" t="e">
        <f t="shared" ca="1" si="3"/>
        <v>#NAME?</v>
      </c>
      <c r="K25" s="183"/>
      <c r="L25" s="183"/>
      <c r="M25" s="585"/>
      <c r="N25" s="586"/>
      <c r="O25" s="586"/>
      <c r="P25" s="586"/>
      <c r="Q25" s="586"/>
      <c r="R25" s="586"/>
      <c r="S25" s="583"/>
      <c r="T25" s="586"/>
    </row>
    <row r="26" spans="1:20" s="122" customFormat="1" ht="20.100000000000001" customHeight="1">
      <c r="A26" s="559"/>
      <c r="B26" s="558"/>
      <c r="C26" s="187" t="str">
        <f t="shared" si="0"/>
        <v>ODU-019</v>
      </c>
      <c r="D26" s="188"/>
      <c r="E26" s="563"/>
      <c r="F26" s="128"/>
      <c r="G26" s="129" t="str">
        <f t="shared" si="1"/>
        <v/>
      </c>
      <c r="H26" s="128" t="str">
        <f>IF(F26&lt;&gt;"",IF(General!$F$7&lt;&gt;"",ROUNDUP((1-General!$F$7)*F26,0),F26),"")</f>
        <v/>
      </c>
      <c r="I26" s="129" t="str">
        <f t="shared" si="2"/>
        <v/>
      </c>
      <c r="J26" s="183" t="e">
        <f t="shared" ca="1" si="3"/>
        <v>#NAME?</v>
      </c>
      <c r="K26" s="183"/>
      <c r="L26" s="183"/>
      <c r="M26" s="585"/>
      <c r="N26" s="586"/>
      <c r="O26" s="586"/>
      <c r="P26" s="586"/>
      <c r="Q26" s="586"/>
      <c r="R26" s="586"/>
      <c r="S26" s="583"/>
      <c r="T26" s="586"/>
    </row>
    <row r="27" spans="1:20" s="122" customFormat="1" ht="20.100000000000001" customHeight="1">
      <c r="A27" s="559"/>
      <c r="B27" s="558"/>
      <c r="C27" s="184" t="str">
        <f t="shared" si="0"/>
        <v>ODU-020</v>
      </c>
      <c r="D27" s="185"/>
      <c r="E27" s="562"/>
      <c r="F27" s="133"/>
      <c r="G27" s="134" t="str">
        <f t="shared" si="1"/>
        <v/>
      </c>
      <c r="H27" s="128" t="str">
        <f>IF(F27&lt;&gt;"",IF(General!$F$7&lt;&gt;"",ROUNDUP((1-General!$F$7)*F27,0),F27),"")</f>
        <v/>
      </c>
      <c r="I27" s="129" t="str">
        <f t="shared" si="2"/>
        <v/>
      </c>
      <c r="J27" s="183" t="e">
        <f t="shared" ca="1" si="3"/>
        <v>#NAME?</v>
      </c>
      <c r="K27" s="183"/>
      <c r="L27" s="183"/>
      <c r="M27" s="585"/>
      <c r="N27" s="586"/>
      <c r="O27" s="586"/>
      <c r="P27" s="586"/>
      <c r="Q27" s="586"/>
      <c r="R27" s="586"/>
      <c r="S27" s="583"/>
      <c r="T27" s="586"/>
    </row>
    <row r="28" spans="1:20" customFormat="1" ht="20.100000000000001" customHeight="1">
      <c r="A28" s="559"/>
      <c r="B28" s="558"/>
      <c r="C28" s="184" t="str">
        <f t="shared" ref="C28:C91" si="4">"ODU-0"&amp;ROW(A28)-7</f>
        <v>ODU-021</v>
      </c>
      <c r="D28" s="185"/>
      <c r="E28" s="562"/>
      <c r="F28" s="133"/>
      <c r="G28" s="134" t="str">
        <f t="shared" ref="G28:G91" si="5">IF(E28&lt;&gt;"",F28*E28,"")</f>
        <v/>
      </c>
      <c r="H28" s="128" t="str">
        <f>IF(F28&lt;&gt;"",IF(General!$F$7&lt;&gt;"",ROUNDUP((1-General!$F$7)*F28,0),F28),"")</f>
        <v/>
      </c>
      <c r="I28" s="129" t="str">
        <f t="shared" ref="I28:I91" si="6">IF(E28&lt;&gt;"",H28*E28,"")</f>
        <v/>
      </c>
      <c r="J28" s="183" t="e">
        <f t="shared" ref="J28:J91" ca="1" si="7">E28*ExtractKWValue(D28)</f>
        <v>#NAME?</v>
      </c>
      <c r="K28" s="183"/>
      <c r="L28" s="183"/>
      <c r="M28" s="585"/>
      <c r="N28" s="586"/>
    </row>
    <row r="29" spans="1:20" customFormat="1" ht="20.100000000000001" customHeight="1">
      <c r="A29" s="559"/>
      <c r="B29" s="558"/>
      <c r="C29" s="184" t="str">
        <f t="shared" si="4"/>
        <v>ODU-022</v>
      </c>
      <c r="D29" s="185"/>
      <c r="E29" s="562"/>
      <c r="F29" s="133"/>
      <c r="G29" s="134" t="str">
        <f t="shared" si="5"/>
        <v/>
      </c>
      <c r="H29" s="128" t="str">
        <f>IF(F29&lt;&gt;"",IF(General!$F$7&lt;&gt;"",ROUNDUP((1-General!$F$7)*F29,0),F29),"")</f>
        <v/>
      </c>
      <c r="I29" s="129" t="str">
        <f t="shared" si="6"/>
        <v/>
      </c>
      <c r="J29" s="183" t="e">
        <f t="shared" ca="1" si="7"/>
        <v>#NAME?</v>
      </c>
      <c r="K29" s="183"/>
      <c r="L29" s="183"/>
      <c r="M29" s="585"/>
      <c r="N29" s="586"/>
    </row>
    <row r="30" spans="1:20" customFormat="1" ht="20.100000000000001" customHeight="1">
      <c r="A30" s="559"/>
      <c r="B30" s="558"/>
      <c r="C30" s="184" t="str">
        <f t="shared" si="4"/>
        <v>ODU-023</v>
      </c>
      <c r="D30" s="185"/>
      <c r="E30" s="562"/>
      <c r="F30" s="133"/>
      <c r="G30" s="134" t="str">
        <f t="shared" si="5"/>
        <v/>
      </c>
      <c r="H30" s="128" t="str">
        <f>IF(F30&lt;&gt;"",IF(General!$F$7&lt;&gt;"",ROUNDUP((1-General!$F$7)*F30,0),F30),"")</f>
        <v/>
      </c>
      <c r="I30" s="129" t="str">
        <f t="shared" si="6"/>
        <v/>
      </c>
      <c r="J30" s="183" t="e">
        <f t="shared" ca="1" si="7"/>
        <v>#NAME?</v>
      </c>
      <c r="K30" s="183"/>
      <c r="L30" s="183"/>
      <c r="M30" s="585"/>
      <c r="N30" s="586"/>
    </row>
    <row r="31" spans="1:20" customFormat="1" ht="20.100000000000001" customHeight="1">
      <c r="A31" s="559"/>
      <c r="B31" s="558"/>
      <c r="C31" s="184" t="str">
        <f t="shared" si="4"/>
        <v>ODU-024</v>
      </c>
      <c r="D31" s="185"/>
      <c r="E31" s="562"/>
      <c r="F31" s="133"/>
      <c r="G31" s="134" t="str">
        <f t="shared" si="5"/>
        <v/>
      </c>
      <c r="H31" s="128" t="str">
        <f>IF(F31&lt;&gt;"",IF(General!$F$7&lt;&gt;"",ROUNDUP((1-General!$F$7)*F31,0),F31),"")</f>
        <v/>
      </c>
      <c r="I31" s="129" t="str">
        <f t="shared" si="6"/>
        <v/>
      </c>
      <c r="J31" s="183" t="e">
        <f t="shared" ca="1" si="7"/>
        <v>#NAME?</v>
      </c>
      <c r="K31" s="183"/>
      <c r="L31" s="183"/>
      <c r="M31" s="585"/>
      <c r="N31" s="586"/>
    </row>
    <row r="32" spans="1:20" customFormat="1" ht="20.100000000000001" customHeight="1">
      <c r="A32" s="559"/>
      <c r="B32" s="558"/>
      <c r="C32" s="184" t="str">
        <f t="shared" si="4"/>
        <v>ODU-025</v>
      </c>
      <c r="D32" s="185"/>
      <c r="E32" s="562"/>
      <c r="F32" s="133"/>
      <c r="G32" s="134" t="str">
        <f t="shared" si="5"/>
        <v/>
      </c>
      <c r="H32" s="128" t="str">
        <f>IF(F32&lt;&gt;"",IF(General!$F$7&lt;&gt;"",ROUNDUP((1-General!$F$7)*F32,0),F32),"")</f>
        <v/>
      </c>
      <c r="I32" s="129" t="str">
        <f t="shared" si="6"/>
        <v/>
      </c>
      <c r="J32" s="183" t="e">
        <f t="shared" ca="1" si="7"/>
        <v>#NAME?</v>
      </c>
      <c r="K32" s="183"/>
      <c r="L32" s="183"/>
      <c r="M32" s="585"/>
      <c r="N32" s="586"/>
    </row>
    <row r="33" spans="1:14" customFormat="1" ht="20.100000000000001" customHeight="1">
      <c r="A33" s="559"/>
      <c r="B33" s="558"/>
      <c r="C33" s="184" t="str">
        <f t="shared" si="4"/>
        <v>ODU-026</v>
      </c>
      <c r="D33" s="185"/>
      <c r="E33" s="562"/>
      <c r="F33" s="133"/>
      <c r="G33" s="134" t="str">
        <f t="shared" si="5"/>
        <v/>
      </c>
      <c r="H33" s="128" t="str">
        <f>IF(F33&lt;&gt;"",IF(General!$F$7&lt;&gt;"",ROUNDUP((1-General!$F$7)*F33,0),F33),"")</f>
        <v/>
      </c>
      <c r="I33" s="129" t="str">
        <f t="shared" si="6"/>
        <v/>
      </c>
      <c r="J33" s="183" t="e">
        <f t="shared" ca="1" si="7"/>
        <v>#NAME?</v>
      </c>
      <c r="K33" s="183"/>
      <c r="L33" s="183"/>
      <c r="M33" s="585"/>
      <c r="N33" s="586"/>
    </row>
    <row r="34" spans="1:14" customFormat="1" ht="20.100000000000001" customHeight="1">
      <c r="A34" s="559"/>
      <c r="B34" s="558"/>
      <c r="C34" s="184" t="str">
        <f t="shared" si="4"/>
        <v>ODU-027</v>
      </c>
      <c r="D34" s="185"/>
      <c r="E34" s="562"/>
      <c r="F34" s="133"/>
      <c r="G34" s="134" t="str">
        <f t="shared" si="5"/>
        <v/>
      </c>
      <c r="H34" s="128" t="str">
        <f>IF(F34&lt;&gt;"",IF(General!$F$7&lt;&gt;"",ROUNDUP((1-General!$F$7)*F34,0),F34),"")</f>
        <v/>
      </c>
      <c r="I34" s="129" t="str">
        <f t="shared" si="6"/>
        <v/>
      </c>
      <c r="J34" s="183" t="e">
        <f t="shared" ca="1" si="7"/>
        <v>#NAME?</v>
      </c>
      <c r="K34" s="183"/>
      <c r="L34" s="183"/>
      <c r="M34" s="585"/>
      <c r="N34" s="586"/>
    </row>
    <row r="35" spans="1:14" customFormat="1" ht="20.100000000000001" customHeight="1">
      <c r="A35" s="559"/>
      <c r="B35" s="558"/>
      <c r="C35" s="184" t="str">
        <f t="shared" si="4"/>
        <v>ODU-028</v>
      </c>
      <c r="D35" s="185"/>
      <c r="E35" s="562"/>
      <c r="F35" s="133"/>
      <c r="G35" s="134" t="str">
        <f t="shared" si="5"/>
        <v/>
      </c>
      <c r="H35" s="128" t="str">
        <f>IF(F35&lt;&gt;"",IF(General!$F$7&lt;&gt;"",ROUNDUP((1-General!$F$7)*F35,0),F35),"")</f>
        <v/>
      </c>
      <c r="I35" s="129" t="str">
        <f t="shared" si="6"/>
        <v/>
      </c>
      <c r="J35" s="183" t="e">
        <f t="shared" ca="1" si="7"/>
        <v>#NAME?</v>
      </c>
      <c r="K35" s="183"/>
      <c r="L35" s="183"/>
      <c r="M35" s="585"/>
      <c r="N35" s="586"/>
    </row>
    <row r="36" spans="1:14" customFormat="1" ht="20.100000000000001" customHeight="1">
      <c r="A36" s="559"/>
      <c r="B36" s="558"/>
      <c r="C36" s="184" t="str">
        <f t="shared" si="4"/>
        <v>ODU-029</v>
      </c>
      <c r="D36" s="185"/>
      <c r="E36" s="562"/>
      <c r="F36" s="133"/>
      <c r="G36" s="134" t="str">
        <f t="shared" si="5"/>
        <v/>
      </c>
      <c r="H36" s="128" t="str">
        <f>IF(F36&lt;&gt;"",IF(General!$F$7&lt;&gt;"",ROUNDUP((1-General!$F$7)*F36,0),F36),"")</f>
        <v/>
      </c>
      <c r="I36" s="129" t="str">
        <f t="shared" si="6"/>
        <v/>
      </c>
      <c r="J36" s="183" t="e">
        <f t="shared" ca="1" si="7"/>
        <v>#NAME?</v>
      </c>
      <c r="K36" s="183"/>
      <c r="L36" s="183"/>
      <c r="M36" s="585"/>
      <c r="N36" s="586"/>
    </row>
    <row r="37" spans="1:14" customFormat="1" ht="20.100000000000001" customHeight="1">
      <c r="A37" s="559"/>
      <c r="B37" s="558"/>
      <c r="C37" s="184" t="str">
        <f t="shared" si="4"/>
        <v>ODU-030</v>
      </c>
      <c r="D37" s="185"/>
      <c r="E37" s="562"/>
      <c r="F37" s="133"/>
      <c r="G37" s="134" t="str">
        <f t="shared" si="5"/>
        <v/>
      </c>
      <c r="H37" s="128" t="str">
        <f>IF(F37&lt;&gt;"",IF(General!$F$7&lt;&gt;"",ROUNDUP((1-General!$F$7)*F37,0),F37),"")</f>
        <v/>
      </c>
      <c r="I37" s="129" t="str">
        <f t="shared" si="6"/>
        <v/>
      </c>
      <c r="J37" s="183" t="e">
        <f t="shared" ca="1" si="7"/>
        <v>#NAME?</v>
      </c>
      <c r="K37" s="183"/>
      <c r="L37" s="183"/>
      <c r="M37" s="585"/>
      <c r="N37" s="586"/>
    </row>
    <row r="38" spans="1:14" customFormat="1" ht="20.100000000000001" customHeight="1">
      <c r="A38" s="559"/>
      <c r="B38" s="558"/>
      <c r="C38" s="184" t="str">
        <f t="shared" si="4"/>
        <v>ODU-031</v>
      </c>
      <c r="D38" s="185"/>
      <c r="E38" s="562"/>
      <c r="F38" s="133"/>
      <c r="G38" s="134" t="str">
        <f t="shared" si="5"/>
        <v/>
      </c>
      <c r="H38" s="128" t="str">
        <f>IF(F38&lt;&gt;"",IF(General!$F$7&lt;&gt;"",ROUNDUP((1-General!$F$7)*F38,0),F38),"")</f>
        <v/>
      </c>
      <c r="I38" s="129" t="str">
        <f t="shared" si="6"/>
        <v/>
      </c>
      <c r="J38" s="183" t="e">
        <f t="shared" ca="1" si="7"/>
        <v>#NAME?</v>
      </c>
      <c r="K38" s="183"/>
      <c r="L38" s="183"/>
      <c r="M38" s="585"/>
      <c r="N38" s="586"/>
    </row>
    <row r="39" spans="1:14" customFormat="1" ht="20.100000000000001" customHeight="1">
      <c r="A39" s="559"/>
      <c r="B39" s="558"/>
      <c r="C39" s="184" t="str">
        <f t="shared" si="4"/>
        <v>ODU-032</v>
      </c>
      <c r="D39" s="185"/>
      <c r="E39" s="562"/>
      <c r="F39" s="133"/>
      <c r="G39" s="134" t="str">
        <f t="shared" si="5"/>
        <v/>
      </c>
      <c r="H39" s="128" t="str">
        <f>IF(F39&lt;&gt;"",IF(General!$F$7&lt;&gt;"",ROUNDUP((1-General!$F$7)*F39,0),F39),"")</f>
        <v/>
      </c>
      <c r="I39" s="129" t="str">
        <f t="shared" si="6"/>
        <v/>
      </c>
      <c r="J39" s="183" t="e">
        <f t="shared" ca="1" si="7"/>
        <v>#NAME?</v>
      </c>
      <c r="K39" s="183"/>
      <c r="L39" s="183"/>
      <c r="M39" s="585"/>
      <c r="N39" s="586"/>
    </row>
    <row r="40" spans="1:14" customFormat="1" ht="20.100000000000001" customHeight="1">
      <c r="A40" s="559"/>
      <c r="B40" s="558"/>
      <c r="C40" s="184" t="str">
        <f t="shared" si="4"/>
        <v>ODU-033</v>
      </c>
      <c r="D40" s="185"/>
      <c r="E40" s="562"/>
      <c r="F40" s="133"/>
      <c r="G40" s="134" t="str">
        <f t="shared" si="5"/>
        <v/>
      </c>
      <c r="H40" s="128" t="str">
        <f>IF(F40&lt;&gt;"",IF(General!$F$7&lt;&gt;"",ROUNDUP((1-General!$F$7)*F40,0),F40),"")</f>
        <v/>
      </c>
      <c r="I40" s="129" t="str">
        <f t="shared" si="6"/>
        <v/>
      </c>
      <c r="J40" s="183" t="e">
        <f t="shared" ca="1" si="7"/>
        <v>#NAME?</v>
      </c>
      <c r="K40" s="183"/>
      <c r="L40" s="183"/>
      <c r="M40" s="585"/>
      <c r="N40" s="586"/>
    </row>
    <row r="41" spans="1:14" customFormat="1" ht="20.100000000000001" customHeight="1">
      <c r="A41" s="559"/>
      <c r="B41" s="558"/>
      <c r="C41" s="184" t="str">
        <f t="shared" si="4"/>
        <v>ODU-034</v>
      </c>
      <c r="D41" s="185"/>
      <c r="E41" s="562"/>
      <c r="F41" s="133"/>
      <c r="G41" s="134" t="str">
        <f t="shared" si="5"/>
        <v/>
      </c>
      <c r="H41" s="128" t="str">
        <f>IF(F41&lt;&gt;"",IF(General!$F$7&lt;&gt;"",ROUNDUP((1-General!$F$7)*F41,0),F41),"")</f>
        <v/>
      </c>
      <c r="I41" s="129" t="str">
        <f t="shared" si="6"/>
        <v/>
      </c>
      <c r="J41" s="183" t="e">
        <f t="shared" ca="1" si="7"/>
        <v>#NAME?</v>
      </c>
      <c r="K41" s="183"/>
      <c r="L41" s="183"/>
      <c r="M41" s="585"/>
      <c r="N41" s="586"/>
    </row>
    <row r="42" spans="1:14" customFormat="1" ht="20.100000000000001" customHeight="1">
      <c r="A42" s="559"/>
      <c r="B42" s="558"/>
      <c r="C42" s="184" t="str">
        <f t="shared" si="4"/>
        <v>ODU-035</v>
      </c>
      <c r="D42" s="185"/>
      <c r="E42" s="562"/>
      <c r="F42" s="133"/>
      <c r="G42" s="134" t="str">
        <f t="shared" si="5"/>
        <v/>
      </c>
      <c r="H42" s="128" t="str">
        <f>IF(F42&lt;&gt;"",IF(General!$F$7&lt;&gt;"",ROUNDUP((1-General!$F$7)*F42,0),F42),"")</f>
        <v/>
      </c>
      <c r="I42" s="129" t="str">
        <f t="shared" si="6"/>
        <v/>
      </c>
      <c r="J42" s="183" t="e">
        <f t="shared" ca="1" si="7"/>
        <v>#NAME?</v>
      </c>
      <c r="K42" s="183"/>
      <c r="L42" s="183"/>
      <c r="M42" s="585"/>
      <c r="N42" s="586"/>
    </row>
    <row r="43" spans="1:14" customFormat="1" ht="20.100000000000001" customHeight="1">
      <c r="A43" s="559"/>
      <c r="B43" s="558"/>
      <c r="C43" s="184" t="str">
        <f t="shared" si="4"/>
        <v>ODU-036</v>
      </c>
      <c r="D43" s="185"/>
      <c r="E43" s="562"/>
      <c r="F43" s="133"/>
      <c r="G43" s="134" t="str">
        <f t="shared" si="5"/>
        <v/>
      </c>
      <c r="H43" s="128" t="str">
        <f>IF(F43&lt;&gt;"",IF(General!$F$7&lt;&gt;"",ROUNDUP((1-General!$F$7)*F43,0),F43),"")</f>
        <v/>
      </c>
      <c r="I43" s="129" t="str">
        <f t="shared" si="6"/>
        <v/>
      </c>
      <c r="J43" s="183" t="e">
        <f t="shared" ca="1" si="7"/>
        <v>#NAME?</v>
      </c>
      <c r="K43" s="183"/>
      <c r="L43" s="183"/>
      <c r="M43" s="585"/>
      <c r="N43" s="586"/>
    </row>
    <row r="44" spans="1:14" customFormat="1" ht="20.100000000000001" customHeight="1">
      <c r="A44" s="559"/>
      <c r="B44" s="558"/>
      <c r="C44" s="184" t="str">
        <f t="shared" si="4"/>
        <v>ODU-037</v>
      </c>
      <c r="D44" s="185"/>
      <c r="E44" s="562"/>
      <c r="F44" s="133"/>
      <c r="G44" s="134" t="str">
        <f t="shared" si="5"/>
        <v/>
      </c>
      <c r="H44" s="128" t="str">
        <f>IF(F44&lt;&gt;"",IF(General!$F$7&lt;&gt;"",ROUNDUP((1-General!$F$7)*F44,0),F44),"")</f>
        <v/>
      </c>
      <c r="I44" s="129" t="str">
        <f t="shared" si="6"/>
        <v/>
      </c>
      <c r="J44" s="183" t="e">
        <f t="shared" ca="1" si="7"/>
        <v>#NAME?</v>
      </c>
      <c r="K44" s="183"/>
      <c r="L44" s="183"/>
      <c r="M44" s="585"/>
      <c r="N44" s="586"/>
    </row>
    <row r="45" spans="1:14" customFormat="1" ht="20.100000000000001" customHeight="1">
      <c r="A45" s="559"/>
      <c r="B45" s="558"/>
      <c r="C45" s="184" t="str">
        <f t="shared" si="4"/>
        <v>ODU-038</v>
      </c>
      <c r="D45" s="185"/>
      <c r="E45" s="562"/>
      <c r="F45" s="133"/>
      <c r="G45" s="134" t="str">
        <f t="shared" si="5"/>
        <v/>
      </c>
      <c r="H45" s="128" t="str">
        <f>IF(F45&lt;&gt;"",IF(General!$F$7&lt;&gt;"",ROUNDUP((1-General!$F$7)*F45,0),F45),"")</f>
        <v/>
      </c>
      <c r="I45" s="129" t="str">
        <f t="shared" si="6"/>
        <v/>
      </c>
      <c r="J45" s="183" t="e">
        <f t="shared" ca="1" si="7"/>
        <v>#NAME?</v>
      </c>
      <c r="K45" s="183"/>
      <c r="L45" s="183"/>
      <c r="M45" s="585"/>
      <c r="N45" s="586"/>
    </row>
    <row r="46" spans="1:14" customFormat="1" ht="20.100000000000001" customHeight="1">
      <c r="A46" s="559"/>
      <c r="B46" s="558"/>
      <c r="C46" s="184" t="str">
        <f t="shared" si="4"/>
        <v>ODU-039</v>
      </c>
      <c r="D46" s="185"/>
      <c r="E46" s="562"/>
      <c r="F46" s="133"/>
      <c r="G46" s="134" t="str">
        <f t="shared" si="5"/>
        <v/>
      </c>
      <c r="H46" s="128" t="str">
        <f>IF(F46&lt;&gt;"",IF(General!$F$7&lt;&gt;"",ROUNDUP((1-General!$F$7)*F46,0),F46),"")</f>
        <v/>
      </c>
      <c r="I46" s="129" t="str">
        <f t="shared" si="6"/>
        <v/>
      </c>
      <c r="J46" s="183" t="e">
        <f t="shared" ca="1" si="7"/>
        <v>#NAME?</v>
      </c>
      <c r="K46" s="183"/>
      <c r="L46" s="183"/>
      <c r="M46" s="585"/>
      <c r="N46" s="586"/>
    </row>
    <row r="47" spans="1:14" customFormat="1" ht="20.100000000000001" customHeight="1">
      <c r="A47" s="559"/>
      <c r="B47" s="558"/>
      <c r="C47" s="184" t="str">
        <f t="shared" si="4"/>
        <v>ODU-040</v>
      </c>
      <c r="D47" s="185"/>
      <c r="E47" s="562"/>
      <c r="F47" s="133"/>
      <c r="G47" s="134" t="str">
        <f t="shared" si="5"/>
        <v/>
      </c>
      <c r="H47" s="128" t="str">
        <f>IF(F47&lt;&gt;"",IF(General!$F$7&lt;&gt;"",ROUNDUP((1-General!$F$7)*F47,0),F47),"")</f>
        <v/>
      </c>
      <c r="I47" s="129" t="str">
        <f t="shared" si="6"/>
        <v/>
      </c>
      <c r="J47" s="183" t="e">
        <f t="shared" ca="1" si="7"/>
        <v>#NAME?</v>
      </c>
      <c r="K47" s="183"/>
      <c r="L47" s="183"/>
      <c r="M47" s="585"/>
      <c r="N47" s="586"/>
    </row>
    <row r="48" spans="1:14" customFormat="1" ht="20.100000000000001" customHeight="1">
      <c r="A48" s="559"/>
      <c r="B48" s="558"/>
      <c r="C48" s="184" t="str">
        <f t="shared" si="4"/>
        <v>ODU-041</v>
      </c>
      <c r="D48" s="185"/>
      <c r="E48" s="562"/>
      <c r="F48" s="133"/>
      <c r="G48" s="134" t="str">
        <f t="shared" si="5"/>
        <v/>
      </c>
      <c r="H48" s="128" t="str">
        <f>IF(F48&lt;&gt;"",IF(General!$F$7&lt;&gt;"",ROUNDUP((1-General!$F$7)*F48,0),F48),"")</f>
        <v/>
      </c>
      <c r="I48" s="129" t="str">
        <f t="shared" si="6"/>
        <v/>
      </c>
      <c r="J48" s="183" t="e">
        <f t="shared" ca="1" si="7"/>
        <v>#NAME?</v>
      </c>
      <c r="K48" s="183"/>
      <c r="L48" s="183"/>
      <c r="M48" s="585"/>
      <c r="N48" s="586"/>
    </row>
    <row r="49" spans="1:14" customFormat="1" ht="20.100000000000001" customHeight="1">
      <c r="A49" s="559"/>
      <c r="B49" s="558"/>
      <c r="C49" s="184" t="str">
        <f t="shared" si="4"/>
        <v>ODU-042</v>
      </c>
      <c r="D49" s="185"/>
      <c r="E49" s="562"/>
      <c r="F49" s="133"/>
      <c r="G49" s="134" t="str">
        <f t="shared" si="5"/>
        <v/>
      </c>
      <c r="H49" s="128" t="str">
        <f>IF(F49&lt;&gt;"",IF(General!$F$7&lt;&gt;"",ROUNDUP((1-General!$F$7)*F49,0),F49),"")</f>
        <v/>
      </c>
      <c r="I49" s="129" t="str">
        <f t="shared" si="6"/>
        <v/>
      </c>
      <c r="J49" s="183" t="e">
        <f t="shared" ca="1" si="7"/>
        <v>#NAME?</v>
      </c>
      <c r="K49" s="183"/>
      <c r="L49" s="183"/>
      <c r="M49" s="585"/>
      <c r="N49" s="586"/>
    </row>
    <row r="50" spans="1:14" customFormat="1" ht="20.100000000000001" customHeight="1">
      <c r="A50" s="559"/>
      <c r="B50" s="558"/>
      <c r="C50" s="184" t="str">
        <f t="shared" si="4"/>
        <v>ODU-043</v>
      </c>
      <c r="D50" s="185"/>
      <c r="E50" s="562"/>
      <c r="F50" s="133"/>
      <c r="G50" s="134" t="str">
        <f t="shared" si="5"/>
        <v/>
      </c>
      <c r="H50" s="128" t="str">
        <f>IF(F50&lt;&gt;"",IF(General!$F$7&lt;&gt;"",ROUNDUP((1-General!$F$7)*F50,0),F50),"")</f>
        <v/>
      </c>
      <c r="I50" s="129" t="str">
        <f t="shared" si="6"/>
        <v/>
      </c>
      <c r="J50" s="183" t="e">
        <f t="shared" ca="1" si="7"/>
        <v>#NAME?</v>
      </c>
      <c r="K50" s="183"/>
      <c r="L50" s="183"/>
      <c r="M50" s="585"/>
      <c r="N50" s="586"/>
    </row>
    <row r="51" spans="1:14" customFormat="1" ht="20.100000000000001" customHeight="1">
      <c r="A51" s="559"/>
      <c r="B51" s="558"/>
      <c r="C51" s="184" t="str">
        <f t="shared" si="4"/>
        <v>ODU-044</v>
      </c>
      <c r="D51" s="185"/>
      <c r="E51" s="562"/>
      <c r="F51" s="133"/>
      <c r="G51" s="134" t="str">
        <f t="shared" si="5"/>
        <v/>
      </c>
      <c r="H51" s="128" t="str">
        <f>IF(F51&lt;&gt;"",IF(General!$F$7&lt;&gt;"",ROUNDUP((1-General!$F$7)*F51,0),F51),"")</f>
        <v/>
      </c>
      <c r="I51" s="129" t="str">
        <f t="shared" si="6"/>
        <v/>
      </c>
      <c r="J51" s="183" t="e">
        <f t="shared" ca="1" si="7"/>
        <v>#NAME?</v>
      </c>
      <c r="K51" s="183"/>
      <c r="L51" s="183"/>
      <c r="M51" s="585"/>
      <c r="N51" s="586"/>
    </row>
    <row r="52" spans="1:14" customFormat="1" ht="20.100000000000001" customHeight="1">
      <c r="A52" s="559"/>
      <c r="B52" s="558"/>
      <c r="C52" s="184" t="str">
        <f t="shared" si="4"/>
        <v>ODU-045</v>
      </c>
      <c r="D52" s="185"/>
      <c r="E52" s="562"/>
      <c r="F52" s="133"/>
      <c r="G52" s="134" t="str">
        <f t="shared" si="5"/>
        <v/>
      </c>
      <c r="H52" s="128" t="str">
        <f>IF(F52&lt;&gt;"",IF(General!$F$7&lt;&gt;"",ROUNDUP((1-General!$F$7)*F52,0),F52),"")</f>
        <v/>
      </c>
      <c r="I52" s="129" t="str">
        <f t="shared" si="6"/>
        <v/>
      </c>
      <c r="J52" s="183" t="e">
        <f t="shared" ca="1" si="7"/>
        <v>#NAME?</v>
      </c>
      <c r="K52" s="183"/>
      <c r="L52" s="183"/>
      <c r="M52" s="585"/>
      <c r="N52" s="586"/>
    </row>
    <row r="53" spans="1:14" customFormat="1" ht="20.100000000000001" customHeight="1">
      <c r="A53" s="559"/>
      <c r="B53" s="558"/>
      <c r="C53" s="184" t="str">
        <f t="shared" si="4"/>
        <v>ODU-046</v>
      </c>
      <c r="D53" s="185"/>
      <c r="E53" s="562"/>
      <c r="F53" s="133"/>
      <c r="G53" s="134" t="str">
        <f t="shared" si="5"/>
        <v/>
      </c>
      <c r="H53" s="128" t="str">
        <f>IF(F53&lt;&gt;"",IF(General!$F$7&lt;&gt;"",ROUNDUP((1-General!$F$7)*F53,0),F53),"")</f>
        <v/>
      </c>
      <c r="I53" s="129" t="str">
        <f t="shared" si="6"/>
        <v/>
      </c>
      <c r="J53" s="183" t="e">
        <f t="shared" ca="1" si="7"/>
        <v>#NAME?</v>
      </c>
      <c r="K53" s="183"/>
      <c r="L53" s="183"/>
      <c r="M53" s="585"/>
      <c r="N53" s="586"/>
    </row>
    <row r="54" spans="1:14" customFormat="1" ht="20.100000000000001" customHeight="1">
      <c r="A54" s="559"/>
      <c r="B54" s="558"/>
      <c r="C54" s="184" t="str">
        <f t="shared" si="4"/>
        <v>ODU-047</v>
      </c>
      <c r="D54" s="185"/>
      <c r="E54" s="562"/>
      <c r="F54" s="133"/>
      <c r="G54" s="134" t="str">
        <f t="shared" si="5"/>
        <v/>
      </c>
      <c r="H54" s="128" t="str">
        <f>IF(F54&lt;&gt;"",IF(General!$F$7&lt;&gt;"",ROUNDUP((1-General!$F$7)*F54,0),F54),"")</f>
        <v/>
      </c>
      <c r="I54" s="129" t="str">
        <f t="shared" si="6"/>
        <v/>
      </c>
      <c r="J54" s="183" t="e">
        <f t="shared" ca="1" si="7"/>
        <v>#NAME?</v>
      </c>
      <c r="K54" s="183"/>
      <c r="L54" s="183"/>
      <c r="M54" s="585"/>
      <c r="N54" s="586"/>
    </row>
    <row r="55" spans="1:14" customFormat="1" ht="20.100000000000001" customHeight="1">
      <c r="A55" s="559"/>
      <c r="B55" s="558"/>
      <c r="C55" s="184" t="str">
        <f t="shared" si="4"/>
        <v>ODU-048</v>
      </c>
      <c r="D55" s="185"/>
      <c r="E55" s="562"/>
      <c r="F55" s="133"/>
      <c r="G55" s="134" t="str">
        <f t="shared" si="5"/>
        <v/>
      </c>
      <c r="H55" s="128" t="str">
        <f>IF(F55&lt;&gt;"",IF(General!$F$7&lt;&gt;"",ROUNDUP((1-General!$F$7)*F55,0),F55),"")</f>
        <v/>
      </c>
      <c r="I55" s="129" t="str">
        <f t="shared" si="6"/>
        <v/>
      </c>
      <c r="J55" s="183" t="e">
        <f t="shared" ca="1" si="7"/>
        <v>#NAME?</v>
      </c>
      <c r="K55" s="183"/>
      <c r="L55" s="183"/>
      <c r="M55" s="585"/>
      <c r="N55" s="586"/>
    </row>
    <row r="56" spans="1:14" customFormat="1" ht="20.100000000000001" customHeight="1">
      <c r="A56" s="559"/>
      <c r="B56" s="558"/>
      <c r="C56" s="184" t="str">
        <f t="shared" si="4"/>
        <v>ODU-049</v>
      </c>
      <c r="D56" s="185"/>
      <c r="E56" s="562"/>
      <c r="F56" s="133"/>
      <c r="G56" s="134" t="str">
        <f t="shared" si="5"/>
        <v/>
      </c>
      <c r="H56" s="128" t="str">
        <f>IF(F56&lt;&gt;"",IF(General!$F$7&lt;&gt;"",ROUNDUP((1-General!$F$7)*F56,0),F56),"")</f>
        <v/>
      </c>
      <c r="I56" s="129" t="str">
        <f t="shared" si="6"/>
        <v/>
      </c>
      <c r="J56" s="183" t="e">
        <f t="shared" ca="1" si="7"/>
        <v>#NAME?</v>
      </c>
      <c r="K56" s="183"/>
      <c r="L56" s="183"/>
      <c r="M56" s="585"/>
      <c r="N56" s="586"/>
    </row>
    <row r="57" spans="1:14" customFormat="1" ht="20.100000000000001" customHeight="1">
      <c r="A57" s="559"/>
      <c r="B57" s="558"/>
      <c r="C57" s="184" t="str">
        <f t="shared" si="4"/>
        <v>ODU-050</v>
      </c>
      <c r="D57" s="185"/>
      <c r="E57" s="562"/>
      <c r="F57" s="133"/>
      <c r="G57" s="134" t="str">
        <f t="shared" si="5"/>
        <v/>
      </c>
      <c r="H57" s="128" t="str">
        <f>IF(F57&lt;&gt;"",IF(General!$F$7&lt;&gt;"",ROUNDUP((1-General!$F$7)*F57,0),F57),"")</f>
        <v/>
      </c>
      <c r="I57" s="129" t="str">
        <f t="shared" si="6"/>
        <v/>
      </c>
      <c r="J57" s="183" t="e">
        <f t="shared" ca="1" si="7"/>
        <v>#NAME?</v>
      </c>
      <c r="K57" s="183"/>
      <c r="L57" s="183"/>
      <c r="M57" s="585"/>
      <c r="N57" s="586"/>
    </row>
    <row r="58" spans="1:14" customFormat="1" ht="20.100000000000001" customHeight="1">
      <c r="A58" s="559"/>
      <c r="B58" s="558"/>
      <c r="C58" s="184" t="str">
        <f t="shared" si="4"/>
        <v>ODU-051</v>
      </c>
      <c r="D58" s="185"/>
      <c r="E58" s="562"/>
      <c r="F58" s="133"/>
      <c r="G58" s="134" t="str">
        <f t="shared" si="5"/>
        <v/>
      </c>
      <c r="H58" s="128" t="str">
        <f>IF(F58&lt;&gt;"",IF(General!$F$7&lt;&gt;"",ROUNDUP((1-General!$F$7)*F58,0),F58),"")</f>
        <v/>
      </c>
      <c r="I58" s="129" t="str">
        <f t="shared" si="6"/>
        <v/>
      </c>
      <c r="J58" s="183" t="e">
        <f t="shared" ca="1" si="7"/>
        <v>#NAME?</v>
      </c>
      <c r="K58" s="183"/>
      <c r="L58" s="183"/>
      <c r="M58" s="585"/>
      <c r="N58" s="586"/>
    </row>
    <row r="59" spans="1:14" customFormat="1" ht="20.100000000000001" customHeight="1">
      <c r="A59" s="559"/>
      <c r="B59" s="558"/>
      <c r="C59" s="184" t="str">
        <f t="shared" si="4"/>
        <v>ODU-052</v>
      </c>
      <c r="D59" s="185"/>
      <c r="E59" s="562"/>
      <c r="F59" s="133"/>
      <c r="G59" s="134" t="str">
        <f t="shared" si="5"/>
        <v/>
      </c>
      <c r="H59" s="128" t="str">
        <f>IF(F59&lt;&gt;"",IF(General!$F$7&lt;&gt;"",ROUNDUP((1-General!$F$7)*F59,0),F59),"")</f>
        <v/>
      </c>
      <c r="I59" s="129" t="str">
        <f t="shared" si="6"/>
        <v/>
      </c>
      <c r="J59" s="183" t="e">
        <f t="shared" ca="1" si="7"/>
        <v>#NAME?</v>
      </c>
      <c r="K59" s="183"/>
      <c r="L59" s="183"/>
      <c r="M59" s="585"/>
      <c r="N59" s="586"/>
    </row>
    <row r="60" spans="1:14" customFormat="1" ht="20.100000000000001" customHeight="1">
      <c r="A60" s="559"/>
      <c r="B60" s="558"/>
      <c r="C60" s="184" t="str">
        <f t="shared" si="4"/>
        <v>ODU-053</v>
      </c>
      <c r="D60" s="185"/>
      <c r="E60" s="562"/>
      <c r="F60" s="133"/>
      <c r="G60" s="134" t="str">
        <f t="shared" si="5"/>
        <v/>
      </c>
      <c r="H60" s="128" t="str">
        <f>IF(F60&lt;&gt;"",IF(General!$F$7&lt;&gt;"",ROUNDUP((1-General!$F$7)*F60,0),F60),"")</f>
        <v/>
      </c>
      <c r="I60" s="129" t="str">
        <f t="shared" si="6"/>
        <v/>
      </c>
      <c r="J60" s="183" t="e">
        <f t="shared" ca="1" si="7"/>
        <v>#NAME?</v>
      </c>
      <c r="K60" s="183"/>
      <c r="L60" s="183"/>
      <c r="M60" s="585"/>
      <c r="N60" s="586"/>
    </row>
    <row r="61" spans="1:14" customFormat="1" ht="20.100000000000001" customHeight="1">
      <c r="A61" s="559"/>
      <c r="B61" s="558"/>
      <c r="C61" s="184" t="str">
        <f t="shared" si="4"/>
        <v>ODU-054</v>
      </c>
      <c r="D61" s="185"/>
      <c r="E61" s="562"/>
      <c r="F61" s="133"/>
      <c r="G61" s="134" t="str">
        <f t="shared" si="5"/>
        <v/>
      </c>
      <c r="H61" s="128" t="str">
        <f>IF(F61&lt;&gt;"",IF(General!$F$7&lt;&gt;"",ROUNDUP((1-General!$F$7)*F61,0),F61),"")</f>
        <v/>
      </c>
      <c r="I61" s="129" t="str">
        <f t="shared" si="6"/>
        <v/>
      </c>
      <c r="J61" s="183" t="e">
        <f t="shared" ca="1" si="7"/>
        <v>#NAME?</v>
      </c>
      <c r="K61" s="183"/>
      <c r="L61" s="183"/>
      <c r="M61" s="585"/>
      <c r="N61" s="586"/>
    </row>
    <row r="62" spans="1:14" customFormat="1" ht="20.100000000000001" customHeight="1">
      <c r="A62" s="559"/>
      <c r="B62" s="558"/>
      <c r="C62" s="184" t="str">
        <f t="shared" si="4"/>
        <v>ODU-055</v>
      </c>
      <c r="D62" s="185"/>
      <c r="E62" s="562"/>
      <c r="F62" s="133"/>
      <c r="G62" s="134" t="str">
        <f t="shared" si="5"/>
        <v/>
      </c>
      <c r="H62" s="128" t="str">
        <f>IF(F62&lt;&gt;"",IF(General!$F$7&lt;&gt;"",ROUNDUP((1-General!$F$7)*F62,0),F62),"")</f>
        <v/>
      </c>
      <c r="I62" s="129" t="str">
        <f t="shared" si="6"/>
        <v/>
      </c>
      <c r="J62" s="183" t="e">
        <f t="shared" ca="1" si="7"/>
        <v>#NAME?</v>
      </c>
      <c r="K62" s="183"/>
      <c r="L62" s="183"/>
      <c r="M62" s="585"/>
      <c r="N62" s="586"/>
    </row>
    <row r="63" spans="1:14" customFormat="1" ht="20.100000000000001" customHeight="1">
      <c r="A63" s="559"/>
      <c r="B63" s="558"/>
      <c r="C63" s="184" t="str">
        <f t="shared" si="4"/>
        <v>ODU-056</v>
      </c>
      <c r="D63" s="185"/>
      <c r="E63" s="562"/>
      <c r="F63" s="133"/>
      <c r="G63" s="134" t="str">
        <f t="shared" si="5"/>
        <v/>
      </c>
      <c r="H63" s="128" t="str">
        <f>IF(F63&lt;&gt;"",IF(General!$F$7&lt;&gt;"",ROUNDUP((1-General!$F$7)*F63,0),F63),"")</f>
        <v/>
      </c>
      <c r="I63" s="129" t="str">
        <f t="shared" si="6"/>
        <v/>
      </c>
      <c r="J63" s="183" t="e">
        <f t="shared" ca="1" si="7"/>
        <v>#NAME?</v>
      </c>
      <c r="K63" s="183"/>
      <c r="L63" s="183"/>
      <c r="M63" s="585"/>
      <c r="N63" s="586"/>
    </row>
    <row r="64" spans="1:14" customFormat="1" ht="20.100000000000001" customHeight="1">
      <c r="A64" s="559"/>
      <c r="B64" s="558"/>
      <c r="C64" s="184" t="str">
        <f t="shared" si="4"/>
        <v>ODU-057</v>
      </c>
      <c r="D64" s="185"/>
      <c r="E64" s="562"/>
      <c r="F64" s="133"/>
      <c r="G64" s="134" t="str">
        <f t="shared" si="5"/>
        <v/>
      </c>
      <c r="H64" s="128" t="str">
        <f>IF(F64&lt;&gt;"",IF(General!$F$7&lt;&gt;"",ROUNDUP((1-General!$F$7)*F64,0),F64),"")</f>
        <v/>
      </c>
      <c r="I64" s="129" t="str">
        <f t="shared" si="6"/>
        <v/>
      </c>
      <c r="J64" s="183" t="e">
        <f t="shared" ca="1" si="7"/>
        <v>#NAME?</v>
      </c>
      <c r="K64" s="183"/>
      <c r="L64" s="183"/>
      <c r="M64" s="585"/>
      <c r="N64" s="586"/>
    </row>
    <row r="65" spans="1:14" customFormat="1" ht="20.100000000000001" customHeight="1">
      <c r="A65" s="559"/>
      <c r="B65" s="558"/>
      <c r="C65" s="184" t="str">
        <f t="shared" si="4"/>
        <v>ODU-058</v>
      </c>
      <c r="D65" s="185"/>
      <c r="E65" s="562"/>
      <c r="F65" s="133"/>
      <c r="G65" s="134" t="str">
        <f t="shared" si="5"/>
        <v/>
      </c>
      <c r="H65" s="128" t="str">
        <f>IF(F65&lt;&gt;"",IF(General!$F$7&lt;&gt;"",ROUNDUP((1-General!$F$7)*F65,0),F65),"")</f>
        <v/>
      </c>
      <c r="I65" s="129" t="str">
        <f t="shared" si="6"/>
        <v/>
      </c>
      <c r="J65" s="183" t="e">
        <f t="shared" ca="1" si="7"/>
        <v>#NAME?</v>
      </c>
      <c r="K65" s="183"/>
      <c r="L65" s="183"/>
      <c r="M65" s="585"/>
      <c r="N65" s="586"/>
    </row>
    <row r="66" spans="1:14" customFormat="1" ht="20.100000000000001" customHeight="1">
      <c r="A66" s="559"/>
      <c r="B66" s="558"/>
      <c r="C66" s="184" t="str">
        <f t="shared" si="4"/>
        <v>ODU-059</v>
      </c>
      <c r="D66" s="185"/>
      <c r="E66" s="562"/>
      <c r="F66" s="133"/>
      <c r="G66" s="134" t="str">
        <f t="shared" si="5"/>
        <v/>
      </c>
      <c r="H66" s="128" t="str">
        <f>IF(F66&lt;&gt;"",IF(General!$F$7&lt;&gt;"",ROUNDUP((1-General!$F$7)*F66,0),F66),"")</f>
        <v/>
      </c>
      <c r="I66" s="129" t="str">
        <f t="shared" si="6"/>
        <v/>
      </c>
      <c r="J66" s="183" t="e">
        <f t="shared" ca="1" si="7"/>
        <v>#NAME?</v>
      </c>
      <c r="K66" s="183"/>
      <c r="L66" s="183"/>
      <c r="M66" s="585"/>
      <c r="N66" s="586"/>
    </row>
    <row r="67" spans="1:14" customFormat="1" ht="20.100000000000001" customHeight="1">
      <c r="A67" s="559"/>
      <c r="B67" s="558"/>
      <c r="C67" s="184" t="str">
        <f t="shared" si="4"/>
        <v>ODU-060</v>
      </c>
      <c r="D67" s="185"/>
      <c r="E67" s="562"/>
      <c r="F67" s="133"/>
      <c r="G67" s="134" t="str">
        <f t="shared" si="5"/>
        <v/>
      </c>
      <c r="H67" s="128" t="str">
        <f>IF(F67&lt;&gt;"",IF(General!$F$7&lt;&gt;"",ROUNDUP((1-General!$F$7)*F67,0),F67),"")</f>
        <v/>
      </c>
      <c r="I67" s="129" t="str">
        <f t="shared" si="6"/>
        <v/>
      </c>
      <c r="J67" s="183" t="e">
        <f t="shared" ca="1" si="7"/>
        <v>#NAME?</v>
      </c>
      <c r="K67" s="183"/>
      <c r="L67" s="183"/>
      <c r="M67" s="585"/>
      <c r="N67" s="586"/>
    </row>
    <row r="68" spans="1:14" customFormat="1" ht="20.100000000000001" customHeight="1">
      <c r="A68" s="559"/>
      <c r="B68" s="558"/>
      <c r="C68" s="184" t="str">
        <f t="shared" si="4"/>
        <v>ODU-061</v>
      </c>
      <c r="D68" s="185"/>
      <c r="E68" s="562"/>
      <c r="F68" s="133"/>
      <c r="G68" s="134" t="str">
        <f t="shared" si="5"/>
        <v/>
      </c>
      <c r="H68" s="128" t="str">
        <f>IF(F68&lt;&gt;"",IF(General!$F$7&lt;&gt;"",ROUNDUP((1-General!$F$7)*F68,0),F68),"")</f>
        <v/>
      </c>
      <c r="I68" s="129" t="str">
        <f t="shared" si="6"/>
        <v/>
      </c>
      <c r="J68" s="183" t="e">
        <f t="shared" ca="1" si="7"/>
        <v>#NAME?</v>
      </c>
      <c r="K68" s="183"/>
      <c r="L68" s="183"/>
      <c r="M68" s="585"/>
      <c r="N68" s="586"/>
    </row>
    <row r="69" spans="1:14" customFormat="1" ht="20.100000000000001" customHeight="1">
      <c r="A69" s="559"/>
      <c r="B69" s="558"/>
      <c r="C69" s="184" t="str">
        <f t="shared" si="4"/>
        <v>ODU-062</v>
      </c>
      <c r="D69" s="185"/>
      <c r="E69" s="562"/>
      <c r="F69" s="133"/>
      <c r="G69" s="134" t="str">
        <f t="shared" si="5"/>
        <v/>
      </c>
      <c r="H69" s="128" t="str">
        <f>IF(F69&lt;&gt;"",IF(General!$F$7&lt;&gt;"",ROUNDUP((1-General!$F$7)*F69,0),F69),"")</f>
        <v/>
      </c>
      <c r="I69" s="129" t="str">
        <f t="shared" si="6"/>
        <v/>
      </c>
      <c r="J69" s="183" t="e">
        <f t="shared" ca="1" si="7"/>
        <v>#NAME?</v>
      </c>
      <c r="K69" s="183"/>
      <c r="L69" s="183"/>
      <c r="M69" s="585"/>
      <c r="N69" s="586"/>
    </row>
    <row r="70" spans="1:14" customFormat="1" ht="20.100000000000001" customHeight="1">
      <c r="A70" s="559"/>
      <c r="B70" s="558"/>
      <c r="C70" s="184" t="str">
        <f t="shared" si="4"/>
        <v>ODU-063</v>
      </c>
      <c r="D70" s="185"/>
      <c r="E70" s="562"/>
      <c r="F70" s="133"/>
      <c r="G70" s="134" t="str">
        <f t="shared" si="5"/>
        <v/>
      </c>
      <c r="H70" s="128" t="str">
        <f>IF(F70&lt;&gt;"",IF(General!$F$7&lt;&gt;"",ROUNDUP((1-General!$F$7)*F70,0),F70),"")</f>
        <v/>
      </c>
      <c r="I70" s="129" t="str">
        <f t="shared" si="6"/>
        <v/>
      </c>
      <c r="J70" s="183" t="e">
        <f t="shared" ca="1" si="7"/>
        <v>#NAME?</v>
      </c>
      <c r="K70" s="183"/>
      <c r="L70" s="183"/>
      <c r="M70" s="585"/>
      <c r="N70" s="586"/>
    </row>
    <row r="71" spans="1:14" customFormat="1" ht="20.100000000000001" customHeight="1">
      <c r="A71" s="559"/>
      <c r="B71" s="558"/>
      <c r="C71" s="184" t="str">
        <f t="shared" si="4"/>
        <v>ODU-064</v>
      </c>
      <c r="D71" s="185"/>
      <c r="E71" s="562"/>
      <c r="F71" s="133"/>
      <c r="G71" s="134" t="str">
        <f t="shared" si="5"/>
        <v/>
      </c>
      <c r="H71" s="128" t="str">
        <f>IF(F71&lt;&gt;"",IF(General!$F$7&lt;&gt;"",ROUNDUP((1-General!$F$7)*F71,0),F71),"")</f>
        <v/>
      </c>
      <c r="I71" s="129" t="str">
        <f t="shared" si="6"/>
        <v/>
      </c>
      <c r="J71" s="183" t="e">
        <f t="shared" ca="1" si="7"/>
        <v>#NAME?</v>
      </c>
      <c r="K71" s="183"/>
      <c r="L71" s="183"/>
      <c r="M71" s="585"/>
      <c r="N71" s="586"/>
    </row>
    <row r="72" spans="1:14" customFormat="1" ht="20.100000000000001" customHeight="1">
      <c r="A72" s="559"/>
      <c r="B72" s="558"/>
      <c r="C72" s="184" t="str">
        <f t="shared" si="4"/>
        <v>ODU-065</v>
      </c>
      <c r="D72" s="185"/>
      <c r="E72" s="562"/>
      <c r="F72" s="133"/>
      <c r="G72" s="134" t="str">
        <f t="shared" si="5"/>
        <v/>
      </c>
      <c r="H72" s="128" t="str">
        <f>IF(F72&lt;&gt;"",IF(General!$F$7&lt;&gt;"",ROUNDUP((1-General!$F$7)*F72,0),F72),"")</f>
        <v/>
      </c>
      <c r="I72" s="129" t="str">
        <f t="shared" si="6"/>
        <v/>
      </c>
      <c r="J72" s="183" t="e">
        <f t="shared" ca="1" si="7"/>
        <v>#NAME?</v>
      </c>
      <c r="K72" s="183"/>
      <c r="L72" s="183"/>
      <c r="M72" s="585"/>
      <c r="N72" s="586"/>
    </row>
    <row r="73" spans="1:14" customFormat="1" ht="20.100000000000001" customHeight="1">
      <c r="A73" s="559"/>
      <c r="B73" s="558"/>
      <c r="C73" s="184" t="str">
        <f t="shared" si="4"/>
        <v>ODU-066</v>
      </c>
      <c r="D73" s="185"/>
      <c r="E73" s="562"/>
      <c r="F73" s="133"/>
      <c r="G73" s="134" t="str">
        <f t="shared" si="5"/>
        <v/>
      </c>
      <c r="H73" s="128" t="str">
        <f>IF(F73&lt;&gt;"",IF(General!$F$7&lt;&gt;"",ROUNDUP((1-General!$F$7)*F73,0),F73),"")</f>
        <v/>
      </c>
      <c r="I73" s="129" t="str">
        <f t="shared" si="6"/>
        <v/>
      </c>
      <c r="J73" s="183" t="e">
        <f t="shared" ca="1" si="7"/>
        <v>#NAME?</v>
      </c>
      <c r="K73" s="183"/>
      <c r="L73" s="183"/>
      <c r="M73" s="585"/>
      <c r="N73" s="586"/>
    </row>
    <row r="74" spans="1:14" customFormat="1" ht="20.100000000000001" customHeight="1">
      <c r="A74" s="559"/>
      <c r="B74" s="558"/>
      <c r="C74" s="184" t="str">
        <f t="shared" si="4"/>
        <v>ODU-067</v>
      </c>
      <c r="D74" s="185"/>
      <c r="E74" s="562"/>
      <c r="F74" s="133"/>
      <c r="G74" s="134" t="str">
        <f t="shared" si="5"/>
        <v/>
      </c>
      <c r="H74" s="128" t="str">
        <f>IF(F74&lt;&gt;"",IF(General!$F$7&lt;&gt;"",ROUNDUP((1-General!$F$7)*F74,0),F74),"")</f>
        <v/>
      </c>
      <c r="I74" s="129" t="str">
        <f t="shared" si="6"/>
        <v/>
      </c>
      <c r="J74" s="183" t="e">
        <f t="shared" ca="1" si="7"/>
        <v>#NAME?</v>
      </c>
      <c r="K74" s="183"/>
      <c r="L74" s="183"/>
      <c r="M74" s="585"/>
      <c r="N74" s="586"/>
    </row>
    <row r="75" spans="1:14" customFormat="1" ht="20.100000000000001" customHeight="1">
      <c r="A75" s="559"/>
      <c r="B75" s="558"/>
      <c r="C75" s="184" t="str">
        <f t="shared" si="4"/>
        <v>ODU-068</v>
      </c>
      <c r="D75" s="185"/>
      <c r="E75" s="562"/>
      <c r="F75" s="133"/>
      <c r="G75" s="134" t="str">
        <f t="shared" si="5"/>
        <v/>
      </c>
      <c r="H75" s="128" t="str">
        <f>IF(F75&lt;&gt;"",IF(General!$F$7&lt;&gt;"",ROUNDUP((1-General!$F$7)*F75,0),F75),"")</f>
        <v/>
      </c>
      <c r="I75" s="129" t="str">
        <f t="shared" si="6"/>
        <v/>
      </c>
      <c r="J75" s="183" t="e">
        <f t="shared" ca="1" si="7"/>
        <v>#NAME?</v>
      </c>
      <c r="K75" s="183"/>
      <c r="L75" s="183"/>
      <c r="M75" s="585"/>
      <c r="N75" s="586"/>
    </row>
    <row r="76" spans="1:14" customFormat="1" ht="20.100000000000001" customHeight="1">
      <c r="A76" s="559"/>
      <c r="B76" s="558"/>
      <c r="C76" s="184" t="str">
        <f t="shared" si="4"/>
        <v>ODU-069</v>
      </c>
      <c r="D76" s="185"/>
      <c r="E76" s="562"/>
      <c r="F76" s="133"/>
      <c r="G76" s="134" t="str">
        <f t="shared" si="5"/>
        <v/>
      </c>
      <c r="H76" s="128" t="str">
        <f>IF(F76&lt;&gt;"",IF(General!$F$7&lt;&gt;"",ROUNDUP((1-General!$F$7)*F76,0),F76),"")</f>
        <v/>
      </c>
      <c r="I76" s="129" t="str">
        <f t="shared" si="6"/>
        <v/>
      </c>
      <c r="J76" s="183" t="e">
        <f t="shared" ca="1" si="7"/>
        <v>#NAME?</v>
      </c>
      <c r="K76" s="183"/>
      <c r="L76" s="183"/>
      <c r="M76" s="585"/>
      <c r="N76" s="586"/>
    </row>
    <row r="77" spans="1:14" customFormat="1" ht="20.100000000000001" customHeight="1">
      <c r="A77" s="559"/>
      <c r="B77" s="558"/>
      <c r="C77" s="184" t="str">
        <f t="shared" si="4"/>
        <v>ODU-070</v>
      </c>
      <c r="D77" s="185"/>
      <c r="E77" s="562"/>
      <c r="F77" s="133"/>
      <c r="G77" s="134" t="str">
        <f t="shared" si="5"/>
        <v/>
      </c>
      <c r="H77" s="128" t="str">
        <f>IF(F77&lt;&gt;"",IF(General!$F$7&lt;&gt;"",ROUNDUP((1-General!$F$7)*F77,0),F77),"")</f>
        <v/>
      </c>
      <c r="I77" s="129" t="str">
        <f t="shared" si="6"/>
        <v/>
      </c>
      <c r="J77" s="183" t="e">
        <f t="shared" ca="1" si="7"/>
        <v>#NAME?</v>
      </c>
      <c r="K77" s="183"/>
      <c r="L77" s="183"/>
      <c r="M77" s="585"/>
      <c r="N77" s="586"/>
    </row>
    <row r="78" spans="1:14" customFormat="1" ht="20.100000000000001" customHeight="1">
      <c r="A78" s="559"/>
      <c r="B78" s="558"/>
      <c r="C78" s="184" t="str">
        <f t="shared" si="4"/>
        <v>ODU-071</v>
      </c>
      <c r="D78" s="185"/>
      <c r="E78" s="562"/>
      <c r="F78" s="133"/>
      <c r="G78" s="134" t="str">
        <f t="shared" si="5"/>
        <v/>
      </c>
      <c r="H78" s="128" t="str">
        <f>IF(F78&lt;&gt;"",IF(General!$F$7&lt;&gt;"",ROUNDUP((1-General!$F$7)*F78,0),F78),"")</f>
        <v/>
      </c>
      <c r="I78" s="129" t="str">
        <f t="shared" si="6"/>
        <v/>
      </c>
      <c r="J78" s="183" t="e">
        <f t="shared" ca="1" si="7"/>
        <v>#NAME?</v>
      </c>
      <c r="K78" s="183"/>
      <c r="L78" s="183"/>
      <c r="M78" s="585"/>
      <c r="N78" s="586"/>
    </row>
    <row r="79" spans="1:14" customFormat="1" ht="20.100000000000001" customHeight="1">
      <c r="A79" s="559"/>
      <c r="B79" s="558"/>
      <c r="C79" s="184" t="str">
        <f t="shared" si="4"/>
        <v>ODU-072</v>
      </c>
      <c r="D79" s="185"/>
      <c r="E79" s="562"/>
      <c r="F79" s="133"/>
      <c r="G79" s="134" t="str">
        <f t="shared" si="5"/>
        <v/>
      </c>
      <c r="H79" s="128" t="str">
        <f>IF(F79&lt;&gt;"",IF(General!$F$7&lt;&gt;"",ROUNDUP((1-General!$F$7)*F79,0),F79),"")</f>
        <v/>
      </c>
      <c r="I79" s="129" t="str">
        <f t="shared" si="6"/>
        <v/>
      </c>
      <c r="J79" s="183" t="e">
        <f t="shared" ca="1" si="7"/>
        <v>#NAME?</v>
      </c>
      <c r="K79" s="183"/>
      <c r="L79" s="183"/>
      <c r="M79" s="585"/>
      <c r="N79" s="586"/>
    </row>
    <row r="80" spans="1:14" customFormat="1" ht="20.100000000000001" customHeight="1">
      <c r="A80" s="559"/>
      <c r="B80" s="558"/>
      <c r="C80" s="184" t="str">
        <f t="shared" si="4"/>
        <v>ODU-073</v>
      </c>
      <c r="D80" s="185"/>
      <c r="E80" s="562"/>
      <c r="F80" s="133"/>
      <c r="G80" s="134" t="str">
        <f t="shared" si="5"/>
        <v/>
      </c>
      <c r="H80" s="128" t="str">
        <f>IF(F80&lt;&gt;"",IF(General!$F$7&lt;&gt;"",ROUNDUP((1-General!$F$7)*F80,0),F80),"")</f>
        <v/>
      </c>
      <c r="I80" s="129" t="str">
        <f t="shared" si="6"/>
        <v/>
      </c>
      <c r="J80" s="183" t="e">
        <f t="shared" ca="1" si="7"/>
        <v>#NAME?</v>
      </c>
      <c r="K80" s="183"/>
      <c r="L80" s="183"/>
      <c r="M80" s="585"/>
      <c r="N80" s="586"/>
    </row>
    <row r="81" spans="1:14" customFormat="1" ht="20.100000000000001" customHeight="1">
      <c r="A81" s="559"/>
      <c r="B81" s="558"/>
      <c r="C81" s="184" t="str">
        <f t="shared" si="4"/>
        <v>ODU-074</v>
      </c>
      <c r="D81" s="185"/>
      <c r="E81" s="562"/>
      <c r="F81" s="133"/>
      <c r="G81" s="134" t="str">
        <f t="shared" si="5"/>
        <v/>
      </c>
      <c r="H81" s="128" t="str">
        <f>IF(F81&lt;&gt;"",IF(General!$F$7&lt;&gt;"",ROUNDUP((1-General!$F$7)*F81,0),F81),"")</f>
        <v/>
      </c>
      <c r="I81" s="129" t="str">
        <f t="shared" si="6"/>
        <v/>
      </c>
      <c r="J81" s="183" t="e">
        <f t="shared" ca="1" si="7"/>
        <v>#NAME?</v>
      </c>
      <c r="K81" s="183"/>
      <c r="L81" s="183"/>
      <c r="M81" s="585"/>
      <c r="N81" s="586"/>
    </row>
    <row r="82" spans="1:14" customFormat="1" ht="20.100000000000001" customHeight="1">
      <c r="A82" s="559"/>
      <c r="B82" s="558"/>
      <c r="C82" s="184" t="str">
        <f t="shared" si="4"/>
        <v>ODU-075</v>
      </c>
      <c r="D82" s="185"/>
      <c r="E82" s="562"/>
      <c r="F82" s="133"/>
      <c r="G82" s="134" t="str">
        <f t="shared" si="5"/>
        <v/>
      </c>
      <c r="H82" s="128" t="str">
        <f>IF(F82&lt;&gt;"",IF(General!$F$7&lt;&gt;"",ROUNDUP((1-General!$F$7)*F82,0),F82),"")</f>
        <v/>
      </c>
      <c r="I82" s="129" t="str">
        <f t="shared" si="6"/>
        <v/>
      </c>
      <c r="J82" s="183" t="e">
        <f t="shared" ca="1" si="7"/>
        <v>#NAME?</v>
      </c>
      <c r="K82" s="183"/>
      <c r="L82" s="183"/>
      <c r="M82" s="585"/>
      <c r="N82" s="586"/>
    </row>
    <row r="83" spans="1:14" customFormat="1" ht="20.100000000000001" customHeight="1">
      <c r="A83" s="559"/>
      <c r="B83" s="558"/>
      <c r="C83" s="184" t="str">
        <f t="shared" si="4"/>
        <v>ODU-076</v>
      </c>
      <c r="D83" s="185"/>
      <c r="E83" s="562"/>
      <c r="F83" s="133"/>
      <c r="G83" s="134" t="str">
        <f t="shared" si="5"/>
        <v/>
      </c>
      <c r="H83" s="128" t="str">
        <f>IF(F83&lt;&gt;"",IF(General!$F$7&lt;&gt;"",ROUNDUP((1-General!$F$7)*F83,0),F83),"")</f>
        <v/>
      </c>
      <c r="I83" s="129" t="str">
        <f t="shared" si="6"/>
        <v/>
      </c>
      <c r="J83" s="183" t="e">
        <f t="shared" ca="1" si="7"/>
        <v>#NAME?</v>
      </c>
      <c r="K83" s="183"/>
      <c r="L83" s="183"/>
      <c r="M83" s="585"/>
      <c r="N83" s="586"/>
    </row>
    <row r="84" spans="1:14" customFormat="1" ht="20.100000000000001" customHeight="1">
      <c r="A84" s="559"/>
      <c r="B84" s="558"/>
      <c r="C84" s="184" t="str">
        <f t="shared" si="4"/>
        <v>ODU-077</v>
      </c>
      <c r="D84" s="185"/>
      <c r="E84" s="562"/>
      <c r="F84" s="133"/>
      <c r="G84" s="134" t="str">
        <f t="shared" si="5"/>
        <v/>
      </c>
      <c r="H84" s="128" t="str">
        <f>IF(F84&lt;&gt;"",IF(General!$F$7&lt;&gt;"",ROUNDUP((1-General!$F$7)*F84,0),F84),"")</f>
        <v/>
      </c>
      <c r="I84" s="129" t="str">
        <f t="shared" si="6"/>
        <v/>
      </c>
      <c r="J84" s="183" t="e">
        <f t="shared" ca="1" si="7"/>
        <v>#NAME?</v>
      </c>
      <c r="K84" s="183"/>
      <c r="L84" s="183"/>
      <c r="M84" s="585"/>
      <c r="N84" s="586"/>
    </row>
    <row r="85" spans="1:14" customFormat="1" ht="20.100000000000001" customHeight="1">
      <c r="A85" s="559"/>
      <c r="B85" s="558"/>
      <c r="C85" s="184" t="str">
        <f t="shared" si="4"/>
        <v>ODU-078</v>
      </c>
      <c r="D85" s="185"/>
      <c r="E85" s="562"/>
      <c r="F85" s="133"/>
      <c r="G85" s="134" t="str">
        <f t="shared" si="5"/>
        <v/>
      </c>
      <c r="H85" s="128" t="str">
        <f>IF(F85&lt;&gt;"",IF(General!$F$7&lt;&gt;"",ROUNDUP((1-General!$F$7)*F85,0),F85),"")</f>
        <v/>
      </c>
      <c r="I85" s="129" t="str">
        <f t="shared" si="6"/>
        <v/>
      </c>
      <c r="J85" s="183" t="e">
        <f t="shared" ca="1" si="7"/>
        <v>#NAME?</v>
      </c>
      <c r="K85" s="183"/>
      <c r="L85" s="183"/>
      <c r="M85" s="585"/>
      <c r="N85" s="586"/>
    </row>
    <row r="86" spans="1:14" customFormat="1" ht="20.100000000000001" customHeight="1">
      <c r="A86" s="559"/>
      <c r="B86" s="558"/>
      <c r="C86" s="184" t="str">
        <f t="shared" si="4"/>
        <v>ODU-079</v>
      </c>
      <c r="D86" s="185"/>
      <c r="E86" s="562"/>
      <c r="F86" s="133"/>
      <c r="G86" s="134" t="str">
        <f t="shared" si="5"/>
        <v/>
      </c>
      <c r="H86" s="128" t="str">
        <f>IF(F86&lt;&gt;"",IF(General!$F$7&lt;&gt;"",ROUNDUP((1-General!$F$7)*F86,0),F86),"")</f>
        <v/>
      </c>
      <c r="I86" s="129" t="str">
        <f t="shared" si="6"/>
        <v/>
      </c>
      <c r="J86" s="183" t="e">
        <f t="shared" ca="1" si="7"/>
        <v>#NAME?</v>
      </c>
      <c r="K86" s="183"/>
      <c r="L86" s="183"/>
      <c r="M86" s="585"/>
      <c r="N86" s="586"/>
    </row>
    <row r="87" spans="1:14" customFormat="1" ht="20.100000000000001" customHeight="1">
      <c r="A87" s="559"/>
      <c r="B87" s="558"/>
      <c r="C87" s="184" t="str">
        <f t="shared" si="4"/>
        <v>ODU-080</v>
      </c>
      <c r="D87" s="185"/>
      <c r="E87" s="562"/>
      <c r="F87" s="133"/>
      <c r="G87" s="134" t="str">
        <f t="shared" si="5"/>
        <v/>
      </c>
      <c r="H87" s="128" t="str">
        <f>IF(F87&lt;&gt;"",IF(General!$F$7&lt;&gt;"",ROUNDUP((1-General!$F$7)*F87,0),F87),"")</f>
        <v/>
      </c>
      <c r="I87" s="129" t="str">
        <f t="shared" si="6"/>
        <v/>
      </c>
      <c r="J87" s="183" t="e">
        <f t="shared" ca="1" si="7"/>
        <v>#NAME?</v>
      </c>
      <c r="K87" s="183"/>
      <c r="L87" s="183"/>
      <c r="M87" s="585"/>
      <c r="N87" s="586"/>
    </row>
    <row r="88" spans="1:14" customFormat="1" ht="20.100000000000001" customHeight="1">
      <c r="A88" s="559"/>
      <c r="B88" s="558"/>
      <c r="C88" s="184" t="str">
        <f t="shared" si="4"/>
        <v>ODU-081</v>
      </c>
      <c r="D88" s="185"/>
      <c r="E88" s="562"/>
      <c r="F88" s="133"/>
      <c r="G88" s="134" t="str">
        <f t="shared" si="5"/>
        <v/>
      </c>
      <c r="H88" s="128" t="str">
        <f>IF(F88&lt;&gt;"",IF(General!$F$7&lt;&gt;"",ROUNDUP((1-General!$F$7)*F88,0),F88),"")</f>
        <v/>
      </c>
      <c r="I88" s="129" t="str">
        <f t="shared" si="6"/>
        <v/>
      </c>
      <c r="J88" s="183" t="e">
        <f t="shared" ca="1" si="7"/>
        <v>#NAME?</v>
      </c>
      <c r="K88" s="183"/>
      <c r="L88" s="183"/>
      <c r="M88" s="585"/>
      <c r="N88" s="586"/>
    </row>
    <row r="89" spans="1:14" customFormat="1" ht="20.100000000000001" customHeight="1">
      <c r="A89" s="559"/>
      <c r="B89" s="558"/>
      <c r="C89" s="184" t="str">
        <f t="shared" si="4"/>
        <v>ODU-082</v>
      </c>
      <c r="D89" s="185"/>
      <c r="E89" s="562"/>
      <c r="F89" s="133"/>
      <c r="G89" s="134" t="str">
        <f t="shared" si="5"/>
        <v/>
      </c>
      <c r="H89" s="128" t="str">
        <f>IF(F89&lt;&gt;"",IF(General!$F$7&lt;&gt;"",ROUNDUP((1-General!$F$7)*F89,0),F89),"")</f>
        <v/>
      </c>
      <c r="I89" s="129" t="str">
        <f t="shared" si="6"/>
        <v/>
      </c>
      <c r="J89" s="183" t="e">
        <f t="shared" ca="1" si="7"/>
        <v>#NAME?</v>
      </c>
      <c r="K89" s="183"/>
      <c r="L89" s="183"/>
      <c r="M89" s="585"/>
      <c r="N89" s="586"/>
    </row>
    <row r="90" spans="1:14" customFormat="1" ht="20.100000000000001" customHeight="1">
      <c r="A90" s="559"/>
      <c r="B90" s="558"/>
      <c r="C90" s="184" t="str">
        <f t="shared" si="4"/>
        <v>ODU-083</v>
      </c>
      <c r="D90" s="185"/>
      <c r="E90" s="562"/>
      <c r="F90" s="133"/>
      <c r="G90" s="134" t="str">
        <f t="shared" si="5"/>
        <v/>
      </c>
      <c r="H90" s="128" t="str">
        <f>IF(F90&lt;&gt;"",IF(General!$F$7&lt;&gt;"",ROUNDUP((1-General!$F$7)*F90,0),F90),"")</f>
        <v/>
      </c>
      <c r="I90" s="129" t="str">
        <f t="shared" si="6"/>
        <v/>
      </c>
      <c r="J90" s="183" t="e">
        <f t="shared" ca="1" si="7"/>
        <v>#NAME?</v>
      </c>
      <c r="K90" s="183"/>
      <c r="L90" s="183"/>
      <c r="M90" s="585"/>
      <c r="N90" s="586"/>
    </row>
    <row r="91" spans="1:14" customFormat="1" ht="20.100000000000001" customHeight="1">
      <c r="A91" s="559"/>
      <c r="B91" s="558"/>
      <c r="C91" s="184" t="str">
        <f t="shared" si="4"/>
        <v>ODU-084</v>
      </c>
      <c r="D91" s="185"/>
      <c r="E91" s="562"/>
      <c r="F91" s="133"/>
      <c r="G91" s="134" t="str">
        <f t="shared" si="5"/>
        <v/>
      </c>
      <c r="H91" s="128" t="str">
        <f>IF(F91&lt;&gt;"",IF(General!$F$7&lt;&gt;"",ROUNDUP((1-General!$F$7)*F91,0),F91),"")</f>
        <v/>
      </c>
      <c r="I91" s="129" t="str">
        <f t="shared" si="6"/>
        <v/>
      </c>
      <c r="J91" s="183" t="e">
        <f t="shared" ca="1" si="7"/>
        <v>#NAME?</v>
      </c>
      <c r="K91" s="183"/>
      <c r="L91" s="183"/>
      <c r="M91" s="585"/>
      <c r="N91" s="586"/>
    </row>
    <row r="92" spans="1:14" customFormat="1" ht="20.100000000000001" customHeight="1">
      <c r="A92" s="559"/>
      <c r="B92" s="558"/>
      <c r="C92" s="184" t="str">
        <f t="shared" ref="C92:C106" si="8">"ODU-0"&amp;ROW(A92)-7</f>
        <v>ODU-085</v>
      </c>
      <c r="D92" s="185"/>
      <c r="E92" s="562"/>
      <c r="F92" s="133"/>
      <c r="G92" s="134" t="str">
        <f t="shared" ref="G92:G106" si="9">IF(E92&lt;&gt;"",F92*E92,"")</f>
        <v/>
      </c>
      <c r="H92" s="128" t="str">
        <f>IF(F92&lt;&gt;"",IF(General!$F$7&lt;&gt;"",ROUNDUP((1-General!$F$7)*F92,0),F92),"")</f>
        <v/>
      </c>
      <c r="I92" s="129" t="str">
        <f t="shared" ref="I92:I106" si="10">IF(E92&lt;&gt;"",H92*E92,"")</f>
        <v/>
      </c>
      <c r="J92" s="183" t="e">
        <f t="shared" ref="J92:J106" ca="1" si="11">E92*ExtractKWValue(D92)</f>
        <v>#NAME?</v>
      </c>
      <c r="K92" s="183"/>
      <c r="L92" s="183"/>
      <c r="M92" s="585"/>
      <c r="N92" s="586"/>
    </row>
    <row r="93" spans="1:14" customFormat="1" ht="20.100000000000001" customHeight="1">
      <c r="A93" s="559"/>
      <c r="B93" s="558"/>
      <c r="C93" s="184" t="str">
        <f t="shared" si="8"/>
        <v>ODU-086</v>
      </c>
      <c r="D93" s="185"/>
      <c r="E93" s="562"/>
      <c r="F93" s="133"/>
      <c r="G93" s="134" t="str">
        <f t="shared" si="9"/>
        <v/>
      </c>
      <c r="H93" s="128" t="str">
        <f>IF(F93&lt;&gt;"",IF(General!$F$7&lt;&gt;"",ROUNDUP((1-General!$F$7)*F93,0),F93),"")</f>
        <v/>
      </c>
      <c r="I93" s="129" t="str">
        <f t="shared" si="10"/>
        <v/>
      </c>
      <c r="J93" s="183" t="e">
        <f t="shared" ca="1" si="11"/>
        <v>#NAME?</v>
      </c>
      <c r="K93" s="183"/>
      <c r="L93" s="183"/>
      <c r="M93" s="585"/>
      <c r="N93" s="586"/>
    </row>
    <row r="94" spans="1:14" customFormat="1" ht="20.100000000000001" customHeight="1">
      <c r="A94" s="559"/>
      <c r="B94" s="558"/>
      <c r="C94" s="184" t="str">
        <f t="shared" si="8"/>
        <v>ODU-087</v>
      </c>
      <c r="D94" s="185"/>
      <c r="E94" s="562"/>
      <c r="F94" s="133"/>
      <c r="G94" s="134" t="str">
        <f t="shared" si="9"/>
        <v/>
      </c>
      <c r="H94" s="128" t="str">
        <f>IF(F94&lt;&gt;"",IF(General!$F$7&lt;&gt;"",ROUNDUP((1-General!$F$7)*F94,0),F94),"")</f>
        <v/>
      </c>
      <c r="I94" s="129" t="str">
        <f t="shared" si="10"/>
        <v/>
      </c>
      <c r="J94" s="183" t="e">
        <f t="shared" ca="1" si="11"/>
        <v>#NAME?</v>
      </c>
      <c r="K94" s="183"/>
      <c r="L94" s="183"/>
      <c r="M94" s="585"/>
      <c r="N94" s="586"/>
    </row>
    <row r="95" spans="1:14" customFormat="1" ht="20.100000000000001" customHeight="1">
      <c r="A95" s="559"/>
      <c r="B95" s="558"/>
      <c r="C95" s="184" t="str">
        <f t="shared" si="8"/>
        <v>ODU-088</v>
      </c>
      <c r="D95" s="185"/>
      <c r="E95" s="562"/>
      <c r="F95" s="133"/>
      <c r="G95" s="134" t="str">
        <f t="shared" si="9"/>
        <v/>
      </c>
      <c r="H95" s="128" t="str">
        <f>IF(F95&lt;&gt;"",IF(General!$F$7&lt;&gt;"",ROUNDUP((1-General!$F$7)*F95,0),F95),"")</f>
        <v/>
      </c>
      <c r="I95" s="129" t="str">
        <f t="shared" si="10"/>
        <v/>
      </c>
      <c r="J95" s="183" t="e">
        <f t="shared" ca="1" si="11"/>
        <v>#NAME?</v>
      </c>
      <c r="K95" s="183"/>
      <c r="L95" s="183"/>
      <c r="M95" s="585"/>
      <c r="N95" s="586"/>
    </row>
    <row r="96" spans="1:14" customFormat="1" ht="20.100000000000001" customHeight="1">
      <c r="A96" s="559"/>
      <c r="B96" s="558"/>
      <c r="C96" s="184" t="str">
        <f t="shared" si="8"/>
        <v>ODU-089</v>
      </c>
      <c r="D96" s="185"/>
      <c r="E96" s="562"/>
      <c r="F96" s="133"/>
      <c r="G96" s="134" t="str">
        <f t="shared" si="9"/>
        <v/>
      </c>
      <c r="H96" s="128" t="str">
        <f>IF(F96&lt;&gt;"",IF(General!$F$7&lt;&gt;"",ROUNDUP((1-General!$F$7)*F96,0),F96),"")</f>
        <v/>
      </c>
      <c r="I96" s="129" t="str">
        <f t="shared" si="10"/>
        <v/>
      </c>
      <c r="J96" s="183" t="e">
        <f t="shared" ca="1" si="11"/>
        <v>#NAME?</v>
      </c>
      <c r="K96" s="183"/>
      <c r="L96" s="183"/>
      <c r="M96" s="585"/>
      <c r="N96" s="586"/>
    </row>
    <row r="97" spans="1:20" customFormat="1" ht="20.100000000000001" customHeight="1">
      <c r="A97" s="559"/>
      <c r="B97" s="558"/>
      <c r="C97" s="184" t="str">
        <f t="shared" si="8"/>
        <v>ODU-090</v>
      </c>
      <c r="D97" s="185"/>
      <c r="E97" s="562"/>
      <c r="F97" s="133"/>
      <c r="G97" s="134" t="str">
        <f t="shared" si="9"/>
        <v/>
      </c>
      <c r="H97" s="128" t="str">
        <f>IF(F97&lt;&gt;"",IF(General!$F$7&lt;&gt;"",ROUNDUP((1-General!$F$7)*F97,0),F97),"")</f>
        <v/>
      </c>
      <c r="I97" s="129" t="str">
        <f t="shared" si="10"/>
        <v/>
      </c>
      <c r="J97" s="183" t="e">
        <f t="shared" ca="1" si="11"/>
        <v>#NAME?</v>
      </c>
      <c r="K97" s="183"/>
      <c r="L97" s="183"/>
      <c r="M97" s="585"/>
      <c r="N97" s="586"/>
    </row>
    <row r="98" spans="1:20" customFormat="1" ht="20.100000000000001" customHeight="1">
      <c r="A98" s="559"/>
      <c r="B98" s="558"/>
      <c r="C98" s="184" t="str">
        <f t="shared" si="8"/>
        <v>ODU-091</v>
      </c>
      <c r="D98" s="185"/>
      <c r="E98" s="562"/>
      <c r="F98" s="133"/>
      <c r="G98" s="134" t="str">
        <f t="shared" si="9"/>
        <v/>
      </c>
      <c r="H98" s="128" t="str">
        <f>IF(F98&lt;&gt;"",IF(General!$F$7&lt;&gt;"",ROUNDUP((1-General!$F$7)*F98,0),F98),"")</f>
        <v/>
      </c>
      <c r="I98" s="129" t="str">
        <f t="shared" si="10"/>
        <v/>
      </c>
      <c r="J98" s="183" t="e">
        <f t="shared" ca="1" si="11"/>
        <v>#NAME?</v>
      </c>
      <c r="K98" s="183"/>
      <c r="L98" s="183"/>
      <c r="M98" s="585"/>
      <c r="N98" s="586"/>
    </row>
    <row r="99" spans="1:20" customFormat="1" ht="20.100000000000001" customHeight="1">
      <c r="A99" s="559"/>
      <c r="B99" s="558"/>
      <c r="C99" s="184" t="str">
        <f t="shared" si="8"/>
        <v>ODU-092</v>
      </c>
      <c r="D99" s="185"/>
      <c r="E99" s="562"/>
      <c r="F99" s="133"/>
      <c r="G99" s="134" t="str">
        <f t="shared" si="9"/>
        <v/>
      </c>
      <c r="H99" s="128" t="str">
        <f>IF(F99&lt;&gt;"",IF(General!$F$7&lt;&gt;"",ROUNDUP((1-General!$F$7)*F99,0),F99),"")</f>
        <v/>
      </c>
      <c r="I99" s="129" t="str">
        <f t="shared" si="10"/>
        <v/>
      </c>
      <c r="J99" s="183" t="e">
        <f t="shared" ca="1" si="11"/>
        <v>#NAME?</v>
      </c>
      <c r="K99" s="183"/>
      <c r="L99" s="183"/>
      <c r="M99" s="585"/>
      <c r="N99" s="586"/>
    </row>
    <row r="100" spans="1:20" customFormat="1" ht="20.100000000000001" customHeight="1">
      <c r="A100" s="559"/>
      <c r="B100" s="558"/>
      <c r="C100" s="184" t="str">
        <f t="shared" si="8"/>
        <v>ODU-093</v>
      </c>
      <c r="D100" s="185"/>
      <c r="E100" s="562"/>
      <c r="F100" s="133"/>
      <c r="G100" s="134" t="str">
        <f t="shared" si="9"/>
        <v/>
      </c>
      <c r="H100" s="128" t="str">
        <f>IF(F100&lt;&gt;"",IF(General!$F$7&lt;&gt;"",ROUNDUP((1-General!$F$7)*F100,0),F100),"")</f>
        <v/>
      </c>
      <c r="I100" s="129" t="str">
        <f t="shared" si="10"/>
        <v/>
      </c>
      <c r="J100" s="183" t="e">
        <f t="shared" ca="1" si="11"/>
        <v>#NAME?</v>
      </c>
      <c r="K100" s="183"/>
      <c r="L100" s="183"/>
      <c r="M100" s="585"/>
      <c r="N100" s="586"/>
    </row>
    <row r="101" spans="1:20" customFormat="1" ht="20.100000000000001" customHeight="1">
      <c r="A101" s="559"/>
      <c r="B101" s="558"/>
      <c r="C101" s="184" t="str">
        <f t="shared" si="8"/>
        <v>ODU-094</v>
      </c>
      <c r="D101" s="185"/>
      <c r="E101" s="562"/>
      <c r="F101" s="133"/>
      <c r="G101" s="134" t="str">
        <f t="shared" si="9"/>
        <v/>
      </c>
      <c r="H101" s="128" t="str">
        <f>IF(F101&lt;&gt;"",IF(General!$F$7&lt;&gt;"",ROUNDUP((1-General!$F$7)*F101,0),F101),"")</f>
        <v/>
      </c>
      <c r="I101" s="129" t="str">
        <f t="shared" si="10"/>
        <v/>
      </c>
      <c r="J101" s="183" t="e">
        <f t="shared" ca="1" si="11"/>
        <v>#NAME?</v>
      </c>
      <c r="K101" s="183"/>
      <c r="L101" s="183"/>
      <c r="M101" s="585"/>
      <c r="N101" s="586"/>
    </row>
    <row r="102" spans="1:20" customFormat="1" ht="20.100000000000001" customHeight="1">
      <c r="A102" s="559"/>
      <c r="B102" s="558"/>
      <c r="C102" s="184" t="str">
        <f t="shared" si="8"/>
        <v>ODU-095</v>
      </c>
      <c r="D102" s="185"/>
      <c r="E102" s="562"/>
      <c r="F102" s="133"/>
      <c r="G102" s="134" t="str">
        <f t="shared" si="9"/>
        <v/>
      </c>
      <c r="H102" s="128" t="str">
        <f>IF(F102&lt;&gt;"",IF(General!$F$7&lt;&gt;"",ROUNDUP((1-General!$F$7)*F102,0),F102),"")</f>
        <v/>
      </c>
      <c r="I102" s="129" t="str">
        <f t="shared" si="10"/>
        <v/>
      </c>
      <c r="J102" s="183" t="e">
        <f t="shared" ca="1" si="11"/>
        <v>#NAME?</v>
      </c>
      <c r="K102" s="183"/>
      <c r="L102" s="183"/>
      <c r="M102" s="585"/>
      <c r="N102" s="586"/>
    </row>
    <row r="103" spans="1:20" customFormat="1" ht="20.100000000000001" customHeight="1">
      <c r="A103" s="559"/>
      <c r="B103" s="558"/>
      <c r="C103" s="184" t="str">
        <f t="shared" si="8"/>
        <v>ODU-096</v>
      </c>
      <c r="D103" s="185"/>
      <c r="E103" s="562"/>
      <c r="F103" s="133"/>
      <c r="G103" s="134" t="str">
        <f t="shared" si="9"/>
        <v/>
      </c>
      <c r="H103" s="128" t="str">
        <f>IF(F103&lt;&gt;"",IF(General!$F$7&lt;&gt;"",ROUNDUP((1-General!$F$7)*F103,0),F103),"")</f>
        <v/>
      </c>
      <c r="I103" s="129" t="str">
        <f t="shared" si="10"/>
        <v/>
      </c>
      <c r="J103" s="183" t="e">
        <f t="shared" ca="1" si="11"/>
        <v>#NAME?</v>
      </c>
      <c r="K103" s="183"/>
      <c r="L103" s="183"/>
      <c r="M103" s="585"/>
      <c r="N103" s="586"/>
    </row>
    <row r="104" spans="1:20" customFormat="1" ht="20.100000000000001" customHeight="1">
      <c r="A104" s="559"/>
      <c r="B104" s="558"/>
      <c r="C104" s="184" t="str">
        <f t="shared" si="8"/>
        <v>ODU-097</v>
      </c>
      <c r="D104" s="185"/>
      <c r="E104" s="562"/>
      <c r="F104" s="133"/>
      <c r="G104" s="134" t="str">
        <f t="shared" si="9"/>
        <v/>
      </c>
      <c r="H104" s="128" t="str">
        <f>IF(F104&lt;&gt;"",IF(General!$F$7&lt;&gt;"",ROUNDUP((1-General!$F$7)*F104,0),F104),"")</f>
        <v/>
      </c>
      <c r="I104" s="129" t="str">
        <f t="shared" si="10"/>
        <v/>
      </c>
      <c r="J104" s="183" t="e">
        <f t="shared" ca="1" si="11"/>
        <v>#NAME?</v>
      </c>
      <c r="K104" s="183"/>
      <c r="L104" s="183"/>
      <c r="M104" s="585"/>
      <c r="N104" s="586"/>
    </row>
    <row r="105" spans="1:20" customFormat="1" ht="20.100000000000001" customHeight="1">
      <c r="A105" s="559"/>
      <c r="B105" s="558"/>
      <c r="C105" s="184" t="str">
        <f t="shared" si="8"/>
        <v>ODU-098</v>
      </c>
      <c r="D105" s="185"/>
      <c r="E105" s="562"/>
      <c r="F105" s="133"/>
      <c r="G105" s="134" t="str">
        <f t="shared" si="9"/>
        <v/>
      </c>
      <c r="H105" s="128" t="str">
        <f>IF(F105&lt;&gt;"",IF(General!$F$7&lt;&gt;"",ROUNDUP((1-General!$F$7)*F105,0),F105),"")</f>
        <v/>
      </c>
      <c r="I105" s="129" t="str">
        <f t="shared" si="10"/>
        <v/>
      </c>
      <c r="J105" s="183" t="e">
        <f t="shared" ca="1" si="11"/>
        <v>#NAME?</v>
      </c>
      <c r="K105" s="183"/>
      <c r="L105" s="183"/>
      <c r="M105" s="585"/>
      <c r="N105" s="586"/>
    </row>
    <row r="106" spans="1:20" customFormat="1" ht="20.100000000000001" customHeight="1">
      <c r="A106" s="559"/>
      <c r="B106" s="558"/>
      <c r="C106" s="184" t="str">
        <f t="shared" si="8"/>
        <v>ODU-099</v>
      </c>
      <c r="D106" s="185"/>
      <c r="E106" s="562"/>
      <c r="F106" s="133"/>
      <c r="G106" s="134" t="str">
        <f t="shared" si="9"/>
        <v/>
      </c>
      <c r="H106" s="128" t="str">
        <f>IF(F106&lt;&gt;"",IF(General!$F$7&lt;&gt;"",ROUNDUP((1-General!$F$7)*F106,0),F106),"")</f>
        <v/>
      </c>
      <c r="I106" s="129" t="str">
        <f t="shared" si="10"/>
        <v/>
      </c>
      <c r="J106" s="183" t="e">
        <f t="shared" ca="1" si="11"/>
        <v>#NAME?</v>
      </c>
      <c r="K106" s="183"/>
      <c r="L106" s="183"/>
      <c r="M106" s="585"/>
      <c r="N106" s="586"/>
    </row>
    <row r="107" spans="1:20" s="104" customFormat="1" ht="20.100000000000001" customHeight="1">
      <c r="A107" s="559"/>
      <c r="B107" s="560"/>
      <c r="C107" s="187" t="str">
        <f t="shared" si="0"/>
        <v>ODU-0100</v>
      </c>
      <c r="D107" s="188"/>
      <c r="E107" s="563"/>
      <c r="F107" s="128"/>
      <c r="G107" s="129" t="str">
        <f t="shared" si="1"/>
        <v/>
      </c>
      <c r="H107" s="128" t="str">
        <f>IF(F107&lt;&gt;"",IF(General!$F$7&lt;&gt;"",ROUNDUP((1-General!$F$7)*F107,0),F107),"")</f>
        <v/>
      </c>
      <c r="I107" s="129" t="str">
        <f t="shared" si="2"/>
        <v/>
      </c>
      <c r="J107" s="183" t="e">
        <f t="shared" ca="1" si="3"/>
        <v>#NAME?</v>
      </c>
      <c r="K107" s="183"/>
      <c r="L107" s="183"/>
      <c r="M107" s="585"/>
      <c r="N107" s="211"/>
      <c r="O107" s="211"/>
      <c r="P107" s="211"/>
      <c r="Q107" s="211"/>
      <c r="R107" s="211"/>
      <c r="S107" s="211"/>
      <c r="T107" s="211"/>
    </row>
    <row r="108" spans="1:20" s="122" customFormat="1" ht="20.100000000000001" customHeight="1">
      <c r="A108" s="559"/>
      <c r="B108" s="558"/>
      <c r="C108" s="184" t="str">
        <f t="shared" ref="C108:C115" si="12">"ODU-0"&amp;ROW(A108)-7</f>
        <v>ODU-0101</v>
      </c>
      <c r="D108" s="185"/>
      <c r="E108" s="562"/>
      <c r="F108" s="133"/>
      <c r="G108" s="134" t="str">
        <f t="shared" ref="G108:G115" si="13">IF(E108&lt;&gt;"",F108*E108,"")</f>
        <v/>
      </c>
      <c r="H108" s="128" t="str">
        <f>IF(F108&lt;&gt;"",IF(General!$F$7&lt;&gt;"",ROUNDUP((1-General!$F$7)*F108,0),F108),"")</f>
        <v/>
      </c>
      <c r="I108" s="129" t="str">
        <f t="shared" ref="I108:I115" si="14">IF(E108&lt;&gt;"",H108*E108,"")</f>
        <v/>
      </c>
      <c r="J108" s="183" t="e">
        <f t="shared" ref="J108:J115" ca="1" si="15">E108*ExtractKWValue(D108)</f>
        <v>#NAME?</v>
      </c>
      <c r="K108" s="183"/>
      <c r="L108" s="183"/>
      <c r="M108" s="585"/>
      <c r="N108" s="586"/>
      <c r="O108" s="586"/>
      <c r="P108" s="586"/>
      <c r="Q108" s="586"/>
      <c r="R108" s="586"/>
      <c r="S108" s="583"/>
      <c r="T108" s="586"/>
    </row>
    <row r="109" spans="1:20" s="122" customFormat="1" ht="20.100000000000001" customHeight="1">
      <c r="A109" s="559"/>
      <c r="B109" s="558"/>
      <c r="C109" s="187" t="str">
        <f t="shared" si="12"/>
        <v>ODU-0102</v>
      </c>
      <c r="D109" s="188"/>
      <c r="E109" s="563"/>
      <c r="F109" s="128"/>
      <c r="G109" s="129" t="str">
        <f t="shared" si="13"/>
        <v/>
      </c>
      <c r="H109" s="128" t="str">
        <f>IF(F109&lt;&gt;"",IF(General!$F$7&lt;&gt;"",ROUNDUP((1-General!$F$7)*F109,0),F109),"")</f>
        <v/>
      </c>
      <c r="I109" s="129" t="str">
        <f t="shared" si="14"/>
        <v/>
      </c>
      <c r="J109" s="183" t="e">
        <f t="shared" ca="1" si="15"/>
        <v>#NAME?</v>
      </c>
      <c r="K109" s="183"/>
      <c r="L109" s="183"/>
      <c r="M109" s="585"/>
      <c r="N109" s="586"/>
      <c r="O109" s="586"/>
      <c r="P109" s="586"/>
      <c r="Q109" s="586"/>
      <c r="R109" s="586"/>
      <c r="S109" s="583"/>
      <c r="T109" s="586"/>
    </row>
    <row r="110" spans="1:20" s="104" customFormat="1" ht="20.100000000000001" customHeight="1">
      <c r="A110" s="556"/>
      <c r="B110" s="558"/>
      <c r="C110" s="184" t="str">
        <f t="shared" si="12"/>
        <v>ODU-0103</v>
      </c>
      <c r="D110" s="185"/>
      <c r="E110" s="562"/>
      <c r="F110" s="133"/>
      <c r="G110" s="134" t="str">
        <f t="shared" si="13"/>
        <v/>
      </c>
      <c r="H110" s="128" t="str">
        <f>IF(F110&lt;&gt;"",IF(General!$F$7&lt;&gt;"",ROUNDUP((1-General!$F$7)*F110,0),F110),"")</f>
        <v/>
      </c>
      <c r="I110" s="129" t="str">
        <f t="shared" si="14"/>
        <v/>
      </c>
      <c r="J110" s="183" t="e">
        <f t="shared" ca="1" si="15"/>
        <v>#NAME?</v>
      </c>
      <c r="K110" s="183"/>
      <c r="L110" s="183"/>
      <c r="M110" s="585"/>
      <c r="N110" s="211"/>
      <c r="O110" s="211"/>
      <c r="P110" s="211"/>
      <c r="Q110" s="211"/>
      <c r="R110" s="211"/>
      <c r="S110" s="211"/>
      <c r="T110" s="211"/>
    </row>
    <row r="111" spans="1:20" s="104" customFormat="1" ht="20.100000000000001" customHeight="1">
      <c r="A111" s="556"/>
      <c r="B111" s="558"/>
      <c r="C111" s="187" t="str">
        <f t="shared" si="12"/>
        <v>ODU-0104</v>
      </c>
      <c r="D111" s="188"/>
      <c r="E111" s="563"/>
      <c r="F111" s="128"/>
      <c r="G111" s="129" t="str">
        <f t="shared" si="13"/>
        <v/>
      </c>
      <c r="H111" s="128" t="str">
        <f>IF(F111&lt;&gt;"",IF(General!$F$7&lt;&gt;"",ROUNDUP((1-General!$F$7)*F111,0),F111),"")</f>
        <v/>
      </c>
      <c r="I111" s="129" t="str">
        <f t="shared" si="14"/>
        <v/>
      </c>
      <c r="J111" s="183" t="e">
        <f t="shared" ca="1" si="15"/>
        <v>#NAME?</v>
      </c>
      <c r="K111" s="183"/>
      <c r="L111" s="183"/>
      <c r="M111" s="585"/>
      <c r="N111" s="211"/>
      <c r="O111" s="211"/>
      <c r="P111" s="211"/>
      <c r="Q111" s="211"/>
      <c r="R111" s="211"/>
      <c r="S111" s="211"/>
      <c r="T111" s="211"/>
    </row>
    <row r="112" spans="1:20" s="122" customFormat="1" ht="20.100000000000001" customHeight="1">
      <c r="A112" s="559"/>
      <c r="B112" s="558"/>
      <c r="C112" s="184" t="str">
        <f t="shared" si="12"/>
        <v>ODU-0105</v>
      </c>
      <c r="D112" s="185"/>
      <c r="E112" s="562"/>
      <c r="F112" s="133"/>
      <c r="G112" s="134" t="str">
        <f t="shared" si="13"/>
        <v/>
      </c>
      <c r="H112" s="128" t="str">
        <f>IF(F112&lt;&gt;"",IF(General!$F$7&lt;&gt;"",ROUNDUP((1-General!$F$7)*F112,0),F112),"")</f>
        <v/>
      </c>
      <c r="I112" s="129" t="str">
        <f t="shared" si="14"/>
        <v/>
      </c>
      <c r="J112" s="183" t="e">
        <f t="shared" ca="1" si="15"/>
        <v>#NAME?</v>
      </c>
      <c r="K112" s="183"/>
      <c r="L112" s="183"/>
      <c r="M112" s="585"/>
      <c r="N112" s="586"/>
      <c r="O112" s="586"/>
      <c r="P112" s="586"/>
      <c r="Q112" s="586"/>
      <c r="R112" s="586"/>
      <c r="S112" s="583"/>
      <c r="T112" s="586"/>
    </row>
    <row r="113" spans="1:20" s="122" customFormat="1" ht="20.100000000000001" customHeight="1">
      <c r="A113" s="559"/>
      <c r="B113" s="558"/>
      <c r="C113" s="187" t="str">
        <f t="shared" si="12"/>
        <v>ODU-0106</v>
      </c>
      <c r="D113" s="188"/>
      <c r="E113" s="563"/>
      <c r="F113" s="128"/>
      <c r="G113" s="129" t="str">
        <f t="shared" si="13"/>
        <v/>
      </c>
      <c r="H113" s="128" t="str">
        <f>IF(F113&lt;&gt;"",IF(General!$F$7&lt;&gt;"",ROUNDUP((1-General!$F$7)*F113,0),F113),"")</f>
        <v/>
      </c>
      <c r="I113" s="129" t="str">
        <f t="shared" si="14"/>
        <v/>
      </c>
      <c r="J113" s="183" t="e">
        <f t="shared" ca="1" si="15"/>
        <v>#NAME?</v>
      </c>
      <c r="K113" s="183"/>
      <c r="L113" s="183"/>
      <c r="M113" s="585"/>
      <c r="N113" s="586"/>
      <c r="O113" s="586"/>
      <c r="P113" s="586"/>
      <c r="Q113" s="586"/>
      <c r="R113" s="586"/>
      <c r="S113" s="583"/>
      <c r="T113" s="586"/>
    </row>
    <row r="114" spans="1:20" s="122" customFormat="1" ht="20.100000000000001" customHeight="1">
      <c r="A114" s="559"/>
      <c r="B114" s="558"/>
      <c r="C114" s="184" t="str">
        <f t="shared" si="12"/>
        <v>ODU-0107</v>
      </c>
      <c r="D114" s="185"/>
      <c r="E114" s="562"/>
      <c r="F114" s="133"/>
      <c r="G114" s="134" t="str">
        <f t="shared" si="13"/>
        <v/>
      </c>
      <c r="H114" s="128" t="str">
        <f>IF(F114&lt;&gt;"",IF(General!$F$7&lt;&gt;"",ROUNDUP((1-General!$F$7)*F114,0),F114),"")</f>
        <v/>
      </c>
      <c r="I114" s="129" t="str">
        <f t="shared" si="14"/>
        <v/>
      </c>
      <c r="J114" s="183" t="e">
        <f t="shared" ca="1" si="15"/>
        <v>#NAME?</v>
      </c>
      <c r="K114" s="183"/>
      <c r="L114" s="183"/>
      <c r="M114" s="585"/>
      <c r="N114" s="586"/>
      <c r="O114" s="586"/>
      <c r="P114" s="586"/>
      <c r="Q114" s="586"/>
      <c r="R114" s="586"/>
      <c r="S114" s="583"/>
      <c r="T114" s="586"/>
    </row>
    <row r="115" spans="1:20" ht="20.100000000000001" customHeight="1">
      <c r="A115" s="559"/>
      <c r="B115" s="560"/>
      <c r="C115" s="187" t="str">
        <f t="shared" si="12"/>
        <v>ODU-0108</v>
      </c>
      <c r="D115" s="188"/>
      <c r="E115" s="563"/>
      <c r="F115" s="128"/>
      <c r="G115" s="129" t="str">
        <f t="shared" si="13"/>
        <v/>
      </c>
      <c r="H115" s="128" t="str">
        <f>IF(F115&lt;&gt;"",IF(General!$F$7&lt;&gt;"",ROUNDUP((1-General!$F$7)*F115,0),F115),"")</f>
        <v/>
      </c>
      <c r="I115" s="129" t="str">
        <f t="shared" si="14"/>
        <v/>
      </c>
      <c r="J115" s="183" t="e">
        <f t="shared" ca="1" si="15"/>
        <v>#NAME?</v>
      </c>
      <c r="K115" s="183"/>
      <c r="L115" s="183"/>
      <c r="M115" s="585"/>
    </row>
    <row r="116" spans="1:20" s="122" customFormat="1" ht="20.100000000000001" customHeight="1">
      <c r="A116" s="559"/>
      <c r="B116" s="558"/>
      <c r="C116" s="184" t="str">
        <f t="shared" ref="C116:C123" si="16">"ODU-0"&amp;ROW(A116)-7</f>
        <v>ODU-0109</v>
      </c>
      <c r="D116" s="185"/>
      <c r="E116" s="562"/>
      <c r="F116" s="133"/>
      <c r="G116" s="134" t="str">
        <f t="shared" ref="G116:G123" si="17">IF(E116&lt;&gt;"",F116*E116,"")</f>
        <v/>
      </c>
      <c r="H116" s="128" t="str">
        <f>IF(F116&lt;&gt;"",IF(General!$F$7&lt;&gt;"",ROUNDUP((1-General!$F$7)*F116,0),F116),"")</f>
        <v/>
      </c>
      <c r="I116" s="129" t="str">
        <f t="shared" ref="I116:I123" si="18">IF(E116&lt;&gt;"",H116*E116,"")</f>
        <v/>
      </c>
      <c r="J116" s="183" t="e">
        <f t="shared" ref="J116:J123" ca="1" si="19">E116*ExtractKWValue(D116)</f>
        <v>#NAME?</v>
      </c>
      <c r="K116" s="183"/>
      <c r="L116" s="183"/>
      <c r="M116" s="585"/>
      <c r="N116" s="586"/>
      <c r="O116" s="586"/>
      <c r="P116" s="586"/>
      <c r="Q116" s="586"/>
      <c r="R116" s="586"/>
      <c r="S116" s="583"/>
      <c r="T116" s="586"/>
    </row>
    <row r="117" spans="1:20" s="122" customFormat="1" ht="20.100000000000001" customHeight="1">
      <c r="A117" s="559"/>
      <c r="B117" s="558"/>
      <c r="C117" s="187" t="str">
        <f t="shared" si="16"/>
        <v>ODU-0110</v>
      </c>
      <c r="D117" s="188"/>
      <c r="E117" s="563"/>
      <c r="F117" s="128"/>
      <c r="G117" s="129" t="str">
        <f t="shared" si="17"/>
        <v/>
      </c>
      <c r="H117" s="128" t="str">
        <f>IF(F117&lt;&gt;"",IF(General!$F$7&lt;&gt;"",ROUNDUP((1-General!$F$7)*F117,0),F117),"")</f>
        <v/>
      </c>
      <c r="I117" s="129" t="str">
        <f t="shared" si="18"/>
        <v/>
      </c>
      <c r="J117" s="183" t="e">
        <f t="shared" ca="1" si="19"/>
        <v>#NAME?</v>
      </c>
      <c r="K117" s="183"/>
      <c r="L117" s="183"/>
      <c r="M117" s="585"/>
      <c r="N117" s="586"/>
      <c r="O117" s="586"/>
      <c r="P117" s="586"/>
      <c r="Q117" s="586"/>
      <c r="R117" s="586"/>
      <c r="S117" s="583"/>
      <c r="T117" s="586"/>
    </row>
    <row r="118" spans="1:20" ht="20.100000000000001" customHeight="1">
      <c r="A118" s="556"/>
      <c r="B118" s="558"/>
      <c r="C118" s="184" t="str">
        <f t="shared" si="16"/>
        <v>ODU-0111</v>
      </c>
      <c r="D118" s="185"/>
      <c r="E118" s="562"/>
      <c r="F118" s="133"/>
      <c r="G118" s="134" t="str">
        <f t="shared" si="17"/>
        <v/>
      </c>
      <c r="H118" s="128" t="str">
        <f>IF(F118&lt;&gt;"",IF(General!$F$7&lt;&gt;"",ROUNDUP((1-General!$F$7)*F118,0),F118),"")</f>
        <v/>
      </c>
      <c r="I118" s="129" t="str">
        <f t="shared" si="18"/>
        <v/>
      </c>
      <c r="J118" s="183" t="e">
        <f t="shared" ca="1" si="19"/>
        <v>#NAME?</v>
      </c>
      <c r="K118" s="183"/>
      <c r="L118" s="183"/>
      <c r="M118" s="585"/>
    </row>
    <row r="119" spans="1:20" ht="20.100000000000001" customHeight="1">
      <c r="A119" s="556"/>
      <c r="B119" s="558"/>
      <c r="C119" s="187" t="str">
        <f t="shared" si="16"/>
        <v>ODU-0112</v>
      </c>
      <c r="D119" s="188"/>
      <c r="E119" s="563"/>
      <c r="F119" s="128"/>
      <c r="G119" s="129" t="str">
        <f t="shared" si="17"/>
        <v/>
      </c>
      <c r="H119" s="128" t="str">
        <f>IF(F119&lt;&gt;"",IF(General!$F$7&lt;&gt;"",ROUNDUP((1-General!$F$7)*F119,0),F119),"")</f>
        <v/>
      </c>
      <c r="I119" s="129" t="str">
        <f t="shared" si="18"/>
        <v/>
      </c>
      <c r="J119" s="183" t="e">
        <f t="shared" ca="1" si="19"/>
        <v>#NAME?</v>
      </c>
      <c r="K119" s="183"/>
      <c r="L119" s="183"/>
      <c r="M119" s="585"/>
    </row>
    <row r="120" spans="1:20" s="122" customFormat="1" ht="20.100000000000001" customHeight="1">
      <c r="A120" s="559"/>
      <c r="B120" s="558"/>
      <c r="C120" s="184" t="str">
        <f t="shared" si="16"/>
        <v>ODU-0113</v>
      </c>
      <c r="D120" s="185"/>
      <c r="E120" s="562"/>
      <c r="F120" s="133"/>
      <c r="G120" s="134" t="str">
        <f t="shared" si="17"/>
        <v/>
      </c>
      <c r="H120" s="128" t="str">
        <f>IF(F120&lt;&gt;"",IF(General!$F$7&lt;&gt;"",ROUNDUP((1-General!$F$7)*F120,0),F120),"")</f>
        <v/>
      </c>
      <c r="I120" s="129" t="str">
        <f t="shared" si="18"/>
        <v/>
      </c>
      <c r="J120" s="183" t="e">
        <f t="shared" ca="1" si="19"/>
        <v>#NAME?</v>
      </c>
      <c r="K120" s="183"/>
      <c r="L120" s="183"/>
      <c r="M120" s="585"/>
      <c r="N120" s="586"/>
      <c r="O120" s="586"/>
      <c r="P120" s="586"/>
      <c r="Q120" s="586"/>
      <c r="R120" s="586"/>
      <c r="S120" s="583"/>
      <c r="T120" s="586"/>
    </row>
    <row r="121" spans="1:20" s="122" customFormat="1" ht="20.100000000000001" customHeight="1">
      <c r="A121" s="559"/>
      <c r="B121" s="558"/>
      <c r="C121" s="187" t="str">
        <f t="shared" si="16"/>
        <v>ODU-0114</v>
      </c>
      <c r="D121" s="188"/>
      <c r="E121" s="563"/>
      <c r="F121" s="128"/>
      <c r="G121" s="129" t="str">
        <f t="shared" si="17"/>
        <v/>
      </c>
      <c r="H121" s="128" t="str">
        <f>IF(F121&lt;&gt;"",IF(General!$F$7&lt;&gt;"",ROUNDUP((1-General!$F$7)*F121,0),F121),"")</f>
        <v/>
      </c>
      <c r="I121" s="129" t="str">
        <f t="shared" si="18"/>
        <v/>
      </c>
      <c r="J121" s="183" t="e">
        <f t="shared" ca="1" si="19"/>
        <v>#NAME?</v>
      </c>
      <c r="K121" s="183"/>
      <c r="L121" s="183"/>
      <c r="M121" s="585"/>
      <c r="N121" s="586"/>
      <c r="O121" s="586"/>
      <c r="P121" s="586"/>
      <c r="Q121" s="586"/>
      <c r="R121" s="586"/>
      <c r="S121" s="583"/>
      <c r="T121" s="586"/>
    </row>
    <row r="122" spans="1:20" s="122" customFormat="1" ht="20.100000000000001" customHeight="1">
      <c r="A122" s="559"/>
      <c r="B122" s="558"/>
      <c r="C122" s="184" t="str">
        <f t="shared" si="16"/>
        <v>ODU-0115</v>
      </c>
      <c r="D122" s="185"/>
      <c r="E122" s="562"/>
      <c r="F122" s="133"/>
      <c r="G122" s="134" t="str">
        <f t="shared" si="17"/>
        <v/>
      </c>
      <c r="H122" s="128" t="str">
        <f>IF(F122&lt;&gt;"",IF(General!$F$7&lt;&gt;"",ROUNDUP((1-General!$F$7)*F122,0),F122),"")</f>
        <v/>
      </c>
      <c r="I122" s="129" t="str">
        <f t="shared" si="18"/>
        <v/>
      </c>
      <c r="J122" s="183" t="e">
        <f t="shared" ca="1" si="19"/>
        <v>#NAME?</v>
      </c>
      <c r="K122" s="183"/>
      <c r="L122" s="183"/>
      <c r="M122" s="585"/>
      <c r="N122" s="586"/>
      <c r="O122" s="586"/>
      <c r="P122" s="586"/>
      <c r="Q122" s="586"/>
      <c r="R122" s="586"/>
      <c r="S122" s="583"/>
      <c r="T122" s="586"/>
    </row>
    <row r="123" spans="1:20" ht="20.100000000000001" customHeight="1">
      <c r="A123" s="559"/>
      <c r="B123" s="560"/>
      <c r="C123" s="187" t="str">
        <f t="shared" si="16"/>
        <v>ODU-0116</v>
      </c>
      <c r="D123" s="188"/>
      <c r="E123" s="563"/>
      <c r="F123" s="128"/>
      <c r="G123" s="129" t="str">
        <f t="shared" si="17"/>
        <v/>
      </c>
      <c r="H123" s="128" t="str">
        <f>IF(F123&lt;&gt;"",IF(General!$F$7&lt;&gt;"",ROUNDUP((1-General!$F$7)*F123,0),F123),"")</f>
        <v/>
      </c>
      <c r="I123" s="129" t="str">
        <f t="shared" si="18"/>
        <v/>
      </c>
      <c r="J123" s="183" t="e">
        <f t="shared" ca="1" si="19"/>
        <v>#NAME?</v>
      </c>
      <c r="K123" s="183"/>
      <c r="L123" s="183"/>
      <c r="M123" s="585"/>
    </row>
    <row r="124" spans="1:20" s="122" customFormat="1" ht="20.100000000000001" customHeight="1">
      <c r="A124" s="559"/>
      <c r="B124" s="558"/>
      <c r="C124" s="184" t="str">
        <f t="shared" ref="C124:C131" si="20">"ODU-0"&amp;ROW(A124)-7</f>
        <v>ODU-0117</v>
      </c>
      <c r="D124" s="185"/>
      <c r="E124" s="562"/>
      <c r="F124" s="133"/>
      <c r="G124" s="134" t="str">
        <f t="shared" ref="G124:G131" si="21">IF(E124&lt;&gt;"",F124*E124,"")</f>
        <v/>
      </c>
      <c r="H124" s="128" t="str">
        <f>IF(F124&lt;&gt;"",IF(General!$F$7&lt;&gt;"",ROUNDUP((1-General!$F$7)*F124,0),F124),"")</f>
        <v/>
      </c>
      <c r="I124" s="129" t="str">
        <f t="shared" ref="I124:I131" si="22">IF(E124&lt;&gt;"",H124*E124,"")</f>
        <v/>
      </c>
      <c r="J124" s="183" t="e">
        <f t="shared" ref="J124:J131" ca="1" si="23">E124*ExtractKWValue(D124)</f>
        <v>#NAME?</v>
      </c>
      <c r="K124" s="183"/>
      <c r="L124" s="183"/>
      <c r="M124" s="585"/>
      <c r="N124" s="586"/>
      <c r="O124" s="586"/>
      <c r="P124" s="586"/>
      <c r="Q124" s="586"/>
      <c r="R124" s="586"/>
      <c r="S124" s="583"/>
      <c r="T124" s="586"/>
    </row>
    <row r="125" spans="1:20" s="122" customFormat="1" ht="20.100000000000001" customHeight="1">
      <c r="A125" s="559"/>
      <c r="B125" s="558"/>
      <c r="C125" s="187" t="str">
        <f t="shared" si="20"/>
        <v>ODU-0118</v>
      </c>
      <c r="D125" s="188"/>
      <c r="E125" s="563"/>
      <c r="F125" s="128"/>
      <c r="G125" s="129" t="str">
        <f t="shared" si="21"/>
        <v/>
      </c>
      <c r="H125" s="128" t="str">
        <f>IF(F125&lt;&gt;"",IF(General!$F$7&lt;&gt;"",ROUNDUP((1-General!$F$7)*F125,0),F125),"")</f>
        <v/>
      </c>
      <c r="I125" s="129" t="str">
        <f t="shared" si="22"/>
        <v/>
      </c>
      <c r="J125" s="183" t="e">
        <f t="shared" ca="1" si="23"/>
        <v>#NAME?</v>
      </c>
      <c r="K125" s="183"/>
      <c r="L125" s="183"/>
      <c r="M125" s="585"/>
      <c r="N125" s="586"/>
      <c r="O125" s="586"/>
      <c r="P125" s="586"/>
      <c r="Q125" s="586"/>
      <c r="R125" s="586"/>
      <c r="S125" s="583"/>
      <c r="T125" s="586"/>
    </row>
    <row r="126" spans="1:20" ht="20.100000000000001" customHeight="1">
      <c r="A126" s="556"/>
      <c r="B126" s="558"/>
      <c r="C126" s="184" t="str">
        <f t="shared" si="20"/>
        <v>ODU-0119</v>
      </c>
      <c r="D126" s="185"/>
      <c r="E126" s="562"/>
      <c r="F126" s="133"/>
      <c r="G126" s="134" t="str">
        <f t="shared" si="21"/>
        <v/>
      </c>
      <c r="H126" s="128" t="str">
        <f>IF(F126&lt;&gt;"",IF(General!$F$7&lt;&gt;"",ROUNDUP((1-General!$F$7)*F126,0),F126),"")</f>
        <v/>
      </c>
      <c r="I126" s="129" t="str">
        <f t="shared" si="22"/>
        <v/>
      </c>
      <c r="J126" s="183" t="e">
        <f t="shared" ca="1" si="23"/>
        <v>#NAME?</v>
      </c>
      <c r="K126" s="183"/>
      <c r="L126" s="183"/>
      <c r="M126" s="585"/>
    </row>
    <row r="127" spans="1:20" ht="20.100000000000001" customHeight="1">
      <c r="A127" s="556"/>
      <c r="B127" s="558"/>
      <c r="C127" s="187" t="str">
        <f t="shared" si="20"/>
        <v>ODU-0120</v>
      </c>
      <c r="D127" s="188"/>
      <c r="E127" s="563"/>
      <c r="F127" s="128"/>
      <c r="G127" s="129" t="str">
        <f t="shared" si="21"/>
        <v/>
      </c>
      <c r="H127" s="128" t="str">
        <f>IF(F127&lt;&gt;"",IF(General!$F$7&lt;&gt;"",ROUNDUP((1-General!$F$7)*F127,0),F127),"")</f>
        <v/>
      </c>
      <c r="I127" s="129" t="str">
        <f t="shared" si="22"/>
        <v/>
      </c>
      <c r="J127" s="183" t="e">
        <f t="shared" ca="1" si="23"/>
        <v>#NAME?</v>
      </c>
      <c r="K127" s="183"/>
      <c r="L127" s="183"/>
      <c r="M127" s="585"/>
    </row>
    <row r="128" spans="1:20" s="122" customFormat="1" ht="20.100000000000001" customHeight="1">
      <c r="A128" s="559"/>
      <c r="B128" s="558"/>
      <c r="C128" s="184" t="str">
        <f t="shared" si="20"/>
        <v>ODU-0121</v>
      </c>
      <c r="D128" s="185"/>
      <c r="E128" s="562"/>
      <c r="F128" s="133"/>
      <c r="G128" s="134" t="str">
        <f t="shared" si="21"/>
        <v/>
      </c>
      <c r="H128" s="128" t="str">
        <f>IF(F128&lt;&gt;"",IF(General!$F$7&lt;&gt;"",ROUNDUP((1-General!$F$7)*F128,0),F128),"")</f>
        <v/>
      </c>
      <c r="I128" s="129" t="str">
        <f t="shared" si="22"/>
        <v/>
      </c>
      <c r="J128" s="183" t="e">
        <f t="shared" ca="1" si="23"/>
        <v>#NAME?</v>
      </c>
      <c r="K128" s="183"/>
      <c r="L128" s="183"/>
      <c r="M128" s="585"/>
      <c r="N128" s="586"/>
      <c r="O128" s="586"/>
      <c r="P128" s="586"/>
      <c r="Q128" s="586"/>
      <c r="R128" s="586"/>
      <c r="S128" s="583"/>
      <c r="T128" s="586"/>
    </row>
    <row r="129" spans="1:20" s="122" customFormat="1" ht="20.100000000000001" customHeight="1">
      <c r="A129" s="559"/>
      <c r="B129" s="558"/>
      <c r="C129" s="187" t="str">
        <f t="shared" si="20"/>
        <v>ODU-0122</v>
      </c>
      <c r="D129" s="188"/>
      <c r="E129" s="563"/>
      <c r="F129" s="128"/>
      <c r="G129" s="129" t="str">
        <f t="shared" si="21"/>
        <v/>
      </c>
      <c r="H129" s="128" t="str">
        <f>IF(F129&lt;&gt;"",IF(General!$F$7&lt;&gt;"",ROUNDUP((1-General!$F$7)*F129,0),F129),"")</f>
        <v/>
      </c>
      <c r="I129" s="129" t="str">
        <f t="shared" si="22"/>
        <v/>
      </c>
      <c r="J129" s="183" t="e">
        <f t="shared" ca="1" si="23"/>
        <v>#NAME?</v>
      </c>
      <c r="K129" s="183"/>
      <c r="L129" s="183"/>
      <c r="M129" s="585"/>
      <c r="N129" s="586"/>
      <c r="O129" s="586"/>
      <c r="P129" s="586"/>
      <c r="Q129" s="586"/>
      <c r="R129" s="586"/>
      <c r="S129" s="583"/>
      <c r="T129" s="586"/>
    </row>
    <row r="130" spans="1:20" s="122" customFormat="1" ht="20.100000000000001" customHeight="1">
      <c r="A130" s="559"/>
      <c r="B130" s="558"/>
      <c r="C130" s="184" t="str">
        <f t="shared" si="20"/>
        <v>ODU-0123</v>
      </c>
      <c r="D130" s="185"/>
      <c r="E130" s="562"/>
      <c r="F130" s="133"/>
      <c r="G130" s="134" t="str">
        <f t="shared" si="21"/>
        <v/>
      </c>
      <c r="H130" s="128" t="str">
        <f>IF(F130&lt;&gt;"",IF(General!$F$7&lt;&gt;"",ROUNDUP((1-General!$F$7)*F130,0),F130),"")</f>
        <v/>
      </c>
      <c r="I130" s="129" t="str">
        <f t="shared" si="22"/>
        <v/>
      </c>
      <c r="J130" s="183" t="e">
        <f t="shared" ca="1" si="23"/>
        <v>#NAME?</v>
      </c>
      <c r="K130" s="183"/>
      <c r="L130" s="183"/>
      <c r="M130" s="585"/>
      <c r="N130" s="586"/>
      <c r="O130" s="586"/>
      <c r="P130" s="586"/>
      <c r="Q130" s="586"/>
      <c r="R130" s="586"/>
      <c r="S130" s="583"/>
      <c r="T130" s="586"/>
    </row>
    <row r="131" spans="1:20" ht="20.100000000000001" customHeight="1">
      <c r="A131" s="559"/>
      <c r="B131" s="560"/>
      <c r="C131" s="187" t="str">
        <f t="shared" si="20"/>
        <v>ODU-0124</v>
      </c>
      <c r="D131" s="188"/>
      <c r="E131" s="563"/>
      <c r="F131" s="128"/>
      <c r="G131" s="129" t="str">
        <f t="shared" si="21"/>
        <v/>
      </c>
      <c r="H131" s="128" t="str">
        <f>IF(F131&lt;&gt;"",IF(General!$F$7&lt;&gt;"",ROUNDUP((1-General!$F$7)*F131,0),F131),"")</f>
        <v/>
      </c>
      <c r="I131" s="129" t="str">
        <f t="shared" si="22"/>
        <v/>
      </c>
      <c r="J131" s="183" t="e">
        <f t="shared" ca="1" si="23"/>
        <v>#NAME?</v>
      </c>
      <c r="K131" s="183"/>
      <c r="L131" s="183"/>
      <c r="M131" s="585"/>
    </row>
    <row r="132" spans="1:20" s="122" customFormat="1" ht="20.100000000000001" customHeight="1">
      <c r="A132" s="559"/>
      <c r="B132" s="558"/>
      <c r="C132" s="184" t="str">
        <f t="shared" ref="C132:C139" si="24">"ODU-0"&amp;ROW(A132)-7</f>
        <v>ODU-0125</v>
      </c>
      <c r="D132" s="185"/>
      <c r="E132" s="562"/>
      <c r="F132" s="133"/>
      <c r="G132" s="134" t="str">
        <f t="shared" ref="G132:G139" si="25">IF(E132&lt;&gt;"",F132*E132,"")</f>
        <v/>
      </c>
      <c r="H132" s="128" t="str">
        <f>IF(F132&lt;&gt;"",IF(General!$F$7&lt;&gt;"",ROUNDUP((1-General!$F$7)*F132,0),F132),"")</f>
        <v/>
      </c>
      <c r="I132" s="129" t="str">
        <f t="shared" ref="I132:I139" si="26">IF(E132&lt;&gt;"",H132*E132,"")</f>
        <v/>
      </c>
      <c r="J132" s="183" t="e">
        <f t="shared" ref="J132:J139" ca="1" si="27">E132*ExtractKWValue(D132)</f>
        <v>#NAME?</v>
      </c>
      <c r="K132" s="183"/>
      <c r="L132" s="183"/>
      <c r="M132" s="585"/>
      <c r="N132" s="586"/>
      <c r="O132" s="586"/>
      <c r="P132" s="586"/>
      <c r="Q132" s="586"/>
      <c r="R132" s="586"/>
      <c r="S132" s="583"/>
      <c r="T132" s="586"/>
    </row>
    <row r="133" spans="1:20" s="122" customFormat="1" ht="20.100000000000001" customHeight="1">
      <c r="A133" s="559"/>
      <c r="B133" s="558"/>
      <c r="C133" s="187" t="str">
        <f t="shared" si="24"/>
        <v>ODU-0126</v>
      </c>
      <c r="D133" s="188"/>
      <c r="E133" s="563"/>
      <c r="F133" s="128"/>
      <c r="G133" s="129" t="str">
        <f t="shared" si="25"/>
        <v/>
      </c>
      <c r="H133" s="128" t="str">
        <f>IF(F133&lt;&gt;"",IF(General!$F$7&lt;&gt;"",ROUNDUP((1-General!$F$7)*F133,0),F133),"")</f>
        <v/>
      </c>
      <c r="I133" s="129" t="str">
        <f t="shared" si="26"/>
        <v/>
      </c>
      <c r="J133" s="183" t="e">
        <f t="shared" ca="1" si="27"/>
        <v>#NAME?</v>
      </c>
      <c r="K133" s="183"/>
      <c r="L133" s="183"/>
      <c r="M133" s="585"/>
      <c r="N133" s="586"/>
      <c r="O133" s="586"/>
      <c r="P133" s="586"/>
      <c r="Q133" s="586"/>
      <c r="R133" s="586"/>
      <c r="S133" s="583"/>
      <c r="T133" s="586"/>
    </row>
    <row r="134" spans="1:20" ht="20.100000000000001" customHeight="1">
      <c r="A134" s="556"/>
      <c r="B134" s="558"/>
      <c r="C134" s="184" t="str">
        <f t="shared" si="24"/>
        <v>ODU-0127</v>
      </c>
      <c r="D134" s="185"/>
      <c r="E134" s="562"/>
      <c r="F134" s="133"/>
      <c r="G134" s="134" t="str">
        <f t="shared" si="25"/>
        <v/>
      </c>
      <c r="H134" s="128" t="str">
        <f>IF(F134&lt;&gt;"",IF(General!$F$7&lt;&gt;"",ROUNDUP((1-General!$F$7)*F134,0),F134),"")</f>
        <v/>
      </c>
      <c r="I134" s="129" t="str">
        <f t="shared" si="26"/>
        <v/>
      </c>
      <c r="J134" s="183" t="e">
        <f t="shared" ca="1" si="27"/>
        <v>#NAME?</v>
      </c>
      <c r="K134" s="183"/>
      <c r="L134" s="183"/>
      <c r="M134" s="585"/>
    </row>
    <row r="135" spans="1:20" ht="20.100000000000001" customHeight="1">
      <c r="A135" s="556"/>
      <c r="B135" s="558"/>
      <c r="C135" s="187" t="str">
        <f t="shared" si="24"/>
        <v>ODU-0128</v>
      </c>
      <c r="D135" s="188"/>
      <c r="E135" s="563"/>
      <c r="F135" s="128"/>
      <c r="G135" s="129" t="str">
        <f t="shared" si="25"/>
        <v/>
      </c>
      <c r="H135" s="128" t="str">
        <f>IF(F135&lt;&gt;"",IF(General!$F$7&lt;&gt;"",ROUNDUP((1-General!$F$7)*F135,0),F135),"")</f>
        <v/>
      </c>
      <c r="I135" s="129" t="str">
        <f t="shared" si="26"/>
        <v/>
      </c>
      <c r="J135" s="183" t="e">
        <f t="shared" ca="1" si="27"/>
        <v>#NAME?</v>
      </c>
      <c r="K135" s="183"/>
      <c r="L135" s="183"/>
      <c r="M135" s="585"/>
    </row>
    <row r="136" spans="1:20" s="122" customFormat="1" ht="20.100000000000001" customHeight="1">
      <c r="A136" s="559"/>
      <c r="B136" s="558"/>
      <c r="C136" s="184" t="str">
        <f t="shared" si="24"/>
        <v>ODU-0129</v>
      </c>
      <c r="D136" s="185"/>
      <c r="E136" s="562"/>
      <c r="F136" s="133"/>
      <c r="G136" s="134" t="str">
        <f t="shared" si="25"/>
        <v/>
      </c>
      <c r="H136" s="128" t="str">
        <f>IF(F136&lt;&gt;"",IF(General!$F$7&lt;&gt;"",ROUNDUP((1-General!$F$7)*F136,0),F136),"")</f>
        <v/>
      </c>
      <c r="I136" s="129" t="str">
        <f t="shared" si="26"/>
        <v/>
      </c>
      <c r="J136" s="183" t="e">
        <f t="shared" ca="1" si="27"/>
        <v>#NAME?</v>
      </c>
      <c r="K136" s="183"/>
      <c r="L136" s="183"/>
      <c r="M136" s="585"/>
      <c r="N136" s="586"/>
      <c r="O136" s="586"/>
      <c r="P136" s="586"/>
      <c r="Q136" s="586"/>
      <c r="R136" s="586"/>
      <c r="S136" s="583"/>
      <c r="T136" s="586"/>
    </row>
    <row r="137" spans="1:20" s="122" customFormat="1" ht="20.100000000000001" customHeight="1">
      <c r="A137" s="559"/>
      <c r="B137" s="558"/>
      <c r="C137" s="187" t="str">
        <f t="shared" si="24"/>
        <v>ODU-0130</v>
      </c>
      <c r="D137" s="188"/>
      <c r="E137" s="563"/>
      <c r="F137" s="128"/>
      <c r="G137" s="129" t="str">
        <f t="shared" si="25"/>
        <v/>
      </c>
      <c r="H137" s="128" t="str">
        <f>IF(F137&lt;&gt;"",IF(General!$F$7&lt;&gt;"",ROUNDUP((1-General!$F$7)*F137,0),F137),"")</f>
        <v/>
      </c>
      <c r="I137" s="129" t="str">
        <f t="shared" si="26"/>
        <v/>
      </c>
      <c r="J137" s="183" t="e">
        <f t="shared" ca="1" si="27"/>
        <v>#NAME?</v>
      </c>
      <c r="K137" s="183"/>
      <c r="L137" s="183"/>
      <c r="M137" s="585"/>
      <c r="N137" s="586"/>
      <c r="O137" s="586"/>
      <c r="P137" s="586"/>
      <c r="Q137" s="586"/>
      <c r="R137" s="586"/>
      <c r="S137" s="583"/>
      <c r="T137" s="586"/>
    </row>
    <row r="138" spans="1:20" s="122" customFormat="1" ht="20.100000000000001" customHeight="1">
      <c r="A138" s="559"/>
      <c r="B138" s="558"/>
      <c r="C138" s="184" t="str">
        <f t="shared" si="24"/>
        <v>ODU-0131</v>
      </c>
      <c r="D138" s="185"/>
      <c r="E138" s="562"/>
      <c r="F138" s="133"/>
      <c r="G138" s="134" t="str">
        <f t="shared" si="25"/>
        <v/>
      </c>
      <c r="H138" s="133" t="str">
        <f>IF(F138&lt;&gt;"",IF(General!$F$7&lt;&gt;"",ROUNDUP((1-General!$F$7)*F138,0),F138),"")</f>
        <v/>
      </c>
      <c r="I138" s="134" t="str">
        <f t="shared" si="26"/>
        <v/>
      </c>
      <c r="J138" s="183" t="e">
        <f t="shared" ca="1" si="27"/>
        <v>#NAME?</v>
      </c>
      <c r="K138" s="183"/>
      <c r="L138" s="183"/>
      <c r="M138" s="585"/>
      <c r="N138" s="586"/>
      <c r="O138" s="586"/>
      <c r="P138" s="586"/>
      <c r="Q138" s="586"/>
      <c r="R138" s="586"/>
      <c r="S138" s="583"/>
      <c r="T138" s="586"/>
    </row>
    <row r="139" spans="1:20" ht="20.100000000000001" customHeight="1">
      <c r="A139" s="559"/>
      <c r="B139" s="560"/>
      <c r="C139" s="187" t="str">
        <f t="shared" si="24"/>
        <v>ODU-0132</v>
      </c>
      <c r="D139" s="188"/>
      <c r="E139" s="563"/>
      <c r="F139" s="128"/>
      <c r="G139" s="129" t="str">
        <f t="shared" si="25"/>
        <v/>
      </c>
      <c r="H139" s="125" t="str">
        <f>IF(F139&lt;&gt;"",IF(General!$F$7&lt;&gt;"",ROUNDUP((1-General!$F$7)*F139,0),F139),"")</f>
        <v/>
      </c>
      <c r="I139" s="421" t="str">
        <f t="shared" si="26"/>
        <v/>
      </c>
      <c r="J139" s="183" t="e">
        <f t="shared" ca="1" si="27"/>
        <v>#NAME?</v>
      </c>
      <c r="K139" s="183"/>
      <c r="L139" s="183"/>
      <c r="M139" s="585"/>
    </row>
    <row r="140" spans="1:20" ht="20.100000000000001" customHeight="1" thickBot="1">
      <c r="A140" s="559"/>
      <c r="B140" s="560"/>
      <c r="C140" s="190"/>
      <c r="D140" s="191"/>
      <c r="E140" s="564"/>
      <c r="F140" s="192"/>
      <c r="G140" s="193"/>
      <c r="H140" s="697"/>
      <c r="I140" s="698"/>
      <c r="J140" s="183"/>
      <c r="K140" s="183"/>
      <c r="L140" s="183"/>
      <c r="M140" s="585"/>
    </row>
    <row r="141" spans="1:20" ht="35.1" customHeight="1" thickBot="1">
      <c r="B141" s="211"/>
      <c r="C141" s="194"/>
      <c r="D141" s="327"/>
      <c r="E141" s="195">
        <f>SUM(E8:E139)</f>
        <v>0</v>
      </c>
      <c r="F141" s="195" t="s">
        <v>384</v>
      </c>
      <c r="G141" s="196">
        <f>SUM(G8:G139)</f>
        <v>0</v>
      </c>
      <c r="H141" s="195" t="s">
        <v>385</v>
      </c>
      <c r="I141" s="196">
        <f>SUM(I8:I139)</f>
        <v>0</v>
      </c>
      <c r="J141" s="328" t="e">
        <f ca="1">SUM(J8:J139)</f>
        <v>#NAME?</v>
      </c>
      <c r="K141" s="183"/>
      <c r="L141" s="183"/>
      <c r="M141" s="585"/>
    </row>
    <row r="142" spans="1:20" ht="35.1" customHeight="1" thickBot="1">
      <c r="A142" s="459"/>
      <c r="B142" s="210"/>
      <c r="C142" s="88"/>
      <c r="D142" s="198"/>
      <c r="E142" s="812" t="s">
        <v>880</v>
      </c>
      <c r="F142" s="813"/>
      <c r="G142" s="196" t="e">
        <f ca="1">+J141</f>
        <v>#NAME?</v>
      </c>
      <c r="H142" s="183"/>
      <c r="I142" s="88"/>
      <c r="K142" s="183"/>
    </row>
    <row r="143" spans="1:20" ht="35.1" customHeight="1">
      <c r="A143" s="459"/>
      <c r="B143" s="210"/>
      <c r="C143" s="88"/>
      <c r="D143" s="199"/>
      <c r="E143" s="199"/>
      <c r="F143" s="199"/>
      <c r="G143" s="88"/>
      <c r="H143" s="199"/>
      <c r="I143" s="88"/>
      <c r="K143" s="183"/>
    </row>
    <row r="144" spans="1:20" ht="35.1" customHeight="1">
      <c r="A144" s="459"/>
      <c r="B144" s="210"/>
      <c r="C144" s="88"/>
      <c r="D144" s="199"/>
      <c r="E144" s="199"/>
      <c r="F144" s="199"/>
      <c r="G144" s="88"/>
      <c r="H144" s="199"/>
      <c r="I144" s="88"/>
      <c r="K144" s="183"/>
    </row>
    <row r="145" spans="1:11" ht="35.1" customHeight="1">
      <c r="A145" s="459"/>
      <c r="B145" s="210"/>
      <c r="C145" s="88"/>
      <c r="D145" s="199"/>
      <c r="E145" s="199"/>
      <c r="F145" s="199"/>
      <c r="G145" s="88"/>
      <c r="H145" s="199"/>
      <c r="I145" s="88"/>
      <c r="K145" s="183"/>
    </row>
    <row r="146" spans="1:11" ht="35.1" customHeight="1">
      <c r="A146" s="459"/>
      <c r="B146" s="210"/>
      <c r="C146" s="88"/>
      <c r="D146" s="199"/>
      <c r="E146" s="199"/>
      <c r="F146" s="199"/>
      <c r="G146" s="88"/>
      <c r="H146" s="199"/>
      <c r="I146" s="88"/>
      <c r="K146" s="183"/>
    </row>
    <row r="147" spans="1:11" ht="35.1" customHeight="1">
      <c r="A147" s="459"/>
      <c r="B147" s="210"/>
      <c r="C147" s="88"/>
      <c r="D147" s="199"/>
      <c r="E147" s="199"/>
      <c r="F147" s="199"/>
      <c r="G147" s="88"/>
      <c r="H147" s="199"/>
      <c r="I147" s="88"/>
      <c r="K147" s="183"/>
    </row>
    <row r="148" spans="1:11" ht="35.1" customHeight="1">
      <c r="A148" s="459"/>
      <c r="B148" s="210"/>
      <c r="C148" s="88"/>
      <c r="D148" s="199"/>
      <c r="E148" s="199"/>
      <c r="F148" s="199"/>
      <c r="G148" s="88"/>
      <c r="H148" s="199"/>
      <c r="I148" s="88"/>
      <c r="K148" s="183"/>
    </row>
    <row r="149" spans="1:11" ht="35.1" customHeight="1">
      <c r="A149" s="459"/>
      <c r="B149" s="210"/>
      <c r="C149" s="88"/>
      <c r="D149" s="807"/>
      <c r="E149" s="807"/>
      <c r="F149" s="807"/>
      <c r="G149" s="88"/>
      <c r="H149" s="183"/>
      <c r="I149" s="88"/>
      <c r="K149" s="183"/>
    </row>
    <row r="150" spans="1:11" ht="35.1" customHeight="1">
      <c r="A150" s="459"/>
      <c r="B150" s="210"/>
      <c r="C150" s="88"/>
      <c r="D150" s="160"/>
      <c r="E150" s="160"/>
      <c r="F150" s="160"/>
      <c r="G150" s="88"/>
      <c r="H150" s="160"/>
      <c r="I150" s="88"/>
      <c r="K150" s="183"/>
    </row>
    <row r="151" spans="1:11" ht="35.1" customHeight="1">
      <c r="A151" s="459"/>
      <c r="B151" s="210"/>
      <c r="C151" s="88"/>
      <c r="D151" s="160"/>
      <c r="E151" s="160"/>
      <c r="F151" s="160"/>
      <c r="G151" s="88"/>
      <c r="H151" s="160"/>
      <c r="I151" s="88"/>
      <c r="K151" s="183"/>
    </row>
    <row r="152" spans="1:11" ht="35.1" customHeight="1">
      <c r="A152" s="459"/>
      <c r="B152" s="210" t="s">
        <v>762</v>
      </c>
      <c r="C152" s="88"/>
      <c r="D152" s="160"/>
      <c r="E152" s="160"/>
      <c r="F152" s="160"/>
      <c r="G152" s="88"/>
      <c r="H152" s="160"/>
      <c r="I152" s="88"/>
      <c r="K152" s="183"/>
    </row>
    <row r="153" spans="1:11" ht="35.1" customHeight="1">
      <c r="A153" s="459"/>
      <c r="B153" s="210" t="s">
        <v>763</v>
      </c>
      <c r="C153" s="88"/>
      <c r="D153" s="160"/>
      <c r="E153" s="160"/>
      <c r="F153" s="160"/>
      <c r="G153" s="88"/>
      <c r="H153" s="160"/>
      <c r="I153" s="88"/>
      <c r="K153" s="183"/>
    </row>
    <row r="154" spans="1:11" ht="35.1" customHeight="1">
      <c r="A154" s="459"/>
      <c r="B154" s="210" t="s">
        <v>764</v>
      </c>
      <c r="C154" s="88"/>
      <c r="D154" s="160"/>
      <c r="E154" s="160"/>
      <c r="F154" s="160"/>
      <c r="G154" s="88"/>
      <c r="H154" s="160"/>
      <c r="I154" s="88"/>
      <c r="K154" s="183"/>
    </row>
    <row r="155" spans="1:11" ht="35.1" customHeight="1">
      <c r="A155" s="459"/>
      <c r="B155" s="329" t="s">
        <v>765</v>
      </c>
      <c r="C155" s="330"/>
      <c r="D155" s="811"/>
      <c r="E155" s="811"/>
      <c r="F155" s="811"/>
      <c r="G155" s="811"/>
      <c r="H155" s="104"/>
      <c r="I155" s="104"/>
    </row>
    <row r="156" spans="1:11" ht="35.1" customHeight="1">
      <c r="A156" s="459"/>
      <c r="B156" s="329" t="s">
        <v>766</v>
      </c>
      <c r="C156" s="330"/>
      <c r="D156" s="811"/>
      <c r="E156" s="811"/>
      <c r="F156" s="811"/>
      <c r="G156" s="811"/>
      <c r="H156" s="104"/>
      <c r="I156" s="104"/>
    </row>
    <row r="157" spans="1:11" ht="18.75" customHeight="1">
      <c r="A157" s="460"/>
      <c r="B157" s="331" t="s">
        <v>767</v>
      </c>
      <c r="C157" s="88"/>
      <c r="D157" s="159"/>
      <c r="E157" s="807"/>
      <c r="F157" s="807"/>
      <c r="G157" s="104"/>
      <c r="H157" s="104"/>
      <c r="I157" s="104"/>
    </row>
    <row r="158" spans="1:11" ht="35.1" customHeight="1">
      <c r="A158" s="459"/>
      <c r="B158" s="331" t="s">
        <v>768</v>
      </c>
      <c r="C158" s="159"/>
      <c r="D158" s="158"/>
      <c r="E158" s="159"/>
      <c r="F158" s="160"/>
      <c r="G158" s="160"/>
      <c r="H158" s="160"/>
      <c r="I158" s="160"/>
    </row>
    <row r="159" spans="1:11" ht="35.1" customHeight="1">
      <c r="B159" s="211" t="s">
        <v>769</v>
      </c>
      <c r="C159" s="104"/>
      <c r="D159" s="104"/>
      <c r="E159" s="104"/>
      <c r="F159" s="104"/>
      <c r="G159" s="104"/>
      <c r="H159" s="104"/>
      <c r="I159" s="104"/>
    </row>
    <row r="160" spans="1:11" ht="35.1" customHeight="1">
      <c r="B160" s="211" t="s">
        <v>770</v>
      </c>
      <c r="C160" s="104"/>
      <c r="D160" s="104"/>
      <c r="E160" s="104"/>
      <c r="F160" s="104"/>
      <c r="G160" s="104"/>
      <c r="H160" s="104"/>
      <c r="I160" s="104"/>
    </row>
    <row r="161" spans="2:9" ht="35.1" customHeight="1">
      <c r="B161" s="211" t="s">
        <v>771</v>
      </c>
      <c r="C161" s="104"/>
      <c r="D161" s="104"/>
      <c r="E161" s="104"/>
      <c r="F161" s="104"/>
      <c r="G161" s="104"/>
      <c r="H161" s="104"/>
      <c r="I161" s="104"/>
    </row>
    <row r="162" spans="2:9" ht="35.1" customHeight="1">
      <c r="B162" s="211" t="s">
        <v>772</v>
      </c>
      <c r="C162" s="104"/>
      <c r="D162" s="104"/>
      <c r="E162" s="104"/>
      <c r="F162" s="104"/>
      <c r="G162" s="104"/>
      <c r="H162" s="104"/>
      <c r="I162" s="104"/>
    </row>
    <row r="163" spans="2:9" ht="35.1" customHeight="1">
      <c r="B163" s="211" t="s">
        <v>773</v>
      </c>
      <c r="C163" s="104"/>
      <c r="D163" s="104"/>
      <c r="E163" s="104"/>
      <c r="F163" s="104"/>
      <c r="G163" s="104"/>
      <c r="H163" s="104"/>
      <c r="I163" s="104"/>
    </row>
    <row r="164" spans="2:9" ht="35.1" customHeight="1">
      <c r="B164" s="211" t="s">
        <v>774</v>
      </c>
      <c r="C164" s="104"/>
      <c r="D164" s="104"/>
      <c r="E164" s="104"/>
      <c r="F164" s="104"/>
      <c r="G164" s="104"/>
      <c r="H164" s="104"/>
      <c r="I164" s="104"/>
    </row>
    <row r="165" spans="2:9" ht="35.1" customHeight="1">
      <c r="B165" s="211" t="s">
        <v>775</v>
      </c>
      <c r="C165" s="104"/>
      <c r="D165" s="104"/>
      <c r="E165" s="104"/>
      <c r="F165" s="104"/>
      <c r="G165" s="104"/>
      <c r="H165" s="104"/>
      <c r="I165" s="104"/>
    </row>
    <row r="166" spans="2:9" ht="35.1" customHeight="1">
      <c r="B166" s="211" t="s">
        <v>776</v>
      </c>
      <c r="C166" s="104"/>
      <c r="D166" s="104"/>
      <c r="E166" s="104"/>
      <c r="F166" s="104"/>
      <c r="G166" s="104"/>
      <c r="H166" s="104"/>
      <c r="I166" s="104"/>
    </row>
    <row r="167" spans="2:9" ht="35.1" customHeight="1">
      <c r="B167" s="211" t="s">
        <v>777</v>
      </c>
      <c r="C167" s="104"/>
      <c r="D167" s="104"/>
      <c r="E167" s="104"/>
      <c r="F167" s="104"/>
      <c r="G167" s="104"/>
      <c r="H167" s="104"/>
      <c r="I167" s="104"/>
    </row>
    <row r="168" spans="2:9" ht="35.1" customHeight="1">
      <c r="B168" s="211" t="s">
        <v>778</v>
      </c>
      <c r="C168" s="104"/>
      <c r="D168" s="104"/>
      <c r="E168" s="104"/>
      <c r="F168" s="104"/>
      <c r="G168" s="104"/>
      <c r="H168" s="104"/>
      <c r="I168" s="104"/>
    </row>
    <row r="169" spans="2:9" ht="35.1" customHeight="1">
      <c r="B169" s="211" t="s">
        <v>779</v>
      </c>
      <c r="C169" s="104"/>
      <c r="D169" s="104"/>
      <c r="E169" s="104"/>
      <c r="F169" s="104"/>
      <c r="G169" s="104"/>
      <c r="H169" s="104"/>
      <c r="I169" s="104"/>
    </row>
    <row r="170" spans="2:9" ht="35.1" customHeight="1">
      <c r="B170" s="211" t="s">
        <v>780</v>
      </c>
      <c r="C170" s="104"/>
      <c r="D170" s="104"/>
      <c r="E170" s="104"/>
      <c r="F170" s="104"/>
      <c r="G170" s="104"/>
      <c r="H170" s="104"/>
      <c r="I170" s="104"/>
    </row>
    <row r="171" spans="2:9" ht="35.1" customHeight="1">
      <c r="B171" s="211" t="s">
        <v>781</v>
      </c>
      <c r="C171" s="104"/>
      <c r="D171" s="104"/>
      <c r="E171" s="104"/>
      <c r="F171" s="104"/>
      <c r="G171" s="104"/>
      <c r="H171" s="104"/>
      <c r="I171" s="104"/>
    </row>
    <row r="172" spans="2:9" ht="35.1" customHeight="1">
      <c r="B172" s="211" t="s">
        <v>782</v>
      </c>
      <c r="C172" s="104"/>
      <c r="D172" s="104"/>
      <c r="E172" s="104"/>
      <c r="F172" s="104"/>
      <c r="G172" s="104"/>
      <c r="H172" s="104"/>
      <c r="I172" s="104"/>
    </row>
    <row r="173" spans="2:9" ht="35.1" customHeight="1">
      <c r="B173" s="211" t="s">
        <v>783</v>
      </c>
      <c r="C173" s="104"/>
      <c r="D173" s="104"/>
      <c r="E173" s="104"/>
      <c r="F173" s="104"/>
      <c r="G173" s="104"/>
      <c r="H173" s="104"/>
      <c r="I173" s="104"/>
    </row>
    <row r="174" spans="2:9" ht="35.1" customHeight="1">
      <c r="B174" s="211" t="s">
        <v>784</v>
      </c>
      <c r="C174" s="104"/>
      <c r="D174" s="104"/>
      <c r="E174" s="104"/>
      <c r="F174" s="104"/>
      <c r="G174" s="104"/>
      <c r="H174" s="104"/>
      <c r="I174" s="104"/>
    </row>
    <row r="175" spans="2:9" ht="35.1" customHeight="1">
      <c r="B175" s="211" t="s">
        <v>785</v>
      </c>
      <c r="C175" s="104"/>
      <c r="D175" s="104"/>
      <c r="E175" s="104"/>
      <c r="F175" s="104"/>
      <c r="G175" s="104"/>
      <c r="H175" s="104"/>
      <c r="I175" s="104"/>
    </row>
    <row r="176" spans="2:9" ht="35.1" customHeight="1">
      <c r="B176" s="211" t="s">
        <v>786</v>
      </c>
      <c r="C176" s="104"/>
      <c r="D176" s="104"/>
      <c r="E176" s="104"/>
      <c r="F176" s="104"/>
      <c r="G176" s="104"/>
      <c r="H176" s="104"/>
      <c r="I176" s="104"/>
    </row>
    <row r="177" spans="1:9" ht="35.1" customHeight="1">
      <c r="B177" s="211" t="s">
        <v>787</v>
      </c>
      <c r="C177" s="104"/>
      <c r="D177" s="104"/>
      <c r="E177" s="104"/>
      <c r="F177" s="104"/>
      <c r="G177" s="104"/>
      <c r="H177" s="104"/>
      <c r="I177" s="104"/>
    </row>
    <row r="178" spans="1:9" ht="35.1" customHeight="1">
      <c r="B178" s="211" t="s">
        <v>788</v>
      </c>
      <c r="C178" s="104"/>
      <c r="D178" s="104"/>
      <c r="E178" s="104"/>
      <c r="F178" s="104"/>
      <c r="G178" s="104"/>
      <c r="H178" s="104"/>
      <c r="I178" s="104"/>
    </row>
    <row r="179" spans="1:9" ht="35.1" customHeight="1">
      <c r="B179" s="211" t="s">
        <v>789</v>
      </c>
      <c r="C179" s="104"/>
      <c r="D179" s="104"/>
      <c r="E179" s="104"/>
      <c r="F179" s="104"/>
      <c r="G179" s="104"/>
      <c r="H179" s="104"/>
      <c r="I179" s="104"/>
    </row>
    <row r="180" spans="1:9" ht="35.1" customHeight="1">
      <c r="B180" s="211" t="s">
        <v>790</v>
      </c>
      <c r="C180" s="104"/>
      <c r="D180" s="104"/>
      <c r="E180" s="104"/>
      <c r="F180" s="104"/>
      <c r="G180" s="104"/>
      <c r="H180" s="104"/>
      <c r="I180" s="104"/>
    </row>
    <row r="181" spans="1:9" ht="35.1" customHeight="1">
      <c r="B181" s="211" t="s">
        <v>791</v>
      </c>
      <c r="C181" s="104"/>
      <c r="D181" s="104"/>
      <c r="E181" s="104"/>
      <c r="F181" s="104"/>
      <c r="G181" s="104"/>
      <c r="H181" s="104"/>
      <c r="I181" s="104"/>
    </row>
    <row r="182" spans="1:9" ht="35.1" customHeight="1">
      <c r="B182" s="211" t="s">
        <v>792</v>
      </c>
      <c r="C182" s="104"/>
      <c r="D182" s="104"/>
      <c r="E182" s="104"/>
      <c r="F182" s="104"/>
      <c r="G182" s="104"/>
      <c r="H182" s="104"/>
      <c r="I182" s="104"/>
    </row>
    <row r="183" spans="1:9" ht="35.1" customHeight="1">
      <c r="B183" s="211" t="s">
        <v>793</v>
      </c>
      <c r="C183" s="104"/>
      <c r="D183" s="104"/>
      <c r="E183" s="104"/>
      <c r="F183" s="104"/>
      <c r="G183" s="104"/>
      <c r="H183" s="104"/>
      <c r="I183" s="104"/>
    </row>
    <row r="184" spans="1:9" ht="35.1" customHeight="1">
      <c r="B184" s="211" t="s">
        <v>794</v>
      </c>
      <c r="C184" s="104"/>
      <c r="D184" s="104"/>
      <c r="E184" s="104"/>
      <c r="F184" s="104"/>
      <c r="G184" s="104"/>
      <c r="H184" s="104"/>
      <c r="I184" s="104"/>
    </row>
    <row r="185" spans="1:9" ht="35.1" customHeight="1">
      <c r="A185" s="458" t="s">
        <v>529</v>
      </c>
      <c r="B185" s="211" t="s">
        <v>795</v>
      </c>
      <c r="C185" s="104"/>
      <c r="D185" s="104"/>
      <c r="E185" s="104"/>
      <c r="F185" s="104"/>
      <c r="G185" s="104"/>
      <c r="H185" s="104"/>
      <c r="I185" s="104"/>
    </row>
    <row r="186" spans="1:9" ht="35.1" customHeight="1">
      <c r="A186" s="458" t="s">
        <v>559</v>
      </c>
      <c r="B186" s="211" t="s">
        <v>796</v>
      </c>
      <c r="C186" s="104"/>
      <c r="D186" s="104"/>
      <c r="E186" s="104"/>
      <c r="F186" s="104"/>
      <c r="G186" s="104"/>
      <c r="H186" s="104"/>
      <c r="I186" s="104"/>
    </row>
    <row r="187" spans="1:9" ht="35.1" customHeight="1">
      <c r="A187" s="458" t="s">
        <v>601</v>
      </c>
      <c r="B187" s="211" t="s">
        <v>797</v>
      </c>
      <c r="C187" s="104"/>
      <c r="D187" s="104"/>
      <c r="E187" s="104"/>
      <c r="F187" s="104"/>
      <c r="G187" s="104"/>
      <c r="H187" s="104"/>
      <c r="I187" s="104"/>
    </row>
    <row r="188" spans="1:9" ht="35.1" customHeight="1">
      <c r="A188" s="458" t="s">
        <v>602</v>
      </c>
      <c r="B188" s="211" t="s">
        <v>798</v>
      </c>
      <c r="C188" s="104"/>
      <c r="D188" s="104"/>
      <c r="E188" s="104"/>
      <c r="F188" s="104"/>
      <c r="G188" s="104"/>
      <c r="H188" s="104"/>
      <c r="I188" s="104"/>
    </row>
    <row r="189" spans="1:9" ht="35.1" customHeight="1">
      <c r="B189" s="211" t="s">
        <v>799</v>
      </c>
      <c r="C189" s="104"/>
      <c r="D189" s="104"/>
      <c r="E189" s="104"/>
      <c r="F189" s="104"/>
      <c r="G189" s="104"/>
      <c r="H189" s="104"/>
      <c r="I189" s="104"/>
    </row>
    <row r="190" spans="1:9" ht="35.1" customHeight="1">
      <c r="B190" s="211" t="s">
        <v>800</v>
      </c>
      <c r="C190" s="104"/>
      <c r="D190" s="104"/>
      <c r="E190" s="104"/>
      <c r="F190" s="104"/>
      <c r="G190" s="104"/>
      <c r="H190" s="104"/>
      <c r="I190" s="104"/>
    </row>
    <row r="191" spans="1:9" ht="35.1" customHeight="1">
      <c r="B191" s="211" t="s">
        <v>801</v>
      </c>
      <c r="C191" s="104"/>
      <c r="D191" s="104"/>
      <c r="E191" s="104"/>
      <c r="F191" s="104"/>
      <c r="G191" s="104"/>
      <c r="H191" s="104"/>
      <c r="I191" s="104"/>
    </row>
    <row r="192" spans="1:9" ht="35.1" customHeight="1">
      <c r="B192" s="211" t="s">
        <v>802</v>
      </c>
      <c r="C192" s="104"/>
      <c r="D192" s="104"/>
      <c r="E192" s="104"/>
      <c r="F192" s="104"/>
      <c r="G192" s="104"/>
      <c r="H192" s="104"/>
      <c r="I192" s="104"/>
    </row>
    <row r="193" spans="2:9" ht="35.1" customHeight="1">
      <c r="B193" s="211" t="s">
        <v>803</v>
      </c>
      <c r="C193" s="104"/>
      <c r="D193" s="104"/>
      <c r="E193" s="104"/>
      <c r="F193" s="104"/>
      <c r="G193" s="104"/>
      <c r="H193" s="104"/>
      <c r="I193" s="104"/>
    </row>
    <row r="194" spans="2:9" ht="35.1" customHeight="1">
      <c r="B194" s="211" t="s">
        <v>804</v>
      </c>
      <c r="C194" s="104"/>
      <c r="D194" s="104"/>
      <c r="E194" s="104"/>
      <c r="F194" s="104"/>
      <c r="G194" s="104"/>
      <c r="H194" s="104"/>
      <c r="I194" s="104"/>
    </row>
    <row r="195" spans="2:9" ht="35.1" customHeight="1">
      <c r="B195" s="211" t="s">
        <v>805</v>
      </c>
      <c r="C195" s="104"/>
      <c r="D195" s="104"/>
      <c r="E195" s="104"/>
      <c r="F195" s="104"/>
      <c r="G195" s="104"/>
      <c r="H195" s="104"/>
      <c r="I195" s="104"/>
    </row>
    <row r="196" spans="2:9" ht="35.1" customHeight="1">
      <c r="B196" s="211" t="s">
        <v>806</v>
      </c>
      <c r="C196" s="104"/>
      <c r="D196" s="104"/>
      <c r="E196" s="104"/>
      <c r="F196" s="104"/>
      <c r="G196" s="104"/>
      <c r="H196" s="104"/>
      <c r="I196" s="104"/>
    </row>
    <row r="197" spans="2:9" ht="35.1" customHeight="1">
      <c r="B197" s="211" t="s">
        <v>807</v>
      </c>
      <c r="C197" s="104"/>
      <c r="D197" s="104"/>
      <c r="E197" s="104"/>
      <c r="F197" s="104"/>
      <c r="G197" s="104"/>
      <c r="H197" s="104"/>
      <c r="I197" s="104"/>
    </row>
    <row r="198" spans="2:9" ht="35.1" customHeight="1">
      <c r="B198" s="211" t="s">
        <v>808</v>
      </c>
      <c r="C198" s="104"/>
      <c r="D198" s="104"/>
      <c r="E198" s="104"/>
      <c r="F198" s="104"/>
      <c r="G198" s="104"/>
      <c r="H198" s="104"/>
      <c r="I198" s="104"/>
    </row>
    <row r="199" spans="2:9" ht="35.1" customHeight="1">
      <c r="B199" s="211" t="s">
        <v>809</v>
      </c>
      <c r="C199" s="104"/>
      <c r="D199" s="104"/>
      <c r="E199" s="104"/>
      <c r="F199" s="104"/>
      <c r="G199" s="104"/>
      <c r="H199" s="104"/>
      <c r="I199" s="104"/>
    </row>
    <row r="200" spans="2:9" ht="35.1" customHeight="1">
      <c r="B200" s="211" t="s">
        <v>810</v>
      </c>
      <c r="C200" s="104"/>
      <c r="D200" s="104"/>
      <c r="E200" s="104"/>
      <c r="F200" s="104"/>
      <c r="G200" s="104"/>
      <c r="H200" s="104"/>
      <c r="I200" s="104"/>
    </row>
    <row r="201" spans="2:9" ht="35.1" customHeight="1">
      <c r="B201" s="211" t="s">
        <v>811</v>
      </c>
      <c r="C201" s="104"/>
      <c r="D201" s="104"/>
      <c r="E201" s="104"/>
      <c r="F201" s="104"/>
      <c r="G201" s="104"/>
      <c r="H201" s="104"/>
      <c r="I201" s="104"/>
    </row>
    <row r="202" spans="2:9" ht="35.1" customHeight="1">
      <c r="B202" s="211" t="s">
        <v>812</v>
      </c>
      <c r="C202" s="104"/>
      <c r="D202" s="104"/>
      <c r="E202" s="104"/>
      <c r="F202" s="104"/>
      <c r="G202" s="104"/>
      <c r="H202" s="104"/>
      <c r="I202" s="104"/>
    </row>
    <row r="203" spans="2:9" ht="35.1" customHeight="1">
      <c r="B203" s="211" t="s">
        <v>813</v>
      </c>
      <c r="C203" s="104"/>
      <c r="D203" s="104"/>
      <c r="E203" s="104"/>
      <c r="F203" s="104"/>
      <c r="G203" s="104"/>
      <c r="H203" s="104"/>
      <c r="I203" s="104"/>
    </row>
    <row r="204" spans="2:9" ht="35.1" customHeight="1">
      <c r="B204" s="211" t="s">
        <v>814</v>
      </c>
      <c r="C204" s="104"/>
      <c r="D204" s="104"/>
      <c r="E204" s="104"/>
      <c r="F204" s="104"/>
      <c r="G204" s="104"/>
      <c r="H204" s="104"/>
      <c r="I204" s="104"/>
    </row>
    <row r="205" spans="2:9" ht="35.1" customHeight="1">
      <c r="B205" s="211" t="s">
        <v>815</v>
      </c>
      <c r="C205" s="104"/>
      <c r="D205" s="104"/>
      <c r="E205" s="104"/>
      <c r="F205" s="104"/>
      <c r="G205" s="104"/>
      <c r="H205" s="104"/>
      <c r="I205" s="104"/>
    </row>
    <row r="206" spans="2:9" ht="35.1" customHeight="1">
      <c r="B206" s="211" t="s">
        <v>816</v>
      </c>
      <c r="C206" s="104"/>
      <c r="D206" s="104"/>
      <c r="E206" s="104"/>
      <c r="F206" s="104"/>
      <c r="G206" s="104"/>
      <c r="H206" s="104"/>
      <c r="I206" s="104"/>
    </row>
    <row r="207" spans="2:9" ht="35.1" customHeight="1">
      <c r="B207" s="211" t="s">
        <v>817</v>
      </c>
      <c r="C207" s="104"/>
      <c r="D207" s="104"/>
      <c r="E207" s="104"/>
      <c r="F207" s="104"/>
      <c r="G207" s="104"/>
      <c r="H207" s="104"/>
      <c r="I207" s="104"/>
    </row>
    <row r="208" spans="2:9" ht="35.1" customHeight="1">
      <c r="B208" s="211" t="s">
        <v>818</v>
      </c>
      <c r="C208" s="104"/>
      <c r="D208" s="104"/>
      <c r="E208" s="104"/>
      <c r="F208" s="104"/>
      <c r="G208" s="104"/>
      <c r="H208" s="104"/>
      <c r="I208" s="104"/>
    </row>
    <row r="209" spans="2:9" ht="35.1" customHeight="1">
      <c r="B209" s="211" t="s">
        <v>819</v>
      </c>
      <c r="C209" s="104"/>
      <c r="D209" s="104"/>
      <c r="E209" s="104"/>
      <c r="F209" s="104"/>
      <c r="G209" s="104"/>
      <c r="H209" s="104"/>
      <c r="I209" s="104"/>
    </row>
    <row r="210" spans="2:9" ht="35.1" customHeight="1">
      <c r="B210" s="211" t="s">
        <v>820</v>
      </c>
      <c r="C210" s="104"/>
      <c r="D210" s="104"/>
      <c r="E210" s="104"/>
      <c r="F210" s="104"/>
      <c r="G210" s="104"/>
      <c r="H210" s="104"/>
      <c r="I210" s="104"/>
    </row>
    <row r="211" spans="2:9" ht="35.1" customHeight="1">
      <c r="B211" s="211" t="s">
        <v>821</v>
      </c>
      <c r="C211" s="104"/>
      <c r="D211" s="104"/>
      <c r="E211" s="104"/>
      <c r="F211" s="104"/>
      <c r="G211" s="104"/>
      <c r="H211" s="104"/>
      <c r="I211" s="104"/>
    </row>
    <row r="212" spans="2:9" ht="35.1" customHeight="1">
      <c r="B212" s="211" t="s">
        <v>822</v>
      </c>
      <c r="C212" s="104"/>
      <c r="D212" s="104"/>
      <c r="E212" s="104"/>
      <c r="F212" s="104"/>
      <c r="G212" s="104"/>
      <c r="H212" s="104"/>
      <c r="I212" s="104"/>
    </row>
    <row r="213" spans="2:9" ht="35.1" customHeight="1">
      <c r="B213" s="211"/>
      <c r="C213" s="104"/>
      <c r="D213" s="104"/>
      <c r="E213" s="104"/>
      <c r="F213" s="104"/>
      <c r="G213" s="104"/>
      <c r="H213" s="104"/>
      <c r="I213" s="104"/>
    </row>
    <row r="214" spans="2:9" ht="35.1" customHeight="1">
      <c r="B214" s="211"/>
      <c r="C214" s="104"/>
      <c r="D214" s="104"/>
      <c r="E214" s="104"/>
      <c r="F214" s="104"/>
      <c r="G214" s="104"/>
      <c r="H214" s="104"/>
      <c r="I214" s="104"/>
    </row>
    <row r="215" spans="2:9" ht="35.1" customHeight="1">
      <c r="B215" s="211"/>
      <c r="C215" s="104"/>
      <c r="D215" s="104"/>
      <c r="E215" s="104"/>
      <c r="F215" s="104"/>
      <c r="G215" s="104"/>
      <c r="H215" s="104"/>
      <c r="I215" s="104"/>
    </row>
    <row r="216" spans="2:9" ht="35.1" customHeight="1">
      <c r="B216" s="211"/>
      <c r="C216" s="104"/>
      <c r="D216" s="104"/>
      <c r="E216" s="104"/>
      <c r="F216" s="104"/>
      <c r="G216" s="104"/>
      <c r="H216" s="104"/>
      <c r="I216" s="104"/>
    </row>
    <row r="217" spans="2:9" ht="35.1" customHeight="1">
      <c r="B217" s="211"/>
      <c r="C217" s="104"/>
      <c r="D217" s="104"/>
      <c r="E217" s="104"/>
      <c r="F217" s="104"/>
      <c r="G217" s="104"/>
      <c r="H217" s="104"/>
      <c r="I217" s="104"/>
    </row>
    <row r="218" spans="2:9" ht="35.1" customHeight="1">
      <c r="B218" s="211"/>
      <c r="C218" s="104"/>
      <c r="D218" s="104"/>
      <c r="E218" s="104"/>
      <c r="F218" s="104"/>
      <c r="G218" s="104"/>
      <c r="H218" s="104"/>
      <c r="I218" s="104"/>
    </row>
    <row r="219" spans="2:9" ht="35.1" customHeight="1">
      <c r="B219" s="211"/>
      <c r="C219" s="104"/>
      <c r="D219" s="104"/>
      <c r="E219" s="104"/>
      <c r="F219" s="104"/>
      <c r="G219" s="104"/>
      <c r="H219" s="104"/>
      <c r="I219" s="104"/>
    </row>
    <row r="220" spans="2:9" ht="35.1" customHeight="1">
      <c r="B220" s="211"/>
      <c r="C220" s="104"/>
      <c r="D220" s="104"/>
      <c r="E220" s="104"/>
      <c r="F220" s="104"/>
      <c r="G220" s="104"/>
      <c r="H220" s="104"/>
      <c r="I220" s="104"/>
    </row>
    <row r="221" spans="2:9" ht="35.1" customHeight="1">
      <c r="B221" s="211"/>
      <c r="C221" s="104"/>
      <c r="D221" s="104"/>
      <c r="E221" s="104"/>
      <c r="F221" s="104"/>
      <c r="G221" s="104"/>
      <c r="H221" s="104"/>
      <c r="I221" s="104"/>
    </row>
    <row r="222" spans="2:9" ht="35.1" customHeight="1">
      <c r="B222" s="211"/>
      <c r="C222" s="104"/>
      <c r="D222" s="104"/>
      <c r="E222" s="104"/>
      <c r="F222" s="104"/>
      <c r="G222" s="104"/>
      <c r="H222" s="104"/>
      <c r="I222" s="104"/>
    </row>
    <row r="223" spans="2:9" ht="35.1" customHeight="1">
      <c r="B223" s="211"/>
      <c r="C223" s="104"/>
      <c r="D223" s="104"/>
      <c r="E223" s="104"/>
      <c r="F223" s="104"/>
      <c r="G223" s="104"/>
      <c r="H223" s="104"/>
      <c r="I223" s="104"/>
    </row>
    <row r="224" spans="2:9" ht="35.1" customHeight="1">
      <c r="B224" s="211"/>
      <c r="C224" s="104"/>
      <c r="D224" s="104"/>
      <c r="E224" s="104"/>
      <c r="F224" s="104"/>
      <c r="G224" s="104"/>
      <c r="H224" s="104"/>
      <c r="I224" s="104"/>
    </row>
    <row r="225" spans="2:9" ht="35.1" customHeight="1">
      <c r="B225" s="211"/>
      <c r="C225" s="104"/>
      <c r="D225" s="104"/>
      <c r="E225" s="104"/>
      <c r="F225" s="104"/>
      <c r="G225" s="104"/>
      <c r="H225" s="104"/>
      <c r="I225" s="104"/>
    </row>
    <row r="226" spans="2:9" ht="35.1" customHeight="1">
      <c r="B226" s="211"/>
      <c r="C226" s="104"/>
      <c r="D226" s="104"/>
      <c r="E226" s="104"/>
      <c r="F226" s="104"/>
      <c r="G226" s="104"/>
      <c r="H226" s="104"/>
      <c r="I226" s="104"/>
    </row>
    <row r="227" spans="2:9" ht="35.1" customHeight="1">
      <c r="B227" s="211"/>
      <c r="C227" s="104"/>
      <c r="D227" s="104"/>
      <c r="E227" s="104"/>
      <c r="F227" s="104"/>
      <c r="G227" s="104"/>
      <c r="H227" s="104"/>
      <c r="I227" s="104"/>
    </row>
    <row r="228" spans="2:9" ht="35.1" customHeight="1">
      <c r="B228" s="211"/>
      <c r="C228" s="104"/>
      <c r="D228" s="104"/>
      <c r="E228" s="104"/>
      <c r="F228" s="104"/>
      <c r="G228" s="104"/>
      <c r="H228" s="104"/>
      <c r="I228" s="104"/>
    </row>
    <row r="229" spans="2:9" ht="35.1" customHeight="1">
      <c r="B229" s="211"/>
      <c r="C229" s="104"/>
      <c r="D229" s="104"/>
      <c r="E229" s="104"/>
      <c r="F229" s="104"/>
      <c r="G229" s="104"/>
      <c r="H229" s="104"/>
      <c r="I229" s="104"/>
    </row>
    <row r="230" spans="2:9" ht="35.1" customHeight="1">
      <c r="B230" s="211"/>
      <c r="C230" s="104"/>
      <c r="D230" s="104"/>
      <c r="E230" s="104"/>
      <c r="F230" s="104"/>
      <c r="G230" s="104"/>
      <c r="H230" s="104"/>
      <c r="I230" s="104"/>
    </row>
    <row r="231" spans="2:9" ht="35.1" customHeight="1">
      <c r="B231" s="211"/>
      <c r="C231" s="104"/>
      <c r="D231" s="104"/>
      <c r="E231" s="104"/>
      <c r="F231" s="104"/>
      <c r="G231" s="104"/>
      <c r="H231" s="104"/>
      <c r="I231" s="104"/>
    </row>
    <row r="232" spans="2:9" ht="35.1" customHeight="1">
      <c r="B232" s="211"/>
      <c r="C232" s="104"/>
      <c r="D232" s="104"/>
      <c r="E232" s="104"/>
      <c r="F232" s="104"/>
      <c r="G232" s="104"/>
      <c r="H232" s="104"/>
      <c r="I232" s="104"/>
    </row>
    <row r="233" spans="2:9" ht="35.1" customHeight="1">
      <c r="B233" s="211"/>
      <c r="C233" s="104"/>
      <c r="D233" s="104"/>
      <c r="E233" s="104"/>
      <c r="F233" s="104"/>
      <c r="G233" s="104"/>
      <c r="H233" s="104"/>
      <c r="I233" s="104"/>
    </row>
    <row r="234" spans="2:9" ht="35.1" customHeight="1">
      <c r="B234" s="211"/>
      <c r="C234" s="104"/>
      <c r="D234" s="104"/>
      <c r="E234" s="104"/>
      <c r="F234" s="104"/>
      <c r="G234" s="104"/>
      <c r="H234" s="104"/>
      <c r="I234" s="104"/>
    </row>
    <row r="235" spans="2:9" ht="35.1" customHeight="1">
      <c r="B235" s="211"/>
      <c r="C235" s="104"/>
      <c r="D235" s="104"/>
      <c r="E235" s="104"/>
      <c r="F235" s="104"/>
      <c r="G235" s="104"/>
      <c r="H235" s="104"/>
      <c r="I235" s="104"/>
    </row>
    <row r="236" spans="2:9" ht="35.1" customHeight="1">
      <c r="B236" s="211"/>
      <c r="C236" s="104"/>
      <c r="D236" s="104"/>
      <c r="E236" s="104"/>
      <c r="F236" s="104"/>
      <c r="G236" s="104"/>
      <c r="H236" s="104"/>
      <c r="I236" s="104"/>
    </row>
    <row r="237" spans="2:9" ht="35.1" customHeight="1">
      <c r="B237" s="211"/>
      <c r="C237" s="104"/>
      <c r="D237" s="104"/>
      <c r="E237" s="104"/>
      <c r="F237" s="104"/>
      <c r="G237" s="104"/>
      <c r="H237" s="104"/>
      <c r="I237" s="104"/>
    </row>
    <row r="238" spans="2:9" ht="35.1" customHeight="1">
      <c r="B238" s="211"/>
      <c r="C238" s="104"/>
      <c r="D238" s="104"/>
      <c r="E238" s="104"/>
      <c r="F238" s="104"/>
      <c r="G238" s="104"/>
      <c r="H238" s="104"/>
      <c r="I238" s="104"/>
    </row>
    <row r="239" spans="2:9" ht="35.1" customHeight="1">
      <c r="B239" s="211"/>
      <c r="C239" s="104"/>
      <c r="D239" s="104"/>
      <c r="E239" s="104"/>
      <c r="F239" s="104"/>
      <c r="G239" s="104"/>
      <c r="H239" s="104"/>
      <c r="I239" s="104"/>
    </row>
    <row r="240" spans="2:9" ht="35.1" customHeight="1">
      <c r="B240" s="211"/>
      <c r="C240" s="104"/>
      <c r="D240" s="104"/>
      <c r="E240" s="104"/>
      <c r="F240" s="104"/>
      <c r="G240" s="104"/>
      <c r="H240" s="104"/>
      <c r="I240" s="104"/>
    </row>
    <row r="241" spans="2:9" ht="35.1" customHeight="1">
      <c r="B241" s="211"/>
      <c r="C241" s="104"/>
      <c r="D241" s="104"/>
      <c r="E241" s="104"/>
      <c r="F241" s="104"/>
      <c r="G241" s="104"/>
      <c r="H241" s="104"/>
      <c r="I241" s="104"/>
    </row>
    <row r="242" spans="2:9" ht="35.1" customHeight="1">
      <c r="B242" s="211"/>
      <c r="C242" s="104"/>
      <c r="D242" s="104"/>
      <c r="E242" s="104"/>
      <c r="F242" s="104"/>
      <c r="G242" s="104"/>
      <c r="H242" s="104"/>
      <c r="I242" s="104"/>
    </row>
    <row r="243" spans="2:9" ht="35.1" customHeight="1">
      <c r="B243" s="211"/>
      <c r="C243" s="104"/>
      <c r="D243" s="104"/>
      <c r="E243" s="104"/>
      <c r="F243" s="104"/>
      <c r="G243" s="104"/>
      <c r="H243" s="104"/>
      <c r="I243" s="104"/>
    </row>
    <row r="244" spans="2:9" ht="35.1" customHeight="1">
      <c r="B244" s="211"/>
      <c r="C244" s="104"/>
      <c r="D244" s="104"/>
      <c r="E244" s="104"/>
      <c r="F244" s="104"/>
      <c r="G244" s="104"/>
      <c r="H244" s="104"/>
      <c r="I244" s="104"/>
    </row>
    <row r="245" spans="2:9" ht="35.1" customHeight="1">
      <c r="B245" s="211"/>
      <c r="C245" s="104"/>
      <c r="D245" s="104"/>
      <c r="E245" s="104"/>
      <c r="F245" s="104"/>
      <c r="G245" s="104"/>
      <c r="H245" s="104"/>
      <c r="I245" s="104"/>
    </row>
    <row r="246" spans="2:9" ht="35.1" customHeight="1">
      <c r="B246" s="211"/>
      <c r="C246" s="104"/>
      <c r="D246" s="104"/>
      <c r="E246" s="104"/>
      <c r="F246" s="104"/>
      <c r="G246" s="104"/>
      <c r="H246" s="104"/>
      <c r="I246" s="104"/>
    </row>
    <row r="247" spans="2:9" ht="35.1" customHeight="1">
      <c r="B247" s="211"/>
      <c r="C247" s="104"/>
      <c r="D247" s="104"/>
      <c r="E247" s="104"/>
      <c r="F247" s="104"/>
      <c r="G247" s="104"/>
      <c r="H247" s="104"/>
      <c r="I247" s="104"/>
    </row>
    <row r="248" spans="2:9" ht="35.1" customHeight="1">
      <c r="B248" s="211"/>
      <c r="C248" s="104"/>
      <c r="D248" s="104"/>
      <c r="E248" s="104"/>
      <c r="F248" s="104"/>
      <c r="G248" s="104"/>
      <c r="H248" s="104"/>
      <c r="I248" s="104"/>
    </row>
    <row r="249" spans="2:9" ht="35.1" customHeight="1">
      <c r="B249" s="211"/>
      <c r="C249" s="104"/>
      <c r="D249" s="104"/>
      <c r="E249" s="104"/>
      <c r="F249" s="104"/>
      <c r="G249" s="104"/>
      <c r="H249" s="104"/>
      <c r="I249" s="104"/>
    </row>
    <row r="250" spans="2:9" ht="35.1" customHeight="1">
      <c r="B250" s="211"/>
      <c r="C250" s="104"/>
      <c r="D250" s="104"/>
      <c r="E250" s="104"/>
      <c r="F250" s="104"/>
      <c r="G250" s="104"/>
      <c r="H250" s="104"/>
      <c r="I250" s="104"/>
    </row>
    <row r="251" spans="2:9" ht="35.1" customHeight="1">
      <c r="B251" s="211"/>
      <c r="C251" s="104"/>
      <c r="D251" s="104"/>
      <c r="E251" s="104"/>
      <c r="F251" s="104"/>
      <c r="G251" s="104"/>
      <c r="H251" s="104"/>
      <c r="I251" s="104"/>
    </row>
    <row r="252" spans="2:9" ht="35.1" customHeight="1">
      <c r="B252" s="211"/>
      <c r="C252" s="104"/>
      <c r="D252" s="104"/>
      <c r="E252" s="104"/>
      <c r="F252" s="104"/>
      <c r="G252" s="104"/>
      <c r="H252" s="104"/>
      <c r="I252" s="104"/>
    </row>
    <row r="253" spans="2:9" ht="35.1" customHeight="1">
      <c r="B253" s="211"/>
      <c r="C253" s="104"/>
      <c r="D253" s="104"/>
      <c r="E253" s="104"/>
      <c r="F253" s="104"/>
      <c r="G253" s="104"/>
      <c r="H253" s="104"/>
      <c r="I253" s="104"/>
    </row>
    <row r="254" spans="2:9" ht="35.1" customHeight="1">
      <c r="B254" s="211"/>
      <c r="C254" s="104"/>
      <c r="D254" s="104"/>
      <c r="E254" s="104"/>
      <c r="F254" s="104"/>
      <c r="G254" s="104"/>
      <c r="H254" s="104"/>
      <c r="I254" s="104"/>
    </row>
    <row r="255" spans="2:9" ht="35.1" customHeight="1">
      <c r="B255" s="211"/>
      <c r="C255" s="104"/>
      <c r="D255" s="104"/>
      <c r="E255" s="104"/>
      <c r="F255" s="104"/>
      <c r="G255" s="104"/>
      <c r="H255" s="104"/>
      <c r="I255" s="104"/>
    </row>
    <row r="256" spans="2:9" ht="35.1" customHeight="1">
      <c r="B256" s="211"/>
      <c r="C256" s="104"/>
      <c r="D256" s="104"/>
      <c r="E256" s="104"/>
      <c r="F256" s="104"/>
      <c r="G256" s="104"/>
      <c r="H256" s="104"/>
      <c r="I256" s="104"/>
    </row>
    <row r="257" spans="2:9" ht="35.1" customHeight="1">
      <c r="B257" s="211"/>
      <c r="C257" s="104"/>
      <c r="D257" s="104"/>
      <c r="E257" s="104"/>
      <c r="F257" s="104"/>
      <c r="G257" s="104"/>
      <c r="H257" s="104"/>
      <c r="I257" s="104"/>
    </row>
    <row r="258" spans="2:9" ht="35.1" customHeight="1">
      <c r="B258" s="211"/>
      <c r="C258" s="104"/>
      <c r="D258" s="104"/>
      <c r="E258" s="104"/>
      <c r="F258" s="104"/>
      <c r="G258" s="104"/>
      <c r="H258" s="104"/>
      <c r="I258" s="104"/>
    </row>
    <row r="259" spans="2:9" ht="35.1" customHeight="1">
      <c r="B259" s="211"/>
      <c r="C259" s="104"/>
      <c r="D259" s="104"/>
      <c r="E259" s="104"/>
      <c r="F259" s="104"/>
      <c r="G259" s="104"/>
      <c r="H259" s="104"/>
      <c r="I259" s="104"/>
    </row>
    <row r="260" spans="2:9" ht="35.1" customHeight="1">
      <c r="B260" s="211"/>
      <c r="C260" s="104"/>
      <c r="D260" s="104"/>
      <c r="E260" s="104"/>
      <c r="F260" s="104"/>
      <c r="G260" s="104"/>
      <c r="H260" s="104"/>
      <c r="I260" s="104"/>
    </row>
    <row r="261" spans="2:9" ht="35.1" customHeight="1">
      <c r="B261" s="211"/>
      <c r="C261" s="104"/>
      <c r="D261" s="104"/>
      <c r="E261" s="104"/>
      <c r="F261" s="104"/>
      <c r="G261" s="104"/>
      <c r="H261" s="104"/>
      <c r="I261" s="104"/>
    </row>
    <row r="262" spans="2:9" ht="35.1" customHeight="1">
      <c r="B262" s="211"/>
      <c r="C262" s="104"/>
      <c r="D262" s="104"/>
      <c r="E262" s="104"/>
      <c r="F262" s="104"/>
      <c r="G262" s="104"/>
      <c r="H262" s="104"/>
      <c r="I262" s="104"/>
    </row>
    <row r="263" spans="2:9" ht="35.1" customHeight="1">
      <c r="B263" s="211"/>
      <c r="C263" s="104"/>
      <c r="D263" s="104"/>
      <c r="E263" s="104"/>
      <c r="F263" s="104"/>
      <c r="G263" s="104"/>
      <c r="H263" s="104"/>
      <c r="I263" s="104"/>
    </row>
    <row r="264" spans="2:9" ht="35.1" customHeight="1">
      <c r="B264" s="211"/>
      <c r="C264" s="104"/>
      <c r="D264" s="104"/>
      <c r="E264" s="104"/>
      <c r="F264" s="104"/>
      <c r="G264" s="104"/>
      <c r="H264" s="104"/>
      <c r="I264" s="104"/>
    </row>
    <row r="265" spans="2:9" ht="35.1" customHeight="1">
      <c r="B265" s="211"/>
      <c r="C265" s="104"/>
      <c r="D265" s="104"/>
      <c r="E265" s="104"/>
      <c r="F265" s="104"/>
      <c r="G265" s="104"/>
      <c r="H265" s="104"/>
      <c r="I265" s="104"/>
    </row>
    <row r="266" spans="2:9" ht="35.1" customHeight="1">
      <c r="B266" s="211"/>
      <c r="C266" s="104"/>
      <c r="D266" s="104"/>
      <c r="E266" s="104"/>
      <c r="F266" s="104"/>
      <c r="G266" s="104"/>
      <c r="H266" s="104"/>
      <c r="I266" s="104"/>
    </row>
    <row r="267" spans="2:9" ht="35.1" customHeight="1">
      <c r="B267" s="211"/>
      <c r="C267" s="104"/>
      <c r="D267" s="104"/>
      <c r="E267" s="104"/>
      <c r="F267" s="104"/>
      <c r="G267" s="104"/>
      <c r="H267" s="104"/>
      <c r="I267" s="104"/>
    </row>
    <row r="268" spans="2:9" ht="35.1" customHeight="1">
      <c r="B268" s="211"/>
      <c r="C268" s="104"/>
      <c r="D268" s="104"/>
      <c r="E268" s="104"/>
      <c r="F268" s="104"/>
      <c r="G268" s="104"/>
      <c r="H268" s="104"/>
      <c r="I268" s="104"/>
    </row>
    <row r="269" spans="2:9" ht="35.1" customHeight="1">
      <c r="B269" s="211"/>
      <c r="C269" s="104"/>
      <c r="D269" s="104"/>
      <c r="E269" s="104"/>
      <c r="F269" s="104"/>
      <c r="G269" s="104"/>
      <c r="H269" s="104"/>
      <c r="I269" s="104"/>
    </row>
    <row r="270" spans="2:9" ht="35.1" customHeight="1">
      <c r="B270" s="211"/>
      <c r="C270" s="104"/>
      <c r="D270" s="104"/>
      <c r="E270" s="104"/>
      <c r="F270" s="104"/>
      <c r="G270" s="104"/>
      <c r="H270" s="104"/>
      <c r="I270" s="104"/>
    </row>
    <row r="271" spans="2:9" ht="35.1" customHeight="1">
      <c r="B271" s="211"/>
      <c r="C271" s="104"/>
      <c r="D271" s="104"/>
      <c r="E271" s="104"/>
      <c r="F271" s="104"/>
      <c r="G271" s="104"/>
      <c r="H271" s="104"/>
      <c r="I271" s="104"/>
    </row>
    <row r="272" spans="2:9" ht="35.1" customHeight="1">
      <c r="B272" s="211"/>
      <c r="C272" s="104"/>
      <c r="D272" s="104"/>
      <c r="E272" s="104"/>
      <c r="F272" s="104"/>
      <c r="G272" s="104"/>
      <c r="H272" s="104"/>
      <c r="I272" s="104"/>
    </row>
    <row r="273" spans="2:9" ht="35.1" customHeight="1">
      <c r="B273" s="211"/>
      <c r="C273" s="104"/>
      <c r="D273" s="104"/>
      <c r="E273" s="104"/>
      <c r="F273" s="104"/>
      <c r="G273" s="104"/>
      <c r="H273" s="104"/>
      <c r="I273" s="104"/>
    </row>
    <row r="274" spans="2:9" ht="35.1" customHeight="1">
      <c r="B274" s="211"/>
      <c r="C274" s="104"/>
      <c r="D274" s="104"/>
      <c r="E274" s="104"/>
      <c r="F274" s="104"/>
      <c r="G274" s="104"/>
      <c r="H274" s="104"/>
      <c r="I274" s="104"/>
    </row>
    <row r="275" spans="2:9" ht="35.1" customHeight="1">
      <c r="B275" s="211"/>
      <c r="C275" s="104"/>
      <c r="D275" s="104"/>
      <c r="E275" s="104"/>
      <c r="F275" s="104"/>
      <c r="G275" s="104"/>
      <c r="H275" s="104"/>
      <c r="I275" s="104"/>
    </row>
    <row r="276" spans="2:9" ht="35.1" customHeight="1">
      <c r="B276" s="211"/>
      <c r="C276" s="104"/>
      <c r="D276" s="104"/>
      <c r="E276" s="104"/>
      <c r="F276" s="104"/>
      <c r="G276" s="104"/>
      <c r="H276" s="104"/>
      <c r="I276" s="104"/>
    </row>
    <row r="277" spans="2:9" ht="35.1" customHeight="1">
      <c r="B277" s="211"/>
      <c r="C277" s="104"/>
      <c r="D277" s="104"/>
      <c r="E277" s="104"/>
      <c r="F277" s="104"/>
      <c r="G277" s="104"/>
      <c r="H277" s="104"/>
      <c r="I277" s="104"/>
    </row>
    <row r="278" spans="2:9" ht="35.1" customHeight="1">
      <c r="B278" s="211"/>
      <c r="C278" s="104"/>
      <c r="D278" s="104"/>
      <c r="E278" s="104"/>
      <c r="F278" s="104"/>
      <c r="G278" s="104"/>
      <c r="H278" s="104"/>
      <c r="I278" s="104"/>
    </row>
    <row r="279" spans="2:9" ht="35.1" customHeight="1">
      <c r="B279" s="211"/>
      <c r="C279" s="104"/>
      <c r="D279" s="104"/>
      <c r="E279" s="104"/>
      <c r="F279" s="104"/>
      <c r="G279" s="104"/>
      <c r="H279" s="104"/>
      <c r="I279" s="104"/>
    </row>
    <row r="280" spans="2:9" ht="35.1" customHeight="1">
      <c r="B280" s="211"/>
      <c r="C280" s="104"/>
      <c r="D280" s="104"/>
      <c r="E280" s="104"/>
      <c r="F280" s="104"/>
      <c r="G280" s="104"/>
      <c r="H280" s="104"/>
      <c r="I280" s="104"/>
    </row>
    <row r="281" spans="2:9" ht="35.1" customHeight="1">
      <c r="B281" s="211"/>
      <c r="C281" s="104"/>
      <c r="D281" s="104"/>
      <c r="E281" s="104"/>
      <c r="F281" s="104"/>
      <c r="G281" s="104"/>
      <c r="H281" s="104"/>
      <c r="I281" s="104"/>
    </row>
    <row r="282" spans="2:9" ht="35.1" customHeight="1">
      <c r="B282" s="211"/>
      <c r="C282" s="104"/>
      <c r="D282" s="104"/>
      <c r="E282" s="104"/>
      <c r="F282" s="104"/>
      <c r="G282" s="104"/>
      <c r="H282" s="104"/>
      <c r="I282" s="104"/>
    </row>
    <row r="283" spans="2:9" ht="35.1" customHeight="1">
      <c r="B283" s="211"/>
      <c r="C283" s="104"/>
      <c r="D283" s="104"/>
      <c r="E283" s="104"/>
      <c r="F283" s="104"/>
      <c r="G283" s="104"/>
      <c r="H283" s="104"/>
      <c r="I283" s="104"/>
    </row>
    <row r="284" spans="2:9" ht="35.1" customHeight="1">
      <c r="B284" s="211"/>
      <c r="C284" s="104"/>
      <c r="D284" s="104"/>
      <c r="E284" s="104"/>
      <c r="F284" s="104"/>
      <c r="G284" s="104"/>
      <c r="H284" s="104"/>
      <c r="I284" s="104"/>
    </row>
    <row r="285" spans="2:9" ht="35.1" customHeight="1">
      <c r="B285" s="211"/>
      <c r="C285" s="104"/>
      <c r="D285" s="104"/>
      <c r="E285" s="104"/>
      <c r="F285" s="104"/>
      <c r="G285" s="104"/>
      <c r="H285" s="104"/>
      <c r="I285" s="104"/>
    </row>
    <row r="286" spans="2:9" ht="35.1" customHeight="1">
      <c r="B286" s="211"/>
      <c r="C286" s="104"/>
      <c r="D286" s="104"/>
      <c r="E286" s="104"/>
      <c r="F286" s="104"/>
      <c r="G286" s="104"/>
      <c r="H286" s="104"/>
      <c r="I286" s="104"/>
    </row>
    <row r="287" spans="2:9" ht="35.1" customHeight="1">
      <c r="B287" s="211"/>
      <c r="C287" s="104"/>
      <c r="D287" s="104"/>
      <c r="E287" s="104"/>
      <c r="F287" s="104"/>
      <c r="G287" s="104"/>
      <c r="H287" s="104"/>
      <c r="I287" s="104"/>
    </row>
    <row r="288" spans="2:9" ht="35.1" customHeight="1">
      <c r="B288" s="211"/>
      <c r="C288" s="104"/>
      <c r="D288" s="104"/>
      <c r="E288" s="104"/>
      <c r="F288" s="104"/>
      <c r="G288" s="104"/>
      <c r="H288" s="104"/>
      <c r="I288" s="104"/>
    </row>
    <row r="289" spans="2:9" ht="35.1" customHeight="1">
      <c r="B289" s="211"/>
      <c r="C289" s="104"/>
      <c r="D289" s="104"/>
      <c r="E289" s="104"/>
      <c r="F289" s="104"/>
      <c r="G289" s="104"/>
      <c r="H289" s="104"/>
      <c r="I289" s="104"/>
    </row>
    <row r="290" spans="2:9" ht="35.1" customHeight="1">
      <c r="B290" s="211"/>
      <c r="C290" s="104"/>
      <c r="D290" s="104"/>
      <c r="E290" s="104"/>
      <c r="F290" s="104"/>
      <c r="G290" s="104"/>
      <c r="H290" s="104"/>
      <c r="I290" s="104"/>
    </row>
    <row r="291" spans="2:9" ht="35.1" customHeight="1">
      <c r="B291" s="211"/>
      <c r="C291" s="104"/>
      <c r="D291" s="104"/>
      <c r="E291" s="104"/>
      <c r="F291" s="104"/>
      <c r="G291" s="104"/>
      <c r="H291" s="104"/>
      <c r="I291" s="104"/>
    </row>
    <row r="292" spans="2:9" ht="35.1" customHeight="1">
      <c r="B292" s="211"/>
      <c r="C292" s="104"/>
      <c r="D292" s="104"/>
      <c r="E292" s="104"/>
      <c r="F292" s="104"/>
      <c r="G292" s="104"/>
      <c r="H292" s="104"/>
      <c r="I292" s="104"/>
    </row>
    <row r="293" spans="2:9" ht="35.1" customHeight="1">
      <c r="B293" s="211"/>
      <c r="C293" s="104"/>
      <c r="D293" s="104"/>
      <c r="E293" s="104"/>
      <c r="F293" s="104"/>
      <c r="G293" s="104"/>
      <c r="H293" s="104"/>
      <c r="I293" s="104"/>
    </row>
    <row r="294" spans="2:9" ht="35.1" customHeight="1">
      <c r="B294" s="211"/>
      <c r="C294" s="104"/>
      <c r="D294" s="104"/>
      <c r="E294" s="104"/>
      <c r="F294" s="104"/>
      <c r="G294" s="104"/>
      <c r="H294" s="104"/>
      <c r="I294" s="104"/>
    </row>
    <row r="295" spans="2:9" ht="35.1" customHeight="1">
      <c r="B295" s="211"/>
      <c r="C295" s="104"/>
      <c r="D295" s="104"/>
      <c r="E295" s="104"/>
      <c r="F295" s="104"/>
      <c r="G295" s="104"/>
      <c r="H295" s="104"/>
      <c r="I295" s="104"/>
    </row>
    <row r="296" spans="2:9" ht="35.1" customHeight="1">
      <c r="B296" s="211"/>
      <c r="C296" s="104"/>
      <c r="D296" s="104"/>
      <c r="E296" s="104"/>
      <c r="F296" s="104"/>
      <c r="G296" s="104"/>
      <c r="H296" s="104"/>
      <c r="I296" s="104"/>
    </row>
    <row r="297" spans="2:9" ht="35.1" customHeight="1">
      <c r="B297" s="211"/>
      <c r="C297" s="104"/>
      <c r="D297" s="104"/>
      <c r="E297" s="104"/>
      <c r="F297" s="104"/>
      <c r="G297" s="104"/>
      <c r="H297" s="104"/>
      <c r="I297" s="104"/>
    </row>
    <row r="298" spans="2:9" ht="35.1" customHeight="1">
      <c r="B298" s="211"/>
      <c r="C298" s="104"/>
      <c r="D298" s="104"/>
      <c r="E298" s="104"/>
      <c r="F298" s="104"/>
      <c r="G298" s="104"/>
      <c r="H298" s="104"/>
      <c r="I298" s="104"/>
    </row>
    <row r="299" spans="2:9" ht="35.1" customHeight="1">
      <c r="B299" s="211"/>
      <c r="C299" s="104"/>
      <c r="D299" s="104"/>
      <c r="E299" s="104"/>
      <c r="F299" s="104"/>
      <c r="G299" s="104"/>
      <c r="H299" s="104"/>
      <c r="I299" s="104"/>
    </row>
    <row r="300" spans="2:9" ht="35.1" customHeight="1">
      <c r="B300" s="211"/>
      <c r="C300" s="104"/>
      <c r="D300" s="104"/>
      <c r="E300" s="104"/>
      <c r="F300" s="104"/>
      <c r="G300" s="104"/>
      <c r="H300" s="104"/>
      <c r="I300" s="104"/>
    </row>
    <row r="301" spans="2:9" ht="35.1" customHeight="1">
      <c r="B301" s="211"/>
      <c r="C301" s="104"/>
      <c r="D301" s="104"/>
      <c r="E301" s="104"/>
      <c r="F301" s="104"/>
      <c r="G301" s="104"/>
      <c r="H301" s="104"/>
      <c r="I301" s="104"/>
    </row>
    <row r="302" spans="2:9" ht="35.1" customHeight="1">
      <c r="B302" s="211"/>
      <c r="C302" s="104"/>
      <c r="D302" s="104"/>
      <c r="E302" s="104"/>
      <c r="F302" s="104"/>
      <c r="G302" s="104"/>
      <c r="H302" s="104"/>
      <c r="I302" s="104"/>
    </row>
    <row r="303" spans="2:9" ht="35.1" customHeight="1">
      <c r="B303" s="211"/>
      <c r="C303" s="104"/>
      <c r="D303" s="104"/>
      <c r="E303" s="104"/>
      <c r="F303" s="104"/>
      <c r="G303" s="104"/>
      <c r="H303" s="104"/>
      <c r="I303" s="104"/>
    </row>
    <row r="304" spans="2:9" ht="35.1" customHeight="1">
      <c r="B304" s="211"/>
      <c r="C304" s="104"/>
      <c r="D304" s="104"/>
      <c r="E304" s="104"/>
      <c r="F304" s="104"/>
      <c r="G304" s="104"/>
      <c r="H304" s="104"/>
      <c r="I304" s="104"/>
    </row>
    <row r="305" spans="2:9" ht="35.1" customHeight="1">
      <c r="B305" s="211"/>
      <c r="C305" s="104"/>
      <c r="D305" s="104"/>
      <c r="E305" s="104"/>
      <c r="F305" s="104"/>
      <c r="G305" s="104"/>
      <c r="H305" s="104"/>
      <c r="I305" s="104"/>
    </row>
    <row r="306" spans="2:9" ht="35.1" customHeight="1">
      <c r="B306" s="211"/>
      <c r="C306" s="104"/>
      <c r="D306" s="104"/>
      <c r="E306" s="104"/>
      <c r="F306" s="104"/>
      <c r="G306" s="104"/>
      <c r="H306" s="104"/>
      <c r="I306" s="104"/>
    </row>
    <row r="307" spans="2:9" ht="35.1" customHeight="1">
      <c r="B307" s="211"/>
      <c r="C307" s="104"/>
      <c r="D307" s="104"/>
      <c r="E307" s="104"/>
      <c r="F307" s="104"/>
      <c r="G307" s="104"/>
      <c r="H307" s="104"/>
      <c r="I307" s="104"/>
    </row>
    <row r="308" spans="2:9" ht="35.1" customHeight="1">
      <c r="B308" s="211"/>
      <c r="C308" s="104"/>
      <c r="D308" s="104"/>
      <c r="E308" s="104"/>
      <c r="F308" s="104"/>
      <c r="G308" s="104"/>
      <c r="H308" s="104"/>
      <c r="I308" s="104"/>
    </row>
    <row r="309" spans="2:9" ht="35.1" customHeight="1">
      <c r="B309" s="211"/>
      <c r="C309" s="104"/>
      <c r="D309" s="104"/>
      <c r="E309" s="104"/>
      <c r="F309" s="104"/>
      <c r="G309" s="104"/>
      <c r="H309" s="104"/>
      <c r="I309" s="104"/>
    </row>
    <row r="310" spans="2:9" ht="35.1" customHeight="1">
      <c r="B310" s="211"/>
      <c r="C310" s="104"/>
      <c r="D310" s="104"/>
      <c r="E310" s="104"/>
      <c r="F310" s="104"/>
      <c r="G310" s="104"/>
      <c r="H310" s="104"/>
      <c r="I310" s="104"/>
    </row>
    <row r="311" spans="2:9" ht="35.1" customHeight="1">
      <c r="B311" s="211"/>
      <c r="C311" s="104"/>
      <c r="D311" s="104"/>
      <c r="E311" s="104"/>
      <c r="F311" s="104"/>
      <c r="G311" s="104"/>
      <c r="H311" s="104"/>
      <c r="I311" s="104"/>
    </row>
    <row r="312" spans="2:9" ht="35.1" customHeight="1">
      <c r="B312" s="211"/>
      <c r="C312" s="104"/>
      <c r="D312" s="104"/>
      <c r="E312" s="104"/>
      <c r="F312" s="104"/>
      <c r="G312" s="104"/>
      <c r="H312" s="104"/>
      <c r="I312" s="104"/>
    </row>
    <row r="313" spans="2:9" ht="35.1" customHeight="1">
      <c r="B313" s="211"/>
      <c r="C313" s="104"/>
      <c r="D313" s="104"/>
      <c r="E313" s="104"/>
      <c r="F313" s="104"/>
      <c r="G313" s="104"/>
      <c r="H313" s="104"/>
      <c r="I313" s="104"/>
    </row>
    <row r="314" spans="2:9" ht="35.1" customHeight="1">
      <c r="B314" s="211"/>
      <c r="C314" s="104"/>
      <c r="D314" s="104"/>
      <c r="E314" s="104"/>
      <c r="F314" s="104"/>
      <c r="G314" s="104"/>
      <c r="H314" s="104"/>
      <c r="I314" s="104"/>
    </row>
    <row r="315" spans="2:9" ht="35.1" customHeight="1">
      <c r="B315" s="211"/>
      <c r="C315" s="104"/>
      <c r="D315" s="104"/>
      <c r="E315" s="104"/>
      <c r="F315" s="104"/>
      <c r="G315" s="104"/>
      <c r="H315" s="104"/>
      <c r="I315" s="104"/>
    </row>
    <row r="316" spans="2:9" ht="35.1" customHeight="1">
      <c r="B316" s="211"/>
      <c r="C316" s="104"/>
      <c r="D316" s="104"/>
      <c r="E316" s="104"/>
      <c r="F316" s="104"/>
      <c r="G316" s="104"/>
      <c r="H316" s="104"/>
      <c r="I316" s="104"/>
    </row>
    <row r="317" spans="2:9" ht="35.1" customHeight="1">
      <c r="B317" s="211"/>
      <c r="C317" s="104"/>
      <c r="D317" s="104"/>
      <c r="E317" s="104"/>
      <c r="F317" s="104"/>
      <c r="G317" s="104"/>
      <c r="H317" s="104"/>
      <c r="I317" s="104"/>
    </row>
    <row r="318" spans="2:9" ht="35.1" customHeight="1">
      <c r="B318" s="211"/>
      <c r="C318" s="104"/>
      <c r="D318" s="104"/>
      <c r="E318" s="104"/>
      <c r="F318" s="104"/>
      <c r="G318" s="104"/>
      <c r="H318" s="104"/>
      <c r="I318" s="104"/>
    </row>
    <row r="319" spans="2:9" ht="35.1" customHeight="1">
      <c r="B319" s="211"/>
      <c r="C319" s="104"/>
      <c r="D319" s="104"/>
      <c r="E319" s="104"/>
      <c r="F319" s="104"/>
      <c r="G319" s="104"/>
      <c r="H319" s="104"/>
      <c r="I319" s="104"/>
    </row>
    <row r="320" spans="2:9" ht="35.1" customHeight="1">
      <c r="B320" s="211"/>
      <c r="C320" s="104"/>
      <c r="D320" s="104"/>
      <c r="E320" s="104"/>
      <c r="F320" s="104"/>
      <c r="G320" s="104"/>
      <c r="H320" s="104"/>
      <c r="I320" s="104"/>
    </row>
    <row r="321" spans="2:9" ht="35.1" customHeight="1">
      <c r="B321" s="211"/>
      <c r="C321" s="104"/>
      <c r="D321" s="104"/>
      <c r="E321" s="104"/>
      <c r="F321" s="104"/>
      <c r="G321" s="104"/>
      <c r="H321" s="104"/>
      <c r="I321" s="104"/>
    </row>
    <row r="322" spans="2:9" ht="35.1" customHeight="1">
      <c r="B322" s="211"/>
      <c r="C322" s="104"/>
      <c r="D322" s="104"/>
      <c r="E322" s="104"/>
      <c r="F322" s="104"/>
      <c r="G322" s="104"/>
      <c r="H322" s="104"/>
      <c r="I322" s="104"/>
    </row>
    <row r="323" spans="2:9" ht="35.1" customHeight="1">
      <c r="B323" s="211"/>
      <c r="C323" s="104"/>
      <c r="D323" s="104"/>
      <c r="E323" s="104"/>
      <c r="F323" s="104"/>
      <c r="G323" s="104"/>
      <c r="H323" s="104"/>
      <c r="I323" s="104"/>
    </row>
    <row r="324" spans="2:9" ht="35.1" customHeight="1">
      <c r="B324" s="211"/>
      <c r="C324" s="104"/>
      <c r="D324" s="104"/>
      <c r="E324" s="104"/>
      <c r="F324" s="104"/>
      <c r="G324" s="104"/>
      <c r="H324" s="104"/>
      <c r="I324" s="104"/>
    </row>
    <row r="325" spans="2:9" ht="35.1" customHeight="1">
      <c r="B325" s="211"/>
      <c r="C325" s="104"/>
      <c r="D325" s="104"/>
      <c r="E325" s="104"/>
      <c r="F325" s="104"/>
      <c r="G325" s="104"/>
      <c r="H325" s="104"/>
      <c r="I325" s="104"/>
    </row>
    <row r="326" spans="2:9" ht="35.1" customHeight="1">
      <c r="B326" s="211"/>
      <c r="C326" s="104"/>
      <c r="D326" s="104"/>
      <c r="E326" s="104"/>
      <c r="F326" s="104"/>
      <c r="G326" s="104"/>
      <c r="H326" s="104"/>
      <c r="I326" s="104"/>
    </row>
    <row r="327" spans="2:9" ht="35.1" customHeight="1">
      <c r="B327" s="211"/>
      <c r="C327" s="104"/>
      <c r="D327" s="104"/>
      <c r="E327" s="104"/>
      <c r="F327" s="104"/>
      <c r="G327" s="104"/>
      <c r="H327" s="104"/>
      <c r="I327" s="104"/>
    </row>
    <row r="328" spans="2:9" ht="35.1" customHeight="1">
      <c r="B328" s="211"/>
      <c r="C328" s="104"/>
      <c r="D328" s="104"/>
      <c r="E328" s="104"/>
      <c r="F328" s="104"/>
      <c r="G328" s="104"/>
      <c r="H328" s="104"/>
      <c r="I328" s="104"/>
    </row>
    <row r="329" spans="2:9" ht="35.1" customHeight="1">
      <c r="B329" s="211"/>
      <c r="C329" s="104"/>
      <c r="D329" s="104"/>
      <c r="E329" s="104"/>
      <c r="F329" s="104"/>
      <c r="G329" s="104"/>
      <c r="H329" s="104"/>
      <c r="I329" s="104"/>
    </row>
    <row r="330" spans="2:9" ht="35.1" customHeight="1">
      <c r="B330" s="211"/>
      <c r="C330" s="104"/>
      <c r="D330" s="104"/>
      <c r="E330" s="104"/>
      <c r="F330" s="104"/>
      <c r="G330" s="104"/>
      <c r="H330" s="104"/>
      <c r="I330" s="104"/>
    </row>
    <row r="331" spans="2:9" ht="35.1" customHeight="1">
      <c r="B331" s="211"/>
      <c r="C331" s="104"/>
      <c r="D331" s="104"/>
      <c r="E331" s="104"/>
      <c r="F331" s="104"/>
      <c r="G331" s="104"/>
      <c r="H331" s="104"/>
      <c r="I331" s="104"/>
    </row>
    <row r="332" spans="2:9" ht="35.1" customHeight="1">
      <c r="B332" s="211"/>
      <c r="C332" s="104"/>
      <c r="D332" s="104"/>
      <c r="E332" s="104"/>
      <c r="F332" s="104"/>
      <c r="G332" s="104"/>
      <c r="H332" s="104"/>
      <c r="I332" s="104"/>
    </row>
    <row r="333" spans="2:9" ht="35.1" customHeight="1">
      <c r="B333" s="211"/>
      <c r="C333" s="104"/>
      <c r="D333" s="104"/>
      <c r="E333" s="104"/>
      <c r="F333" s="104"/>
      <c r="G333" s="104"/>
      <c r="H333" s="104"/>
      <c r="I333" s="104"/>
    </row>
    <row r="334" spans="2:9" ht="35.1" customHeight="1">
      <c r="B334" s="211"/>
      <c r="C334" s="104"/>
      <c r="D334" s="104"/>
      <c r="E334" s="104"/>
      <c r="F334" s="104"/>
      <c r="G334" s="104"/>
      <c r="H334" s="104"/>
      <c r="I334" s="104"/>
    </row>
    <row r="335" spans="2:9" ht="35.1" customHeight="1">
      <c r="B335" s="211"/>
      <c r="C335" s="104"/>
      <c r="D335" s="104"/>
      <c r="E335" s="104"/>
      <c r="F335" s="104"/>
      <c r="G335" s="104"/>
      <c r="H335" s="104"/>
      <c r="I335" s="104"/>
    </row>
    <row r="336" spans="2:9" ht="35.1" customHeight="1">
      <c r="B336" s="211"/>
      <c r="C336" s="104"/>
      <c r="D336" s="104"/>
      <c r="E336" s="104"/>
      <c r="F336" s="104"/>
      <c r="G336" s="104"/>
      <c r="H336" s="104"/>
      <c r="I336" s="104"/>
    </row>
    <row r="337" spans="2:9" ht="35.1" customHeight="1">
      <c r="B337" s="211"/>
      <c r="C337" s="104"/>
      <c r="D337" s="104"/>
      <c r="E337" s="104"/>
      <c r="F337" s="104"/>
      <c r="G337" s="104"/>
      <c r="H337" s="104"/>
      <c r="I337" s="104"/>
    </row>
    <row r="338" spans="2:9" ht="35.1" customHeight="1">
      <c r="B338" s="211"/>
      <c r="C338" s="104"/>
      <c r="D338" s="104"/>
      <c r="E338" s="104"/>
      <c r="F338" s="104"/>
      <c r="G338" s="104"/>
      <c r="H338" s="104"/>
      <c r="I338" s="104"/>
    </row>
    <row r="339" spans="2:9" ht="35.1" customHeight="1">
      <c r="B339" s="211"/>
      <c r="C339" s="104"/>
      <c r="D339" s="104"/>
      <c r="E339" s="104"/>
      <c r="F339" s="104"/>
      <c r="G339" s="104"/>
      <c r="H339" s="104"/>
      <c r="I339" s="104"/>
    </row>
    <row r="340" spans="2:9" ht="35.1" customHeight="1">
      <c r="B340" s="211"/>
      <c r="C340" s="104"/>
      <c r="D340" s="104"/>
      <c r="E340" s="104"/>
      <c r="F340" s="104"/>
      <c r="G340" s="104"/>
      <c r="H340" s="104"/>
      <c r="I340" s="104"/>
    </row>
    <row r="341" spans="2:9" ht="35.1" customHeight="1">
      <c r="B341" s="211"/>
      <c r="C341" s="104"/>
      <c r="D341" s="104"/>
      <c r="E341" s="104"/>
      <c r="F341" s="104"/>
      <c r="G341" s="104"/>
      <c r="H341" s="104"/>
      <c r="I341" s="104"/>
    </row>
    <row r="342" spans="2:9" ht="35.1" customHeight="1">
      <c r="B342" s="211"/>
      <c r="C342" s="104"/>
      <c r="D342" s="104"/>
      <c r="E342" s="104"/>
      <c r="F342" s="104"/>
      <c r="G342" s="104"/>
      <c r="H342" s="104"/>
      <c r="I342" s="104"/>
    </row>
    <row r="343" spans="2:9" ht="35.1" customHeight="1">
      <c r="B343" s="211"/>
      <c r="C343" s="104"/>
      <c r="D343" s="104"/>
      <c r="E343" s="104"/>
      <c r="F343" s="104"/>
      <c r="G343" s="104"/>
      <c r="H343" s="104"/>
      <c r="I343" s="104"/>
    </row>
    <row r="344" spans="2:9" ht="35.1" customHeight="1">
      <c r="B344" s="211"/>
      <c r="C344" s="104"/>
      <c r="D344" s="104"/>
      <c r="E344" s="104"/>
      <c r="F344" s="104"/>
      <c r="G344" s="104"/>
      <c r="H344" s="104"/>
      <c r="I344" s="104"/>
    </row>
    <row r="345" spans="2:9" ht="35.1" customHeight="1">
      <c r="B345" s="211"/>
      <c r="C345" s="104"/>
      <c r="D345" s="104"/>
      <c r="E345" s="104"/>
      <c r="F345" s="104"/>
      <c r="G345" s="104"/>
      <c r="H345" s="104"/>
      <c r="I345" s="104"/>
    </row>
    <row r="346" spans="2:9" ht="35.1" customHeight="1">
      <c r="B346" s="211"/>
      <c r="C346" s="104"/>
      <c r="D346" s="104"/>
      <c r="E346" s="104"/>
      <c r="F346" s="104"/>
      <c r="G346" s="104"/>
      <c r="H346" s="104"/>
      <c r="I346" s="104"/>
    </row>
    <row r="347" spans="2:9" ht="35.1" customHeight="1">
      <c r="B347" s="211"/>
      <c r="C347" s="104"/>
      <c r="D347" s="104"/>
      <c r="E347" s="104"/>
      <c r="F347" s="104"/>
      <c r="G347" s="104"/>
      <c r="H347" s="104"/>
      <c r="I347" s="104"/>
    </row>
    <row r="348" spans="2:9" ht="35.1" customHeight="1">
      <c r="B348" s="211"/>
      <c r="C348" s="104"/>
      <c r="D348" s="104"/>
      <c r="E348" s="104"/>
      <c r="F348" s="104"/>
      <c r="G348" s="104"/>
      <c r="H348" s="104"/>
      <c r="I348" s="104"/>
    </row>
    <row r="349" spans="2:9" ht="35.1" customHeight="1">
      <c r="B349" s="211"/>
      <c r="C349" s="104"/>
      <c r="D349" s="104"/>
      <c r="E349" s="104"/>
      <c r="F349" s="104"/>
      <c r="G349" s="104"/>
      <c r="H349" s="104"/>
      <c r="I349" s="104"/>
    </row>
    <row r="350" spans="2:9" ht="35.1" customHeight="1">
      <c r="B350" s="211"/>
      <c r="C350" s="104"/>
      <c r="D350" s="104"/>
      <c r="E350" s="104"/>
      <c r="F350" s="104"/>
      <c r="G350" s="104"/>
      <c r="H350" s="104"/>
      <c r="I350" s="104"/>
    </row>
    <row r="351" spans="2:9" ht="35.1" customHeight="1">
      <c r="B351" s="211"/>
      <c r="C351" s="104"/>
      <c r="D351" s="104"/>
      <c r="E351" s="104"/>
      <c r="F351" s="104"/>
      <c r="G351" s="104"/>
      <c r="H351" s="104"/>
      <c r="I351" s="104"/>
    </row>
    <row r="352" spans="2:9" ht="35.1" customHeight="1">
      <c r="B352" s="211"/>
      <c r="C352" s="104"/>
      <c r="D352" s="104"/>
      <c r="E352" s="104"/>
      <c r="F352" s="104"/>
      <c r="G352" s="104"/>
      <c r="H352" s="104"/>
      <c r="I352" s="104"/>
    </row>
    <row r="353" spans="2:9" ht="35.1" customHeight="1">
      <c r="B353" s="211"/>
      <c r="C353" s="104"/>
      <c r="D353" s="104"/>
      <c r="E353" s="104"/>
      <c r="F353" s="104"/>
      <c r="G353" s="104"/>
      <c r="H353" s="104"/>
      <c r="I353" s="104"/>
    </row>
    <row r="354" spans="2:9" ht="35.1" customHeight="1">
      <c r="B354" s="211"/>
      <c r="C354" s="104"/>
      <c r="D354" s="104"/>
      <c r="E354" s="104"/>
      <c r="F354" s="104"/>
      <c r="G354" s="104"/>
      <c r="H354" s="104"/>
      <c r="I354" s="104"/>
    </row>
    <row r="355" spans="2:9" ht="35.1" customHeight="1">
      <c r="B355" s="211"/>
      <c r="C355" s="104"/>
      <c r="D355" s="104"/>
      <c r="E355" s="104"/>
      <c r="F355" s="104"/>
      <c r="G355" s="104"/>
      <c r="H355" s="104"/>
      <c r="I355" s="104"/>
    </row>
    <row r="356" spans="2:9" ht="35.1" customHeight="1">
      <c r="B356" s="211"/>
      <c r="C356" s="104"/>
      <c r="D356" s="104"/>
      <c r="E356" s="104"/>
      <c r="F356" s="104"/>
      <c r="G356" s="104"/>
      <c r="H356" s="104"/>
      <c r="I356" s="104"/>
    </row>
    <row r="357" spans="2:9" ht="35.1" customHeight="1">
      <c r="B357" s="211"/>
      <c r="C357" s="104"/>
      <c r="D357" s="104"/>
      <c r="E357" s="104"/>
      <c r="F357" s="104"/>
      <c r="G357" s="104"/>
      <c r="H357" s="104"/>
      <c r="I357" s="104"/>
    </row>
    <row r="358" spans="2:9" ht="35.1" customHeight="1">
      <c r="B358" s="211"/>
      <c r="C358" s="104"/>
      <c r="D358" s="104"/>
      <c r="E358" s="104"/>
      <c r="F358" s="104"/>
      <c r="G358" s="104"/>
      <c r="H358" s="104"/>
      <c r="I358" s="104"/>
    </row>
    <row r="359" spans="2:9" ht="35.1" customHeight="1">
      <c r="B359" s="211"/>
      <c r="C359" s="104"/>
      <c r="D359" s="104"/>
      <c r="E359" s="104"/>
      <c r="F359" s="104"/>
      <c r="G359" s="104"/>
      <c r="H359" s="104"/>
      <c r="I359" s="104"/>
    </row>
    <row r="360" spans="2:9" ht="35.1" customHeight="1">
      <c r="B360" s="211"/>
      <c r="C360" s="104"/>
      <c r="D360" s="104"/>
      <c r="E360" s="104"/>
      <c r="F360" s="104"/>
      <c r="G360" s="104"/>
      <c r="H360" s="104"/>
      <c r="I360" s="104"/>
    </row>
    <row r="361" spans="2:9" ht="35.1" customHeight="1">
      <c r="B361" s="211"/>
      <c r="C361" s="104"/>
      <c r="D361" s="104"/>
      <c r="E361" s="104"/>
      <c r="F361" s="104"/>
      <c r="G361" s="104"/>
      <c r="H361" s="104"/>
      <c r="I361" s="104"/>
    </row>
    <row r="362" spans="2:9" ht="35.1" customHeight="1">
      <c r="B362" s="211"/>
      <c r="C362" s="104"/>
      <c r="D362" s="104"/>
      <c r="E362" s="104"/>
      <c r="F362" s="104"/>
      <c r="G362" s="104"/>
      <c r="H362" s="104"/>
      <c r="I362" s="104"/>
    </row>
    <row r="363" spans="2:9" ht="35.1" customHeight="1">
      <c r="B363" s="211"/>
      <c r="C363" s="104"/>
      <c r="D363" s="104"/>
      <c r="E363" s="104"/>
      <c r="F363" s="104"/>
      <c r="G363" s="104"/>
      <c r="H363" s="104"/>
      <c r="I363" s="104"/>
    </row>
    <row r="364" spans="2:9" ht="35.1" customHeight="1">
      <c r="B364" s="211"/>
      <c r="C364" s="104"/>
      <c r="D364" s="104"/>
      <c r="E364" s="104"/>
      <c r="F364" s="104"/>
      <c r="G364" s="104"/>
      <c r="H364" s="104"/>
      <c r="I364" s="104"/>
    </row>
    <row r="365" spans="2:9" ht="35.1" customHeight="1">
      <c r="B365" s="211"/>
      <c r="C365" s="104"/>
      <c r="D365" s="104"/>
      <c r="E365" s="104"/>
      <c r="F365" s="104"/>
      <c r="G365" s="104"/>
      <c r="H365" s="104"/>
      <c r="I365" s="104"/>
    </row>
    <row r="366" spans="2:9" ht="35.1" customHeight="1">
      <c r="B366" s="211"/>
      <c r="C366" s="104"/>
      <c r="D366" s="104"/>
      <c r="E366" s="104"/>
      <c r="F366" s="104"/>
      <c r="G366" s="104"/>
      <c r="H366" s="104"/>
      <c r="I366" s="104"/>
    </row>
    <row r="367" spans="2:9" ht="35.1" customHeight="1">
      <c r="B367" s="211"/>
      <c r="C367" s="104"/>
      <c r="D367" s="104"/>
      <c r="E367" s="104"/>
      <c r="F367" s="104"/>
      <c r="G367" s="104"/>
      <c r="H367" s="104"/>
      <c r="I367" s="104"/>
    </row>
    <row r="368" spans="2:9" ht="35.1" customHeight="1">
      <c r="B368" s="211"/>
      <c r="C368" s="104"/>
      <c r="D368" s="104"/>
      <c r="E368" s="104"/>
      <c r="F368" s="104"/>
      <c r="G368" s="104"/>
      <c r="H368" s="104"/>
      <c r="I368" s="104"/>
    </row>
    <row r="369" spans="2:9" ht="35.1" customHeight="1">
      <c r="B369" s="211"/>
      <c r="C369" s="104"/>
      <c r="D369" s="104"/>
      <c r="E369" s="104"/>
      <c r="F369" s="104"/>
      <c r="G369" s="104"/>
      <c r="H369" s="104"/>
      <c r="I369" s="104"/>
    </row>
    <row r="370" spans="2:9" ht="35.1" customHeight="1">
      <c r="B370" s="211"/>
      <c r="C370" s="104"/>
      <c r="D370" s="104"/>
      <c r="E370" s="104"/>
      <c r="F370" s="104"/>
      <c r="G370" s="104"/>
      <c r="H370" s="104"/>
      <c r="I370" s="104"/>
    </row>
    <row r="371" spans="2:9" ht="35.1" customHeight="1">
      <c r="B371" s="211"/>
      <c r="C371" s="104"/>
      <c r="D371" s="104"/>
      <c r="E371" s="104"/>
      <c r="F371" s="104"/>
      <c r="G371" s="104"/>
      <c r="H371" s="104"/>
      <c r="I371" s="104"/>
    </row>
    <row r="372" spans="2:9" ht="35.1" customHeight="1">
      <c r="B372" s="211"/>
      <c r="C372" s="104"/>
      <c r="D372" s="104"/>
      <c r="E372" s="104"/>
      <c r="F372" s="104"/>
      <c r="G372" s="104"/>
      <c r="H372" s="104"/>
      <c r="I372" s="104"/>
    </row>
    <row r="373" spans="2:9" ht="35.1" customHeight="1">
      <c r="B373" s="211"/>
      <c r="C373" s="104"/>
      <c r="D373" s="104"/>
      <c r="E373" s="104"/>
      <c r="F373" s="104"/>
      <c r="G373" s="104"/>
      <c r="H373" s="104"/>
      <c r="I373" s="104"/>
    </row>
    <row r="374" spans="2:9" ht="35.1" customHeight="1">
      <c r="B374" s="211"/>
      <c r="C374" s="104"/>
      <c r="D374" s="104"/>
      <c r="E374" s="104"/>
      <c r="F374" s="104"/>
      <c r="G374" s="104"/>
      <c r="H374" s="104"/>
      <c r="I374" s="104"/>
    </row>
    <row r="375" spans="2:9" ht="35.1" customHeight="1">
      <c r="B375" s="211"/>
      <c r="C375" s="104"/>
      <c r="D375" s="104"/>
      <c r="E375" s="104"/>
      <c r="F375" s="104"/>
      <c r="G375" s="104"/>
      <c r="H375" s="104"/>
      <c r="I375" s="104"/>
    </row>
    <row r="376" spans="2:9" ht="35.1" customHeight="1">
      <c r="B376" s="211"/>
      <c r="C376" s="104"/>
      <c r="D376" s="104"/>
      <c r="E376" s="104"/>
      <c r="F376" s="104"/>
      <c r="G376" s="104"/>
      <c r="H376" s="104"/>
      <c r="I376" s="104"/>
    </row>
    <row r="377" spans="2:9" ht="35.1" customHeight="1">
      <c r="B377" s="211"/>
      <c r="C377" s="104"/>
      <c r="D377" s="104"/>
      <c r="E377" s="104"/>
      <c r="F377" s="104"/>
      <c r="G377" s="104"/>
      <c r="H377" s="104"/>
      <c r="I377" s="104"/>
    </row>
    <row r="378" spans="2:9" ht="35.1" customHeight="1">
      <c r="B378" s="211"/>
      <c r="C378" s="104"/>
      <c r="D378" s="104"/>
      <c r="E378" s="104"/>
      <c r="F378" s="104"/>
      <c r="G378" s="104"/>
      <c r="H378" s="104"/>
      <c r="I378" s="104"/>
    </row>
    <row r="379" spans="2:9" ht="35.1" customHeight="1">
      <c r="B379" s="211"/>
      <c r="C379" s="104"/>
      <c r="D379" s="104"/>
      <c r="E379" s="104"/>
      <c r="F379" s="104"/>
      <c r="G379" s="104"/>
      <c r="H379" s="104"/>
      <c r="I379" s="104"/>
    </row>
    <row r="380" spans="2:9" ht="35.1" customHeight="1">
      <c r="B380" s="211"/>
      <c r="C380" s="104"/>
      <c r="D380" s="104"/>
      <c r="E380" s="104"/>
      <c r="F380" s="104"/>
      <c r="G380" s="104"/>
      <c r="H380" s="104"/>
      <c r="I380" s="104"/>
    </row>
    <row r="381" spans="2:9" ht="35.1" customHeight="1">
      <c r="B381" s="211"/>
      <c r="C381" s="104"/>
      <c r="D381" s="104"/>
      <c r="E381" s="104"/>
      <c r="F381" s="104"/>
      <c r="G381" s="104"/>
      <c r="H381" s="104"/>
      <c r="I381" s="104"/>
    </row>
    <row r="382" spans="2:9" ht="35.1" customHeight="1">
      <c r="B382" s="211"/>
      <c r="C382" s="104"/>
      <c r="D382" s="104"/>
      <c r="E382" s="104"/>
      <c r="F382" s="104"/>
      <c r="G382" s="104"/>
      <c r="H382" s="104"/>
      <c r="I382" s="104"/>
    </row>
    <row r="383" spans="2:9" ht="35.1" customHeight="1">
      <c r="B383" s="211"/>
      <c r="C383" s="104"/>
      <c r="D383" s="104"/>
      <c r="E383" s="104"/>
      <c r="F383" s="104"/>
      <c r="G383" s="104"/>
      <c r="H383" s="104"/>
      <c r="I383" s="104"/>
    </row>
    <row r="384" spans="2:9" ht="35.1" customHeight="1">
      <c r="B384" s="211"/>
      <c r="C384" s="104"/>
      <c r="D384" s="104"/>
      <c r="E384" s="104"/>
      <c r="F384" s="104"/>
      <c r="G384" s="104"/>
      <c r="H384" s="104"/>
      <c r="I384" s="104"/>
    </row>
    <row r="385" spans="2:9" ht="35.1" customHeight="1">
      <c r="B385" s="211"/>
      <c r="C385" s="104"/>
      <c r="D385" s="104"/>
      <c r="E385" s="104"/>
      <c r="F385" s="104"/>
      <c r="G385" s="104"/>
      <c r="H385" s="104"/>
      <c r="I385" s="104"/>
    </row>
    <row r="386" spans="2:9" ht="35.1" customHeight="1">
      <c r="B386" s="211"/>
      <c r="C386" s="104"/>
      <c r="D386" s="104"/>
      <c r="E386" s="104"/>
      <c r="F386" s="104"/>
      <c r="G386" s="104"/>
      <c r="H386" s="104"/>
      <c r="I386" s="104"/>
    </row>
    <row r="387" spans="2:9" ht="35.1" customHeight="1">
      <c r="B387" s="211"/>
      <c r="C387" s="104"/>
      <c r="D387" s="104"/>
      <c r="E387" s="104"/>
      <c r="F387" s="104"/>
      <c r="G387" s="104"/>
      <c r="H387" s="104"/>
      <c r="I387" s="104"/>
    </row>
    <row r="388" spans="2:9" ht="35.1" customHeight="1">
      <c r="B388" s="211"/>
      <c r="C388" s="104"/>
      <c r="D388" s="104"/>
      <c r="E388" s="104"/>
      <c r="F388" s="104"/>
      <c r="G388" s="104"/>
      <c r="H388" s="104"/>
      <c r="I388" s="104"/>
    </row>
    <row r="389" spans="2:9" ht="35.1" customHeight="1">
      <c r="B389" s="211"/>
      <c r="C389" s="104"/>
      <c r="D389" s="104"/>
      <c r="E389" s="104"/>
      <c r="F389" s="104"/>
      <c r="G389" s="104"/>
      <c r="H389" s="104"/>
      <c r="I389" s="104"/>
    </row>
    <row r="390" spans="2:9" ht="35.1" customHeight="1">
      <c r="B390" s="211"/>
      <c r="C390" s="104"/>
      <c r="D390" s="104"/>
      <c r="E390" s="104"/>
      <c r="F390" s="104"/>
      <c r="G390" s="104"/>
      <c r="H390" s="104"/>
      <c r="I390" s="104"/>
    </row>
    <row r="391" spans="2:9" ht="35.1" customHeight="1">
      <c r="B391" s="211"/>
      <c r="C391" s="104"/>
      <c r="D391" s="104"/>
      <c r="E391" s="104"/>
      <c r="F391" s="104"/>
      <c r="G391" s="104"/>
      <c r="H391" s="104"/>
      <c r="I391" s="104"/>
    </row>
    <row r="392" spans="2:9" ht="35.1" customHeight="1">
      <c r="B392" s="211"/>
      <c r="C392" s="104"/>
      <c r="D392" s="104"/>
      <c r="E392" s="104"/>
      <c r="F392" s="104"/>
      <c r="G392" s="104"/>
      <c r="H392" s="104"/>
      <c r="I392" s="104"/>
    </row>
    <row r="393" spans="2:9" ht="35.1" customHeight="1">
      <c r="B393" s="211"/>
      <c r="C393" s="104"/>
      <c r="D393" s="104"/>
      <c r="E393" s="104"/>
      <c r="F393" s="104"/>
      <c r="G393" s="104"/>
      <c r="H393" s="104"/>
      <c r="I393" s="104"/>
    </row>
    <row r="394" spans="2:9" ht="35.1" customHeight="1">
      <c r="B394" s="211"/>
      <c r="C394" s="104"/>
      <c r="D394" s="104"/>
      <c r="E394" s="104"/>
      <c r="F394" s="104"/>
      <c r="G394" s="104"/>
      <c r="H394" s="104"/>
      <c r="I394" s="104"/>
    </row>
    <row r="395" spans="2:9" ht="35.1" customHeight="1">
      <c r="B395" s="211"/>
      <c r="C395" s="104"/>
      <c r="D395" s="104"/>
      <c r="E395" s="104"/>
      <c r="F395" s="104"/>
      <c r="G395" s="104"/>
      <c r="H395" s="104"/>
      <c r="I395" s="104"/>
    </row>
    <row r="396" spans="2:9" ht="35.1" customHeight="1">
      <c r="B396" s="211"/>
      <c r="C396" s="104"/>
      <c r="D396" s="104"/>
      <c r="E396" s="104"/>
      <c r="F396" s="104"/>
      <c r="G396" s="104"/>
      <c r="H396" s="104"/>
      <c r="I396" s="104"/>
    </row>
    <row r="397" spans="2:9" ht="35.1" customHeight="1">
      <c r="B397" s="211"/>
      <c r="C397" s="104"/>
      <c r="D397" s="104"/>
      <c r="E397" s="104"/>
      <c r="F397" s="104"/>
      <c r="G397" s="104"/>
      <c r="H397" s="104"/>
      <c r="I397" s="104"/>
    </row>
    <row r="398" spans="2:9" ht="35.1" customHeight="1">
      <c r="B398" s="211"/>
      <c r="C398" s="104"/>
      <c r="D398" s="104"/>
      <c r="E398" s="104"/>
      <c r="F398" s="104"/>
      <c r="G398" s="104"/>
      <c r="H398" s="104"/>
      <c r="I398" s="104"/>
    </row>
    <row r="399" spans="2:9" ht="35.1" customHeight="1">
      <c r="B399" s="211"/>
      <c r="C399" s="104"/>
      <c r="D399" s="104"/>
      <c r="E399" s="104"/>
      <c r="F399" s="104"/>
      <c r="G399" s="104"/>
      <c r="H399" s="104"/>
      <c r="I399" s="104"/>
    </row>
    <row r="400" spans="2:9" ht="35.1" customHeight="1">
      <c r="B400" s="211"/>
      <c r="C400" s="104"/>
      <c r="D400" s="104"/>
      <c r="E400" s="104"/>
      <c r="F400" s="104"/>
      <c r="G400" s="104"/>
      <c r="H400" s="104"/>
      <c r="I400" s="104"/>
    </row>
    <row r="401" spans="2:9" ht="35.1" customHeight="1">
      <c r="B401" s="211"/>
      <c r="C401" s="104"/>
      <c r="D401" s="104"/>
      <c r="E401" s="104"/>
      <c r="F401" s="104"/>
      <c r="G401" s="104"/>
      <c r="H401" s="104"/>
      <c r="I401" s="104"/>
    </row>
    <row r="402" spans="2:9" ht="35.1" customHeight="1">
      <c r="B402" s="211"/>
      <c r="C402" s="104"/>
      <c r="D402" s="104"/>
      <c r="E402" s="104"/>
      <c r="F402" s="104"/>
      <c r="G402" s="104"/>
      <c r="H402" s="104"/>
      <c r="I402" s="104"/>
    </row>
    <row r="403" spans="2:9" ht="35.1" customHeight="1">
      <c r="B403" s="211"/>
      <c r="C403" s="104"/>
      <c r="D403" s="104"/>
      <c r="E403" s="104"/>
      <c r="F403" s="104"/>
      <c r="G403" s="104"/>
      <c r="H403" s="104"/>
      <c r="I403" s="104"/>
    </row>
    <row r="404" spans="2:9" ht="35.1" customHeight="1">
      <c r="B404" s="211"/>
      <c r="C404" s="104"/>
      <c r="D404" s="104"/>
      <c r="E404" s="104"/>
      <c r="F404" s="104"/>
      <c r="G404" s="104"/>
      <c r="H404" s="104"/>
      <c r="I404" s="104"/>
    </row>
    <row r="405" spans="2:9" ht="35.1" customHeight="1">
      <c r="B405" s="211"/>
      <c r="C405" s="104"/>
      <c r="D405" s="104"/>
      <c r="E405" s="104"/>
      <c r="F405" s="104"/>
      <c r="G405" s="104"/>
      <c r="H405" s="104"/>
      <c r="I405" s="104"/>
    </row>
    <row r="406" spans="2:9" ht="35.1" customHeight="1">
      <c r="B406" s="211"/>
      <c r="C406" s="104"/>
      <c r="D406" s="104"/>
      <c r="E406" s="104"/>
      <c r="F406" s="104"/>
      <c r="G406" s="104"/>
      <c r="H406" s="104"/>
      <c r="I406" s="104"/>
    </row>
    <row r="407" spans="2:9" ht="35.1" customHeight="1">
      <c r="B407" s="211"/>
      <c r="C407" s="104"/>
      <c r="D407" s="104"/>
      <c r="E407" s="104"/>
      <c r="F407" s="104"/>
      <c r="G407" s="104"/>
      <c r="H407" s="104"/>
      <c r="I407" s="104"/>
    </row>
    <row r="408" spans="2:9" ht="35.1" customHeight="1">
      <c r="B408" s="211"/>
      <c r="C408" s="104"/>
      <c r="D408" s="104"/>
      <c r="E408" s="104"/>
      <c r="F408" s="104"/>
      <c r="G408" s="104"/>
      <c r="H408" s="104"/>
      <c r="I408" s="104"/>
    </row>
    <row r="409" spans="2:9" ht="35.1" customHeight="1">
      <c r="B409" s="211"/>
      <c r="C409" s="104"/>
      <c r="D409" s="104"/>
      <c r="E409" s="104"/>
      <c r="F409" s="104"/>
      <c r="G409" s="104"/>
      <c r="H409" s="104"/>
      <c r="I409" s="104"/>
    </row>
    <row r="410" spans="2:9" ht="35.1" customHeight="1">
      <c r="B410" s="211"/>
      <c r="C410" s="104"/>
      <c r="D410" s="104"/>
      <c r="E410" s="104"/>
      <c r="F410" s="104"/>
      <c r="G410" s="104"/>
      <c r="H410" s="104"/>
      <c r="I410" s="104"/>
    </row>
    <row r="411" spans="2:9" ht="35.1" customHeight="1">
      <c r="B411" s="211"/>
      <c r="C411" s="104"/>
      <c r="D411" s="104"/>
      <c r="E411" s="104"/>
      <c r="F411" s="104"/>
      <c r="G411" s="104"/>
      <c r="H411" s="104"/>
      <c r="I411" s="104"/>
    </row>
    <row r="412" spans="2:9" ht="35.1" customHeight="1">
      <c r="B412" s="211"/>
      <c r="C412" s="104"/>
      <c r="D412" s="104"/>
      <c r="E412" s="104"/>
      <c r="F412" s="104"/>
      <c r="G412" s="104"/>
      <c r="H412" s="104"/>
      <c r="I412" s="104"/>
    </row>
    <row r="413" spans="2:9" ht="35.1" customHeight="1">
      <c r="B413" s="211"/>
      <c r="C413" s="104"/>
      <c r="D413" s="104"/>
      <c r="E413" s="104"/>
      <c r="F413" s="104"/>
      <c r="G413" s="104"/>
      <c r="H413" s="104"/>
      <c r="I413" s="104"/>
    </row>
    <row r="414" spans="2:9" ht="35.1" customHeight="1">
      <c r="B414" s="211"/>
      <c r="C414" s="104"/>
      <c r="D414" s="104"/>
      <c r="E414" s="104"/>
      <c r="F414" s="104"/>
      <c r="G414" s="104"/>
      <c r="H414" s="104"/>
      <c r="I414" s="104"/>
    </row>
    <row r="415" spans="2:9" ht="35.1" customHeight="1">
      <c r="B415" s="211"/>
      <c r="C415" s="104"/>
      <c r="D415" s="104"/>
      <c r="E415" s="104"/>
      <c r="F415" s="104"/>
      <c r="G415" s="104"/>
      <c r="H415" s="104"/>
      <c r="I415" s="104"/>
    </row>
    <row r="416" spans="2:9" ht="35.1" customHeight="1">
      <c r="B416" s="211"/>
      <c r="C416" s="104"/>
      <c r="D416" s="104"/>
      <c r="E416" s="104"/>
      <c r="F416" s="104"/>
      <c r="G416" s="104"/>
      <c r="H416" s="104"/>
      <c r="I416" s="104"/>
    </row>
    <row r="417" spans="2:9" ht="35.1" customHeight="1">
      <c r="B417" s="211"/>
      <c r="C417" s="104"/>
      <c r="D417" s="104"/>
      <c r="E417" s="104"/>
      <c r="F417" s="104"/>
      <c r="G417" s="104"/>
      <c r="H417" s="104"/>
      <c r="I417" s="104"/>
    </row>
    <row r="418" spans="2:9" ht="35.1" customHeight="1">
      <c r="B418" s="211"/>
      <c r="C418" s="104"/>
      <c r="D418" s="104"/>
      <c r="E418" s="104"/>
      <c r="F418" s="104"/>
      <c r="G418" s="104"/>
      <c r="H418" s="104"/>
      <c r="I418" s="104"/>
    </row>
    <row r="419" spans="2:9" ht="35.1" customHeight="1">
      <c r="B419" s="211"/>
      <c r="C419" s="104"/>
      <c r="D419" s="104"/>
      <c r="E419" s="104"/>
      <c r="F419" s="104"/>
      <c r="G419" s="104"/>
      <c r="H419" s="104"/>
      <c r="I419" s="104"/>
    </row>
    <row r="420" spans="2:9" ht="35.1" customHeight="1">
      <c r="B420" s="211"/>
      <c r="C420" s="104"/>
      <c r="D420" s="104"/>
      <c r="E420" s="104"/>
      <c r="F420" s="104"/>
      <c r="G420" s="104"/>
      <c r="H420" s="104"/>
      <c r="I420" s="104"/>
    </row>
    <row r="421" spans="2:9" ht="35.1" customHeight="1">
      <c r="B421" s="211"/>
      <c r="C421" s="104"/>
      <c r="D421" s="104"/>
      <c r="E421" s="104"/>
      <c r="F421" s="104"/>
      <c r="G421" s="104"/>
      <c r="H421" s="104"/>
      <c r="I421" s="104"/>
    </row>
    <row r="422" spans="2:9" ht="35.1" customHeight="1">
      <c r="B422" s="211"/>
      <c r="C422" s="104"/>
      <c r="D422" s="104"/>
      <c r="E422" s="104"/>
      <c r="F422" s="104"/>
      <c r="G422" s="104"/>
      <c r="H422" s="104"/>
      <c r="I422" s="104"/>
    </row>
    <row r="423" spans="2:9" ht="35.1" customHeight="1">
      <c r="B423" s="211"/>
      <c r="C423" s="104"/>
      <c r="D423" s="104"/>
      <c r="E423" s="104"/>
      <c r="F423" s="104"/>
      <c r="G423" s="104"/>
      <c r="H423" s="104"/>
      <c r="I423" s="104"/>
    </row>
    <row r="424" spans="2:9" ht="35.1" customHeight="1">
      <c r="B424" s="211"/>
      <c r="C424" s="104"/>
      <c r="D424" s="104"/>
      <c r="E424" s="104"/>
      <c r="F424" s="104"/>
      <c r="G424" s="104"/>
      <c r="H424" s="104"/>
      <c r="I424" s="104"/>
    </row>
    <row r="425" spans="2:9" ht="35.1" customHeight="1">
      <c r="B425" s="211"/>
      <c r="C425" s="104"/>
      <c r="D425" s="104"/>
      <c r="E425" s="104"/>
      <c r="F425" s="104"/>
      <c r="G425" s="104"/>
      <c r="H425" s="104"/>
      <c r="I425" s="104"/>
    </row>
    <row r="426" spans="2:9" ht="35.1" customHeight="1">
      <c r="B426" s="211"/>
      <c r="C426" s="104"/>
      <c r="D426" s="104"/>
      <c r="E426" s="104"/>
      <c r="F426" s="104"/>
      <c r="G426" s="104"/>
      <c r="H426" s="104"/>
      <c r="I426" s="104"/>
    </row>
    <row r="427" spans="2:9" ht="35.1" customHeight="1">
      <c r="B427" s="211"/>
      <c r="C427" s="104"/>
      <c r="D427" s="104"/>
      <c r="E427" s="104"/>
      <c r="F427" s="104"/>
      <c r="G427" s="104"/>
      <c r="H427" s="104"/>
      <c r="I427" s="104"/>
    </row>
    <row r="428" spans="2:9" ht="35.1" customHeight="1">
      <c r="B428" s="211"/>
      <c r="C428" s="104"/>
      <c r="D428" s="104"/>
      <c r="E428" s="104"/>
      <c r="F428" s="104"/>
      <c r="G428" s="104"/>
      <c r="H428" s="104"/>
      <c r="I428" s="104"/>
    </row>
    <row r="429" spans="2:9" ht="35.1" customHeight="1">
      <c r="B429" s="211"/>
      <c r="C429" s="104"/>
      <c r="D429" s="104"/>
      <c r="E429" s="104"/>
      <c r="F429" s="104"/>
      <c r="G429" s="104"/>
      <c r="H429" s="104"/>
      <c r="I429" s="104"/>
    </row>
    <row r="430" spans="2:9" ht="35.1" customHeight="1">
      <c r="B430" s="211"/>
      <c r="C430" s="104"/>
      <c r="D430" s="104"/>
      <c r="E430" s="104"/>
      <c r="F430" s="104"/>
      <c r="G430" s="104"/>
      <c r="H430" s="104"/>
      <c r="I430" s="104"/>
    </row>
    <row r="431" spans="2:9" ht="35.1" customHeight="1">
      <c r="B431" s="211"/>
      <c r="C431" s="104"/>
      <c r="D431" s="104"/>
      <c r="E431" s="104"/>
      <c r="F431" s="104"/>
      <c r="G431" s="104"/>
      <c r="H431" s="104"/>
      <c r="I431" s="104"/>
    </row>
    <row r="432" spans="2:9" ht="35.1" customHeight="1">
      <c r="B432" s="211"/>
      <c r="C432" s="104"/>
      <c r="D432" s="104"/>
      <c r="E432" s="104"/>
      <c r="F432" s="104"/>
      <c r="G432" s="104"/>
      <c r="H432" s="104"/>
      <c r="I432" s="104"/>
    </row>
    <row r="433" spans="2:9" ht="35.1" customHeight="1">
      <c r="B433" s="211"/>
      <c r="C433" s="104"/>
      <c r="D433" s="104"/>
      <c r="E433" s="104"/>
      <c r="F433" s="104"/>
      <c r="G433" s="104"/>
      <c r="H433" s="104"/>
      <c r="I433" s="104"/>
    </row>
    <row r="434" spans="2:9" ht="35.1" customHeight="1">
      <c r="B434" s="211"/>
      <c r="C434" s="104"/>
      <c r="D434" s="104"/>
      <c r="E434" s="104"/>
      <c r="F434" s="104"/>
      <c r="G434" s="104"/>
      <c r="H434" s="104"/>
      <c r="I434" s="104"/>
    </row>
    <row r="435" spans="2:9" ht="35.1" customHeight="1">
      <c r="B435" s="211"/>
      <c r="C435" s="104"/>
      <c r="D435" s="104"/>
      <c r="E435" s="104"/>
      <c r="F435" s="104"/>
      <c r="G435" s="104"/>
      <c r="H435" s="104"/>
      <c r="I435" s="104"/>
    </row>
    <row r="436" spans="2:9" ht="35.1" customHeight="1">
      <c r="B436" s="211"/>
      <c r="C436" s="104"/>
      <c r="D436" s="104"/>
      <c r="E436" s="104"/>
      <c r="F436" s="104"/>
      <c r="G436" s="104"/>
      <c r="H436" s="104"/>
      <c r="I436" s="104"/>
    </row>
    <row r="437" spans="2:9" ht="35.1" customHeight="1">
      <c r="B437" s="211"/>
      <c r="C437" s="104"/>
      <c r="D437" s="104"/>
      <c r="E437" s="104"/>
      <c r="F437" s="104"/>
      <c r="G437" s="104"/>
      <c r="H437" s="104"/>
      <c r="I437" s="104"/>
    </row>
    <row r="438" spans="2:9" ht="35.1" customHeight="1">
      <c r="B438" s="211"/>
      <c r="C438" s="104"/>
      <c r="D438" s="104"/>
      <c r="E438" s="104"/>
      <c r="F438" s="104"/>
      <c r="G438" s="104"/>
      <c r="H438" s="104"/>
      <c r="I438" s="104"/>
    </row>
    <row r="439" spans="2:9" ht="35.1" customHeight="1">
      <c r="B439" s="211"/>
      <c r="C439" s="104"/>
      <c r="D439" s="104"/>
      <c r="E439" s="104"/>
      <c r="F439" s="104"/>
      <c r="G439" s="104"/>
      <c r="H439" s="104"/>
      <c r="I439" s="104"/>
    </row>
    <row r="440" spans="2:9" ht="35.1" customHeight="1">
      <c r="B440" s="211"/>
      <c r="C440" s="104"/>
      <c r="D440" s="104"/>
      <c r="E440" s="104"/>
      <c r="F440" s="104"/>
      <c r="G440" s="104"/>
      <c r="H440" s="104"/>
      <c r="I440" s="104"/>
    </row>
    <row r="441" spans="2:9" ht="35.1" customHeight="1">
      <c r="B441" s="211"/>
      <c r="C441" s="104"/>
      <c r="D441" s="104"/>
      <c r="E441" s="104"/>
      <c r="F441" s="104"/>
      <c r="G441" s="104"/>
      <c r="H441" s="104"/>
      <c r="I441" s="104"/>
    </row>
    <row r="442" spans="2:9" ht="35.1" customHeight="1">
      <c r="B442" s="211"/>
      <c r="C442" s="104"/>
      <c r="D442" s="104"/>
      <c r="E442" s="104"/>
      <c r="F442" s="104"/>
      <c r="G442" s="104"/>
      <c r="H442" s="104"/>
      <c r="I442" s="104"/>
    </row>
    <row r="443" spans="2:9" ht="35.1" customHeight="1">
      <c r="B443" s="211"/>
      <c r="C443" s="104"/>
      <c r="D443" s="104"/>
      <c r="E443" s="104"/>
      <c r="F443" s="104"/>
      <c r="G443" s="104"/>
      <c r="H443" s="104"/>
      <c r="I443" s="104"/>
    </row>
    <row r="444" spans="2:9" ht="35.1" customHeight="1">
      <c r="B444" s="211"/>
      <c r="C444" s="104"/>
      <c r="D444" s="104"/>
      <c r="E444" s="104"/>
      <c r="F444" s="104"/>
      <c r="G444" s="104"/>
      <c r="H444" s="104"/>
      <c r="I444" s="104"/>
    </row>
    <row r="445" spans="2:9" ht="35.1" customHeight="1">
      <c r="B445" s="211"/>
      <c r="C445" s="104"/>
      <c r="D445" s="104"/>
      <c r="E445" s="104"/>
      <c r="F445" s="104"/>
      <c r="G445" s="104"/>
      <c r="H445" s="104"/>
      <c r="I445" s="104"/>
    </row>
    <row r="446" spans="2:9" ht="35.1" customHeight="1">
      <c r="B446" s="211"/>
      <c r="C446" s="104"/>
      <c r="D446" s="104"/>
      <c r="E446" s="104"/>
      <c r="F446" s="104"/>
      <c r="G446" s="104"/>
      <c r="H446" s="104"/>
      <c r="I446" s="104"/>
    </row>
    <row r="447" spans="2:9" ht="35.1" customHeight="1">
      <c r="B447" s="211"/>
      <c r="C447" s="104"/>
      <c r="D447" s="104"/>
      <c r="E447" s="104"/>
      <c r="F447" s="104"/>
      <c r="G447" s="104"/>
      <c r="H447" s="104"/>
      <c r="I447" s="104"/>
    </row>
    <row r="448" spans="2:9" ht="35.1" customHeight="1">
      <c r="B448" s="211"/>
      <c r="C448" s="104"/>
      <c r="D448" s="104"/>
      <c r="E448" s="104"/>
      <c r="F448" s="104"/>
      <c r="G448" s="104"/>
      <c r="H448" s="104"/>
      <c r="I448" s="104"/>
    </row>
    <row r="449" spans="2:9" ht="35.1" customHeight="1">
      <c r="B449" s="211"/>
      <c r="C449" s="104"/>
      <c r="D449" s="104"/>
      <c r="E449" s="104"/>
      <c r="F449" s="104"/>
      <c r="G449" s="104"/>
      <c r="H449" s="104"/>
      <c r="I449" s="104"/>
    </row>
    <row r="450" spans="2:9" ht="35.1" customHeight="1">
      <c r="B450" s="211"/>
      <c r="C450" s="104"/>
      <c r="D450" s="104"/>
      <c r="E450" s="104"/>
      <c r="F450" s="104"/>
      <c r="G450" s="104"/>
      <c r="H450" s="104"/>
      <c r="I450" s="104"/>
    </row>
    <row r="451" spans="2:9" ht="35.1" customHeight="1">
      <c r="B451" s="211"/>
      <c r="C451" s="104"/>
      <c r="D451" s="104"/>
      <c r="E451" s="104"/>
      <c r="F451" s="104"/>
      <c r="G451" s="104"/>
      <c r="H451" s="104"/>
      <c r="I451" s="104"/>
    </row>
    <row r="452" spans="2:9" ht="35.1" customHeight="1">
      <c r="B452" s="211"/>
      <c r="C452" s="104"/>
      <c r="D452" s="104"/>
      <c r="E452" s="104"/>
      <c r="F452" s="104"/>
      <c r="G452" s="104"/>
      <c r="H452" s="104"/>
      <c r="I452" s="104"/>
    </row>
    <row r="453" spans="2:9" ht="35.1" customHeight="1">
      <c r="B453" s="211"/>
      <c r="C453" s="104"/>
      <c r="D453" s="104"/>
      <c r="E453" s="104"/>
      <c r="F453" s="104"/>
      <c r="G453" s="104"/>
      <c r="H453" s="104"/>
      <c r="I453" s="104"/>
    </row>
    <row r="454" spans="2:9" ht="35.1" customHeight="1">
      <c r="B454" s="211"/>
      <c r="C454" s="104"/>
      <c r="D454" s="104"/>
      <c r="E454" s="104"/>
      <c r="F454" s="104"/>
      <c r="G454" s="104"/>
      <c r="H454" s="104"/>
      <c r="I454" s="104"/>
    </row>
    <row r="455" spans="2:9" ht="35.1" customHeight="1">
      <c r="B455" s="211"/>
      <c r="C455" s="104"/>
      <c r="D455" s="104"/>
      <c r="E455" s="104"/>
      <c r="F455" s="104"/>
      <c r="G455" s="104"/>
      <c r="H455" s="104"/>
      <c r="I455" s="104"/>
    </row>
    <row r="456" spans="2:9" ht="35.1" customHeight="1">
      <c r="B456" s="211"/>
      <c r="C456" s="104"/>
      <c r="D456" s="104"/>
      <c r="E456" s="104"/>
      <c r="F456" s="104"/>
      <c r="G456" s="104"/>
      <c r="H456" s="104"/>
      <c r="I456" s="104"/>
    </row>
    <row r="457" spans="2:9" ht="35.1" customHeight="1">
      <c r="B457" s="211"/>
      <c r="C457" s="104"/>
      <c r="D457" s="104"/>
      <c r="E457" s="104"/>
      <c r="F457" s="104"/>
      <c r="G457" s="104"/>
      <c r="H457" s="104"/>
      <c r="I457" s="104"/>
    </row>
    <row r="458" spans="2:9" ht="35.1" customHeight="1">
      <c r="B458" s="211"/>
      <c r="C458" s="104"/>
      <c r="D458" s="104"/>
      <c r="E458" s="104"/>
      <c r="F458" s="104"/>
      <c r="G458" s="104"/>
      <c r="H458" s="104"/>
      <c r="I458" s="104"/>
    </row>
    <row r="459" spans="2:9" ht="35.1" customHeight="1">
      <c r="B459" s="211"/>
      <c r="C459" s="104"/>
      <c r="D459" s="104"/>
      <c r="E459" s="104"/>
      <c r="F459" s="104"/>
      <c r="G459" s="104"/>
      <c r="H459" s="104"/>
      <c r="I459" s="104"/>
    </row>
    <row r="460" spans="2:9" ht="35.1" customHeight="1">
      <c r="B460" s="211"/>
      <c r="C460" s="104"/>
      <c r="D460" s="104"/>
      <c r="E460" s="104"/>
      <c r="F460" s="104"/>
      <c r="G460" s="104"/>
      <c r="H460" s="104"/>
      <c r="I460" s="104"/>
    </row>
    <row r="461" spans="2:9" ht="35.1" customHeight="1">
      <c r="B461" s="211"/>
      <c r="C461" s="104"/>
      <c r="D461" s="104"/>
      <c r="E461" s="104"/>
      <c r="F461" s="104"/>
      <c r="G461" s="104"/>
      <c r="H461" s="104"/>
      <c r="I461" s="104"/>
    </row>
    <row r="462" spans="2:9" ht="35.1" customHeight="1">
      <c r="B462" s="211"/>
      <c r="C462" s="104"/>
      <c r="D462" s="104"/>
      <c r="E462" s="104"/>
      <c r="F462" s="104"/>
      <c r="G462" s="104"/>
      <c r="H462" s="104"/>
      <c r="I462" s="104"/>
    </row>
    <row r="463" spans="2:9" ht="35.1" customHeight="1">
      <c r="B463" s="211"/>
      <c r="C463" s="104"/>
      <c r="D463" s="104"/>
      <c r="E463" s="104"/>
      <c r="F463" s="104"/>
      <c r="G463" s="104"/>
      <c r="H463" s="104"/>
      <c r="I463" s="104"/>
    </row>
    <row r="464" spans="2:9" ht="35.1" customHeight="1">
      <c r="B464" s="211"/>
      <c r="C464" s="104"/>
      <c r="D464" s="104"/>
      <c r="E464" s="104"/>
      <c r="F464" s="104"/>
      <c r="G464" s="104"/>
      <c r="H464" s="104"/>
      <c r="I464" s="104"/>
    </row>
    <row r="465" spans="2:9" ht="35.1" customHeight="1">
      <c r="B465" s="211"/>
      <c r="C465" s="104"/>
      <c r="D465" s="104"/>
      <c r="E465" s="104"/>
      <c r="F465" s="104"/>
      <c r="G465" s="104"/>
      <c r="H465" s="104"/>
      <c r="I465" s="104"/>
    </row>
    <row r="466" spans="2:9" ht="35.1" customHeight="1">
      <c r="B466" s="211"/>
      <c r="C466" s="104"/>
      <c r="D466" s="104"/>
      <c r="E466" s="104"/>
      <c r="F466" s="104"/>
      <c r="G466" s="104"/>
      <c r="H466" s="104"/>
      <c r="I466" s="104"/>
    </row>
    <row r="467" spans="2:9" ht="35.1" customHeight="1">
      <c r="B467" s="211"/>
      <c r="C467" s="104"/>
      <c r="D467" s="104"/>
      <c r="E467" s="104"/>
      <c r="F467" s="104"/>
      <c r="G467" s="104"/>
      <c r="H467" s="104"/>
      <c r="I467" s="104"/>
    </row>
    <row r="468" spans="2:9" ht="35.1" customHeight="1">
      <c r="B468" s="211"/>
      <c r="C468" s="104"/>
      <c r="D468" s="104"/>
      <c r="E468" s="104"/>
      <c r="F468" s="104"/>
      <c r="G468" s="104"/>
      <c r="H468" s="104"/>
      <c r="I468" s="104"/>
    </row>
    <row r="469" spans="2:9" ht="35.1" customHeight="1">
      <c r="B469" s="211"/>
      <c r="C469" s="104"/>
      <c r="D469" s="104"/>
      <c r="E469" s="104"/>
      <c r="F469" s="104"/>
      <c r="G469" s="104"/>
      <c r="H469" s="104"/>
      <c r="I469" s="104"/>
    </row>
    <row r="470" spans="2:9" ht="35.1" customHeight="1">
      <c r="B470" s="211"/>
      <c r="C470" s="104"/>
      <c r="D470" s="104"/>
      <c r="E470" s="104"/>
      <c r="F470" s="104"/>
      <c r="G470" s="104"/>
      <c r="H470" s="104"/>
      <c r="I470" s="104"/>
    </row>
    <row r="471" spans="2:9" ht="35.1" customHeight="1">
      <c r="B471" s="211"/>
      <c r="C471" s="104"/>
      <c r="D471" s="104"/>
      <c r="E471" s="104"/>
      <c r="F471" s="104"/>
      <c r="G471" s="104"/>
      <c r="H471" s="104"/>
      <c r="I471" s="104"/>
    </row>
    <row r="472" spans="2:9" ht="35.1" customHeight="1">
      <c r="B472" s="211"/>
      <c r="C472" s="104"/>
      <c r="D472" s="104"/>
      <c r="E472" s="104"/>
      <c r="F472" s="104"/>
      <c r="G472" s="104"/>
      <c r="H472" s="104"/>
      <c r="I472" s="104"/>
    </row>
    <row r="473" spans="2:9" ht="35.1" customHeight="1">
      <c r="B473" s="211"/>
      <c r="C473" s="104"/>
      <c r="D473" s="104"/>
      <c r="E473" s="104"/>
      <c r="F473" s="104"/>
      <c r="G473" s="104"/>
      <c r="H473" s="104"/>
      <c r="I473" s="104"/>
    </row>
    <row r="474" spans="2:9" ht="35.1" customHeight="1">
      <c r="B474" s="211"/>
      <c r="C474" s="104"/>
      <c r="D474" s="104"/>
      <c r="E474" s="104"/>
      <c r="F474" s="104"/>
      <c r="G474" s="104"/>
      <c r="H474" s="104"/>
      <c r="I474" s="104"/>
    </row>
    <row r="475" spans="2:9" ht="35.1" customHeight="1">
      <c r="B475" s="211"/>
      <c r="C475" s="104"/>
      <c r="D475" s="104"/>
      <c r="E475" s="104"/>
      <c r="F475" s="104"/>
      <c r="G475" s="104"/>
      <c r="H475" s="104"/>
      <c r="I475" s="104"/>
    </row>
    <row r="476" spans="2:9" ht="35.1" customHeight="1">
      <c r="B476" s="211"/>
      <c r="C476" s="104"/>
      <c r="D476" s="104"/>
      <c r="E476" s="104"/>
      <c r="F476" s="104"/>
      <c r="G476" s="104"/>
      <c r="H476" s="104"/>
      <c r="I476" s="104"/>
    </row>
    <row r="477" spans="2:9" ht="35.1" customHeight="1">
      <c r="B477" s="211"/>
      <c r="C477" s="104"/>
      <c r="D477" s="104"/>
      <c r="E477" s="104"/>
      <c r="F477" s="104"/>
      <c r="G477" s="104"/>
      <c r="H477" s="104"/>
      <c r="I477" s="104"/>
    </row>
    <row r="478" spans="2:9" ht="35.1" customHeight="1">
      <c r="B478" s="211"/>
      <c r="C478" s="104"/>
      <c r="D478" s="104"/>
      <c r="E478" s="104"/>
      <c r="F478" s="104"/>
      <c r="G478" s="104"/>
      <c r="H478" s="104"/>
      <c r="I478" s="104"/>
    </row>
    <row r="479" spans="2:9" ht="35.1" customHeight="1">
      <c r="B479" s="211"/>
      <c r="C479" s="104"/>
      <c r="D479" s="104"/>
      <c r="E479" s="104"/>
      <c r="F479" s="104"/>
      <c r="G479" s="104"/>
      <c r="H479" s="104"/>
      <c r="I479" s="104"/>
    </row>
    <row r="480" spans="2:9" ht="35.1" customHeight="1">
      <c r="B480" s="211"/>
      <c r="C480" s="104"/>
      <c r="D480" s="104"/>
      <c r="E480" s="104"/>
      <c r="F480" s="104"/>
      <c r="G480" s="104"/>
      <c r="H480" s="104"/>
      <c r="I480" s="104"/>
    </row>
    <row r="481" spans="2:9" ht="35.1" customHeight="1">
      <c r="B481" s="211"/>
      <c r="C481" s="104"/>
      <c r="D481" s="104"/>
      <c r="E481" s="104"/>
      <c r="F481" s="104"/>
      <c r="G481" s="104"/>
      <c r="H481" s="104"/>
      <c r="I481" s="104"/>
    </row>
    <row r="482" spans="2:9" ht="35.1" customHeight="1">
      <c r="B482" s="211"/>
      <c r="C482" s="104"/>
      <c r="D482" s="104"/>
      <c r="E482" s="104"/>
      <c r="F482" s="104"/>
      <c r="G482" s="104"/>
      <c r="H482" s="104"/>
      <c r="I482" s="104"/>
    </row>
    <row r="483" spans="2:9" ht="35.1" customHeight="1">
      <c r="B483" s="211"/>
      <c r="C483" s="104"/>
      <c r="D483" s="104"/>
      <c r="E483" s="104"/>
      <c r="F483" s="104"/>
      <c r="G483" s="104"/>
      <c r="H483" s="104"/>
      <c r="I483" s="104"/>
    </row>
    <row r="484" spans="2:9" ht="35.1" customHeight="1">
      <c r="B484" s="211"/>
      <c r="C484" s="104"/>
      <c r="D484" s="104"/>
      <c r="E484" s="104"/>
      <c r="F484" s="104"/>
      <c r="G484" s="104"/>
      <c r="H484" s="104"/>
      <c r="I484" s="104"/>
    </row>
    <row r="485" spans="2:9" ht="35.1" customHeight="1">
      <c r="B485" s="211"/>
      <c r="C485" s="104"/>
      <c r="D485" s="104"/>
      <c r="E485" s="104"/>
      <c r="F485" s="104"/>
      <c r="G485" s="104"/>
      <c r="H485" s="104"/>
      <c r="I485" s="104"/>
    </row>
    <row r="486" spans="2:9" ht="35.1" customHeight="1">
      <c r="B486" s="211"/>
      <c r="C486" s="104"/>
      <c r="D486" s="104"/>
      <c r="E486" s="104"/>
      <c r="F486" s="104"/>
      <c r="G486" s="104"/>
      <c r="H486" s="104"/>
      <c r="I486" s="104"/>
    </row>
    <row r="487" spans="2:9" ht="35.1" customHeight="1">
      <c r="B487" s="211"/>
      <c r="C487" s="104"/>
      <c r="D487" s="104"/>
      <c r="E487" s="104"/>
      <c r="F487" s="104"/>
      <c r="G487" s="104"/>
      <c r="H487" s="104"/>
      <c r="I487" s="104"/>
    </row>
    <row r="488" spans="2:9" ht="35.1" customHeight="1">
      <c r="B488" s="211"/>
      <c r="C488" s="104"/>
      <c r="D488" s="104"/>
      <c r="E488" s="104"/>
      <c r="F488" s="104"/>
      <c r="G488" s="104"/>
      <c r="H488" s="104"/>
      <c r="I488" s="104"/>
    </row>
    <row r="489" spans="2:9" ht="35.1" customHeight="1">
      <c r="B489" s="211"/>
      <c r="C489" s="104"/>
      <c r="D489" s="104"/>
      <c r="E489" s="104"/>
      <c r="F489" s="104"/>
      <c r="G489" s="104"/>
      <c r="H489" s="104"/>
      <c r="I489" s="104"/>
    </row>
    <row r="490" spans="2:9" ht="35.1" customHeight="1">
      <c r="B490" s="211"/>
      <c r="C490" s="104"/>
      <c r="D490" s="104"/>
      <c r="E490" s="104"/>
      <c r="F490" s="104"/>
      <c r="G490" s="104"/>
      <c r="H490" s="104"/>
      <c r="I490" s="104"/>
    </row>
    <row r="491" spans="2:9" ht="35.1" customHeight="1">
      <c r="B491" s="211"/>
      <c r="C491" s="104"/>
      <c r="D491" s="104"/>
      <c r="E491" s="104"/>
      <c r="F491" s="104"/>
      <c r="G491" s="104"/>
      <c r="H491" s="104"/>
      <c r="I491" s="104"/>
    </row>
    <row r="492" spans="2:9" ht="35.1" customHeight="1">
      <c r="B492" s="211"/>
      <c r="C492" s="104"/>
      <c r="D492" s="104"/>
      <c r="E492" s="104"/>
      <c r="F492" s="104"/>
      <c r="G492" s="104"/>
      <c r="H492" s="104"/>
      <c r="I492" s="104"/>
    </row>
    <row r="493" spans="2:9" ht="35.1" customHeight="1">
      <c r="B493" s="211"/>
      <c r="C493" s="104"/>
      <c r="D493" s="104"/>
      <c r="E493" s="104"/>
      <c r="F493" s="104"/>
      <c r="G493" s="104"/>
      <c r="H493" s="104"/>
      <c r="I493" s="104"/>
    </row>
    <row r="494" spans="2:9" ht="35.1" customHeight="1">
      <c r="B494" s="211"/>
      <c r="C494" s="104"/>
      <c r="D494" s="104"/>
      <c r="E494" s="104"/>
      <c r="F494" s="104"/>
      <c r="G494" s="104"/>
      <c r="H494" s="104"/>
      <c r="I494" s="104"/>
    </row>
    <row r="495" spans="2:9" ht="35.1" customHeight="1">
      <c r="B495" s="211"/>
      <c r="C495" s="104"/>
      <c r="D495" s="104"/>
      <c r="E495" s="104"/>
      <c r="F495" s="104"/>
      <c r="G495" s="104"/>
      <c r="H495" s="104"/>
      <c r="I495" s="104"/>
    </row>
    <row r="496" spans="2:9" ht="35.1" customHeight="1">
      <c r="B496" s="211"/>
      <c r="C496" s="104"/>
      <c r="D496" s="104"/>
      <c r="E496" s="104"/>
      <c r="F496" s="104"/>
      <c r="G496" s="104"/>
      <c r="H496" s="104"/>
      <c r="I496" s="104"/>
    </row>
    <row r="497" spans="2:9" ht="35.1" customHeight="1">
      <c r="B497" s="211"/>
      <c r="C497" s="104"/>
      <c r="D497" s="104"/>
      <c r="E497" s="104"/>
      <c r="F497" s="104"/>
      <c r="G497" s="104"/>
      <c r="H497" s="104"/>
      <c r="I497" s="104"/>
    </row>
    <row r="498" spans="2:9" ht="35.1" customHeight="1">
      <c r="B498" s="211"/>
      <c r="C498" s="104"/>
      <c r="D498" s="104"/>
      <c r="E498" s="104"/>
      <c r="F498" s="104"/>
      <c r="G498" s="104"/>
      <c r="H498" s="104"/>
      <c r="I498" s="104"/>
    </row>
    <row r="499" spans="2:9" ht="35.1" customHeight="1">
      <c r="B499" s="211"/>
      <c r="C499" s="104"/>
      <c r="D499" s="104"/>
      <c r="E499" s="104"/>
      <c r="F499" s="104"/>
      <c r="G499" s="104"/>
      <c r="H499" s="104"/>
      <c r="I499" s="104"/>
    </row>
    <row r="500" spans="2:9" ht="35.1" customHeight="1">
      <c r="B500" s="211"/>
      <c r="C500" s="104"/>
      <c r="D500" s="104"/>
      <c r="E500" s="104"/>
      <c r="F500" s="104"/>
      <c r="G500" s="104"/>
      <c r="H500" s="104"/>
      <c r="I500" s="104"/>
    </row>
    <row r="501" spans="2:9" ht="35.1" customHeight="1">
      <c r="B501" s="211"/>
      <c r="C501" s="104"/>
      <c r="D501" s="104"/>
      <c r="E501" s="104"/>
      <c r="F501" s="104"/>
      <c r="G501" s="104"/>
      <c r="H501" s="104"/>
      <c r="I501" s="104"/>
    </row>
    <row r="502" spans="2:9" ht="35.1" customHeight="1">
      <c r="B502" s="211"/>
      <c r="C502" s="104"/>
      <c r="D502" s="104"/>
      <c r="E502" s="104"/>
      <c r="F502" s="104"/>
      <c r="G502" s="104"/>
      <c r="H502" s="104"/>
      <c r="I502" s="104"/>
    </row>
    <row r="503" spans="2:9" ht="35.1" customHeight="1">
      <c r="B503" s="211"/>
      <c r="C503" s="104"/>
      <c r="D503" s="104"/>
      <c r="E503" s="104"/>
      <c r="F503" s="104"/>
      <c r="G503" s="104"/>
      <c r="H503" s="104"/>
      <c r="I503" s="104"/>
    </row>
    <row r="504" spans="2:9" ht="35.1" customHeight="1">
      <c r="B504" s="211"/>
      <c r="C504" s="104"/>
      <c r="D504" s="104"/>
      <c r="E504" s="104"/>
      <c r="F504" s="104"/>
      <c r="G504" s="104"/>
      <c r="H504" s="104"/>
      <c r="I504" s="104"/>
    </row>
    <row r="505" spans="2:9" ht="35.1" customHeight="1">
      <c r="B505" s="211"/>
      <c r="C505" s="104"/>
      <c r="D505" s="104"/>
      <c r="E505" s="104"/>
      <c r="F505" s="104"/>
      <c r="G505" s="104"/>
      <c r="H505" s="104"/>
      <c r="I505" s="104"/>
    </row>
    <row r="506" spans="2:9" ht="35.1" customHeight="1">
      <c r="B506" s="211"/>
      <c r="C506" s="104"/>
      <c r="D506" s="104"/>
      <c r="E506" s="104"/>
      <c r="F506" s="104"/>
      <c r="G506" s="104"/>
      <c r="H506" s="104"/>
      <c r="I506" s="104"/>
    </row>
    <row r="507" spans="2:9" ht="35.1" customHeight="1">
      <c r="B507" s="211"/>
      <c r="C507" s="104"/>
      <c r="D507" s="104"/>
      <c r="E507" s="104"/>
      <c r="F507" s="104"/>
      <c r="G507" s="104"/>
      <c r="H507" s="104"/>
      <c r="I507" s="104"/>
    </row>
    <row r="508" spans="2:9" ht="35.1" customHeight="1">
      <c r="B508" s="211"/>
      <c r="C508" s="104"/>
      <c r="D508" s="104"/>
      <c r="E508" s="104"/>
      <c r="F508" s="104"/>
      <c r="G508" s="104"/>
      <c r="H508" s="104"/>
      <c r="I508" s="104"/>
    </row>
    <row r="509" spans="2:9" ht="35.1" customHeight="1">
      <c r="B509" s="211"/>
      <c r="C509" s="104"/>
      <c r="D509" s="104"/>
      <c r="E509" s="104"/>
      <c r="F509" s="104"/>
      <c r="G509" s="104"/>
      <c r="H509" s="104"/>
      <c r="I509" s="104"/>
    </row>
    <row r="510" spans="2:9" ht="35.1" customHeight="1">
      <c r="B510" s="211"/>
      <c r="C510" s="104"/>
      <c r="D510" s="104"/>
      <c r="E510" s="104"/>
      <c r="F510" s="104"/>
      <c r="G510" s="104"/>
      <c r="H510" s="104"/>
      <c r="I510" s="104"/>
    </row>
    <row r="511" spans="2:9" ht="35.1" customHeight="1">
      <c r="B511" s="211"/>
      <c r="C511" s="104"/>
      <c r="D511" s="104"/>
      <c r="E511" s="104"/>
      <c r="F511" s="104"/>
      <c r="G511" s="104"/>
      <c r="H511" s="104"/>
      <c r="I511" s="104"/>
    </row>
    <row r="512" spans="2:9" ht="35.1" customHeight="1">
      <c r="B512" s="211"/>
      <c r="C512" s="104"/>
      <c r="D512" s="104"/>
      <c r="E512" s="104"/>
      <c r="F512" s="104"/>
      <c r="G512" s="104"/>
      <c r="H512" s="104"/>
      <c r="I512" s="104"/>
    </row>
    <row r="513" spans="2:9" ht="35.1" customHeight="1">
      <c r="B513" s="211"/>
      <c r="C513" s="104"/>
      <c r="D513" s="104"/>
      <c r="E513" s="104"/>
      <c r="F513" s="104"/>
      <c r="G513" s="104"/>
      <c r="H513" s="104"/>
      <c r="I513" s="104"/>
    </row>
    <row r="514" spans="2:9" ht="35.1" customHeight="1">
      <c r="B514" s="211"/>
      <c r="C514" s="104"/>
      <c r="D514" s="104"/>
      <c r="E514" s="104"/>
      <c r="F514" s="104"/>
      <c r="G514" s="104"/>
      <c r="H514" s="104"/>
      <c r="I514" s="104"/>
    </row>
    <row r="515" spans="2:9" ht="35.1" customHeight="1">
      <c r="B515" s="211"/>
      <c r="C515" s="104"/>
      <c r="D515" s="104"/>
      <c r="E515" s="104"/>
      <c r="F515" s="104"/>
      <c r="G515" s="104"/>
      <c r="H515" s="104"/>
      <c r="I515" s="104"/>
    </row>
    <row r="516" spans="2:9" ht="35.1" customHeight="1">
      <c r="B516" s="211"/>
      <c r="C516" s="104"/>
      <c r="D516" s="104"/>
      <c r="E516" s="104"/>
      <c r="F516" s="104"/>
      <c r="G516" s="104"/>
      <c r="H516" s="104"/>
      <c r="I516" s="104"/>
    </row>
    <row r="517" spans="2:9" ht="35.1" customHeight="1">
      <c r="B517" s="211"/>
      <c r="C517" s="104"/>
      <c r="D517" s="104"/>
      <c r="E517" s="104"/>
      <c r="F517" s="104"/>
      <c r="G517" s="104"/>
      <c r="H517" s="104"/>
      <c r="I517" s="104"/>
    </row>
    <row r="518" spans="2:9" ht="35.1" customHeight="1">
      <c r="B518" s="211"/>
      <c r="C518" s="104"/>
      <c r="D518" s="104"/>
      <c r="E518" s="104"/>
      <c r="F518" s="104"/>
      <c r="G518" s="104"/>
      <c r="H518" s="104"/>
      <c r="I518" s="104"/>
    </row>
    <row r="519" spans="2:9" ht="35.1" customHeight="1">
      <c r="B519" s="211"/>
      <c r="C519" s="104"/>
      <c r="D519" s="104"/>
      <c r="E519" s="104"/>
      <c r="F519" s="104"/>
      <c r="G519" s="104"/>
      <c r="H519" s="104"/>
      <c r="I519" s="104"/>
    </row>
    <row r="520" spans="2:9" ht="35.1" customHeight="1">
      <c r="B520" s="211"/>
      <c r="C520" s="104"/>
      <c r="D520" s="104"/>
      <c r="E520" s="104"/>
      <c r="F520" s="104"/>
      <c r="G520" s="104"/>
      <c r="H520" s="104"/>
      <c r="I520" s="104"/>
    </row>
    <row r="521" spans="2:9" ht="35.1" customHeight="1">
      <c r="B521" s="211"/>
      <c r="C521" s="104"/>
      <c r="D521" s="104"/>
      <c r="E521" s="104"/>
      <c r="F521" s="104"/>
      <c r="G521" s="104"/>
      <c r="H521" s="104"/>
      <c r="I521" s="104"/>
    </row>
    <row r="522" spans="2:9" ht="35.1" customHeight="1">
      <c r="B522" s="211"/>
      <c r="C522" s="104"/>
      <c r="D522" s="104"/>
      <c r="E522" s="104"/>
      <c r="F522" s="104"/>
      <c r="G522" s="104"/>
      <c r="H522" s="104"/>
      <c r="I522" s="104"/>
    </row>
    <row r="523" spans="2:9" ht="35.1" customHeight="1">
      <c r="B523" s="211"/>
      <c r="C523" s="104"/>
      <c r="D523" s="104"/>
      <c r="E523" s="104"/>
      <c r="F523" s="104"/>
      <c r="G523" s="104"/>
      <c r="H523" s="104"/>
      <c r="I523" s="104"/>
    </row>
    <row r="524" spans="2:9" ht="35.1" customHeight="1">
      <c r="B524" s="211"/>
      <c r="C524" s="104"/>
      <c r="D524" s="104"/>
      <c r="E524" s="104"/>
      <c r="F524" s="104"/>
      <c r="G524" s="104"/>
      <c r="H524" s="104"/>
      <c r="I524" s="104"/>
    </row>
    <row r="525" spans="2:9" ht="35.1" customHeight="1">
      <c r="B525" s="211"/>
      <c r="C525" s="104"/>
      <c r="D525" s="104"/>
      <c r="E525" s="104"/>
      <c r="F525" s="104"/>
      <c r="G525" s="104"/>
      <c r="H525" s="104"/>
      <c r="I525" s="104"/>
    </row>
    <row r="526" spans="2:9" ht="35.1" customHeight="1">
      <c r="B526" s="211"/>
      <c r="C526" s="104"/>
      <c r="D526" s="104"/>
      <c r="E526" s="104"/>
      <c r="F526" s="104"/>
      <c r="G526" s="104"/>
      <c r="H526" s="104"/>
      <c r="I526" s="104"/>
    </row>
    <row r="527" spans="2:9" ht="35.1" customHeight="1">
      <c r="B527" s="211"/>
      <c r="C527" s="104"/>
      <c r="D527" s="104"/>
      <c r="E527" s="104"/>
      <c r="F527" s="104"/>
      <c r="G527" s="104"/>
      <c r="H527" s="104"/>
      <c r="I527" s="104"/>
    </row>
    <row r="528" spans="2:9" ht="35.1" customHeight="1">
      <c r="B528" s="211"/>
      <c r="C528" s="104"/>
      <c r="D528" s="104"/>
      <c r="E528" s="104"/>
      <c r="F528" s="104"/>
      <c r="G528" s="104"/>
      <c r="H528" s="104"/>
      <c r="I528" s="104"/>
    </row>
    <row r="529" spans="2:9" ht="35.1" customHeight="1">
      <c r="B529" s="211"/>
      <c r="C529" s="104"/>
      <c r="D529" s="104"/>
      <c r="E529" s="104"/>
      <c r="F529" s="104"/>
      <c r="G529" s="104"/>
      <c r="H529" s="104"/>
      <c r="I529" s="104"/>
    </row>
    <row r="530" spans="2:9" ht="35.1" customHeight="1">
      <c r="B530" s="211"/>
      <c r="C530" s="104"/>
      <c r="D530" s="104"/>
      <c r="E530" s="104"/>
      <c r="F530" s="104"/>
      <c r="G530" s="104"/>
      <c r="H530" s="104"/>
      <c r="I530" s="104"/>
    </row>
    <row r="531" spans="2:9" ht="35.1" customHeight="1">
      <c r="B531" s="211"/>
      <c r="C531" s="104"/>
      <c r="D531" s="104"/>
      <c r="E531" s="104"/>
      <c r="F531" s="104"/>
      <c r="G531" s="104"/>
      <c r="H531" s="104"/>
      <c r="I531" s="104"/>
    </row>
    <row r="532" spans="2:9" ht="35.1" customHeight="1">
      <c r="B532" s="211"/>
      <c r="C532" s="104"/>
      <c r="D532" s="104"/>
      <c r="E532" s="104"/>
      <c r="F532" s="104"/>
      <c r="G532" s="104"/>
      <c r="H532" s="104"/>
      <c r="I532" s="104"/>
    </row>
    <row r="533" spans="2:9" ht="35.1" customHeight="1">
      <c r="B533" s="211"/>
      <c r="C533" s="104"/>
      <c r="D533" s="104"/>
      <c r="E533" s="104"/>
      <c r="F533" s="104"/>
      <c r="G533" s="104"/>
      <c r="H533" s="104"/>
      <c r="I533" s="104"/>
    </row>
    <row r="534" spans="2:9" ht="35.1" customHeight="1">
      <c r="B534" s="211"/>
      <c r="C534" s="104"/>
      <c r="D534" s="104"/>
      <c r="E534" s="104"/>
      <c r="F534" s="104"/>
      <c r="G534" s="104"/>
      <c r="H534" s="104"/>
      <c r="I534" s="104"/>
    </row>
    <row r="535" spans="2:9" ht="35.1" customHeight="1">
      <c r="B535" s="211"/>
      <c r="C535" s="104"/>
      <c r="D535" s="104"/>
      <c r="E535" s="104"/>
      <c r="F535" s="104"/>
      <c r="G535" s="104"/>
      <c r="H535" s="104"/>
      <c r="I535" s="104"/>
    </row>
    <row r="536" spans="2:9" ht="35.1" customHeight="1">
      <c r="B536" s="211"/>
      <c r="C536" s="104"/>
      <c r="D536" s="104"/>
      <c r="E536" s="104"/>
      <c r="F536" s="104"/>
      <c r="G536" s="104"/>
      <c r="H536" s="104"/>
      <c r="I536" s="104"/>
    </row>
    <row r="537" spans="2:9" ht="35.1" customHeight="1">
      <c r="B537" s="211"/>
      <c r="C537" s="104"/>
      <c r="D537" s="104"/>
      <c r="E537" s="104"/>
      <c r="F537" s="104"/>
      <c r="G537" s="104"/>
      <c r="H537" s="104"/>
      <c r="I537" s="104"/>
    </row>
    <row r="538" spans="2:9" ht="35.1" customHeight="1">
      <c r="B538" s="211"/>
      <c r="C538" s="104"/>
      <c r="D538" s="104"/>
      <c r="E538" s="104"/>
      <c r="F538" s="104"/>
      <c r="G538" s="104"/>
      <c r="H538" s="104"/>
      <c r="I538" s="104"/>
    </row>
    <row r="539" spans="2:9" ht="35.1" customHeight="1">
      <c r="B539" s="211"/>
      <c r="C539" s="104"/>
      <c r="D539" s="104"/>
      <c r="E539" s="104"/>
      <c r="F539" s="104"/>
      <c r="G539" s="104"/>
      <c r="H539" s="104"/>
      <c r="I539" s="104"/>
    </row>
    <row r="540" spans="2:9" ht="35.1" customHeight="1">
      <c r="B540" s="211"/>
      <c r="C540" s="104"/>
      <c r="D540" s="104"/>
      <c r="E540" s="104"/>
      <c r="F540" s="104"/>
      <c r="G540" s="104"/>
      <c r="H540" s="104"/>
      <c r="I540" s="104"/>
    </row>
    <row r="541" spans="2:9" ht="35.1" customHeight="1">
      <c r="B541" s="211"/>
      <c r="C541" s="104"/>
      <c r="D541" s="104"/>
      <c r="E541" s="104"/>
      <c r="F541" s="104"/>
      <c r="G541" s="104"/>
      <c r="H541" s="104"/>
      <c r="I541" s="104"/>
    </row>
    <row r="542" spans="2:9" ht="35.1" customHeight="1">
      <c r="B542" s="211"/>
      <c r="C542" s="104"/>
      <c r="D542" s="104"/>
      <c r="E542" s="104"/>
      <c r="F542" s="104"/>
      <c r="G542" s="104"/>
      <c r="H542" s="104"/>
      <c r="I542" s="104"/>
    </row>
    <row r="543" spans="2:9" ht="35.1" customHeight="1">
      <c r="B543" s="211"/>
      <c r="C543" s="104"/>
      <c r="D543" s="104"/>
      <c r="E543" s="104"/>
      <c r="F543" s="104"/>
      <c r="G543" s="104"/>
      <c r="H543" s="104"/>
      <c r="I543" s="104"/>
    </row>
    <row r="544" spans="2:9" ht="35.1" customHeight="1">
      <c r="B544" s="211"/>
      <c r="C544" s="104"/>
      <c r="D544" s="104"/>
      <c r="E544" s="104"/>
      <c r="F544" s="104"/>
      <c r="G544" s="104"/>
      <c r="H544" s="104"/>
      <c r="I544" s="104"/>
    </row>
    <row r="545" spans="2:9" ht="35.1" customHeight="1">
      <c r="B545" s="211"/>
      <c r="C545" s="104"/>
      <c r="D545" s="104"/>
      <c r="E545" s="104"/>
      <c r="F545" s="104"/>
      <c r="G545" s="104"/>
      <c r="H545" s="104"/>
      <c r="I545" s="104"/>
    </row>
    <row r="546" spans="2:9" ht="35.1" customHeight="1">
      <c r="B546" s="211"/>
      <c r="C546" s="104"/>
      <c r="D546" s="104"/>
      <c r="E546" s="104"/>
      <c r="F546" s="104"/>
      <c r="G546" s="104"/>
      <c r="H546" s="104"/>
      <c r="I546" s="104"/>
    </row>
    <row r="547" spans="2:9" ht="35.1" customHeight="1">
      <c r="B547" s="211"/>
      <c r="C547" s="104"/>
      <c r="D547" s="104"/>
      <c r="E547" s="104"/>
      <c r="F547" s="104"/>
      <c r="G547" s="104"/>
      <c r="H547" s="104"/>
      <c r="I547" s="104"/>
    </row>
    <row r="548" spans="2:9" ht="35.1" customHeight="1">
      <c r="B548" s="211"/>
      <c r="C548" s="104"/>
      <c r="D548" s="104"/>
      <c r="E548" s="104"/>
      <c r="F548" s="104"/>
      <c r="G548" s="104"/>
      <c r="H548" s="104"/>
      <c r="I548" s="104"/>
    </row>
    <row r="549" spans="2:9" ht="35.1" customHeight="1">
      <c r="B549" s="211"/>
      <c r="C549" s="104"/>
      <c r="D549" s="104"/>
      <c r="E549" s="104"/>
      <c r="F549" s="104"/>
      <c r="G549" s="104"/>
      <c r="H549" s="104"/>
      <c r="I549" s="104"/>
    </row>
    <row r="550" spans="2:9" ht="35.1" customHeight="1">
      <c r="B550" s="211"/>
      <c r="C550" s="104"/>
      <c r="D550" s="104"/>
      <c r="E550" s="104"/>
      <c r="F550" s="104"/>
      <c r="G550" s="104"/>
      <c r="H550" s="104"/>
      <c r="I550" s="104"/>
    </row>
    <row r="551" spans="2:9" ht="35.1" customHeight="1">
      <c r="B551" s="211"/>
      <c r="C551" s="104"/>
      <c r="D551" s="104"/>
      <c r="E551" s="104"/>
      <c r="F551" s="104"/>
      <c r="G551" s="104"/>
      <c r="H551" s="104"/>
      <c r="I551" s="104"/>
    </row>
    <row r="552" spans="2:9" ht="35.1" customHeight="1">
      <c r="B552" s="211"/>
      <c r="C552" s="104"/>
      <c r="D552" s="104"/>
      <c r="E552" s="104"/>
      <c r="F552" s="104"/>
      <c r="G552" s="104"/>
      <c r="H552" s="104"/>
      <c r="I552" s="104"/>
    </row>
    <row r="553" spans="2:9" ht="35.1" customHeight="1">
      <c r="B553" s="211"/>
      <c r="C553" s="104"/>
      <c r="D553" s="104"/>
      <c r="E553" s="104"/>
      <c r="F553" s="104"/>
      <c r="G553" s="104"/>
      <c r="H553" s="104"/>
      <c r="I553" s="104"/>
    </row>
    <row r="554" spans="2:9" ht="35.1" customHeight="1">
      <c r="B554" s="211"/>
      <c r="C554" s="104"/>
      <c r="D554" s="104"/>
      <c r="E554" s="104"/>
      <c r="F554" s="104"/>
      <c r="G554" s="104"/>
      <c r="H554" s="104"/>
      <c r="I554" s="104"/>
    </row>
    <row r="555" spans="2:9" ht="35.1" customHeight="1">
      <c r="B555" s="211"/>
      <c r="C555" s="104"/>
      <c r="D555" s="104"/>
      <c r="E555" s="104"/>
      <c r="F555" s="104"/>
      <c r="G555" s="104"/>
      <c r="H555" s="104"/>
      <c r="I555" s="104"/>
    </row>
    <row r="556" spans="2:9" ht="35.1" customHeight="1">
      <c r="B556" s="211"/>
      <c r="C556" s="104"/>
      <c r="D556" s="104"/>
      <c r="E556" s="104"/>
      <c r="F556" s="104"/>
      <c r="G556" s="104"/>
      <c r="H556" s="104"/>
      <c r="I556" s="104"/>
    </row>
    <row r="557" spans="2:9" ht="35.1" customHeight="1">
      <c r="B557" s="211"/>
      <c r="C557" s="104"/>
      <c r="D557" s="104"/>
      <c r="E557" s="104"/>
      <c r="F557" s="104"/>
      <c r="G557" s="104"/>
      <c r="H557" s="104"/>
      <c r="I557" s="104"/>
    </row>
    <row r="558" spans="2:9" ht="35.1" customHeight="1">
      <c r="B558" s="211"/>
      <c r="C558" s="104"/>
      <c r="D558" s="104"/>
      <c r="E558" s="104"/>
      <c r="F558" s="104"/>
      <c r="G558" s="104"/>
      <c r="H558" s="104"/>
      <c r="I558" s="104"/>
    </row>
    <row r="559" spans="2:9" ht="35.1" customHeight="1">
      <c r="B559" s="211"/>
      <c r="C559" s="104"/>
      <c r="D559" s="104"/>
      <c r="E559" s="104"/>
      <c r="F559" s="104"/>
      <c r="G559" s="104"/>
      <c r="H559" s="104"/>
      <c r="I559" s="104"/>
    </row>
    <row r="560" spans="2:9" ht="35.1" customHeight="1">
      <c r="B560" s="211"/>
      <c r="C560" s="104"/>
      <c r="D560" s="104"/>
      <c r="E560" s="104"/>
      <c r="F560" s="104"/>
      <c r="G560" s="104"/>
      <c r="H560" s="104"/>
      <c r="I560" s="104"/>
    </row>
    <row r="561" spans="2:9" ht="35.1" customHeight="1">
      <c r="B561" s="211"/>
      <c r="C561" s="104"/>
      <c r="D561" s="104"/>
      <c r="E561" s="104"/>
      <c r="F561" s="104"/>
      <c r="G561" s="104"/>
      <c r="H561" s="104"/>
      <c r="I561" s="104"/>
    </row>
    <row r="562" spans="2:9" ht="35.1" customHeight="1">
      <c r="B562" s="211"/>
      <c r="C562" s="104"/>
      <c r="D562" s="104"/>
      <c r="E562" s="104"/>
      <c r="F562" s="104"/>
      <c r="G562" s="104"/>
      <c r="H562" s="104"/>
      <c r="I562" s="104"/>
    </row>
    <row r="563" spans="2:9" ht="35.1" customHeight="1">
      <c r="B563" s="211"/>
      <c r="C563" s="104"/>
      <c r="D563" s="104"/>
      <c r="E563" s="104"/>
      <c r="F563" s="104"/>
      <c r="G563" s="104"/>
      <c r="H563" s="104"/>
      <c r="I563" s="104"/>
    </row>
    <row r="564" spans="2:9" ht="35.1" customHeight="1">
      <c r="B564" s="211"/>
      <c r="C564" s="104"/>
      <c r="D564" s="104"/>
      <c r="E564" s="104"/>
      <c r="F564" s="104"/>
      <c r="G564" s="104"/>
      <c r="H564" s="104"/>
      <c r="I564" s="104"/>
    </row>
    <row r="565" spans="2:9" ht="35.1" customHeight="1">
      <c r="B565" s="211"/>
      <c r="C565" s="104"/>
      <c r="D565" s="104"/>
      <c r="E565" s="104"/>
      <c r="F565" s="104"/>
      <c r="G565" s="104"/>
      <c r="H565" s="104"/>
      <c r="I565" s="104"/>
    </row>
    <row r="566" spans="2:9" ht="35.1" customHeight="1">
      <c r="B566" s="211"/>
      <c r="C566" s="104"/>
      <c r="D566" s="104"/>
      <c r="E566" s="104"/>
      <c r="F566" s="104"/>
      <c r="G566" s="104"/>
      <c r="H566" s="104"/>
      <c r="I566" s="104"/>
    </row>
    <row r="567" spans="2:9" ht="35.1" customHeight="1">
      <c r="B567" s="211"/>
      <c r="C567" s="104"/>
      <c r="D567" s="104"/>
      <c r="E567" s="104"/>
      <c r="F567" s="104"/>
      <c r="G567" s="104"/>
      <c r="H567" s="104"/>
      <c r="I567" s="104"/>
    </row>
    <row r="568" spans="2:9" ht="35.1" customHeight="1">
      <c r="B568" s="211"/>
      <c r="C568" s="104"/>
      <c r="D568" s="104"/>
      <c r="E568" s="104"/>
      <c r="F568" s="104"/>
      <c r="G568" s="104"/>
      <c r="H568" s="104"/>
      <c r="I568" s="104"/>
    </row>
    <row r="569" spans="2:9" ht="35.1" customHeight="1">
      <c r="B569" s="211"/>
      <c r="C569" s="104"/>
      <c r="D569" s="104"/>
      <c r="E569" s="104"/>
      <c r="F569" s="104"/>
      <c r="G569" s="104"/>
      <c r="H569" s="104"/>
      <c r="I569" s="104"/>
    </row>
    <row r="570" spans="2:9" ht="35.1" customHeight="1">
      <c r="B570" s="211"/>
      <c r="C570" s="104"/>
      <c r="D570" s="104"/>
      <c r="E570" s="104"/>
      <c r="F570" s="104"/>
      <c r="G570" s="104"/>
      <c r="H570" s="104"/>
      <c r="I570" s="104"/>
    </row>
    <row r="571" spans="2:9" ht="35.1" customHeight="1">
      <c r="B571" s="211"/>
      <c r="C571" s="104"/>
      <c r="D571" s="104"/>
      <c r="E571" s="104"/>
      <c r="F571" s="104"/>
      <c r="G571" s="104"/>
      <c r="H571" s="104"/>
      <c r="I571" s="104"/>
    </row>
    <row r="572" spans="2:9" ht="35.1" customHeight="1">
      <c r="B572" s="211"/>
      <c r="C572" s="104"/>
      <c r="D572" s="104"/>
      <c r="E572" s="104"/>
      <c r="F572" s="104"/>
      <c r="G572" s="104"/>
      <c r="H572" s="104"/>
      <c r="I572" s="104"/>
    </row>
    <row r="573" spans="2:9" ht="35.1" customHeight="1">
      <c r="B573" s="211"/>
      <c r="C573" s="104"/>
      <c r="D573" s="104"/>
      <c r="E573" s="104"/>
      <c r="F573" s="104"/>
      <c r="G573" s="104"/>
      <c r="H573" s="104"/>
      <c r="I573" s="104"/>
    </row>
    <row r="574" spans="2:9" ht="35.1" customHeight="1">
      <c r="B574" s="211"/>
      <c r="C574" s="104"/>
      <c r="D574" s="104"/>
      <c r="E574" s="104"/>
      <c r="F574" s="104"/>
      <c r="G574" s="104"/>
      <c r="H574" s="104"/>
      <c r="I574" s="104"/>
    </row>
    <row r="575" spans="2:9" ht="35.1" customHeight="1">
      <c r="B575" s="211"/>
      <c r="C575" s="104"/>
      <c r="D575" s="104"/>
      <c r="E575" s="104"/>
      <c r="F575" s="104"/>
      <c r="G575" s="104"/>
      <c r="H575" s="104"/>
      <c r="I575" s="104"/>
    </row>
    <row r="576" spans="2:9" ht="35.1" customHeight="1">
      <c r="B576" s="211"/>
      <c r="C576" s="104"/>
      <c r="D576" s="104"/>
      <c r="E576" s="104"/>
      <c r="F576" s="104"/>
      <c r="G576" s="104"/>
      <c r="H576" s="104"/>
      <c r="I576" s="104"/>
    </row>
    <row r="577" spans="2:9" ht="35.1" customHeight="1">
      <c r="B577" s="211"/>
      <c r="C577" s="104"/>
      <c r="D577" s="104"/>
      <c r="E577" s="104"/>
      <c r="F577" s="104"/>
      <c r="G577" s="104"/>
      <c r="H577" s="104"/>
      <c r="I577" s="104"/>
    </row>
    <row r="578" spans="2:9" ht="35.1" customHeight="1">
      <c r="B578" s="211"/>
      <c r="C578" s="104"/>
      <c r="D578" s="104"/>
      <c r="E578" s="104"/>
      <c r="F578" s="104"/>
      <c r="G578" s="104"/>
      <c r="H578" s="104"/>
      <c r="I578" s="104"/>
    </row>
    <row r="579" spans="2:9" ht="35.1" customHeight="1">
      <c r="B579" s="211"/>
      <c r="C579" s="104"/>
      <c r="D579" s="104"/>
      <c r="E579" s="104"/>
      <c r="F579" s="104"/>
      <c r="G579" s="104"/>
      <c r="H579" s="104"/>
      <c r="I579" s="104"/>
    </row>
    <row r="580" spans="2:9" ht="35.1" customHeight="1">
      <c r="B580" s="211"/>
      <c r="C580" s="104"/>
      <c r="D580" s="104"/>
      <c r="E580" s="104"/>
      <c r="F580" s="104"/>
      <c r="G580" s="104"/>
      <c r="H580" s="104"/>
      <c r="I580" s="104"/>
    </row>
    <row r="581" spans="2:9" ht="35.1" customHeight="1">
      <c r="B581" s="211"/>
      <c r="C581" s="104"/>
      <c r="D581" s="104"/>
      <c r="E581" s="104"/>
      <c r="F581" s="104"/>
      <c r="G581" s="104"/>
      <c r="H581" s="104"/>
      <c r="I581" s="104"/>
    </row>
    <row r="582" spans="2:9" ht="35.1" customHeight="1">
      <c r="B582" s="211"/>
      <c r="C582" s="104"/>
      <c r="D582" s="104"/>
      <c r="E582" s="104"/>
      <c r="F582" s="104"/>
      <c r="G582" s="104"/>
      <c r="H582" s="104"/>
      <c r="I582" s="104"/>
    </row>
    <row r="583" spans="2:9" ht="35.1" customHeight="1">
      <c r="B583" s="211"/>
      <c r="C583" s="104"/>
      <c r="D583" s="104"/>
      <c r="E583" s="104"/>
      <c r="F583" s="104"/>
      <c r="G583" s="104"/>
      <c r="H583" s="104"/>
      <c r="I583" s="104"/>
    </row>
    <row r="584" spans="2:9" ht="35.1" customHeight="1">
      <c r="B584" s="211"/>
      <c r="C584" s="104"/>
      <c r="D584" s="104"/>
      <c r="E584" s="104"/>
      <c r="F584" s="104"/>
      <c r="G584" s="104"/>
      <c r="H584" s="104"/>
      <c r="I584" s="104"/>
    </row>
    <row r="585" spans="2:9" ht="35.1" customHeight="1">
      <c r="B585" s="211"/>
      <c r="C585" s="104"/>
      <c r="D585" s="104"/>
      <c r="E585" s="104"/>
      <c r="F585" s="104"/>
      <c r="G585" s="104"/>
      <c r="H585" s="104"/>
      <c r="I585" s="104"/>
    </row>
    <row r="586" spans="2:9" ht="35.1" customHeight="1">
      <c r="B586" s="211"/>
      <c r="C586" s="104"/>
      <c r="D586" s="104"/>
      <c r="E586" s="104"/>
      <c r="F586" s="104"/>
      <c r="G586" s="104"/>
      <c r="H586" s="104"/>
      <c r="I586" s="104"/>
    </row>
    <row r="587" spans="2:9" ht="35.1" customHeight="1">
      <c r="B587" s="211"/>
      <c r="C587" s="104"/>
      <c r="D587" s="104"/>
      <c r="E587" s="104"/>
      <c r="F587" s="104"/>
      <c r="G587" s="104"/>
      <c r="H587" s="104"/>
      <c r="I587" s="104"/>
    </row>
    <row r="588" spans="2:9" ht="35.1" customHeight="1">
      <c r="B588" s="211"/>
      <c r="C588" s="104"/>
      <c r="D588" s="104"/>
      <c r="E588" s="104"/>
      <c r="F588" s="104"/>
      <c r="G588" s="104"/>
      <c r="H588" s="104"/>
      <c r="I588" s="104"/>
    </row>
    <row r="589" spans="2:9" ht="35.1" customHeight="1">
      <c r="B589" s="211"/>
      <c r="C589" s="104"/>
      <c r="D589" s="104"/>
      <c r="E589" s="104"/>
      <c r="F589" s="104"/>
      <c r="G589" s="104"/>
      <c r="H589" s="104"/>
      <c r="I589" s="104"/>
    </row>
    <row r="590" spans="2:9" ht="35.1" customHeight="1">
      <c r="B590" s="211"/>
      <c r="C590" s="104"/>
      <c r="D590" s="104"/>
      <c r="E590" s="104"/>
      <c r="F590" s="104"/>
      <c r="G590" s="104"/>
      <c r="H590" s="104"/>
      <c r="I590" s="104"/>
    </row>
    <row r="591" spans="2:9" ht="35.1" customHeight="1">
      <c r="B591" s="211"/>
      <c r="C591" s="104"/>
      <c r="D591" s="104"/>
      <c r="E591" s="104"/>
      <c r="F591" s="104"/>
      <c r="G591" s="104"/>
      <c r="H591" s="104"/>
      <c r="I591" s="104"/>
    </row>
    <row r="592" spans="2:9" ht="35.1" customHeight="1">
      <c r="B592" s="211"/>
      <c r="C592" s="104"/>
      <c r="D592" s="104"/>
      <c r="E592" s="104"/>
      <c r="F592" s="104"/>
      <c r="G592" s="104"/>
      <c r="H592" s="104"/>
      <c r="I592" s="104"/>
    </row>
    <row r="593" spans="2:9" ht="35.1" customHeight="1">
      <c r="B593" s="211"/>
      <c r="C593" s="104"/>
      <c r="D593" s="104"/>
      <c r="E593" s="104"/>
      <c r="F593" s="104"/>
      <c r="G593" s="104"/>
      <c r="H593" s="104"/>
      <c r="I593" s="104"/>
    </row>
    <row r="594" spans="2:9" ht="35.1" customHeight="1">
      <c r="B594" s="211"/>
      <c r="C594" s="104"/>
      <c r="D594" s="104"/>
      <c r="E594" s="104"/>
      <c r="F594" s="104"/>
      <c r="G594" s="104"/>
      <c r="H594" s="104"/>
      <c r="I594" s="104"/>
    </row>
    <row r="595" spans="2:9" ht="35.1" customHeight="1">
      <c r="B595" s="211"/>
      <c r="C595" s="104"/>
      <c r="D595" s="104"/>
      <c r="E595" s="104"/>
      <c r="F595" s="104"/>
      <c r="G595" s="104"/>
      <c r="H595" s="104"/>
      <c r="I595" s="104"/>
    </row>
    <row r="596" spans="2:9" ht="35.1" customHeight="1">
      <c r="B596" s="211"/>
      <c r="C596" s="104"/>
      <c r="D596" s="104"/>
      <c r="E596" s="104"/>
      <c r="F596" s="104"/>
      <c r="G596" s="104"/>
      <c r="H596" s="104"/>
      <c r="I596" s="104"/>
    </row>
    <row r="597" spans="2:9" ht="35.1" customHeight="1">
      <c r="B597" s="211"/>
      <c r="C597" s="104"/>
      <c r="D597" s="104"/>
      <c r="E597" s="104"/>
      <c r="F597" s="104"/>
      <c r="G597" s="104"/>
      <c r="H597" s="104"/>
      <c r="I597" s="104"/>
    </row>
    <row r="598" spans="2:9" ht="35.1" customHeight="1">
      <c r="B598" s="211"/>
      <c r="C598" s="104"/>
      <c r="D598" s="104"/>
      <c r="E598" s="104"/>
      <c r="F598" s="104"/>
      <c r="G598" s="104"/>
      <c r="H598" s="104"/>
      <c r="I598" s="104"/>
    </row>
    <row r="599" spans="2:9" ht="35.1" customHeight="1">
      <c r="B599" s="211"/>
      <c r="C599" s="104"/>
      <c r="D599" s="104"/>
      <c r="E599" s="104"/>
      <c r="F599" s="104"/>
      <c r="G599" s="104"/>
      <c r="H599" s="104"/>
      <c r="I599" s="104"/>
    </row>
    <row r="600" spans="2:9" ht="35.1" customHeight="1">
      <c r="B600" s="211"/>
      <c r="C600" s="104"/>
      <c r="D600" s="104"/>
      <c r="E600" s="104"/>
      <c r="F600" s="104"/>
      <c r="G600" s="104"/>
      <c r="H600" s="104"/>
      <c r="I600" s="104"/>
    </row>
    <row r="601" spans="2:9" ht="35.1" customHeight="1">
      <c r="B601" s="211"/>
      <c r="C601" s="104"/>
      <c r="D601" s="104"/>
      <c r="E601" s="104"/>
      <c r="F601" s="104"/>
      <c r="G601" s="104"/>
      <c r="H601" s="104"/>
      <c r="I601" s="104"/>
    </row>
    <row r="602" spans="2:9" ht="35.1" customHeight="1">
      <c r="B602" s="211"/>
      <c r="C602" s="104"/>
      <c r="D602" s="104"/>
      <c r="E602" s="104"/>
      <c r="F602" s="104"/>
      <c r="G602" s="104"/>
      <c r="H602" s="104"/>
      <c r="I602" s="104"/>
    </row>
    <row r="603" spans="2:9" ht="35.1" customHeight="1">
      <c r="B603" s="211"/>
      <c r="C603" s="104"/>
      <c r="D603" s="104"/>
      <c r="E603" s="104"/>
      <c r="F603" s="104"/>
      <c r="G603" s="104"/>
      <c r="H603" s="104"/>
      <c r="I603" s="104"/>
    </row>
    <row r="604" spans="2:9" ht="35.1" customHeight="1">
      <c r="B604" s="211"/>
      <c r="C604" s="104"/>
      <c r="D604" s="104"/>
      <c r="E604" s="104"/>
      <c r="F604" s="104"/>
      <c r="G604" s="104"/>
      <c r="H604" s="104"/>
      <c r="I604" s="104"/>
    </row>
    <row r="605" spans="2:9" ht="35.1" customHeight="1">
      <c r="B605" s="211"/>
      <c r="C605" s="104"/>
      <c r="D605" s="104"/>
      <c r="E605" s="104"/>
      <c r="F605" s="104"/>
      <c r="G605" s="104"/>
      <c r="H605" s="104"/>
      <c r="I605" s="104"/>
    </row>
    <row r="606" spans="2:9" ht="35.1" customHeight="1">
      <c r="B606" s="211"/>
      <c r="C606" s="104"/>
      <c r="D606" s="104"/>
      <c r="E606" s="104"/>
      <c r="F606" s="104"/>
      <c r="G606" s="104"/>
      <c r="H606" s="104"/>
      <c r="I606" s="104"/>
    </row>
    <row r="607" spans="2:9" ht="35.1" customHeight="1">
      <c r="B607" s="211"/>
      <c r="C607" s="104"/>
      <c r="D607" s="104"/>
      <c r="E607" s="104"/>
      <c r="F607" s="104"/>
      <c r="G607" s="104"/>
      <c r="H607" s="104"/>
      <c r="I607" s="104"/>
    </row>
    <row r="608" spans="2:9" ht="35.1" customHeight="1">
      <c r="B608" s="211"/>
      <c r="C608" s="104"/>
      <c r="D608" s="104"/>
      <c r="E608" s="104"/>
      <c r="F608" s="104"/>
      <c r="G608" s="104"/>
      <c r="H608" s="104"/>
      <c r="I608" s="104"/>
    </row>
    <row r="609" spans="2:9" ht="35.1" customHeight="1">
      <c r="B609" s="211"/>
      <c r="C609" s="104"/>
      <c r="D609" s="104"/>
      <c r="E609" s="104"/>
      <c r="F609" s="104"/>
      <c r="G609" s="104"/>
      <c r="H609" s="104"/>
      <c r="I609" s="104"/>
    </row>
    <row r="610" spans="2:9" ht="35.1" customHeight="1">
      <c r="B610" s="211"/>
      <c r="C610" s="104"/>
      <c r="D610" s="104"/>
      <c r="E610" s="104"/>
      <c r="F610" s="104"/>
      <c r="G610" s="104"/>
      <c r="H610" s="104"/>
      <c r="I610" s="104"/>
    </row>
    <row r="611" spans="2:9" ht="35.1" customHeight="1">
      <c r="B611" s="211"/>
      <c r="C611" s="104"/>
      <c r="D611" s="104"/>
      <c r="E611" s="104"/>
      <c r="F611" s="104"/>
      <c r="G611" s="104"/>
      <c r="H611" s="104"/>
      <c r="I611" s="104"/>
    </row>
    <row r="612" spans="2:9" ht="35.1" customHeight="1">
      <c r="B612" s="211"/>
      <c r="C612" s="104"/>
      <c r="D612" s="104"/>
      <c r="E612" s="104"/>
      <c r="F612" s="104"/>
      <c r="G612" s="104"/>
      <c r="H612" s="104"/>
      <c r="I612" s="104"/>
    </row>
    <row r="613" spans="2:9" ht="35.1" customHeight="1">
      <c r="B613" s="211"/>
      <c r="C613" s="104"/>
      <c r="D613" s="104"/>
      <c r="E613" s="104"/>
      <c r="F613" s="104"/>
      <c r="G613" s="104"/>
      <c r="H613" s="104"/>
      <c r="I613" s="104"/>
    </row>
    <row r="614" spans="2:9" ht="35.1" customHeight="1">
      <c r="B614" s="211"/>
      <c r="C614" s="104"/>
      <c r="D614" s="104"/>
      <c r="E614" s="104"/>
      <c r="F614" s="104"/>
      <c r="G614" s="104"/>
      <c r="H614" s="104"/>
      <c r="I614" s="104"/>
    </row>
    <row r="615" spans="2:9" ht="35.1" customHeight="1">
      <c r="B615" s="211"/>
      <c r="C615" s="104"/>
      <c r="D615" s="104"/>
      <c r="E615" s="104"/>
      <c r="F615" s="104"/>
      <c r="G615" s="104"/>
      <c r="H615" s="104"/>
      <c r="I615" s="104"/>
    </row>
    <row r="616" spans="2:9" ht="35.1" customHeight="1">
      <c r="B616" s="211"/>
      <c r="C616" s="104"/>
      <c r="D616" s="104"/>
      <c r="E616" s="104"/>
      <c r="F616" s="104"/>
      <c r="G616" s="104"/>
      <c r="H616" s="104"/>
      <c r="I616" s="104"/>
    </row>
    <row r="617" spans="2:9" ht="35.1" customHeight="1">
      <c r="B617" s="211"/>
      <c r="C617" s="104"/>
      <c r="D617" s="104"/>
      <c r="E617" s="104"/>
      <c r="F617" s="104"/>
      <c r="G617" s="104"/>
      <c r="H617" s="104"/>
      <c r="I617" s="104"/>
    </row>
    <row r="618" spans="2:9" ht="35.1" customHeight="1">
      <c r="B618" s="211"/>
      <c r="C618" s="104"/>
      <c r="D618" s="104"/>
      <c r="E618" s="104"/>
      <c r="F618" s="104"/>
      <c r="G618" s="104"/>
      <c r="H618" s="104"/>
      <c r="I618" s="104"/>
    </row>
    <row r="619" spans="2:9" ht="35.1" customHeight="1">
      <c r="B619" s="211"/>
      <c r="C619" s="104"/>
      <c r="D619" s="104"/>
      <c r="E619" s="104"/>
      <c r="F619" s="104"/>
      <c r="G619" s="104"/>
      <c r="H619" s="104"/>
      <c r="I619" s="104"/>
    </row>
    <row r="620" spans="2:9" ht="35.1" customHeight="1">
      <c r="B620" s="211"/>
      <c r="C620" s="104"/>
      <c r="D620" s="104"/>
      <c r="E620" s="104"/>
      <c r="F620" s="104"/>
      <c r="G620" s="104"/>
      <c r="H620" s="104"/>
      <c r="I620" s="104"/>
    </row>
    <row r="621" spans="2:9" ht="35.1" customHeight="1">
      <c r="B621" s="211"/>
      <c r="C621" s="104"/>
      <c r="D621" s="104"/>
      <c r="E621" s="104"/>
      <c r="F621" s="104"/>
      <c r="G621" s="104"/>
      <c r="H621" s="104"/>
      <c r="I621" s="104"/>
    </row>
    <row r="622" spans="2:9" ht="35.1" customHeight="1">
      <c r="B622" s="211"/>
      <c r="C622" s="104"/>
      <c r="D622" s="104"/>
      <c r="E622" s="104"/>
      <c r="F622" s="104"/>
      <c r="G622" s="104"/>
      <c r="H622" s="104"/>
      <c r="I622" s="104"/>
    </row>
    <row r="623" spans="2:9" ht="35.1" customHeight="1">
      <c r="B623" s="211"/>
      <c r="C623" s="104"/>
      <c r="D623" s="104"/>
      <c r="E623" s="104"/>
      <c r="F623" s="104"/>
      <c r="G623" s="104"/>
      <c r="H623" s="104"/>
      <c r="I623" s="104"/>
    </row>
    <row r="624" spans="2:9" ht="35.1" customHeight="1">
      <c r="B624" s="211"/>
      <c r="C624" s="104"/>
      <c r="D624" s="104"/>
      <c r="E624" s="104"/>
      <c r="F624" s="104"/>
      <c r="G624" s="104"/>
      <c r="H624" s="104"/>
      <c r="I624" s="104"/>
    </row>
    <row r="625" spans="2:9" ht="35.1" customHeight="1">
      <c r="B625" s="211"/>
      <c r="C625" s="104"/>
      <c r="D625" s="104"/>
      <c r="E625" s="104"/>
      <c r="F625" s="104"/>
      <c r="G625" s="104"/>
      <c r="H625" s="104"/>
      <c r="I625" s="104"/>
    </row>
    <row r="626" spans="2:9" ht="35.1" customHeight="1">
      <c r="B626" s="211"/>
      <c r="C626" s="104"/>
      <c r="D626" s="104"/>
      <c r="E626" s="104"/>
      <c r="F626" s="104"/>
      <c r="G626" s="104"/>
      <c r="H626" s="104"/>
      <c r="I626" s="104"/>
    </row>
    <row r="627" spans="2:9" ht="35.1" customHeight="1">
      <c r="B627" s="211"/>
      <c r="C627" s="104"/>
      <c r="D627" s="104"/>
      <c r="E627" s="104"/>
      <c r="F627" s="104"/>
      <c r="G627" s="104"/>
      <c r="H627" s="104"/>
      <c r="I627" s="104"/>
    </row>
    <row r="628" spans="2:9" ht="35.1" customHeight="1">
      <c r="B628" s="211"/>
      <c r="C628" s="104"/>
      <c r="D628" s="104"/>
      <c r="E628" s="104"/>
      <c r="F628" s="104"/>
      <c r="G628" s="104"/>
      <c r="H628" s="104"/>
      <c r="I628" s="104"/>
    </row>
    <row r="629" spans="2:9" ht="35.1" customHeight="1">
      <c r="B629" s="211"/>
      <c r="C629" s="104"/>
      <c r="D629" s="104"/>
      <c r="E629" s="104"/>
      <c r="F629" s="104"/>
      <c r="G629" s="104"/>
      <c r="H629" s="104"/>
      <c r="I629" s="104"/>
    </row>
    <row r="630" spans="2:9" ht="35.1" customHeight="1">
      <c r="B630" s="211"/>
      <c r="C630" s="104"/>
      <c r="D630" s="104"/>
      <c r="E630" s="104"/>
      <c r="F630" s="104"/>
      <c r="G630" s="104"/>
      <c r="H630" s="104"/>
      <c r="I630" s="104"/>
    </row>
    <row r="631" spans="2:9" ht="35.1" customHeight="1">
      <c r="B631" s="211"/>
      <c r="C631" s="104"/>
      <c r="D631" s="104"/>
      <c r="E631" s="104"/>
      <c r="F631" s="104"/>
      <c r="G631" s="104"/>
      <c r="H631" s="104"/>
      <c r="I631" s="104"/>
    </row>
    <row r="632" spans="2:9" ht="35.1" customHeight="1">
      <c r="B632" s="211"/>
      <c r="C632" s="104"/>
      <c r="D632" s="104"/>
      <c r="E632" s="104"/>
      <c r="F632" s="104"/>
      <c r="G632" s="104"/>
      <c r="H632" s="104"/>
      <c r="I632" s="104"/>
    </row>
    <row r="633" spans="2:9" ht="35.1" customHeight="1">
      <c r="B633" s="211"/>
      <c r="C633" s="104"/>
      <c r="D633" s="104"/>
      <c r="E633" s="104"/>
      <c r="F633" s="104"/>
      <c r="G633" s="104"/>
      <c r="H633" s="104"/>
      <c r="I633" s="104"/>
    </row>
    <row r="634" spans="2:9" ht="35.1" customHeight="1">
      <c r="B634" s="211"/>
      <c r="C634" s="104"/>
      <c r="D634" s="104"/>
      <c r="E634" s="104"/>
      <c r="F634" s="104"/>
      <c r="G634" s="104"/>
      <c r="H634" s="104"/>
      <c r="I634" s="104"/>
    </row>
    <row r="635" spans="2:9" ht="35.1" customHeight="1">
      <c r="B635" s="211"/>
      <c r="C635" s="104"/>
      <c r="D635" s="104"/>
      <c r="E635" s="104"/>
      <c r="F635" s="104"/>
      <c r="G635" s="104"/>
      <c r="H635" s="104"/>
      <c r="I635" s="104"/>
    </row>
    <row r="636" spans="2:9" ht="35.1" customHeight="1">
      <c r="B636" s="211"/>
      <c r="C636" s="104"/>
      <c r="D636" s="104"/>
      <c r="E636" s="104"/>
      <c r="F636" s="104"/>
      <c r="G636" s="104"/>
      <c r="H636" s="104"/>
      <c r="I636" s="104"/>
    </row>
    <row r="637" spans="2:9" ht="35.1" customHeight="1">
      <c r="B637" s="211"/>
      <c r="C637" s="104"/>
      <c r="D637" s="104"/>
      <c r="E637" s="104"/>
      <c r="F637" s="104"/>
      <c r="G637" s="104"/>
      <c r="H637" s="104"/>
      <c r="I637" s="104"/>
    </row>
    <row r="638" spans="2:9" ht="35.1" customHeight="1">
      <c r="B638" s="211"/>
      <c r="C638" s="104"/>
      <c r="D638" s="104"/>
      <c r="E638" s="104"/>
      <c r="F638" s="104"/>
      <c r="G638" s="104"/>
      <c r="H638" s="104"/>
      <c r="I638" s="104"/>
    </row>
    <row r="639" spans="2:9" ht="35.1" customHeight="1">
      <c r="B639" s="211"/>
      <c r="C639" s="104"/>
      <c r="D639" s="104"/>
      <c r="E639" s="104"/>
      <c r="F639" s="104"/>
      <c r="G639" s="104"/>
      <c r="H639" s="104"/>
      <c r="I639" s="104"/>
    </row>
    <row r="640" spans="2:9" ht="35.1" customHeight="1">
      <c r="B640" s="211"/>
      <c r="C640" s="104"/>
      <c r="D640" s="104"/>
      <c r="E640" s="104"/>
      <c r="F640" s="104"/>
      <c r="G640" s="104"/>
      <c r="H640" s="104"/>
      <c r="I640" s="104"/>
    </row>
    <row r="641" spans="2:9" ht="35.1" customHeight="1">
      <c r="B641" s="211"/>
      <c r="C641" s="104"/>
      <c r="D641" s="104"/>
      <c r="E641" s="104"/>
      <c r="F641" s="104"/>
      <c r="G641" s="104"/>
      <c r="H641" s="104"/>
      <c r="I641" s="104"/>
    </row>
    <row r="642" spans="2:9" ht="35.1" customHeight="1">
      <c r="B642" s="211"/>
      <c r="C642" s="104"/>
      <c r="D642" s="104"/>
      <c r="E642" s="104"/>
      <c r="F642" s="104"/>
      <c r="G642" s="104"/>
      <c r="H642" s="104"/>
      <c r="I642" s="104"/>
    </row>
    <row r="643" spans="2:9" ht="35.1" customHeight="1">
      <c r="B643" s="211"/>
      <c r="C643" s="104"/>
      <c r="D643" s="104"/>
      <c r="E643" s="104"/>
      <c r="F643" s="104"/>
      <c r="G643" s="104"/>
      <c r="H643" s="104"/>
      <c r="I643" s="104"/>
    </row>
    <row r="644" spans="2:9" ht="35.1" customHeight="1">
      <c r="B644" s="211"/>
      <c r="C644" s="104"/>
      <c r="D644" s="104"/>
      <c r="E644" s="104"/>
      <c r="F644" s="104"/>
      <c r="G644" s="104"/>
      <c r="H644" s="104"/>
      <c r="I644" s="104"/>
    </row>
    <row r="645" spans="2:9" ht="35.1" customHeight="1">
      <c r="B645" s="211"/>
      <c r="C645" s="104"/>
      <c r="D645" s="104"/>
      <c r="E645" s="104"/>
      <c r="F645" s="104"/>
      <c r="G645" s="104"/>
      <c r="H645" s="104"/>
      <c r="I645" s="104"/>
    </row>
    <row r="646" spans="2:9" ht="35.1" customHeight="1">
      <c r="B646" s="211"/>
      <c r="C646" s="104"/>
      <c r="D646" s="104"/>
      <c r="E646" s="104"/>
      <c r="F646" s="104"/>
      <c r="G646" s="104"/>
      <c r="H646" s="104"/>
      <c r="I646" s="104"/>
    </row>
    <row r="647" spans="2:9" ht="35.1" customHeight="1">
      <c r="B647" s="211"/>
      <c r="C647" s="104"/>
      <c r="D647" s="104"/>
      <c r="E647" s="104"/>
      <c r="F647" s="104"/>
      <c r="G647" s="104"/>
      <c r="H647" s="104"/>
      <c r="I647" s="104"/>
    </row>
    <row r="648" spans="2:9" ht="35.1" customHeight="1">
      <c r="B648" s="211"/>
      <c r="C648" s="104"/>
      <c r="D648" s="104"/>
      <c r="E648" s="104"/>
      <c r="F648" s="104"/>
      <c r="G648" s="104"/>
      <c r="H648" s="104"/>
      <c r="I648" s="104"/>
    </row>
    <row r="649" spans="2:9" ht="35.1" customHeight="1">
      <c r="B649" s="211"/>
      <c r="C649" s="104"/>
      <c r="D649" s="104"/>
      <c r="E649" s="104"/>
      <c r="F649" s="104"/>
      <c r="G649" s="104"/>
      <c r="H649" s="104"/>
      <c r="I649" s="104"/>
    </row>
    <row r="650" spans="2:9" ht="35.1" customHeight="1">
      <c r="B650" s="211"/>
      <c r="C650" s="104"/>
      <c r="D650" s="104"/>
      <c r="E650" s="104"/>
      <c r="F650" s="104"/>
      <c r="G650" s="104"/>
      <c r="H650" s="104"/>
      <c r="I650" s="104"/>
    </row>
    <row r="651" spans="2:9" ht="35.1" customHeight="1">
      <c r="B651" s="211"/>
      <c r="C651" s="104"/>
      <c r="D651" s="104"/>
      <c r="E651" s="104"/>
      <c r="F651" s="104"/>
      <c r="G651" s="104"/>
      <c r="H651" s="104"/>
      <c r="I651" s="104"/>
    </row>
    <row r="652" spans="2:9" ht="35.1" customHeight="1">
      <c r="B652" s="211"/>
      <c r="C652" s="104"/>
      <c r="D652" s="104"/>
      <c r="E652" s="104"/>
      <c r="F652" s="104"/>
      <c r="G652" s="104"/>
      <c r="H652" s="104"/>
      <c r="I652" s="104"/>
    </row>
    <row r="653" spans="2:9" ht="35.1" customHeight="1">
      <c r="B653" s="211"/>
      <c r="C653" s="104"/>
      <c r="D653" s="104"/>
      <c r="E653" s="104"/>
      <c r="F653" s="104"/>
      <c r="G653" s="104"/>
      <c r="H653" s="104"/>
      <c r="I653" s="104"/>
    </row>
    <row r="654" spans="2:9" ht="35.1" customHeight="1">
      <c r="B654" s="211"/>
      <c r="C654" s="104"/>
      <c r="D654" s="104"/>
      <c r="E654" s="104"/>
      <c r="F654" s="104"/>
      <c r="G654" s="104"/>
      <c r="H654" s="104"/>
      <c r="I654" s="104"/>
    </row>
    <row r="655" spans="2:9" ht="35.1" customHeight="1">
      <c r="B655" s="211"/>
      <c r="C655" s="104"/>
      <c r="D655" s="104"/>
      <c r="E655" s="104"/>
      <c r="F655" s="104"/>
      <c r="G655" s="104"/>
      <c r="H655" s="104"/>
      <c r="I655" s="104"/>
    </row>
    <row r="656" spans="2:9" ht="35.1" customHeight="1">
      <c r="B656" s="211"/>
      <c r="C656" s="104"/>
      <c r="D656" s="104"/>
      <c r="E656" s="104"/>
      <c r="F656" s="104"/>
      <c r="G656" s="104"/>
      <c r="H656" s="104"/>
      <c r="I656" s="104"/>
    </row>
    <row r="657" spans="2:9" ht="35.1" customHeight="1">
      <c r="B657" s="211"/>
      <c r="C657" s="104"/>
      <c r="D657" s="104"/>
      <c r="E657" s="104"/>
      <c r="F657" s="104"/>
      <c r="G657" s="104"/>
      <c r="H657" s="104"/>
      <c r="I657" s="104"/>
    </row>
    <row r="658" spans="2:9" ht="35.1" customHeight="1">
      <c r="B658" s="211"/>
      <c r="C658" s="104"/>
      <c r="D658" s="104"/>
      <c r="E658" s="104"/>
      <c r="F658" s="104"/>
      <c r="G658" s="104"/>
      <c r="H658" s="104"/>
      <c r="I658" s="104"/>
    </row>
    <row r="659" spans="2:9" ht="35.1" customHeight="1">
      <c r="B659" s="211"/>
      <c r="C659" s="104"/>
      <c r="D659" s="104"/>
      <c r="E659" s="104"/>
      <c r="F659" s="104"/>
      <c r="G659" s="104"/>
      <c r="H659" s="104"/>
      <c r="I659" s="104"/>
    </row>
    <row r="660" spans="2:9" ht="35.1" customHeight="1">
      <c r="B660" s="211"/>
      <c r="C660" s="104"/>
      <c r="D660" s="104"/>
      <c r="E660" s="104"/>
      <c r="F660" s="104"/>
      <c r="G660" s="104"/>
      <c r="H660" s="104"/>
      <c r="I660" s="104"/>
    </row>
    <row r="661" spans="2:9" ht="35.1" customHeight="1">
      <c r="B661" s="211"/>
      <c r="C661" s="104"/>
      <c r="D661" s="104"/>
      <c r="E661" s="104"/>
      <c r="F661" s="104"/>
      <c r="G661" s="104"/>
      <c r="H661" s="104"/>
      <c r="I661" s="104"/>
    </row>
    <row r="662" spans="2:9" ht="35.1" customHeight="1">
      <c r="B662" s="211"/>
      <c r="C662" s="104"/>
      <c r="D662" s="104"/>
      <c r="E662" s="104"/>
      <c r="F662" s="104"/>
      <c r="G662" s="104"/>
      <c r="H662" s="104"/>
      <c r="I662" s="104"/>
    </row>
    <row r="663" spans="2:9" ht="35.1" customHeight="1">
      <c r="B663" s="211"/>
      <c r="C663" s="104"/>
      <c r="D663" s="104"/>
      <c r="E663" s="104"/>
      <c r="F663" s="104"/>
      <c r="G663" s="104"/>
      <c r="H663" s="104"/>
      <c r="I663" s="104"/>
    </row>
    <row r="664" spans="2:9" ht="35.1" customHeight="1">
      <c r="B664" s="211"/>
      <c r="C664" s="104"/>
      <c r="D664" s="104"/>
      <c r="E664" s="104"/>
      <c r="F664" s="104"/>
      <c r="G664" s="104"/>
      <c r="H664" s="104"/>
      <c r="I664" s="104"/>
    </row>
    <row r="665" spans="2:9" ht="35.1" customHeight="1">
      <c r="B665" s="211"/>
      <c r="C665" s="104"/>
      <c r="D665" s="104"/>
      <c r="E665" s="104"/>
      <c r="F665" s="104"/>
      <c r="G665" s="104"/>
      <c r="H665" s="104"/>
      <c r="I665" s="104"/>
    </row>
    <row r="666" spans="2:9" ht="35.1" customHeight="1">
      <c r="B666" s="211"/>
      <c r="C666" s="104"/>
      <c r="D666" s="104"/>
      <c r="E666" s="104"/>
      <c r="F666" s="104"/>
      <c r="G666" s="104"/>
      <c r="H666" s="104"/>
      <c r="I666" s="104"/>
    </row>
    <row r="667" spans="2:9" ht="35.1" customHeight="1">
      <c r="B667" s="211"/>
      <c r="C667" s="104"/>
      <c r="D667" s="104"/>
      <c r="E667" s="104"/>
      <c r="F667" s="104"/>
      <c r="G667" s="104"/>
      <c r="H667" s="104"/>
      <c r="I667" s="104"/>
    </row>
    <row r="668" spans="2:9" ht="35.1" customHeight="1">
      <c r="B668" s="211"/>
      <c r="C668" s="104"/>
      <c r="D668" s="104"/>
      <c r="E668" s="104"/>
      <c r="F668" s="104"/>
      <c r="G668" s="104"/>
      <c r="H668" s="104"/>
      <c r="I668" s="104"/>
    </row>
    <row r="669" spans="2:9" ht="35.1" customHeight="1">
      <c r="B669" s="211"/>
      <c r="C669" s="104"/>
      <c r="D669" s="104"/>
      <c r="E669" s="104"/>
      <c r="F669" s="104"/>
      <c r="G669" s="104"/>
      <c r="H669" s="104"/>
      <c r="I669" s="104"/>
    </row>
    <row r="670" spans="2:9" ht="35.1" customHeight="1">
      <c r="B670" s="211"/>
      <c r="C670" s="104"/>
      <c r="D670" s="104"/>
      <c r="E670" s="104"/>
      <c r="F670" s="104"/>
      <c r="G670" s="104"/>
      <c r="H670" s="104"/>
      <c r="I670" s="104"/>
    </row>
    <row r="671" spans="2:9" ht="35.1" customHeight="1">
      <c r="B671" s="211"/>
      <c r="C671" s="104"/>
      <c r="D671" s="104"/>
      <c r="E671" s="104"/>
      <c r="F671" s="104"/>
      <c r="G671" s="104"/>
      <c r="H671" s="104"/>
      <c r="I671" s="104"/>
    </row>
    <row r="672" spans="2:9" ht="35.1" customHeight="1">
      <c r="B672" s="211"/>
      <c r="C672" s="104"/>
      <c r="D672" s="104"/>
      <c r="E672" s="104"/>
      <c r="F672" s="104"/>
      <c r="G672" s="104"/>
      <c r="H672" s="104"/>
      <c r="I672" s="104"/>
    </row>
    <row r="673" spans="2:9" ht="35.1" customHeight="1">
      <c r="B673" s="211"/>
      <c r="C673" s="104"/>
      <c r="D673" s="104"/>
      <c r="E673" s="104"/>
      <c r="F673" s="104"/>
      <c r="G673" s="104"/>
      <c r="H673" s="104"/>
      <c r="I673" s="104"/>
    </row>
    <row r="674" spans="2:9" ht="35.1" customHeight="1">
      <c r="B674" s="211"/>
      <c r="C674" s="104"/>
      <c r="D674" s="104"/>
      <c r="E674" s="104"/>
      <c r="F674" s="104"/>
      <c r="G674" s="104"/>
      <c r="H674" s="104"/>
      <c r="I674" s="104"/>
    </row>
    <row r="675" spans="2:9" ht="35.1" customHeight="1">
      <c r="B675" s="211"/>
      <c r="C675" s="104"/>
      <c r="D675" s="104"/>
      <c r="E675" s="104"/>
      <c r="F675" s="104"/>
      <c r="G675" s="104"/>
      <c r="H675" s="104"/>
      <c r="I675" s="104"/>
    </row>
    <row r="676" spans="2:9" ht="35.1" customHeight="1">
      <c r="B676" s="211"/>
      <c r="C676" s="104"/>
      <c r="D676" s="104"/>
      <c r="E676" s="104"/>
      <c r="F676" s="104"/>
      <c r="G676" s="104"/>
      <c r="H676" s="104"/>
      <c r="I676" s="104"/>
    </row>
    <row r="677" spans="2:9" ht="35.1" customHeight="1">
      <c r="B677" s="211"/>
      <c r="C677" s="104"/>
      <c r="D677" s="104"/>
      <c r="E677" s="104"/>
      <c r="F677" s="104"/>
      <c r="G677" s="104"/>
      <c r="H677" s="104"/>
      <c r="I677" s="104"/>
    </row>
    <row r="678" spans="2:9" ht="35.1" customHeight="1">
      <c r="B678" s="211"/>
      <c r="C678" s="104"/>
      <c r="D678" s="104"/>
      <c r="E678" s="104"/>
      <c r="F678" s="104"/>
      <c r="G678" s="104"/>
      <c r="H678" s="104"/>
      <c r="I678" s="104"/>
    </row>
    <row r="679" spans="2:9" ht="35.1" customHeight="1">
      <c r="B679" s="211"/>
      <c r="C679" s="104"/>
      <c r="D679" s="104"/>
      <c r="E679" s="104"/>
      <c r="F679" s="104"/>
      <c r="G679" s="104"/>
      <c r="H679" s="104"/>
      <c r="I679" s="104"/>
    </row>
    <row r="680" spans="2:9" ht="35.1" customHeight="1">
      <c r="B680" s="211"/>
      <c r="C680" s="104"/>
      <c r="D680" s="104"/>
      <c r="E680" s="104"/>
      <c r="F680" s="104"/>
      <c r="G680" s="104"/>
      <c r="H680" s="104"/>
      <c r="I680" s="104"/>
    </row>
    <row r="681" spans="2:9" ht="35.1" customHeight="1">
      <c r="B681" s="211"/>
      <c r="C681" s="104"/>
      <c r="D681" s="104"/>
      <c r="E681" s="104"/>
      <c r="F681" s="104"/>
      <c r="G681" s="104"/>
      <c r="H681" s="104"/>
      <c r="I681" s="104"/>
    </row>
    <row r="682" spans="2:9" ht="35.1" customHeight="1">
      <c r="B682" s="211"/>
      <c r="C682" s="104"/>
      <c r="D682" s="104"/>
      <c r="E682" s="104"/>
      <c r="F682" s="104"/>
      <c r="G682" s="104"/>
      <c r="H682" s="104"/>
      <c r="I682" s="104"/>
    </row>
    <row r="683" spans="2:9" ht="35.1" customHeight="1">
      <c r="B683" s="211"/>
      <c r="C683" s="104"/>
      <c r="D683" s="104"/>
      <c r="E683" s="104"/>
      <c r="F683" s="104"/>
      <c r="G683" s="104"/>
      <c r="H683" s="104"/>
      <c r="I683" s="104"/>
    </row>
    <row r="684" spans="2:9" ht="35.1" customHeight="1">
      <c r="B684" s="211"/>
      <c r="C684" s="104"/>
      <c r="D684" s="104"/>
      <c r="E684" s="104"/>
      <c r="F684" s="104"/>
      <c r="G684" s="104"/>
      <c r="H684" s="104"/>
      <c r="I684" s="104"/>
    </row>
    <row r="685" spans="2:9" ht="35.1" customHeight="1">
      <c r="B685" s="211"/>
      <c r="C685" s="104"/>
      <c r="D685" s="104"/>
      <c r="E685" s="104"/>
      <c r="F685" s="104"/>
      <c r="G685" s="104"/>
      <c r="H685" s="104"/>
      <c r="I685" s="104"/>
    </row>
    <row r="686" spans="2:9" ht="35.1" customHeight="1">
      <c r="B686" s="211"/>
      <c r="C686" s="104"/>
      <c r="D686" s="104"/>
      <c r="E686" s="104"/>
      <c r="F686" s="104"/>
      <c r="G686" s="104"/>
      <c r="H686" s="104"/>
      <c r="I686" s="104"/>
    </row>
    <row r="687" spans="2:9" ht="35.1" customHeight="1">
      <c r="B687" s="211"/>
      <c r="C687" s="104"/>
      <c r="D687" s="104"/>
      <c r="E687" s="104"/>
      <c r="F687" s="104"/>
      <c r="G687" s="104"/>
      <c r="H687" s="104"/>
      <c r="I687" s="104"/>
    </row>
    <row r="688" spans="2:9" ht="35.1" customHeight="1">
      <c r="B688" s="211"/>
      <c r="C688" s="104"/>
      <c r="D688" s="104"/>
      <c r="E688" s="104"/>
      <c r="F688" s="104"/>
      <c r="G688" s="104"/>
      <c r="H688" s="104"/>
      <c r="I688" s="104"/>
    </row>
    <row r="689" spans="2:9" ht="35.1" customHeight="1">
      <c r="B689" s="211"/>
      <c r="C689" s="104"/>
      <c r="D689" s="104"/>
      <c r="E689" s="104"/>
      <c r="F689" s="104"/>
      <c r="G689" s="104"/>
      <c r="H689" s="104"/>
      <c r="I689" s="104"/>
    </row>
    <row r="690" spans="2:9" ht="35.1" customHeight="1">
      <c r="B690" s="211"/>
      <c r="C690" s="104"/>
      <c r="D690" s="104"/>
      <c r="E690" s="104"/>
      <c r="F690" s="104"/>
      <c r="G690" s="104"/>
      <c r="H690" s="104"/>
      <c r="I690" s="104"/>
    </row>
    <row r="691" spans="2:9" ht="35.1" customHeight="1">
      <c r="B691" s="211"/>
      <c r="C691" s="104"/>
      <c r="D691" s="104"/>
      <c r="E691" s="104"/>
      <c r="F691" s="104"/>
      <c r="G691" s="104"/>
      <c r="H691" s="104"/>
      <c r="I691" s="104"/>
    </row>
    <row r="692" spans="2:9" ht="35.1" customHeight="1">
      <c r="B692" s="211"/>
      <c r="C692" s="104"/>
      <c r="D692" s="104"/>
      <c r="E692" s="104"/>
      <c r="F692" s="104"/>
      <c r="G692" s="104"/>
      <c r="H692" s="104"/>
      <c r="I692" s="104"/>
    </row>
    <row r="693" spans="2:9" ht="35.1" customHeight="1">
      <c r="B693" s="211"/>
      <c r="C693" s="104"/>
      <c r="D693" s="104"/>
      <c r="E693" s="104"/>
      <c r="F693" s="104"/>
      <c r="G693" s="104"/>
      <c r="H693" s="104"/>
      <c r="I693" s="104"/>
    </row>
    <row r="694" spans="2:9" ht="35.1" customHeight="1">
      <c r="B694" s="211"/>
      <c r="C694" s="104"/>
      <c r="D694" s="104"/>
      <c r="E694" s="104"/>
      <c r="F694" s="104"/>
      <c r="G694" s="104"/>
      <c r="H694" s="104"/>
      <c r="I694" s="104"/>
    </row>
    <row r="695" spans="2:9" ht="35.1" customHeight="1">
      <c r="B695" s="211"/>
      <c r="C695" s="104"/>
      <c r="D695" s="104"/>
      <c r="E695" s="104"/>
      <c r="F695" s="104"/>
      <c r="G695" s="104"/>
      <c r="H695" s="104"/>
      <c r="I695" s="104"/>
    </row>
    <row r="696" spans="2:9" ht="35.1" customHeight="1">
      <c r="B696" s="211"/>
      <c r="C696" s="104"/>
      <c r="D696" s="104"/>
      <c r="E696" s="104"/>
      <c r="F696" s="104"/>
      <c r="G696" s="104"/>
      <c r="H696" s="104"/>
      <c r="I696" s="104"/>
    </row>
    <row r="697" spans="2:9" ht="35.1" customHeight="1">
      <c r="B697" s="211"/>
      <c r="C697" s="104"/>
      <c r="D697" s="104"/>
      <c r="E697" s="104"/>
      <c r="F697" s="104"/>
      <c r="G697" s="104"/>
      <c r="H697" s="104"/>
      <c r="I697" s="104"/>
    </row>
    <row r="698" spans="2:9" ht="35.1" customHeight="1">
      <c r="B698" s="211"/>
      <c r="C698" s="104"/>
      <c r="D698" s="104"/>
      <c r="E698" s="104"/>
      <c r="F698" s="104"/>
      <c r="G698" s="104"/>
      <c r="H698" s="104"/>
      <c r="I698" s="104"/>
    </row>
    <row r="699" spans="2:9" ht="35.1" customHeight="1">
      <c r="B699" s="211"/>
      <c r="C699" s="104"/>
      <c r="D699" s="104"/>
      <c r="E699" s="104"/>
      <c r="F699" s="104"/>
      <c r="G699" s="104"/>
      <c r="H699" s="104"/>
      <c r="I699" s="104"/>
    </row>
    <row r="700" spans="2:9" ht="35.1" customHeight="1">
      <c r="B700" s="211"/>
      <c r="C700" s="104"/>
      <c r="D700" s="104"/>
      <c r="E700" s="104"/>
      <c r="F700" s="104"/>
      <c r="G700" s="104"/>
      <c r="H700" s="104"/>
      <c r="I700" s="104"/>
    </row>
    <row r="701" spans="2:9" ht="35.1" customHeight="1">
      <c r="B701" s="211"/>
      <c r="C701" s="104"/>
      <c r="D701" s="104"/>
      <c r="E701" s="104"/>
      <c r="F701" s="104"/>
      <c r="G701" s="104"/>
      <c r="H701" s="104"/>
      <c r="I701" s="104"/>
    </row>
    <row r="702" spans="2:9" ht="35.1" customHeight="1">
      <c r="B702" s="211"/>
      <c r="C702" s="104"/>
      <c r="D702" s="104"/>
      <c r="E702" s="104"/>
      <c r="F702" s="104"/>
      <c r="G702" s="104"/>
      <c r="H702" s="104"/>
      <c r="I702" s="104"/>
    </row>
    <row r="703" spans="2:9" ht="35.1" customHeight="1">
      <c r="B703" s="211"/>
      <c r="C703" s="104"/>
      <c r="D703" s="104"/>
      <c r="E703" s="104"/>
      <c r="F703" s="104"/>
      <c r="G703" s="104"/>
      <c r="H703" s="104"/>
      <c r="I703" s="104"/>
    </row>
    <row r="704" spans="2:9" ht="35.1" customHeight="1">
      <c r="B704" s="211"/>
      <c r="C704" s="104"/>
      <c r="D704" s="104"/>
      <c r="E704" s="104"/>
      <c r="F704" s="104"/>
      <c r="G704" s="104"/>
      <c r="H704" s="104"/>
      <c r="I704" s="104"/>
    </row>
    <row r="705" spans="2:9" ht="35.1" customHeight="1">
      <c r="B705" s="211"/>
      <c r="C705" s="104"/>
      <c r="D705" s="104"/>
      <c r="E705" s="104"/>
      <c r="F705" s="104"/>
      <c r="G705" s="104"/>
      <c r="H705" s="104"/>
      <c r="I705" s="104"/>
    </row>
    <row r="706" spans="2:9" ht="35.1" customHeight="1">
      <c r="B706" s="211"/>
      <c r="C706" s="104"/>
      <c r="D706" s="104"/>
      <c r="E706" s="104"/>
      <c r="F706" s="104"/>
      <c r="G706" s="104"/>
      <c r="H706" s="104"/>
      <c r="I706" s="104"/>
    </row>
    <row r="707" spans="2:9" ht="35.1" customHeight="1">
      <c r="B707" s="211"/>
      <c r="C707" s="104"/>
      <c r="D707" s="104"/>
      <c r="E707" s="104"/>
      <c r="F707" s="104"/>
      <c r="G707" s="104"/>
      <c r="H707" s="104"/>
      <c r="I707" s="104"/>
    </row>
    <row r="708" spans="2:9" ht="35.1" customHeight="1">
      <c r="B708" s="211"/>
      <c r="C708" s="104"/>
      <c r="D708" s="104"/>
      <c r="E708" s="104"/>
      <c r="F708" s="104"/>
      <c r="G708" s="104"/>
      <c r="H708" s="104"/>
      <c r="I708" s="104"/>
    </row>
    <row r="709" spans="2:9" ht="35.1" customHeight="1">
      <c r="B709" s="211"/>
      <c r="C709" s="104"/>
      <c r="D709" s="104"/>
      <c r="E709" s="104"/>
      <c r="F709" s="104"/>
      <c r="G709" s="104"/>
      <c r="H709" s="104"/>
      <c r="I709" s="104"/>
    </row>
    <row r="710" spans="2:9" ht="35.1" customHeight="1">
      <c r="B710" s="211"/>
      <c r="C710" s="104"/>
      <c r="D710" s="104"/>
      <c r="E710" s="104"/>
      <c r="F710" s="104"/>
      <c r="G710" s="104"/>
      <c r="H710" s="104"/>
      <c r="I710" s="104"/>
    </row>
    <row r="711" spans="2:9" ht="35.1" customHeight="1">
      <c r="B711" s="211"/>
      <c r="C711" s="104"/>
      <c r="D711" s="104"/>
      <c r="E711" s="104"/>
      <c r="F711" s="104"/>
      <c r="G711" s="104"/>
      <c r="H711" s="104"/>
      <c r="I711" s="104"/>
    </row>
    <row r="712" spans="2:9" ht="35.1" customHeight="1">
      <c r="B712" s="211"/>
      <c r="C712" s="104"/>
      <c r="D712" s="104"/>
      <c r="E712" s="104"/>
      <c r="F712" s="104"/>
      <c r="G712" s="104"/>
      <c r="H712" s="104"/>
      <c r="I712" s="104"/>
    </row>
    <row r="713" spans="2:9" ht="35.1" customHeight="1">
      <c r="B713" s="211"/>
      <c r="C713" s="104"/>
      <c r="D713" s="104"/>
      <c r="E713" s="104"/>
      <c r="F713" s="104"/>
      <c r="G713" s="104"/>
      <c r="H713" s="104"/>
      <c r="I713" s="104"/>
    </row>
    <row r="714" spans="2:9" ht="35.1" customHeight="1">
      <c r="B714" s="211"/>
      <c r="C714" s="104"/>
      <c r="D714" s="104"/>
      <c r="E714" s="104"/>
      <c r="F714" s="104"/>
      <c r="G714" s="104"/>
      <c r="H714" s="104"/>
      <c r="I714" s="104"/>
    </row>
    <row r="715" spans="2:9" ht="35.1" customHeight="1">
      <c r="B715" s="211"/>
      <c r="C715" s="104"/>
      <c r="D715" s="104"/>
      <c r="E715" s="104"/>
      <c r="F715" s="104"/>
      <c r="G715" s="104"/>
      <c r="H715" s="104"/>
      <c r="I715" s="104"/>
    </row>
    <row r="716" spans="2:9" ht="35.1" customHeight="1">
      <c r="B716" s="211"/>
      <c r="C716" s="104"/>
      <c r="D716" s="104"/>
      <c r="E716" s="104"/>
      <c r="F716" s="104"/>
      <c r="G716" s="104"/>
      <c r="H716" s="104"/>
      <c r="I716" s="104"/>
    </row>
    <row r="717" spans="2:9" ht="35.1" customHeight="1">
      <c r="B717" s="211"/>
      <c r="C717" s="104"/>
      <c r="D717" s="104"/>
      <c r="E717" s="104"/>
      <c r="F717" s="104"/>
      <c r="G717" s="104"/>
      <c r="H717" s="104"/>
      <c r="I717" s="104"/>
    </row>
    <row r="718" spans="2:9" ht="35.1" customHeight="1">
      <c r="B718" s="211"/>
      <c r="C718" s="104"/>
      <c r="D718" s="104"/>
      <c r="E718" s="104"/>
      <c r="F718" s="104"/>
      <c r="G718" s="104"/>
      <c r="H718" s="104"/>
      <c r="I718" s="104"/>
    </row>
    <row r="719" spans="2:9" ht="35.1" customHeight="1">
      <c r="B719" s="211"/>
      <c r="C719" s="104"/>
      <c r="D719" s="104"/>
      <c r="E719" s="104"/>
      <c r="F719" s="104"/>
      <c r="G719" s="104"/>
      <c r="H719" s="104"/>
      <c r="I719" s="104"/>
    </row>
    <row r="720" spans="2:9" ht="35.1" customHeight="1">
      <c r="B720" s="211"/>
      <c r="C720" s="104"/>
      <c r="D720" s="104"/>
      <c r="E720" s="104"/>
      <c r="F720" s="104"/>
      <c r="G720" s="104"/>
      <c r="H720" s="104"/>
      <c r="I720" s="104"/>
    </row>
    <row r="721" spans="2:9" ht="35.1" customHeight="1">
      <c r="B721" s="211"/>
      <c r="C721" s="104"/>
      <c r="D721" s="104"/>
      <c r="E721" s="104"/>
      <c r="F721" s="104"/>
      <c r="G721" s="104"/>
      <c r="H721" s="104"/>
      <c r="I721" s="104"/>
    </row>
    <row r="722" spans="2:9" ht="35.1" customHeight="1">
      <c r="B722" s="211"/>
      <c r="C722" s="104"/>
      <c r="D722" s="104"/>
      <c r="E722" s="104"/>
      <c r="F722" s="104"/>
      <c r="G722" s="104"/>
      <c r="H722" s="104"/>
      <c r="I722" s="104"/>
    </row>
    <row r="723" spans="2:9" ht="35.1" customHeight="1">
      <c r="B723" s="211"/>
      <c r="C723" s="104"/>
      <c r="D723" s="104"/>
      <c r="E723" s="104"/>
      <c r="F723" s="104"/>
      <c r="G723" s="104"/>
      <c r="H723" s="104"/>
      <c r="I723" s="104"/>
    </row>
    <row r="724" spans="2:9" ht="35.1" customHeight="1">
      <c r="B724" s="211"/>
      <c r="C724" s="104"/>
      <c r="D724" s="104"/>
      <c r="E724" s="104"/>
      <c r="F724" s="104"/>
      <c r="G724" s="104"/>
      <c r="H724" s="104"/>
      <c r="I724" s="104"/>
    </row>
    <row r="725" spans="2:9" ht="35.1" customHeight="1">
      <c r="B725" s="211"/>
      <c r="C725" s="104"/>
      <c r="D725" s="104"/>
      <c r="E725" s="104"/>
      <c r="F725" s="104"/>
      <c r="G725" s="104"/>
      <c r="H725" s="104"/>
      <c r="I725" s="104"/>
    </row>
    <row r="726" spans="2:9" ht="35.1" customHeight="1">
      <c r="B726" s="211"/>
      <c r="C726" s="104"/>
      <c r="D726" s="104"/>
      <c r="E726" s="104"/>
      <c r="F726" s="104"/>
      <c r="G726" s="104"/>
      <c r="H726" s="104"/>
      <c r="I726" s="104"/>
    </row>
    <row r="727" spans="2:9" ht="35.1" customHeight="1">
      <c r="B727" s="211"/>
      <c r="C727" s="104"/>
      <c r="D727" s="104"/>
      <c r="E727" s="104"/>
      <c r="F727" s="104"/>
      <c r="G727" s="104"/>
      <c r="H727" s="104"/>
      <c r="I727" s="104"/>
    </row>
    <row r="728" spans="2:9" ht="35.1" customHeight="1">
      <c r="B728" s="211"/>
      <c r="C728" s="104"/>
      <c r="D728" s="104"/>
      <c r="E728" s="104"/>
      <c r="F728" s="104"/>
      <c r="G728" s="104"/>
      <c r="H728" s="104"/>
      <c r="I728" s="104"/>
    </row>
    <row r="729" spans="2:9" ht="35.1" customHeight="1">
      <c r="B729" s="211"/>
      <c r="C729" s="104"/>
      <c r="D729" s="104"/>
      <c r="E729" s="104"/>
      <c r="F729" s="104"/>
      <c r="G729" s="104"/>
      <c r="H729" s="104"/>
      <c r="I729" s="104"/>
    </row>
    <row r="730" spans="2:9" ht="35.1" customHeight="1">
      <c r="B730" s="211"/>
      <c r="C730" s="104"/>
      <c r="D730" s="104"/>
      <c r="E730" s="104"/>
      <c r="F730" s="104"/>
      <c r="G730" s="104"/>
      <c r="H730" s="104"/>
      <c r="I730" s="104"/>
    </row>
    <row r="731" spans="2:9" ht="35.1" customHeight="1">
      <c r="B731" s="211"/>
      <c r="C731" s="104"/>
      <c r="D731" s="104"/>
      <c r="E731" s="104"/>
      <c r="F731" s="104"/>
      <c r="G731" s="104"/>
      <c r="H731" s="104"/>
      <c r="I731" s="104"/>
    </row>
    <row r="732" spans="2:9" ht="35.1" customHeight="1">
      <c r="B732" s="211"/>
      <c r="C732" s="104"/>
      <c r="D732" s="104"/>
      <c r="E732" s="104"/>
      <c r="F732" s="104"/>
      <c r="G732" s="104"/>
      <c r="H732" s="104"/>
      <c r="I732" s="104"/>
    </row>
    <row r="733" spans="2:9" ht="35.1" customHeight="1">
      <c r="B733" s="211"/>
      <c r="C733" s="104"/>
      <c r="D733" s="104"/>
      <c r="E733" s="104"/>
      <c r="F733" s="104"/>
      <c r="G733" s="104"/>
      <c r="H733" s="104"/>
      <c r="I733" s="104"/>
    </row>
    <row r="734" spans="2:9" ht="35.1" customHeight="1">
      <c r="B734" s="211"/>
      <c r="C734" s="104"/>
      <c r="D734" s="104"/>
      <c r="E734" s="104"/>
      <c r="F734" s="104"/>
      <c r="G734" s="104"/>
      <c r="H734" s="104"/>
      <c r="I734" s="104"/>
    </row>
    <row r="735" spans="2:9" ht="35.1" customHeight="1">
      <c r="B735" s="211"/>
      <c r="C735" s="104"/>
      <c r="D735" s="104"/>
      <c r="E735" s="104"/>
      <c r="F735" s="104"/>
      <c r="G735" s="104"/>
      <c r="H735" s="104"/>
      <c r="I735" s="104"/>
    </row>
    <row r="736" spans="2:9" ht="35.1" customHeight="1">
      <c r="B736" s="211"/>
      <c r="C736" s="104"/>
      <c r="D736" s="104"/>
      <c r="E736" s="104"/>
      <c r="F736" s="104"/>
      <c r="G736" s="104"/>
      <c r="H736" s="104"/>
      <c r="I736" s="104"/>
    </row>
    <row r="737" spans="2:9" ht="35.1" customHeight="1">
      <c r="B737" s="211"/>
      <c r="C737" s="104"/>
      <c r="D737" s="104"/>
      <c r="E737" s="104"/>
      <c r="F737" s="104"/>
      <c r="G737" s="104"/>
      <c r="H737" s="104"/>
      <c r="I737" s="104"/>
    </row>
    <row r="738" spans="2:9" ht="35.1" customHeight="1">
      <c r="B738" s="211"/>
      <c r="C738" s="104"/>
      <c r="D738" s="104"/>
      <c r="E738" s="104"/>
      <c r="F738" s="104"/>
      <c r="G738" s="104"/>
      <c r="H738" s="104"/>
      <c r="I738" s="104"/>
    </row>
    <row r="739" spans="2:9" ht="35.1" customHeight="1">
      <c r="B739" s="211"/>
      <c r="C739" s="104"/>
      <c r="D739" s="104"/>
      <c r="E739" s="104"/>
      <c r="F739" s="104"/>
      <c r="G739" s="104"/>
      <c r="H739" s="104"/>
      <c r="I739" s="104"/>
    </row>
    <row r="740" spans="2:9" ht="35.1" customHeight="1">
      <c r="B740" s="211"/>
      <c r="C740" s="104"/>
      <c r="D740" s="104"/>
      <c r="E740" s="104"/>
      <c r="F740" s="104"/>
      <c r="G740" s="104"/>
      <c r="H740" s="104"/>
      <c r="I740" s="104"/>
    </row>
    <row r="741" spans="2:9" ht="35.1" customHeight="1">
      <c r="B741" s="211"/>
      <c r="C741" s="104"/>
      <c r="D741" s="104"/>
      <c r="E741" s="104"/>
      <c r="F741" s="104"/>
      <c r="G741" s="104"/>
      <c r="H741" s="104"/>
      <c r="I741" s="104"/>
    </row>
    <row r="742" spans="2:9" ht="35.1" customHeight="1">
      <c r="B742" s="211"/>
      <c r="C742" s="104"/>
      <c r="D742" s="104"/>
      <c r="E742" s="104"/>
      <c r="F742" s="104"/>
      <c r="G742" s="104"/>
      <c r="H742" s="104"/>
      <c r="I742" s="104"/>
    </row>
    <row r="743" spans="2:9" ht="35.1" customHeight="1">
      <c r="B743" s="211"/>
      <c r="C743" s="104"/>
      <c r="D743" s="104"/>
      <c r="E743" s="104"/>
      <c r="F743" s="104"/>
      <c r="G743" s="104"/>
      <c r="H743" s="104"/>
      <c r="I743" s="104"/>
    </row>
    <row r="744" spans="2:9" ht="35.1" customHeight="1">
      <c r="B744" s="211"/>
      <c r="C744" s="104"/>
      <c r="D744" s="104"/>
      <c r="E744" s="104"/>
      <c r="F744" s="104"/>
      <c r="G744" s="104"/>
      <c r="H744" s="104"/>
      <c r="I744" s="104"/>
    </row>
    <row r="745" spans="2:9" ht="35.1" customHeight="1">
      <c r="B745" s="211"/>
      <c r="C745" s="104"/>
      <c r="D745" s="104"/>
      <c r="E745" s="104"/>
      <c r="F745" s="104"/>
      <c r="G745" s="104"/>
      <c r="H745" s="104"/>
      <c r="I745" s="104"/>
    </row>
    <row r="746" spans="2:9" ht="35.1" customHeight="1">
      <c r="B746" s="211"/>
      <c r="C746" s="104"/>
      <c r="D746" s="104"/>
      <c r="E746" s="104"/>
      <c r="F746" s="104"/>
      <c r="G746" s="104"/>
      <c r="H746" s="104"/>
      <c r="I746" s="104"/>
    </row>
    <row r="747" spans="2:9" ht="35.1" customHeight="1">
      <c r="B747" s="211"/>
      <c r="C747" s="104"/>
      <c r="D747" s="104"/>
      <c r="E747" s="104"/>
      <c r="F747" s="104"/>
      <c r="G747" s="104"/>
      <c r="H747" s="104"/>
      <c r="I747" s="104"/>
    </row>
    <row r="748" spans="2:9" ht="35.1" customHeight="1">
      <c r="B748" s="211"/>
      <c r="C748" s="104"/>
      <c r="D748" s="104"/>
      <c r="E748" s="104"/>
      <c r="F748" s="104"/>
      <c r="G748" s="104"/>
      <c r="H748" s="104"/>
      <c r="I748" s="104"/>
    </row>
    <row r="749" spans="2:9" ht="35.1" customHeight="1">
      <c r="B749" s="211"/>
      <c r="C749" s="104"/>
      <c r="D749" s="104"/>
      <c r="E749" s="104"/>
      <c r="F749" s="104"/>
      <c r="G749" s="104"/>
      <c r="H749" s="104"/>
      <c r="I749" s="104"/>
    </row>
    <row r="750" spans="2:9" ht="35.1" customHeight="1">
      <c r="B750" s="211"/>
      <c r="C750" s="104"/>
      <c r="D750" s="104"/>
      <c r="E750" s="104"/>
      <c r="F750" s="104"/>
      <c r="G750" s="104"/>
      <c r="H750" s="104"/>
      <c r="I750" s="104"/>
    </row>
    <row r="751" spans="2:9" ht="35.1" customHeight="1">
      <c r="B751" s="211"/>
      <c r="C751" s="104"/>
      <c r="D751" s="104"/>
      <c r="E751" s="104"/>
      <c r="F751" s="104"/>
      <c r="G751" s="104"/>
      <c r="H751" s="104"/>
      <c r="I751" s="104"/>
    </row>
    <row r="752" spans="2:9" ht="35.1" customHeight="1">
      <c r="B752" s="211"/>
      <c r="C752" s="104"/>
      <c r="D752" s="104"/>
      <c r="E752" s="104"/>
      <c r="F752" s="104"/>
      <c r="G752" s="104"/>
      <c r="H752" s="104"/>
      <c r="I752" s="104"/>
    </row>
    <row r="753" spans="2:9" ht="35.1" customHeight="1">
      <c r="B753" s="211"/>
      <c r="C753" s="104"/>
      <c r="D753" s="104"/>
      <c r="E753" s="104"/>
      <c r="F753" s="104"/>
      <c r="G753" s="104"/>
      <c r="H753" s="104"/>
      <c r="I753" s="104"/>
    </row>
    <row r="754" spans="2:9" ht="35.1" customHeight="1">
      <c r="B754" s="211"/>
      <c r="C754" s="104"/>
      <c r="D754" s="104"/>
      <c r="E754" s="104"/>
      <c r="F754" s="104"/>
      <c r="G754" s="104"/>
      <c r="H754" s="104"/>
      <c r="I754" s="104"/>
    </row>
    <row r="755" spans="2:9" ht="35.1" customHeight="1">
      <c r="B755" s="211"/>
      <c r="C755" s="104"/>
      <c r="D755" s="104"/>
      <c r="E755" s="104"/>
      <c r="F755" s="104"/>
      <c r="G755" s="104"/>
      <c r="H755" s="104"/>
      <c r="I755" s="104"/>
    </row>
    <row r="756" spans="2:9" ht="35.1" customHeight="1">
      <c r="B756" s="211"/>
      <c r="C756" s="104"/>
      <c r="D756" s="104"/>
      <c r="E756" s="104"/>
      <c r="F756" s="104"/>
      <c r="G756" s="104"/>
      <c r="H756" s="104"/>
      <c r="I756" s="104"/>
    </row>
    <row r="757" spans="2:9" ht="35.1" customHeight="1">
      <c r="B757" s="211"/>
      <c r="C757" s="104"/>
      <c r="D757" s="104"/>
      <c r="E757" s="104"/>
      <c r="F757" s="104"/>
      <c r="G757" s="104"/>
      <c r="H757" s="104"/>
      <c r="I757" s="104"/>
    </row>
    <row r="758" spans="2:9" ht="35.1" customHeight="1">
      <c r="B758" s="211"/>
      <c r="C758" s="104"/>
      <c r="D758" s="104"/>
      <c r="E758" s="104"/>
      <c r="F758" s="104"/>
      <c r="G758" s="104"/>
      <c r="H758" s="104"/>
      <c r="I758" s="104"/>
    </row>
    <row r="759" spans="2:9" ht="35.1" customHeight="1">
      <c r="B759" s="211"/>
      <c r="C759" s="104"/>
      <c r="D759" s="104"/>
      <c r="E759" s="104"/>
      <c r="F759" s="104"/>
      <c r="G759" s="104"/>
      <c r="H759" s="104"/>
      <c r="I759" s="104"/>
    </row>
    <row r="760" spans="2:9" ht="35.1" customHeight="1">
      <c r="B760" s="211"/>
      <c r="C760" s="104"/>
      <c r="D760" s="104"/>
      <c r="E760" s="104"/>
      <c r="F760" s="104"/>
      <c r="G760" s="104"/>
      <c r="H760" s="104"/>
      <c r="I760" s="104"/>
    </row>
    <row r="761" spans="2:9" ht="35.1" customHeight="1">
      <c r="B761" s="211"/>
      <c r="C761" s="104"/>
      <c r="D761" s="104"/>
      <c r="E761" s="104"/>
      <c r="F761" s="104"/>
      <c r="G761" s="104"/>
      <c r="H761" s="104"/>
      <c r="I761" s="104"/>
    </row>
    <row r="762" spans="2:9" ht="35.1" customHeight="1">
      <c r="B762" s="211"/>
      <c r="C762" s="104"/>
      <c r="D762" s="104"/>
      <c r="E762" s="104"/>
      <c r="F762" s="104"/>
      <c r="G762" s="104"/>
      <c r="H762" s="104"/>
      <c r="I762" s="104"/>
    </row>
    <row r="763" spans="2:9" ht="35.1" customHeight="1">
      <c r="B763" s="211"/>
      <c r="C763" s="104"/>
      <c r="D763" s="104"/>
      <c r="E763" s="104"/>
      <c r="F763" s="104"/>
      <c r="G763" s="104"/>
      <c r="H763" s="104"/>
      <c r="I763" s="104"/>
    </row>
    <row r="764" spans="2:9" ht="35.1" customHeight="1">
      <c r="B764" s="211"/>
      <c r="C764" s="104"/>
      <c r="D764" s="104"/>
      <c r="E764" s="104"/>
      <c r="F764" s="104"/>
      <c r="G764" s="104"/>
      <c r="H764" s="104"/>
      <c r="I764" s="104"/>
    </row>
    <row r="765" spans="2:9" ht="35.1" customHeight="1">
      <c r="B765" s="211"/>
      <c r="C765" s="104"/>
      <c r="D765" s="104"/>
      <c r="E765" s="104"/>
      <c r="F765" s="104"/>
      <c r="G765" s="104"/>
      <c r="H765" s="104"/>
      <c r="I765" s="104"/>
    </row>
    <row r="766" spans="2:9" ht="35.1" customHeight="1">
      <c r="B766" s="211"/>
      <c r="C766" s="104"/>
      <c r="D766" s="104"/>
      <c r="E766" s="104"/>
      <c r="F766" s="104"/>
      <c r="G766" s="104"/>
      <c r="H766" s="104"/>
      <c r="I766" s="104"/>
    </row>
    <row r="767" spans="2:9" ht="35.1" customHeight="1">
      <c r="B767" s="211"/>
      <c r="C767" s="104"/>
      <c r="D767" s="104"/>
      <c r="E767" s="104"/>
      <c r="F767" s="104"/>
      <c r="G767" s="104"/>
      <c r="H767" s="104"/>
      <c r="I767" s="104"/>
    </row>
    <row r="768" spans="2:9" ht="35.1" customHeight="1">
      <c r="B768" s="211"/>
      <c r="C768" s="104"/>
      <c r="D768" s="104"/>
      <c r="E768" s="104"/>
      <c r="F768" s="104"/>
      <c r="G768" s="104"/>
      <c r="H768" s="104"/>
      <c r="I768" s="104"/>
    </row>
    <row r="769" spans="2:9" ht="35.1" customHeight="1">
      <c r="B769" s="211"/>
      <c r="C769" s="104"/>
      <c r="D769" s="104"/>
      <c r="E769" s="104"/>
      <c r="F769" s="104"/>
      <c r="G769" s="104"/>
      <c r="H769" s="104"/>
      <c r="I769" s="104"/>
    </row>
    <row r="770" spans="2:9" ht="35.1" customHeight="1">
      <c r="B770" s="211"/>
      <c r="C770" s="104"/>
      <c r="D770" s="104"/>
      <c r="E770" s="104"/>
      <c r="F770" s="104"/>
      <c r="G770" s="104"/>
      <c r="H770" s="104"/>
      <c r="I770" s="104"/>
    </row>
    <row r="771" spans="2:9" ht="35.1" customHeight="1">
      <c r="B771" s="211"/>
      <c r="C771" s="104"/>
      <c r="D771" s="104"/>
      <c r="E771" s="104"/>
      <c r="F771" s="104"/>
      <c r="G771" s="104"/>
      <c r="H771" s="104"/>
      <c r="I771" s="104"/>
    </row>
    <row r="772" spans="2:9" ht="35.1" customHeight="1">
      <c r="B772" s="211"/>
      <c r="C772" s="104"/>
      <c r="D772" s="104"/>
      <c r="E772" s="104"/>
      <c r="F772" s="104"/>
      <c r="G772" s="104"/>
      <c r="H772" s="104"/>
      <c r="I772" s="104"/>
    </row>
    <row r="773" spans="2:9" ht="35.1" customHeight="1">
      <c r="B773" s="211"/>
      <c r="C773" s="104"/>
      <c r="D773" s="104"/>
      <c r="E773" s="104"/>
      <c r="F773" s="104"/>
      <c r="G773" s="104"/>
      <c r="H773" s="104"/>
      <c r="I773" s="104"/>
    </row>
    <row r="774" spans="2:9" ht="35.1" customHeight="1">
      <c r="B774" s="211"/>
      <c r="C774" s="104"/>
      <c r="D774" s="104"/>
      <c r="E774" s="104"/>
      <c r="F774" s="104"/>
      <c r="G774" s="104"/>
      <c r="H774" s="104"/>
      <c r="I774" s="104"/>
    </row>
    <row r="775" spans="2:9" ht="35.1" customHeight="1">
      <c r="B775" s="211"/>
      <c r="C775" s="104"/>
      <c r="D775" s="104"/>
      <c r="E775" s="104"/>
      <c r="F775" s="104"/>
      <c r="G775" s="104"/>
      <c r="H775" s="104"/>
      <c r="I775" s="104"/>
    </row>
    <row r="776" spans="2:9" ht="35.1" customHeight="1">
      <c r="B776" s="211"/>
      <c r="C776" s="104"/>
      <c r="D776" s="104"/>
      <c r="E776" s="104"/>
      <c r="F776" s="104"/>
      <c r="G776" s="104"/>
      <c r="H776" s="104"/>
      <c r="I776" s="104"/>
    </row>
    <row r="777" spans="2:9" ht="35.1" customHeight="1">
      <c r="B777" s="211"/>
      <c r="C777" s="104"/>
      <c r="D777" s="104"/>
      <c r="E777" s="104"/>
      <c r="F777" s="104"/>
      <c r="G777" s="104"/>
      <c r="H777" s="104"/>
      <c r="I777" s="104"/>
    </row>
    <row r="778" spans="2:9" ht="35.1" customHeight="1">
      <c r="B778" s="211"/>
      <c r="C778" s="104"/>
      <c r="D778" s="104"/>
      <c r="E778" s="104"/>
      <c r="F778" s="104"/>
      <c r="G778" s="104"/>
      <c r="H778" s="104"/>
      <c r="I778" s="104"/>
    </row>
    <row r="779" spans="2:9" ht="35.1" customHeight="1">
      <c r="B779" s="211"/>
      <c r="C779" s="104"/>
      <c r="D779" s="104"/>
      <c r="E779" s="104"/>
      <c r="F779" s="104"/>
      <c r="G779" s="104"/>
      <c r="H779" s="104"/>
      <c r="I779" s="104"/>
    </row>
    <row r="780" spans="2:9" ht="35.1" customHeight="1">
      <c r="B780" s="211"/>
      <c r="C780" s="104"/>
      <c r="D780" s="104"/>
      <c r="E780" s="104"/>
      <c r="F780" s="104"/>
      <c r="G780" s="104"/>
      <c r="H780" s="104"/>
      <c r="I780" s="104"/>
    </row>
    <row r="781" spans="2:9" ht="35.1" customHeight="1">
      <c r="B781" s="211"/>
      <c r="C781" s="104"/>
      <c r="D781" s="104"/>
      <c r="E781" s="104"/>
      <c r="F781" s="104"/>
      <c r="G781" s="104"/>
      <c r="H781" s="104"/>
      <c r="I781" s="104"/>
    </row>
    <row r="782" spans="2:9" ht="35.1" customHeight="1">
      <c r="B782" s="211"/>
      <c r="C782" s="104"/>
      <c r="D782" s="104"/>
      <c r="E782" s="104"/>
      <c r="F782" s="104"/>
      <c r="G782" s="104"/>
      <c r="H782" s="104"/>
      <c r="I782" s="104"/>
    </row>
    <row r="783" spans="2:9" ht="35.1" customHeight="1">
      <c r="B783" s="211"/>
      <c r="C783" s="104"/>
      <c r="D783" s="104"/>
      <c r="E783" s="104"/>
      <c r="F783" s="104"/>
      <c r="G783" s="104"/>
      <c r="H783" s="104"/>
      <c r="I783" s="104"/>
    </row>
    <row r="784" spans="2:9" ht="35.1" customHeight="1">
      <c r="B784" s="211"/>
      <c r="C784" s="104"/>
      <c r="D784" s="104"/>
      <c r="E784" s="104"/>
      <c r="F784" s="104"/>
      <c r="G784" s="104"/>
      <c r="H784" s="104"/>
      <c r="I784" s="104"/>
    </row>
    <row r="785" spans="2:9" ht="35.1" customHeight="1">
      <c r="B785" s="211"/>
      <c r="C785" s="104"/>
      <c r="D785" s="104"/>
      <c r="E785" s="104"/>
      <c r="F785" s="104"/>
      <c r="G785" s="104"/>
      <c r="H785" s="104"/>
      <c r="I785" s="104"/>
    </row>
    <row r="786" spans="2:9" ht="35.1" customHeight="1">
      <c r="B786" s="211"/>
      <c r="C786" s="104"/>
      <c r="D786" s="104"/>
      <c r="E786" s="104"/>
      <c r="F786" s="104"/>
      <c r="G786" s="104"/>
      <c r="H786" s="104"/>
      <c r="I786" s="104"/>
    </row>
    <row r="787" spans="2:9" ht="35.1" customHeight="1">
      <c r="B787" s="211"/>
      <c r="C787" s="104"/>
      <c r="D787" s="104"/>
      <c r="E787" s="104"/>
      <c r="F787" s="104"/>
      <c r="G787" s="104"/>
      <c r="H787" s="104"/>
      <c r="I787" s="104"/>
    </row>
    <row r="788" spans="2:9" ht="35.1" customHeight="1">
      <c r="B788" s="211"/>
      <c r="C788" s="104"/>
      <c r="D788" s="104"/>
      <c r="E788" s="104"/>
      <c r="F788" s="104"/>
      <c r="G788" s="104"/>
      <c r="H788" s="104"/>
      <c r="I788" s="104"/>
    </row>
    <row r="789" spans="2:9" ht="35.1" customHeight="1">
      <c r="B789" s="211"/>
      <c r="C789" s="104"/>
      <c r="D789" s="104"/>
      <c r="E789" s="104"/>
      <c r="F789" s="104"/>
      <c r="G789" s="104"/>
      <c r="H789" s="104"/>
      <c r="I789" s="104"/>
    </row>
    <row r="790" spans="2:9" ht="35.1" customHeight="1">
      <c r="B790" s="211"/>
      <c r="C790" s="104"/>
      <c r="D790" s="104"/>
      <c r="E790" s="104"/>
      <c r="F790" s="104"/>
      <c r="G790" s="104"/>
      <c r="H790" s="104"/>
      <c r="I790" s="104"/>
    </row>
    <row r="791" spans="2:9" ht="35.1" customHeight="1">
      <c r="B791" s="211"/>
      <c r="C791" s="104"/>
      <c r="D791" s="104"/>
      <c r="E791" s="104"/>
      <c r="F791" s="104"/>
      <c r="G791" s="104"/>
      <c r="H791" s="104"/>
      <c r="I791" s="104"/>
    </row>
    <row r="792" spans="2:9" ht="35.1" customHeight="1">
      <c r="B792" s="211"/>
      <c r="C792" s="104"/>
      <c r="D792" s="104"/>
      <c r="E792" s="104"/>
      <c r="F792" s="104"/>
      <c r="G792" s="104"/>
      <c r="H792" s="104"/>
      <c r="I792" s="104"/>
    </row>
    <row r="793" spans="2:9" ht="35.1" customHeight="1">
      <c r="B793" s="211"/>
      <c r="C793" s="104"/>
      <c r="D793" s="104"/>
      <c r="E793" s="104"/>
      <c r="F793" s="104"/>
      <c r="G793" s="104"/>
      <c r="H793" s="104"/>
      <c r="I793" s="104"/>
    </row>
    <row r="794" spans="2:9" ht="35.1" customHeight="1">
      <c r="B794" s="211"/>
      <c r="C794" s="104"/>
      <c r="D794" s="104"/>
      <c r="E794" s="104"/>
      <c r="F794" s="104"/>
      <c r="G794" s="104"/>
      <c r="H794" s="104"/>
      <c r="I794" s="104"/>
    </row>
    <row r="795" spans="2:9" ht="35.1" customHeight="1">
      <c r="B795" s="211"/>
      <c r="C795" s="104"/>
      <c r="D795" s="104"/>
      <c r="E795" s="104"/>
      <c r="F795" s="104"/>
      <c r="G795" s="104"/>
      <c r="H795" s="104"/>
      <c r="I795" s="104"/>
    </row>
    <row r="796" spans="2:9" ht="35.1" customHeight="1">
      <c r="B796" s="211"/>
      <c r="C796" s="104"/>
      <c r="D796" s="104"/>
      <c r="E796" s="104"/>
      <c r="F796" s="104"/>
      <c r="G796" s="104"/>
      <c r="H796" s="104"/>
      <c r="I796" s="104"/>
    </row>
    <row r="797" spans="2:9" ht="35.1" customHeight="1">
      <c r="B797" s="211"/>
      <c r="C797" s="104"/>
      <c r="D797" s="104"/>
      <c r="E797" s="104"/>
      <c r="F797" s="104"/>
      <c r="G797" s="104"/>
      <c r="H797" s="104"/>
      <c r="I797" s="104"/>
    </row>
    <row r="798" spans="2:9" ht="35.1" customHeight="1">
      <c r="B798" s="211"/>
      <c r="C798" s="104"/>
      <c r="D798" s="104"/>
      <c r="E798" s="104"/>
      <c r="F798" s="104"/>
      <c r="G798" s="104"/>
      <c r="H798" s="104"/>
      <c r="I798" s="104"/>
    </row>
    <row r="799" spans="2:9" ht="35.1" customHeight="1">
      <c r="B799" s="211"/>
      <c r="C799" s="104"/>
      <c r="D799" s="104"/>
      <c r="E799" s="104"/>
      <c r="F799" s="104"/>
      <c r="G799" s="104"/>
      <c r="H799" s="104"/>
      <c r="I799" s="104"/>
    </row>
    <row r="800" spans="2:9" ht="35.1" customHeight="1">
      <c r="B800" s="211"/>
      <c r="C800" s="104"/>
      <c r="D800" s="104"/>
      <c r="E800" s="104"/>
      <c r="F800" s="104"/>
      <c r="G800" s="104"/>
      <c r="H800" s="104"/>
      <c r="I800" s="104"/>
    </row>
    <row r="801" spans="2:9" ht="35.1" customHeight="1">
      <c r="B801" s="211"/>
      <c r="C801" s="104"/>
      <c r="D801" s="104"/>
      <c r="E801" s="104"/>
      <c r="F801" s="104"/>
      <c r="G801" s="104"/>
      <c r="H801" s="104"/>
      <c r="I801" s="104"/>
    </row>
    <row r="802" spans="2:9" ht="35.1" customHeight="1">
      <c r="B802" s="211"/>
      <c r="C802" s="104"/>
      <c r="D802" s="104"/>
      <c r="E802" s="104"/>
      <c r="F802" s="104"/>
      <c r="G802" s="104"/>
      <c r="H802" s="104"/>
      <c r="I802" s="104"/>
    </row>
    <row r="803" spans="2:9" ht="35.1" customHeight="1">
      <c r="B803" s="211"/>
      <c r="C803" s="104"/>
      <c r="D803" s="104"/>
      <c r="E803" s="104"/>
      <c r="F803" s="104"/>
      <c r="G803" s="104"/>
      <c r="H803" s="104"/>
      <c r="I803" s="104"/>
    </row>
    <row r="804" spans="2:9" ht="35.1" customHeight="1">
      <c r="B804" s="211"/>
      <c r="C804" s="104"/>
      <c r="D804" s="104"/>
      <c r="E804" s="104"/>
      <c r="F804" s="104"/>
      <c r="G804" s="104"/>
      <c r="H804" s="104"/>
      <c r="I804" s="104"/>
    </row>
    <row r="805" spans="2:9" ht="35.1" customHeight="1">
      <c r="B805" s="211"/>
      <c r="C805" s="104"/>
      <c r="D805" s="104"/>
      <c r="E805" s="104"/>
      <c r="F805" s="104"/>
      <c r="G805" s="104"/>
      <c r="H805" s="104"/>
      <c r="I805" s="104"/>
    </row>
    <row r="806" spans="2:9" ht="35.1" customHeight="1">
      <c r="B806" s="211"/>
      <c r="C806" s="104"/>
      <c r="D806" s="104"/>
      <c r="E806" s="104"/>
      <c r="F806" s="104"/>
      <c r="G806" s="104"/>
      <c r="H806" s="104"/>
      <c r="I806" s="104"/>
    </row>
    <row r="807" spans="2:9" ht="35.1" customHeight="1">
      <c r="B807" s="211"/>
      <c r="C807" s="104"/>
      <c r="D807" s="104"/>
      <c r="E807" s="104"/>
      <c r="F807" s="104"/>
      <c r="G807" s="104"/>
      <c r="H807" s="104"/>
      <c r="I807" s="104"/>
    </row>
    <row r="808" spans="2:9" ht="35.1" customHeight="1">
      <c r="B808" s="211"/>
      <c r="C808" s="104"/>
      <c r="D808" s="104"/>
      <c r="E808" s="104"/>
      <c r="F808" s="104"/>
      <c r="G808" s="104"/>
      <c r="H808" s="104"/>
      <c r="I808" s="104"/>
    </row>
    <row r="809" spans="2:9" ht="35.1" customHeight="1">
      <c r="B809" s="211"/>
      <c r="C809" s="104"/>
      <c r="D809" s="104"/>
      <c r="E809" s="104"/>
      <c r="F809" s="104"/>
      <c r="G809" s="104"/>
      <c r="H809" s="104"/>
      <c r="I809" s="104"/>
    </row>
    <row r="810" spans="2:9" ht="35.1" customHeight="1">
      <c r="B810" s="211"/>
      <c r="C810" s="104"/>
      <c r="D810" s="104"/>
      <c r="E810" s="104"/>
      <c r="F810" s="104"/>
      <c r="G810" s="104"/>
      <c r="H810" s="104"/>
      <c r="I810" s="104"/>
    </row>
    <row r="811" spans="2:9" ht="35.1" customHeight="1">
      <c r="B811" s="211"/>
      <c r="C811" s="104"/>
      <c r="D811" s="104"/>
      <c r="E811" s="104"/>
      <c r="F811" s="104"/>
      <c r="G811" s="104"/>
      <c r="H811" s="104"/>
      <c r="I811" s="104"/>
    </row>
    <row r="812" spans="2:9" ht="35.1" customHeight="1">
      <c r="B812" s="211"/>
      <c r="C812" s="104"/>
      <c r="D812" s="104"/>
      <c r="E812" s="104"/>
      <c r="F812" s="104"/>
      <c r="G812" s="104"/>
      <c r="H812" s="104"/>
      <c r="I812" s="104"/>
    </row>
    <row r="813" spans="2:9" ht="35.1" customHeight="1">
      <c r="B813" s="211"/>
      <c r="C813" s="104"/>
      <c r="D813" s="104"/>
      <c r="E813" s="104"/>
      <c r="F813" s="104"/>
      <c r="G813" s="104"/>
      <c r="H813" s="104"/>
      <c r="I813" s="104"/>
    </row>
    <row r="814" spans="2:9" ht="35.1" customHeight="1">
      <c r="B814" s="211"/>
      <c r="C814" s="104"/>
      <c r="D814" s="104"/>
      <c r="E814" s="104"/>
      <c r="F814" s="104"/>
      <c r="G814" s="104"/>
      <c r="H814" s="104"/>
      <c r="I814" s="104"/>
    </row>
    <row r="815" spans="2:9" ht="35.1" customHeight="1">
      <c r="B815" s="211"/>
      <c r="C815" s="104"/>
      <c r="D815" s="104"/>
      <c r="E815" s="104"/>
      <c r="F815" s="104"/>
      <c r="G815" s="104"/>
      <c r="H815" s="104"/>
      <c r="I815" s="104"/>
    </row>
    <row r="816" spans="2:9" ht="35.1" customHeight="1">
      <c r="B816" s="211"/>
      <c r="C816" s="104"/>
      <c r="D816" s="104"/>
      <c r="E816" s="104"/>
      <c r="F816" s="104"/>
      <c r="G816" s="104"/>
      <c r="H816" s="104"/>
      <c r="I816" s="104"/>
    </row>
    <row r="817" spans="2:9" ht="35.1" customHeight="1">
      <c r="B817" s="211"/>
      <c r="C817" s="104"/>
      <c r="D817" s="104"/>
      <c r="E817" s="104"/>
      <c r="F817" s="104"/>
      <c r="G817" s="104"/>
      <c r="H817" s="104"/>
      <c r="I817" s="104"/>
    </row>
    <row r="818" spans="2:9" ht="35.1" customHeight="1">
      <c r="B818" s="211"/>
      <c r="C818" s="104"/>
      <c r="D818" s="104"/>
      <c r="E818" s="104"/>
      <c r="F818" s="104"/>
      <c r="G818" s="104"/>
      <c r="H818" s="104"/>
      <c r="I818" s="104"/>
    </row>
    <row r="819" spans="2:9" ht="35.1" customHeight="1">
      <c r="B819" s="211"/>
      <c r="C819" s="104"/>
      <c r="D819" s="104"/>
      <c r="E819" s="104"/>
      <c r="F819" s="104"/>
      <c r="G819" s="104"/>
      <c r="H819" s="104"/>
      <c r="I819" s="104"/>
    </row>
    <row r="820" spans="2:9" ht="35.1" customHeight="1">
      <c r="B820" s="211"/>
      <c r="C820" s="104"/>
      <c r="D820" s="104"/>
      <c r="E820" s="104"/>
      <c r="F820" s="104"/>
      <c r="G820" s="104"/>
      <c r="H820" s="104"/>
      <c r="I820" s="104"/>
    </row>
    <row r="821" spans="2:9" ht="35.1" customHeight="1">
      <c r="B821" s="211"/>
      <c r="C821" s="104"/>
      <c r="D821" s="104"/>
      <c r="E821" s="104"/>
      <c r="F821" s="104"/>
      <c r="G821" s="104"/>
      <c r="H821" s="104"/>
      <c r="I821" s="104"/>
    </row>
    <row r="822" spans="2:9" ht="35.1" customHeight="1">
      <c r="B822" s="211"/>
      <c r="C822" s="104"/>
      <c r="D822" s="104"/>
      <c r="E822" s="104"/>
      <c r="F822" s="104"/>
      <c r="G822" s="104"/>
      <c r="H822" s="104"/>
      <c r="I822" s="104"/>
    </row>
    <row r="823" spans="2:9" ht="35.1" customHeight="1">
      <c r="B823" s="211"/>
      <c r="C823" s="104"/>
      <c r="D823" s="104"/>
      <c r="E823" s="104"/>
      <c r="F823" s="104"/>
      <c r="G823" s="104"/>
      <c r="H823" s="104"/>
      <c r="I823" s="104"/>
    </row>
    <row r="824" spans="2:9" ht="35.1" customHeight="1">
      <c r="B824" s="211"/>
      <c r="C824" s="104"/>
      <c r="D824" s="104"/>
      <c r="E824" s="104"/>
      <c r="F824" s="104"/>
      <c r="G824" s="104"/>
      <c r="H824" s="104"/>
      <c r="I824" s="104"/>
    </row>
    <row r="825" spans="2:9" ht="35.1" customHeight="1">
      <c r="B825" s="211"/>
      <c r="C825" s="104"/>
      <c r="D825" s="104"/>
      <c r="E825" s="104"/>
      <c r="F825" s="104"/>
      <c r="G825" s="104"/>
      <c r="H825" s="104"/>
      <c r="I825" s="104"/>
    </row>
    <row r="826" spans="2:9" ht="35.1" customHeight="1">
      <c r="B826" s="211"/>
      <c r="C826" s="104"/>
      <c r="D826" s="104"/>
      <c r="E826" s="104"/>
      <c r="F826" s="104"/>
      <c r="G826" s="104"/>
      <c r="H826" s="104"/>
      <c r="I826" s="104"/>
    </row>
    <row r="827" spans="2:9" ht="35.1" customHeight="1">
      <c r="B827" s="211"/>
      <c r="C827" s="104"/>
      <c r="D827" s="104"/>
      <c r="E827" s="104"/>
      <c r="F827" s="104"/>
      <c r="G827" s="104"/>
      <c r="H827" s="104"/>
      <c r="I827" s="104"/>
    </row>
    <row r="828" spans="2:9" ht="35.1" customHeight="1">
      <c r="B828" s="211"/>
      <c r="C828" s="104"/>
      <c r="D828" s="104"/>
      <c r="E828" s="104"/>
      <c r="F828" s="104"/>
      <c r="G828" s="104"/>
      <c r="H828" s="104"/>
      <c r="I828" s="104"/>
    </row>
    <row r="829" spans="2:9" ht="35.1" customHeight="1">
      <c r="B829" s="211"/>
      <c r="C829" s="104"/>
      <c r="D829" s="104"/>
      <c r="E829" s="104"/>
      <c r="F829" s="104"/>
      <c r="G829" s="104"/>
      <c r="H829" s="104"/>
      <c r="I829" s="104"/>
    </row>
    <row r="830" spans="2:9" ht="35.1" customHeight="1">
      <c r="B830" s="211"/>
      <c r="C830" s="104"/>
      <c r="D830" s="104"/>
      <c r="E830" s="104"/>
      <c r="F830" s="104"/>
      <c r="G830" s="104"/>
      <c r="H830" s="104"/>
      <c r="I830" s="104"/>
    </row>
    <row r="831" spans="2:9" ht="35.1" customHeight="1">
      <c r="B831" s="211"/>
      <c r="C831" s="104"/>
      <c r="D831" s="104"/>
      <c r="E831" s="104"/>
      <c r="F831" s="104"/>
      <c r="G831" s="104"/>
      <c r="H831" s="104"/>
      <c r="I831" s="104"/>
    </row>
    <row r="832" spans="2:9" ht="35.1" customHeight="1">
      <c r="B832" s="211"/>
      <c r="C832" s="104"/>
      <c r="D832" s="104"/>
      <c r="E832" s="104"/>
      <c r="F832" s="104"/>
      <c r="G832" s="104"/>
      <c r="H832" s="104"/>
      <c r="I832" s="104"/>
    </row>
    <row r="833" spans="2:9" ht="35.1" customHeight="1">
      <c r="B833" s="211"/>
      <c r="C833" s="104"/>
      <c r="D833" s="104"/>
      <c r="E833" s="104"/>
      <c r="F833" s="104"/>
      <c r="G833" s="104"/>
      <c r="H833" s="104"/>
      <c r="I833" s="104"/>
    </row>
    <row r="834" spans="2:9" ht="35.1" customHeight="1">
      <c r="B834" s="211"/>
      <c r="C834" s="104"/>
      <c r="D834" s="104"/>
      <c r="E834" s="104"/>
      <c r="F834" s="104"/>
      <c r="G834" s="104"/>
      <c r="H834" s="104"/>
      <c r="I834" s="104"/>
    </row>
    <row r="835" spans="2:9" ht="35.1" customHeight="1">
      <c r="B835" s="211"/>
      <c r="C835" s="104"/>
      <c r="D835" s="104"/>
      <c r="E835" s="104"/>
      <c r="F835" s="104"/>
      <c r="G835" s="104"/>
      <c r="H835" s="104"/>
      <c r="I835" s="104"/>
    </row>
    <row r="836" spans="2:9" ht="35.1" customHeight="1">
      <c r="B836" s="211"/>
      <c r="C836" s="104"/>
      <c r="D836" s="104"/>
      <c r="E836" s="104"/>
      <c r="F836" s="104"/>
      <c r="G836" s="104"/>
      <c r="H836" s="104"/>
      <c r="I836" s="104"/>
    </row>
    <row r="837" spans="2:9" ht="35.1" customHeight="1">
      <c r="B837" s="211"/>
      <c r="C837" s="104"/>
      <c r="D837" s="104"/>
      <c r="E837" s="104"/>
      <c r="F837" s="104"/>
      <c r="G837" s="104"/>
      <c r="H837" s="104"/>
      <c r="I837" s="104"/>
    </row>
    <row r="838" spans="2:9" ht="35.1" customHeight="1">
      <c r="B838" s="211"/>
      <c r="C838" s="104"/>
      <c r="D838" s="104"/>
      <c r="E838" s="104"/>
      <c r="F838" s="104"/>
      <c r="G838" s="104"/>
      <c r="H838" s="104"/>
      <c r="I838" s="104"/>
    </row>
    <row r="839" spans="2:9" ht="35.1" customHeight="1">
      <c r="B839" s="211"/>
      <c r="C839" s="104"/>
      <c r="D839" s="104"/>
      <c r="E839" s="104"/>
      <c r="F839" s="104"/>
      <c r="G839" s="104"/>
      <c r="H839" s="104"/>
      <c r="I839" s="104"/>
    </row>
    <row r="840" spans="2:9" ht="35.1" customHeight="1">
      <c r="B840" s="211"/>
      <c r="C840" s="104"/>
      <c r="D840" s="104"/>
      <c r="E840" s="104"/>
      <c r="F840" s="104"/>
      <c r="G840" s="104"/>
      <c r="H840" s="104"/>
      <c r="I840" s="104"/>
    </row>
    <row r="841" spans="2:9" ht="35.1" customHeight="1">
      <c r="B841" s="211"/>
      <c r="C841" s="104"/>
      <c r="D841" s="104"/>
      <c r="E841" s="104"/>
      <c r="F841" s="104"/>
      <c r="G841" s="104"/>
      <c r="H841" s="104"/>
      <c r="I841" s="104"/>
    </row>
    <row r="842" spans="2:9" ht="35.1" customHeight="1">
      <c r="B842" s="211"/>
      <c r="C842" s="104"/>
      <c r="D842" s="104"/>
      <c r="E842" s="104"/>
      <c r="F842" s="104"/>
      <c r="G842" s="104"/>
      <c r="H842" s="104"/>
      <c r="I842" s="104"/>
    </row>
    <row r="843" spans="2:9" ht="35.1" customHeight="1">
      <c r="B843" s="211"/>
      <c r="C843" s="104"/>
      <c r="D843" s="104"/>
      <c r="E843" s="104"/>
      <c r="F843" s="104"/>
      <c r="G843" s="104"/>
      <c r="H843" s="104"/>
      <c r="I843" s="104"/>
    </row>
    <row r="844" spans="2:9" ht="35.1" customHeight="1">
      <c r="B844" s="211"/>
      <c r="C844" s="104"/>
      <c r="D844" s="104"/>
      <c r="E844" s="104"/>
      <c r="F844" s="104"/>
      <c r="G844" s="104"/>
      <c r="H844" s="104"/>
      <c r="I844" s="104"/>
    </row>
    <row r="845" spans="2:9" ht="35.1" customHeight="1">
      <c r="B845" s="211"/>
      <c r="C845" s="104"/>
      <c r="D845" s="104"/>
      <c r="E845" s="104"/>
      <c r="F845" s="104"/>
      <c r="G845" s="104"/>
      <c r="H845" s="104"/>
      <c r="I845" s="104"/>
    </row>
    <row r="846" spans="2:9" ht="35.1" customHeight="1">
      <c r="B846" s="211"/>
      <c r="C846" s="104"/>
      <c r="D846" s="104"/>
      <c r="E846" s="104"/>
      <c r="F846" s="104"/>
      <c r="G846" s="104"/>
      <c r="H846" s="104"/>
      <c r="I846" s="104"/>
    </row>
    <row r="847" spans="2:9" ht="35.1" customHeight="1">
      <c r="B847" s="211"/>
      <c r="C847" s="104"/>
      <c r="D847" s="104"/>
      <c r="E847" s="104"/>
      <c r="F847" s="104"/>
      <c r="G847" s="104"/>
      <c r="H847" s="104"/>
      <c r="I847" s="104"/>
    </row>
    <row r="848" spans="2:9" ht="35.1" customHeight="1">
      <c r="B848" s="211"/>
      <c r="C848" s="104"/>
      <c r="D848" s="104"/>
      <c r="E848" s="104"/>
      <c r="F848" s="104"/>
      <c r="G848" s="104"/>
      <c r="H848" s="104"/>
      <c r="I848" s="104"/>
    </row>
    <row r="849" spans="2:9" ht="35.1" customHeight="1">
      <c r="B849" s="211"/>
      <c r="C849" s="104"/>
      <c r="D849" s="104"/>
      <c r="E849" s="104"/>
      <c r="F849" s="104"/>
      <c r="G849" s="104"/>
      <c r="H849" s="104"/>
      <c r="I849" s="104"/>
    </row>
    <row r="850" spans="2:9" ht="35.1" customHeight="1">
      <c r="B850" s="211"/>
      <c r="C850" s="104"/>
      <c r="D850" s="104"/>
      <c r="E850" s="104"/>
      <c r="F850" s="104"/>
      <c r="G850" s="104"/>
      <c r="H850" s="104"/>
      <c r="I850" s="104"/>
    </row>
    <row r="851" spans="2:9" ht="35.1" customHeight="1">
      <c r="B851" s="211"/>
      <c r="C851" s="104"/>
      <c r="D851" s="104"/>
      <c r="E851" s="104"/>
      <c r="F851" s="104"/>
      <c r="G851" s="104"/>
      <c r="H851" s="104"/>
      <c r="I851" s="104"/>
    </row>
    <row r="852" spans="2:9" ht="35.1" customHeight="1">
      <c r="B852" s="211"/>
      <c r="C852" s="104"/>
      <c r="D852" s="104"/>
      <c r="E852" s="104"/>
      <c r="F852" s="104"/>
      <c r="G852" s="104"/>
      <c r="H852" s="104"/>
      <c r="I852" s="104"/>
    </row>
    <row r="853" spans="2:9" ht="35.1" customHeight="1">
      <c r="B853" s="211"/>
      <c r="C853" s="104"/>
      <c r="D853" s="104"/>
      <c r="E853" s="104"/>
      <c r="F853" s="104"/>
      <c r="G853" s="104"/>
      <c r="H853" s="104"/>
      <c r="I853" s="104"/>
    </row>
    <row r="854" spans="2:9" ht="35.1" customHeight="1">
      <c r="B854" s="211"/>
      <c r="C854" s="104"/>
      <c r="D854" s="104"/>
      <c r="E854" s="104"/>
      <c r="F854" s="104"/>
      <c r="G854" s="104"/>
      <c r="H854" s="104"/>
      <c r="I854" s="104"/>
    </row>
    <row r="855" spans="2:9" ht="35.1" customHeight="1">
      <c r="B855" s="211"/>
      <c r="C855" s="104"/>
      <c r="D855" s="104"/>
      <c r="E855" s="104"/>
      <c r="F855" s="104"/>
      <c r="G855" s="104"/>
      <c r="H855" s="104"/>
      <c r="I855" s="104"/>
    </row>
    <row r="856" spans="2:9" ht="35.1" customHeight="1">
      <c r="B856" s="211"/>
      <c r="C856" s="104"/>
      <c r="D856" s="104"/>
      <c r="E856" s="104"/>
      <c r="F856" s="104"/>
      <c r="G856" s="104"/>
      <c r="H856" s="104"/>
      <c r="I856" s="104"/>
    </row>
    <row r="857" spans="2:9" ht="35.1" customHeight="1">
      <c r="B857" s="211"/>
      <c r="C857" s="104"/>
      <c r="D857" s="104"/>
      <c r="E857" s="104"/>
      <c r="F857" s="104"/>
      <c r="G857" s="104"/>
      <c r="H857" s="104"/>
      <c r="I857" s="104"/>
    </row>
    <row r="858" spans="2:9" ht="35.1" customHeight="1">
      <c r="B858" s="211"/>
      <c r="C858" s="104"/>
      <c r="D858" s="104"/>
      <c r="E858" s="104"/>
      <c r="F858" s="104"/>
      <c r="G858" s="104"/>
      <c r="H858" s="104"/>
      <c r="I858" s="104"/>
    </row>
    <row r="859" spans="2:9" ht="35.1" customHeight="1">
      <c r="B859" s="211"/>
      <c r="C859" s="104"/>
      <c r="D859" s="104"/>
      <c r="E859" s="104"/>
      <c r="F859" s="104"/>
      <c r="G859" s="104"/>
      <c r="H859" s="104"/>
      <c r="I859" s="104"/>
    </row>
    <row r="860" spans="2:9" ht="35.1" customHeight="1">
      <c r="B860" s="211"/>
      <c r="C860" s="104"/>
      <c r="D860" s="104"/>
      <c r="E860" s="104"/>
      <c r="F860" s="104"/>
      <c r="G860" s="104"/>
      <c r="H860" s="104"/>
      <c r="I860" s="104"/>
    </row>
    <row r="861" spans="2:9" ht="35.1" customHeight="1">
      <c r="B861" s="211"/>
      <c r="C861" s="104"/>
      <c r="D861" s="104"/>
      <c r="E861" s="104"/>
      <c r="F861" s="104"/>
      <c r="G861" s="104"/>
      <c r="H861" s="104"/>
      <c r="I861" s="104"/>
    </row>
    <row r="862" spans="2:9" ht="35.1" customHeight="1">
      <c r="B862" s="211"/>
      <c r="C862" s="104"/>
      <c r="D862" s="104"/>
      <c r="E862" s="104"/>
      <c r="F862" s="104"/>
      <c r="G862" s="104"/>
      <c r="H862" s="104"/>
      <c r="I862" s="104"/>
    </row>
    <row r="863" spans="2:9" ht="35.1" customHeight="1">
      <c r="B863" s="211"/>
      <c r="C863" s="104"/>
      <c r="D863" s="104"/>
      <c r="E863" s="104"/>
      <c r="F863" s="104"/>
      <c r="G863" s="104"/>
      <c r="H863" s="104"/>
      <c r="I863" s="104"/>
    </row>
    <row r="864" spans="2:9" ht="35.1" customHeight="1">
      <c r="B864" s="211"/>
      <c r="C864" s="104"/>
      <c r="D864" s="104"/>
      <c r="E864" s="104"/>
      <c r="F864" s="104"/>
      <c r="G864" s="104"/>
      <c r="H864" s="104"/>
      <c r="I864" s="104"/>
    </row>
    <row r="865" spans="2:9" ht="35.1" customHeight="1">
      <c r="B865" s="211"/>
      <c r="C865" s="104"/>
      <c r="D865" s="104"/>
      <c r="E865" s="104"/>
      <c r="F865" s="104"/>
      <c r="G865" s="104"/>
      <c r="H865" s="104"/>
      <c r="I865" s="104"/>
    </row>
    <row r="866" spans="2:9" ht="35.1" customHeight="1">
      <c r="B866" s="211"/>
      <c r="C866" s="104"/>
      <c r="D866" s="104"/>
      <c r="E866" s="104"/>
      <c r="F866" s="104"/>
      <c r="G866" s="104"/>
      <c r="H866" s="104"/>
      <c r="I866" s="104"/>
    </row>
    <row r="867" spans="2:9" ht="35.1" customHeight="1">
      <c r="B867" s="211"/>
      <c r="C867" s="104"/>
      <c r="D867" s="104"/>
      <c r="E867" s="104"/>
      <c r="F867" s="104"/>
      <c r="G867" s="104"/>
      <c r="H867" s="104"/>
      <c r="I867" s="104"/>
    </row>
    <row r="868" spans="2:9" ht="35.1" customHeight="1">
      <c r="B868" s="211"/>
      <c r="C868" s="104"/>
      <c r="D868" s="104"/>
      <c r="E868" s="104"/>
      <c r="F868" s="104"/>
      <c r="G868" s="104"/>
      <c r="H868" s="104"/>
      <c r="I868" s="104"/>
    </row>
    <row r="869" spans="2:9" ht="35.1" customHeight="1">
      <c r="B869" s="211"/>
      <c r="C869" s="104"/>
      <c r="D869" s="104"/>
      <c r="E869" s="104"/>
      <c r="F869" s="104"/>
      <c r="G869" s="104"/>
      <c r="H869" s="104"/>
      <c r="I869" s="104"/>
    </row>
    <row r="870" spans="2:9" ht="35.1" customHeight="1">
      <c r="B870" s="211"/>
      <c r="C870" s="104"/>
      <c r="D870" s="104"/>
      <c r="E870" s="104"/>
      <c r="F870" s="104"/>
      <c r="G870" s="104"/>
      <c r="H870" s="104"/>
      <c r="I870" s="104"/>
    </row>
    <row r="871" spans="2:9" ht="35.1" customHeight="1">
      <c r="B871" s="211"/>
      <c r="C871" s="104"/>
      <c r="D871" s="104"/>
      <c r="E871" s="104"/>
      <c r="F871" s="104"/>
      <c r="G871" s="104"/>
      <c r="H871" s="104"/>
      <c r="I871" s="104"/>
    </row>
    <row r="872" spans="2:9" ht="35.1" customHeight="1">
      <c r="B872" s="211"/>
      <c r="C872" s="104"/>
      <c r="D872" s="104"/>
      <c r="E872" s="104"/>
      <c r="F872" s="104"/>
      <c r="G872" s="104"/>
      <c r="H872" s="104"/>
      <c r="I872" s="104"/>
    </row>
    <row r="873" spans="2:9" ht="35.1" customHeight="1">
      <c r="B873" s="211"/>
      <c r="C873" s="104"/>
      <c r="D873" s="104"/>
      <c r="E873" s="104"/>
      <c r="F873" s="104"/>
      <c r="G873" s="104"/>
      <c r="H873" s="104"/>
      <c r="I873" s="104"/>
    </row>
    <row r="874" spans="2:9" ht="35.1" customHeight="1">
      <c r="B874" s="211"/>
      <c r="C874" s="104"/>
      <c r="D874" s="104"/>
      <c r="E874" s="104"/>
      <c r="F874" s="104"/>
      <c r="G874" s="104"/>
      <c r="H874" s="104"/>
      <c r="I874" s="104"/>
    </row>
    <row r="875" spans="2:9" ht="35.1" customHeight="1">
      <c r="B875" s="211"/>
      <c r="C875" s="104"/>
      <c r="D875" s="104"/>
      <c r="E875" s="104"/>
      <c r="F875" s="104"/>
      <c r="G875" s="104"/>
      <c r="H875" s="104"/>
      <c r="I875" s="104"/>
    </row>
    <row r="876" spans="2:9" ht="35.1" customHeight="1">
      <c r="B876" s="211"/>
      <c r="C876" s="104"/>
      <c r="D876" s="104"/>
      <c r="E876" s="104"/>
      <c r="F876" s="104"/>
      <c r="G876" s="104"/>
      <c r="H876" s="104"/>
      <c r="I876" s="104"/>
    </row>
    <row r="877" spans="2:9" ht="35.1" customHeight="1">
      <c r="B877" s="211"/>
      <c r="C877" s="104"/>
      <c r="D877" s="104"/>
      <c r="E877" s="104"/>
      <c r="F877" s="104"/>
      <c r="G877" s="104"/>
      <c r="H877" s="104"/>
      <c r="I877" s="104"/>
    </row>
    <row r="878" spans="2:9" ht="35.1" customHeight="1">
      <c r="B878" s="211"/>
      <c r="C878" s="104"/>
      <c r="D878" s="104"/>
      <c r="E878" s="104"/>
      <c r="F878" s="104"/>
      <c r="G878" s="104"/>
      <c r="H878" s="104"/>
      <c r="I878" s="104"/>
    </row>
    <row r="879" spans="2:9" ht="35.1" customHeight="1">
      <c r="B879" s="211"/>
      <c r="C879" s="104"/>
      <c r="D879" s="104"/>
      <c r="E879" s="104"/>
      <c r="F879" s="104"/>
      <c r="G879" s="104"/>
      <c r="H879" s="104"/>
      <c r="I879" s="104"/>
    </row>
    <row r="880" spans="2:9" ht="35.1" customHeight="1">
      <c r="B880" s="211"/>
      <c r="C880" s="104"/>
      <c r="D880" s="104"/>
      <c r="E880" s="104"/>
      <c r="F880" s="104"/>
      <c r="G880" s="104"/>
      <c r="H880" s="104"/>
      <c r="I880" s="104"/>
    </row>
    <row r="881" spans="2:9" ht="35.1" customHeight="1">
      <c r="B881" s="211"/>
      <c r="C881" s="104"/>
      <c r="D881" s="104"/>
      <c r="E881" s="104"/>
      <c r="F881" s="104"/>
      <c r="G881" s="104"/>
      <c r="H881" s="104"/>
      <c r="I881" s="104"/>
    </row>
    <row r="882" spans="2:9" ht="35.1" customHeight="1">
      <c r="B882" s="211"/>
      <c r="C882" s="104"/>
      <c r="D882" s="104"/>
      <c r="E882" s="104"/>
      <c r="F882" s="104"/>
      <c r="G882" s="104"/>
      <c r="H882" s="104"/>
      <c r="I882" s="104"/>
    </row>
    <row r="883" spans="2:9" ht="35.1" customHeight="1">
      <c r="B883" s="211"/>
      <c r="C883" s="104"/>
      <c r="D883" s="104"/>
      <c r="E883" s="104"/>
      <c r="F883" s="104"/>
      <c r="G883" s="104"/>
      <c r="H883" s="104"/>
      <c r="I883" s="104"/>
    </row>
    <row r="884" spans="2:9" ht="35.1" customHeight="1">
      <c r="B884" s="211"/>
      <c r="C884" s="104"/>
      <c r="D884" s="104"/>
      <c r="E884" s="104"/>
      <c r="F884" s="104"/>
      <c r="G884" s="104"/>
      <c r="H884" s="104"/>
      <c r="I884" s="104"/>
    </row>
    <row r="885" spans="2:9" ht="35.1" customHeight="1">
      <c r="B885" s="211"/>
      <c r="C885" s="104"/>
      <c r="D885" s="104"/>
      <c r="E885" s="104"/>
      <c r="F885" s="104"/>
      <c r="G885" s="104"/>
      <c r="H885" s="104"/>
      <c r="I885" s="104"/>
    </row>
    <row r="886" spans="2:9" ht="35.1" customHeight="1">
      <c r="B886" s="211"/>
      <c r="C886" s="104"/>
      <c r="D886" s="104"/>
      <c r="E886" s="104"/>
      <c r="F886" s="104"/>
      <c r="G886" s="104"/>
      <c r="H886" s="104"/>
      <c r="I886" s="104"/>
    </row>
    <row r="887" spans="2:9" ht="35.1" customHeight="1">
      <c r="B887" s="211"/>
      <c r="C887" s="104"/>
      <c r="D887" s="104"/>
      <c r="E887" s="104"/>
      <c r="F887" s="104"/>
      <c r="G887" s="104"/>
      <c r="H887" s="104"/>
      <c r="I887" s="104"/>
    </row>
    <row r="888" spans="2:9" ht="35.1" customHeight="1">
      <c r="B888" s="211"/>
      <c r="C888" s="104"/>
      <c r="D888" s="104"/>
      <c r="E888" s="104"/>
      <c r="F888" s="104"/>
      <c r="G888" s="104"/>
      <c r="H888" s="104"/>
      <c r="I888" s="104"/>
    </row>
    <row r="889" spans="2:9" ht="35.1" customHeight="1">
      <c r="B889" s="211"/>
      <c r="C889" s="104"/>
      <c r="D889" s="104"/>
      <c r="E889" s="104"/>
      <c r="F889" s="104"/>
      <c r="G889" s="104"/>
      <c r="H889" s="104"/>
      <c r="I889" s="104"/>
    </row>
    <row r="890" spans="2:9" ht="35.1" customHeight="1">
      <c r="B890" s="211"/>
      <c r="C890" s="104"/>
      <c r="D890" s="104"/>
      <c r="E890" s="104"/>
      <c r="F890" s="104"/>
      <c r="G890" s="104"/>
      <c r="H890" s="104"/>
      <c r="I890" s="104"/>
    </row>
    <row r="891" spans="2:9" ht="35.1" customHeight="1">
      <c r="B891" s="211"/>
      <c r="C891" s="104"/>
      <c r="D891" s="104"/>
      <c r="E891" s="104"/>
      <c r="F891" s="104"/>
      <c r="G891" s="104"/>
      <c r="H891" s="104"/>
      <c r="I891" s="104"/>
    </row>
    <row r="892" spans="2:9" ht="35.1" customHeight="1">
      <c r="B892" s="211"/>
      <c r="C892" s="104"/>
      <c r="D892" s="104"/>
      <c r="E892" s="104"/>
      <c r="F892" s="104"/>
      <c r="G892" s="104"/>
      <c r="H892" s="104"/>
      <c r="I892" s="104"/>
    </row>
    <row r="893" spans="2:9" ht="35.1" customHeight="1">
      <c r="B893" s="211"/>
      <c r="C893" s="104"/>
      <c r="D893" s="104"/>
      <c r="E893" s="104"/>
      <c r="F893" s="104"/>
      <c r="G893" s="104"/>
      <c r="H893" s="104"/>
      <c r="I893" s="104"/>
    </row>
    <row r="894" spans="2:9" ht="35.1" customHeight="1">
      <c r="B894" s="211"/>
      <c r="C894" s="104"/>
      <c r="D894" s="104"/>
      <c r="E894" s="104"/>
      <c r="F894" s="104"/>
      <c r="G894" s="104"/>
      <c r="H894" s="104"/>
      <c r="I894" s="104"/>
    </row>
    <row r="895" spans="2:9" ht="35.1" customHeight="1">
      <c r="B895" s="211"/>
      <c r="C895" s="104"/>
      <c r="D895" s="104"/>
      <c r="E895" s="104"/>
      <c r="F895" s="104"/>
      <c r="G895" s="104"/>
      <c r="H895" s="104"/>
      <c r="I895" s="104"/>
    </row>
    <row r="896" spans="2:9" ht="35.1" customHeight="1">
      <c r="B896" s="211"/>
      <c r="C896" s="104"/>
      <c r="D896" s="104"/>
      <c r="E896" s="104"/>
      <c r="F896" s="104"/>
      <c r="G896" s="104"/>
      <c r="H896" s="104"/>
      <c r="I896" s="104"/>
    </row>
    <row r="897" spans="2:9" ht="35.1" customHeight="1">
      <c r="B897" s="211"/>
      <c r="C897" s="104"/>
      <c r="D897" s="104"/>
      <c r="E897" s="104"/>
      <c r="F897" s="104"/>
      <c r="G897" s="104"/>
      <c r="H897" s="104"/>
      <c r="I897" s="104"/>
    </row>
    <row r="898" spans="2:9" ht="35.1" customHeight="1">
      <c r="B898" s="211"/>
      <c r="C898" s="104"/>
      <c r="D898" s="104"/>
      <c r="E898" s="104"/>
      <c r="F898" s="104"/>
      <c r="G898" s="104"/>
      <c r="H898" s="104"/>
      <c r="I898" s="104"/>
    </row>
    <row r="899" spans="2:9" ht="35.1" customHeight="1">
      <c r="B899" s="211"/>
      <c r="C899" s="104"/>
      <c r="D899" s="104"/>
      <c r="E899" s="104"/>
      <c r="F899" s="104"/>
      <c r="G899" s="104"/>
      <c r="H899" s="104"/>
      <c r="I899" s="104"/>
    </row>
    <row r="900" spans="2:9" ht="35.1" customHeight="1">
      <c r="B900" s="211"/>
      <c r="C900" s="104"/>
      <c r="D900" s="104"/>
      <c r="E900" s="104"/>
      <c r="F900" s="104"/>
      <c r="G900" s="104"/>
      <c r="H900" s="104"/>
      <c r="I900" s="104"/>
    </row>
    <row r="901" spans="2:9" ht="35.1" customHeight="1">
      <c r="B901" s="211"/>
      <c r="C901" s="104"/>
      <c r="D901" s="104"/>
      <c r="E901" s="104"/>
      <c r="F901" s="104"/>
      <c r="G901" s="104"/>
      <c r="H901" s="104"/>
      <c r="I901" s="104"/>
    </row>
    <row r="902" spans="2:9" ht="35.1" customHeight="1">
      <c r="B902" s="211"/>
      <c r="C902" s="104"/>
      <c r="D902" s="104"/>
      <c r="E902" s="104"/>
      <c r="F902" s="104"/>
      <c r="G902" s="104"/>
      <c r="H902" s="104"/>
      <c r="I902" s="104"/>
    </row>
    <row r="903" spans="2:9" ht="35.1" customHeight="1">
      <c r="B903" s="211"/>
      <c r="C903" s="104"/>
      <c r="D903" s="104"/>
      <c r="E903" s="104"/>
      <c r="F903" s="104"/>
      <c r="G903" s="104"/>
      <c r="H903" s="104"/>
      <c r="I903" s="104"/>
    </row>
    <row r="904" spans="2:9" ht="35.1" customHeight="1">
      <c r="B904" s="211"/>
      <c r="C904" s="104"/>
      <c r="D904" s="104"/>
      <c r="E904" s="104"/>
      <c r="F904" s="104"/>
      <c r="G904" s="104"/>
      <c r="H904" s="104"/>
      <c r="I904" s="104"/>
    </row>
    <row r="905" spans="2:9" ht="35.1" customHeight="1">
      <c r="B905" s="211"/>
      <c r="C905" s="104"/>
      <c r="D905" s="104"/>
      <c r="E905" s="104"/>
      <c r="F905" s="104"/>
      <c r="G905" s="104"/>
      <c r="H905" s="104"/>
      <c r="I905" s="104"/>
    </row>
    <row r="906" spans="2:9" ht="35.1" customHeight="1">
      <c r="B906" s="211"/>
      <c r="C906" s="104"/>
      <c r="D906" s="104"/>
      <c r="E906" s="104"/>
      <c r="F906" s="104"/>
      <c r="G906" s="104"/>
      <c r="H906" s="104"/>
      <c r="I906" s="104"/>
    </row>
    <row r="907" spans="2:9" ht="35.1" customHeight="1">
      <c r="B907" s="211"/>
      <c r="C907" s="104"/>
      <c r="D907" s="104"/>
      <c r="E907" s="104"/>
      <c r="F907" s="104"/>
      <c r="G907" s="104"/>
      <c r="H907" s="104"/>
      <c r="I907" s="104"/>
    </row>
    <row r="908" spans="2:9" ht="35.1" customHeight="1">
      <c r="B908" s="211"/>
      <c r="C908" s="104"/>
      <c r="D908" s="104"/>
      <c r="E908" s="104"/>
      <c r="F908" s="104"/>
      <c r="G908" s="104"/>
      <c r="H908" s="104"/>
      <c r="I908" s="104"/>
    </row>
    <row r="909" spans="2:9" ht="35.1" customHeight="1">
      <c r="B909" s="211"/>
      <c r="C909" s="104"/>
      <c r="D909" s="104"/>
      <c r="E909" s="104"/>
      <c r="F909" s="104"/>
      <c r="G909" s="104"/>
      <c r="H909" s="104"/>
      <c r="I909" s="104"/>
    </row>
    <row r="910" spans="2:9" ht="35.1" customHeight="1">
      <c r="B910" s="211"/>
      <c r="C910" s="104"/>
      <c r="D910" s="104"/>
      <c r="E910" s="104"/>
      <c r="F910" s="104"/>
      <c r="G910" s="104"/>
      <c r="H910" s="104"/>
      <c r="I910" s="104"/>
    </row>
    <row r="911" spans="2:9" ht="35.1" customHeight="1">
      <c r="B911" s="211"/>
      <c r="C911" s="104"/>
      <c r="D911" s="104"/>
      <c r="E911" s="104"/>
      <c r="F911" s="104"/>
      <c r="G911" s="104"/>
      <c r="H911" s="104"/>
      <c r="I911" s="104"/>
    </row>
    <row r="912" spans="2:9" ht="35.1" customHeight="1">
      <c r="B912" s="211"/>
      <c r="C912" s="104"/>
      <c r="D912" s="104"/>
      <c r="E912" s="104"/>
      <c r="F912" s="104"/>
      <c r="G912" s="104"/>
      <c r="H912" s="104"/>
      <c r="I912" s="104"/>
    </row>
    <row r="913" spans="2:9" ht="35.1" customHeight="1">
      <c r="B913" s="211"/>
      <c r="C913" s="104"/>
      <c r="D913" s="104"/>
      <c r="E913" s="104"/>
      <c r="F913" s="104"/>
      <c r="G913" s="104"/>
      <c r="H913" s="104"/>
      <c r="I913" s="104"/>
    </row>
    <row r="914" spans="2:9" ht="35.1" customHeight="1">
      <c r="B914" s="211"/>
      <c r="C914" s="104"/>
      <c r="D914" s="104"/>
      <c r="E914" s="104"/>
      <c r="F914" s="104"/>
      <c r="G914" s="104"/>
      <c r="H914" s="104"/>
      <c r="I914" s="104"/>
    </row>
    <row r="915" spans="2:9" ht="35.1" customHeight="1">
      <c r="B915" s="211"/>
      <c r="C915" s="104"/>
      <c r="D915" s="104"/>
      <c r="E915" s="104"/>
      <c r="F915" s="104"/>
      <c r="G915" s="104"/>
      <c r="H915" s="104"/>
      <c r="I915" s="104"/>
    </row>
    <row r="916" spans="2:9" ht="35.1" customHeight="1">
      <c r="B916" s="211"/>
      <c r="C916" s="104"/>
      <c r="D916" s="104"/>
      <c r="E916" s="104"/>
      <c r="F916" s="104"/>
      <c r="G916" s="104"/>
      <c r="H916" s="104"/>
      <c r="I916" s="104"/>
    </row>
    <row r="917" spans="2:9" ht="35.1" customHeight="1">
      <c r="B917" s="211"/>
      <c r="C917" s="104"/>
      <c r="D917" s="104"/>
      <c r="E917" s="104"/>
      <c r="F917" s="104"/>
      <c r="G917" s="104"/>
      <c r="H917" s="104"/>
      <c r="I917" s="104"/>
    </row>
    <row r="918" spans="2:9" ht="35.1" customHeight="1">
      <c r="B918" s="211"/>
      <c r="C918" s="104"/>
      <c r="D918" s="104"/>
      <c r="E918" s="104"/>
      <c r="F918" s="104"/>
      <c r="G918" s="104"/>
      <c r="H918" s="104"/>
      <c r="I918" s="104"/>
    </row>
    <row r="919" spans="2:9" ht="35.1" customHeight="1">
      <c r="B919" s="211"/>
      <c r="C919" s="104"/>
      <c r="D919" s="104"/>
      <c r="E919" s="104"/>
      <c r="F919" s="104"/>
      <c r="G919" s="104"/>
      <c r="H919" s="104"/>
      <c r="I919" s="104"/>
    </row>
    <row r="920" spans="2:9" ht="35.1" customHeight="1">
      <c r="B920" s="211"/>
      <c r="C920" s="104"/>
      <c r="D920" s="104"/>
      <c r="E920" s="104"/>
      <c r="F920" s="104"/>
      <c r="G920" s="104"/>
      <c r="H920" s="104"/>
      <c r="I920" s="104"/>
    </row>
    <row r="921" spans="2:9" ht="35.1" customHeight="1">
      <c r="B921" s="211"/>
      <c r="C921" s="104"/>
      <c r="D921" s="104"/>
      <c r="E921" s="104"/>
      <c r="F921" s="104"/>
      <c r="G921" s="104"/>
      <c r="H921" s="104"/>
      <c r="I921" s="104"/>
    </row>
    <row r="922" spans="2:9" ht="35.1" customHeight="1">
      <c r="B922" s="211"/>
      <c r="C922" s="104"/>
      <c r="D922" s="104"/>
      <c r="E922" s="104"/>
      <c r="F922" s="104"/>
      <c r="G922" s="104"/>
      <c r="H922" s="104"/>
      <c r="I922" s="104"/>
    </row>
    <row r="923" spans="2:9" ht="35.1" customHeight="1">
      <c r="B923" s="211"/>
      <c r="C923" s="104"/>
      <c r="D923" s="104"/>
      <c r="E923" s="104"/>
      <c r="F923" s="104"/>
      <c r="G923" s="104"/>
      <c r="H923" s="104"/>
      <c r="I923" s="104"/>
    </row>
    <row r="924" spans="2:9" ht="35.1" customHeight="1">
      <c r="B924" s="211"/>
      <c r="C924" s="104"/>
      <c r="D924" s="104"/>
      <c r="E924" s="104"/>
      <c r="F924" s="104"/>
      <c r="G924" s="104"/>
      <c r="H924" s="104"/>
      <c r="I924" s="104"/>
    </row>
    <row r="925" spans="2:9" ht="35.1" customHeight="1">
      <c r="B925" s="211"/>
      <c r="C925" s="104"/>
      <c r="D925" s="104"/>
      <c r="E925" s="104"/>
      <c r="F925" s="104"/>
      <c r="G925" s="104"/>
      <c r="H925" s="104"/>
      <c r="I925" s="104"/>
    </row>
    <row r="926" spans="2:9" ht="35.1" customHeight="1">
      <c r="B926" s="211"/>
      <c r="C926" s="104"/>
      <c r="D926" s="104"/>
      <c r="E926" s="104"/>
      <c r="F926" s="104"/>
      <c r="G926" s="104"/>
      <c r="H926" s="104"/>
      <c r="I926" s="104"/>
    </row>
    <row r="927" spans="2:9" ht="35.1" customHeight="1">
      <c r="B927" s="211"/>
      <c r="C927" s="104"/>
      <c r="D927" s="104"/>
      <c r="E927" s="104"/>
      <c r="F927" s="104"/>
      <c r="G927" s="104"/>
      <c r="H927" s="104"/>
      <c r="I927" s="104"/>
    </row>
    <row r="928" spans="2:9" ht="35.1" customHeight="1">
      <c r="B928" s="211"/>
      <c r="C928" s="104"/>
      <c r="D928" s="104"/>
      <c r="E928" s="104"/>
      <c r="F928" s="104"/>
      <c r="G928" s="104"/>
      <c r="H928" s="104"/>
      <c r="I928" s="104"/>
    </row>
    <row r="929" spans="2:9" ht="35.1" customHeight="1">
      <c r="B929" s="211"/>
      <c r="C929" s="104"/>
      <c r="D929" s="104"/>
      <c r="E929" s="104"/>
      <c r="F929" s="104"/>
      <c r="G929" s="104"/>
      <c r="H929" s="104"/>
      <c r="I929" s="104"/>
    </row>
    <row r="930" spans="2:9" ht="35.1" customHeight="1">
      <c r="B930" s="211"/>
      <c r="C930" s="104"/>
      <c r="D930" s="104"/>
      <c r="E930" s="104"/>
      <c r="F930" s="104"/>
      <c r="G930" s="104"/>
      <c r="H930" s="104"/>
      <c r="I930" s="104"/>
    </row>
    <row r="931" spans="2:9" ht="35.1" customHeight="1">
      <c r="B931" s="211"/>
      <c r="C931" s="104"/>
      <c r="D931" s="104"/>
      <c r="E931" s="104"/>
      <c r="F931" s="104"/>
      <c r="G931" s="104"/>
      <c r="H931" s="104"/>
      <c r="I931" s="104"/>
    </row>
    <row r="932" spans="2:9" ht="35.1" customHeight="1">
      <c r="B932" s="211"/>
      <c r="C932" s="104"/>
      <c r="D932" s="104"/>
      <c r="E932" s="104"/>
      <c r="F932" s="104"/>
      <c r="G932" s="104"/>
      <c r="H932" s="104"/>
      <c r="I932" s="104"/>
    </row>
    <row r="933" spans="2:9" ht="35.1" customHeight="1">
      <c r="B933" s="211"/>
      <c r="C933" s="104"/>
      <c r="D933" s="104"/>
      <c r="E933" s="104"/>
      <c r="F933" s="104"/>
      <c r="G933" s="104"/>
      <c r="H933" s="104"/>
      <c r="I933" s="104"/>
    </row>
    <row r="934" spans="2:9" ht="35.1" customHeight="1">
      <c r="B934" s="211"/>
      <c r="C934" s="104"/>
      <c r="D934" s="104"/>
      <c r="E934" s="104"/>
      <c r="F934" s="104"/>
      <c r="G934" s="104"/>
      <c r="H934" s="104"/>
      <c r="I934" s="104"/>
    </row>
    <row r="935" spans="2:9" ht="35.1" customHeight="1">
      <c r="B935" s="211"/>
      <c r="C935" s="104"/>
      <c r="D935" s="104"/>
      <c r="E935" s="104"/>
      <c r="F935" s="104"/>
      <c r="G935" s="104"/>
      <c r="H935" s="104"/>
      <c r="I935" s="104"/>
    </row>
    <row r="936" spans="2:9" ht="35.1" customHeight="1">
      <c r="B936" s="211"/>
      <c r="C936" s="104"/>
      <c r="D936" s="104"/>
      <c r="E936" s="104"/>
      <c r="F936" s="104"/>
      <c r="G936" s="104"/>
      <c r="H936" s="104"/>
      <c r="I936" s="104"/>
    </row>
    <row r="937" spans="2:9" ht="35.1" customHeight="1">
      <c r="B937" s="211"/>
      <c r="C937" s="104"/>
      <c r="D937" s="104"/>
      <c r="E937" s="104"/>
      <c r="F937" s="104"/>
      <c r="G937" s="104"/>
      <c r="H937" s="104"/>
      <c r="I937" s="104"/>
    </row>
    <row r="938" spans="2:9" ht="35.1" customHeight="1">
      <c r="B938" s="211"/>
      <c r="C938" s="104"/>
      <c r="D938" s="104"/>
      <c r="E938" s="104"/>
      <c r="F938" s="104"/>
      <c r="G938" s="104"/>
      <c r="H938" s="104"/>
      <c r="I938" s="104"/>
    </row>
    <row r="939" spans="2:9" ht="35.1" customHeight="1">
      <c r="B939" s="211"/>
      <c r="C939" s="104"/>
      <c r="D939" s="104"/>
      <c r="E939" s="104"/>
      <c r="F939" s="104"/>
      <c r="G939" s="104"/>
      <c r="H939" s="104"/>
      <c r="I939" s="104"/>
    </row>
    <row r="940" spans="2:9" ht="35.1" customHeight="1">
      <c r="B940" s="211"/>
      <c r="C940" s="104"/>
      <c r="D940" s="104"/>
      <c r="E940" s="104"/>
      <c r="F940" s="104"/>
      <c r="G940" s="104"/>
      <c r="H940" s="104"/>
      <c r="I940" s="104"/>
    </row>
    <row r="941" spans="2:9" ht="35.1" customHeight="1">
      <c r="B941" s="211"/>
      <c r="C941" s="104"/>
      <c r="D941" s="104"/>
      <c r="E941" s="104"/>
      <c r="F941" s="104"/>
      <c r="G941" s="104"/>
      <c r="H941" s="104"/>
      <c r="I941" s="104"/>
    </row>
    <row r="942" spans="2:9" ht="35.1" customHeight="1">
      <c r="B942" s="211"/>
      <c r="C942" s="104"/>
      <c r="D942" s="104"/>
      <c r="E942" s="104"/>
      <c r="F942" s="104"/>
      <c r="G942" s="104"/>
      <c r="H942" s="104"/>
      <c r="I942" s="104"/>
    </row>
    <row r="943" spans="2:9" ht="35.1" customHeight="1">
      <c r="B943" s="211"/>
      <c r="C943" s="104"/>
      <c r="D943" s="104"/>
      <c r="E943" s="104"/>
      <c r="F943" s="104"/>
      <c r="G943" s="104"/>
      <c r="H943" s="104"/>
      <c r="I943" s="104"/>
    </row>
    <row r="944" spans="2:9" ht="35.1" customHeight="1">
      <c r="B944" s="211"/>
      <c r="C944" s="104"/>
      <c r="D944" s="104"/>
      <c r="E944" s="104"/>
      <c r="F944" s="104"/>
      <c r="G944" s="104"/>
      <c r="H944" s="104"/>
      <c r="I944" s="104"/>
    </row>
    <row r="945" spans="2:9" ht="35.1" customHeight="1">
      <c r="B945" s="211"/>
      <c r="C945" s="104"/>
      <c r="D945" s="104"/>
      <c r="E945" s="104"/>
      <c r="F945" s="104"/>
      <c r="G945" s="104"/>
      <c r="H945" s="104"/>
      <c r="I945" s="104"/>
    </row>
    <row r="946" spans="2:9" ht="35.1" customHeight="1">
      <c r="B946" s="211"/>
      <c r="C946" s="104"/>
      <c r="D946" s="104"/>
      <c r="E946" s="104"/>
      <c r="F946" s="104"/>
      <c r="G946" s="104"/>
      <c r="H946" s="104"/>
      <c r="I946" s="104"/>
    </row>
    <row r="947" spans="2:9" ht="35.1" customHeight="1">
      <c r="B947" s="211"/>
      <c r="C947" s="104"/>
      <c r="D947" s="104"/>
      <c r="E947" s="104"/>
      <c r="F947" s="104"/>
      <c r="G947" s="104"/>
      <c r="H947" s="104"/>
      <c r="I947" s="104"/>
    </row>
    <row r="948" spans="2:9" ht="35.1" customHeight="1">
      <c r="B948" s="211"/>
      <c r="C948" s="104"/>
      <c r="D948" s="104"/>
      <c r="E948" s="104"/>
      <c r="F948" s="104"/>
      <c r="G948" s="104"/>
      <c r="H948" s="104"/>
      <c r="I948" s="104"/>
    </row>
    <row r="949" spans="2:9" ht="35.1" customHeight="1">
      <c r="B949" s="211"/>
      <c r="C949" s="104"/>
      <c r="D949" s="104"/>
      <c r="E949" s="104"/>
      <c r="F949" s="104"/>
      <c r="G949" s="104"/>
      <c r="H949" s="104"/>
      <c r="I949" s="104"/>
    </row>
    <row r="950" spans="2:9" ht="35.1" customHeight="1">
      <c r="B950" s="211"/>
      <c r="C950" s="104"/>
      <c r="D950" s="104"/>
      <c r="E950" s="104"/>
      <c r="F950" s="104"/>
      <c r="G950" s="104"/>
      <c r="H950" s="104"/>
      <c r="I950" s="104"/>
    </row>
    <row r="951" spans="2:9" ht="35.1" customHeight="1">
      <c r="B951" s="211"/>
      <c r="C951" s="104"/>
      <c r="D951" s="104"/>
      <c r="E951" s="104"/>
      <c r="F951" s="104"/>
      <c r="G951" s="104"/>
      <c r="H951" s="104"/>
      <c r="I951" s="104"/>
    </row>
    <row r="952" spans="2:9" ht="35.1" customHeight="1">
      <c r="B952" s="211"/>
      <c r="C952" s="104"/>
      <c r="D952" s="104"/>
      <c r="E952" s="104"/>
      <c r="F952" s="104"/>
      <c r="G952" s="104"/>
      <c r="H952" s="104"/>
      <c r="I952" s="104"/>
    </row>
    <row r="953" spans="2:9" ht="35.1" customHeight="1">
      <c r="B953" s="211"/>
      <c r="C953" s="104"/>
      <c r="D953" s="104"/>
      <c r="E953" s="104"/>
      <c r="F953" s="104"/>
      <c r="G953" s="104"/>
      <c r="H953" s="104"/>
      <c r="I953" s="104"/>
    </row>
    <row r="954" spans="2:9" ht="35.1" customHeight="1">
      <c r="B954" s="211"/>
      <c r="C954" s="104"/>
      <c r="D954" s="104"/>
      <c r="E954" s="104"/>
      <c r="F954" s="104"/>
      <c r="G954" s="104"/>
      <c r="H954" s="104"/>
      <c r="I954" s="104"/>
    </row>
    <row r="955" spans="2:9" ht="35.1" customHeight="1">
      <c r="B955" s="211"/>
      <c r="C955" s="104"/>
      <c r="D955" s="104"/>
      <c r="E955" s="104"/>
      <c r="F955" s="104"/>
      <c r="G955" s="104"/>
      <c r="H955" s="104"/>
      <c r="I955" s="104"/>
    </row>
    <row r="956" spans="2:9" ht="35.1" customHeight="1">
      <c r="B956" s="211"/>
      <c r="C956" s="104"/>
      <c r="D956" s="104"/>
      <c r="E956" s="104"/>
      <c r="F956" s="104"/>
      <c r="G956" s="104"/>
      <c r="H956" s="104"/>
      <c r="I956" s="104"/>
    </row>
    <row r="957" spans="2:9" ht="35.1" customHeight="1">
      <c r="B957" s="211"/>
      <c r="C957" s="104"/>
      <c r="D957" s="104"/>
      <c r="E957" s="104"/>
      <c r="F957" s="104"/>
      <c r="G957" s="104"/>
      <c r="H957" s="104"/>
      <c r="I957" s="104"/>
    </row>
    <row r="958" spans="2:9" ht="35.1" customHeight="1">
      <c r="B958" s="211"/>
      <c r="C958" s="104"/>
      <c r="D958" s="104"/>
      <c r="E958" s="104"/>
      <c r="F958" s="104"/>
      <c r="G958" s="104"/>
      <c r="H958" s="104"/>
      <c r="I958" s="104"/>
    </row>
    <row r="959" spans="2:9" ht="35.1" customHeight="1">
      <c r="B959" s="211"/>
      <c r="C959" s="104"/>
      <c r="D959" s="104"/>
      <c r="E959" s="104"/>
      <c r="F959" s="104"/>
      <c r="G959" s="104"/>
      <c r="H959" s="104"/>
      <c r="I959" s="104"/>
    </row>
    <row r="960" spans="2:9" ht="35.1" customHeight="1">
      <c r="B960" s="211"/>
      <c r="C960" s="104"/>
      <c r="D960" s="104"/>
      <c r="E960" s="104"/>
      <c r="F960" s="104"/>
      <c r="G960" s="104"/>
      <c r="H960" s="104"/>
      <c r="I960" s="104"/>
    </row>
    <row r="961" spans="2:9" ht="35.1" customHeight="1">
      <c r="B961" s="211"/>
      <c r="C961" s="104"/>
      <c r="D961" s="104"/>
      <c r="E961" s="104"/>
      <c r="F961" s="104"/>
      <c r="G961" s="104"/>
      <c r="H961" s="104"/>
      <c r="I961" s="104"/>
    </row>
    <row r="962" spans="2:9" ht="35.1" customHeight="1">
      <c r="B962" s="211"/>
      <c r="C962" s="104"/>
      <c r="D962" s="104"/>
      <c r="E962" s="104"/>
      <c r="F962" s="104"/>
      <c r="G962" s="104"/>
      <c r="H962" s="104"/>
      <c r="I962" s="104"/>
    </row>
    <row r="963" spans="2:9" ht="35.1" customHeight="1">
      <c r="B963" s="211"/>
      <c r="C963" s="104"/>
      <c r="D963" s="104"/>
      <c r="E963" s="104"/>
      <c r="F963" s="104"/>
      <c r="G963" s="104"/>
      <c r="H963" s="104"/>
      <c r="I963" s="104"/>
    </row>
    <row r="964" spans="2:9" ht="35.1" customHeight="1">
      <c r="B964" s="211"/>
      <c r="C964" s="104"/>
      <c r="D964" s="104"/>
      <c r="E964" s="104"/>
      <c r="F964" s="104"/>
      <c r="G964" s="104"/>
      <c r="H964" s="104"/>
      <c r="I964" s="104"/>
    </row>
    <row r="965" spans="2:9" ht="35.1" customHeight="1">
      <c r="B965" s="211"/>
      <c r="C965" s="104"/>
      <c r="D965" s="104"/>
      <c r="E965" s="104"/>
      <c r="F965" s="104"/>
      <c r="G965" s="104"/>
      <c r="H965" s="104"/>
      <c r="I965" s="104"/>
    </row>
    <row r="966" spans="2:9" ht="35.1" customHeight="1">
      <c r="B966" s="211"/>
      <c r="C966" s="104"/>
      <c r="D966" s="104"/>
      <c r="E966" s="104"/>
      <c r="F966" s="104"/>
      <c r="G966" s="104"/>
      <c r="H966" s="104"/>
      <c r="I966" s="104"/>
    </row>
    <row r="967" spans="2:9" ht="35.1" customHeight="1">
      <c r="B967" s="211"/>
      <c r="C967" s="104"/>
      <c r="D967" s="104"/>
      <c r="E967" s="104"/>
      <c r="F967" s="104"/>
      <c r="G967" s="104"/>
      <c r="H967" s="104"/>
      <c r="I967" s="104"/>
    </row>
    <row r="968" spans="2:9" ht="35.1" customHeight="1">
      <c r="B968" s="211"/>
      <c r="C968" s="104"/>
      <c r="D968" s="104"/>
      <c r="E968" s="104"/>
      <c r="F968" s="104"/>
      <c r="G968" s="104"/>
      <c r="H968" s="104"/>
      <c r="I968" s="104"/>
    </row>
    <row r="969" spans="2:9" ht="35.1" customHeight="1">
      <c r="B969" s="211"/>
      <c r="C969" s="104"/>
      <c r="D969" s="104"/>
      <c r="E969" s="104"/>
      <c r="F969" s="104"/>
      <c r="G969" s="104"/>
      <c r="H969" s="104"/>
      <c r="I969" s="104"/>
    </row>
    <row r="970" spans="2:9" ht="35.1" customHeight="1">
      <c r="B970" s="211"/>
      <c r="C970" s="104"/>
      <c r="D970" s="104"/>
      <c r="E970" s="104"/>
      <c r="F970" s="104"/>
      <c r="G970" s="104"/>
      <c r="H970" s="104"/>
      <c r="I970" s="104"/>
    </row>
    <row r="971" spans="2:9" ht="35.1" customHeight="1">
      <c r="B971" s="211"/>
      <c r="C971" s="104"/>
      <c r="D971" s="104"/>
      <c r="E971" s="104"/>
      <c r="F971" s="104"/>
      <c r="G971" s="104"/>
      <c r="H971" s="104"/>
      <c r="I971" s="104"/>
    </row>
    <row r="972" spans="2:9" ht="35.1" customHeight="1">
      <c r="B972" s="211"/>
      <c r="C972" s="104"/>
      <c r="D972" s="104"/>
      <c r="E972" s="104"/>
      <c r="F972" s="104"/>
      <c r="G972" s="104"/>
      <c r="H972" s="104"/>
      <c r="I972" s="104"/>
    </row>
    <row r="973" spans="2:9" ht="35.1" customHeight="1">
      <c r="B973" s="211"/>
      <c r="C973" s="104"/>
      <c r="D973" s="104"/>
      <c r="E973" s="104"/>
      <c r="F973" s="104"/>
      <c r="G973" s="104"/>
      <c r="H973" s="104"/>
      <c r="I973" s="104"/>
    </row>
    <row r="974" spans="2:9" ht="35.1" customHeight="1">
      <c r="B974" s="211"/>
      <c r="C974" s="104"/>
      <c r="D974" s="104"/>
      <c r="E974" s="104"/>
      <c r="F974" s="104"/>
      <c r="G974" s="104"/>
      <c r="H974" s="104"/>
      <c r="I974" s="104"/>
    </row>
    <row r="975" spans="2:9" ht="35.1" customHeight="1">
      <c r="B975" s="211"/>
      <c r="C975" s="104"/>
      <c r="D975" s="104"/>
      <c r="E975" s="104"/>
      <c r="F975" s="104"/>
      <c r="G975" s="104"/>
      <c r="H975" s="104"/>
      <c r="I975" s="104"/>
    </row>
    <row r="976" spans="2:9" ht="35.1" customHeight="1">
      <c r="B976" s="211"/>
      <c r="C976" s="104"/>
      <c r="D976" s="104"/>
      <c r="E976" s="104"/>
      <c r="F976" s="104"/>
      <c r="G976" s="104"/>
      <c r="H976" s="104"/>
      <c r="I976" s="104"/>
    </row>
    <row r="977" spans="2:9" ht="35.1" customHeight="1">
      <c r="B977" s="211"/>
      <c r="C977" s="104"/>
      <c r="D977" s="104"/>
      <c r="E977" s="104"/>
      <c r="F977" s="104"/>
      <c r="G977" s="104"/>
      <c r="H977" s="104"/>
      <c r="I977" s="104"/>
    </row>
    <row r="978" spans="2:9" ht="35.1" customHeight="1">
      <c r="B978" s="211"/>
      <c r="C978" s="104"/>
      <c r="D978" s="104"/>
      <c r="E978" s="104"/>
      <c r="F978" s="104"/>
      <c r="G978" s="104"/>
      <c r="H978" s="104"/>
      <c r="I978" s="104"/>
    </row>
    <row r="979" spans="2:9" ht="35.1" customHeight="1">
      <c r="B979" s="211"/>
      <c r="C979" s="104"/>
      <c r="D979" s="104"/>
      <c r="E979" s="104"/>
      <c r="F979" s="104"/>
      <c r="G979" s="104"/>
      <c r="H979" s="104"/>
      <c r="I979" s="104"/>
    </row>
    <row r="980" spans="2:9" ht="35.1" customHeight="1">
      <c r="B980" s="211"/>
      <c r="C980" s="104"/>
      <c r="D980" s="104"/>
      <c r="E980" s="104"/>
      <c r="F980" s="104"/>
      <c r="G980" s="104"/>
      <c r="H980" s="104"/>
      <c r="I980" s="104"/>
    </row>
    <row r="981" spans="2:9" ht="35.1" customHeight="1">
      <c r="B981" s="211"/>
      <c r="C981" s="104"/>
      <c r="D981" s="104"/>
      <c r="E981" s="104"/>
      <c r="F981" s="104"/>
      <c r="G981" s="104"/>
      <c r="H981" s="104"/>
      <c r="I981" s="104"/>
    </row>
    <row r="982" spans="2:9" ht="35.1" customHeight="1">
      <c r="B982" s="211"/>
      <c r="C982" s="104"/>
      <c r="D982" s="104"/>
      <c r="E982" s="104"/>
      <c r="F982" s="104"/>
      <c r="G982" s="104"/>
      <c r="H982" s="104"/>
      <c r="I982" s="104"/>
    </row>
    <row r="983" spans="2:9" ht="35.1" customHeight="1">
      <c r="B983" s="211"/>
      <c r="C983" s="104"/>
      <c r="D983" s="104"/>
      <c r="E983" s="104"/>
      <c r="F983" s="104"/>
      <c r="G983" s="104"/>
      <c r="H983" s="104"/>
      <c r="I983" s="104"/>
    </row>
    <row r="984" spans="2:9" ht="35.1" customHeight="1">
      <c r="B984" s="211"/>
      <c r="C984" s="104"/>
      <c r="D984" s="104"/>
      <c r="E984" s="104"/>
      <c r="F984" s="104"/>
      <c r="G984" s="104"/>
      <c r="H984" s="104"/>
      <c r="I984" s="104"/>
    </row>
    <row r="985" spans="2:9" ht="35.1" customHeight="1">
      <c r="B985" s="211"/>
      <c r="C985" s="104"/>
      <c r="D985" s="104"/>
      <c r="E985" s="104"/>
      <c r="F985" s="104"/>
      <c r="G985" s="104"/>
      <c r="H985" s="104"/>
      <c r="I985" s="104"/>
    </row>
    <row r="986" spans="2:9" ht="35.1" customHeight="1">
      <c r="B986" s="211"/>
      <c r="C986" s="104"/>
      <c r="D986" s="104"/>
      <c r="E986" s="104"/>
      <c r="F986" s="104"/>
      <c r="G986" s="104"/>
      <c r="H986" s="104"/>
      <c r="I986" s="104"/>
    </row>
    <row r="987" spans="2:9" ht="35.1" customHeight="1">
      <c r="B987" s="211"/>
      <c r="C987" s="104"/>
      <c r="D987" s="104"/>
      <c r="E987" s="104"/>
      <c r="F987" s="104"/>
      <c r="G987" s="104"/>
      <c r="H987" s="104"/>
      <c r="I987" s="104"/>
    </row>
    <row r="988" spans="2:9" ht="35.1" customHeight="1">
      <c r="B988" s="211"/>
      <c r="C988" s="104"/>
      <c r="D988" s="104"/>
      <c r="E988" s="104"/>
      <c r="F988" s="104"/>
      <c r="G988" s="104"/>
      <c r="H988" s="104"/>
      <c r="I988" s="104"/>
    </row>
    <row r="989" spans="2:9" ht="35.1" customHeight="1">
      <c r="B989" s="211"/>
      <c r="C989" s="104"/>
      <c r="D989" s="104"/>
      <c r="E989" s="104"/>
      <c r="F989" s="104"/>
      <c r="G989" s="104"/>
      <c r="H989" s="104"/>
      <c r="I989" s="104"/>
    </row>
    <row r="990" spans="2:9" ht="35.1" customHeight="1">
      <c r="B990" s="211"/>
      <c r="C990" s="104"/>
      <c r="D990" s="104"/>
      <c r="E990" s="104"/>
      <c r="F990" s="104"/>
      <c r="G990" s="104"/>
      <c r="H990" s="104"/>
      <c r="I990" s="104"/>
    </row>
    <row r="991" spans="2:9" ht="35.1" customHeight="1">
      <c r="B991" s="211"/>
      <c r="C991" s="104"/>
      <c r="D991" s="104"/>
      <c r="E991" s="104"/>
      <c r="F991" s="104"/>
      <c r="G991" s="104"/>
      <c r="H991" s="104"/>
      <c r="I991" s="104"/>
    </row>
    <row r="992" spans="2:9" ht="35.1" customHeight="1">
      <c r="B992" s="211"/>
      <c r="C992" s="104"/>
      <c r="D992" s="104"/>
      <c r="E992" s="104"/>
      <c r="F992" s="104"/>
      <c r="G992" s="104"/>
      <c r="H992" s="104"/>
      <c r="I992" s="104"/>
    </row>
    <row r="993" spans="2:9" ht="35.1" customHeight="1">
      <c r="B993" s="211"/>
      <c r="C993" s="104"/>
      <c r="D993" s="104"/>
      <c r="E993" s="104"/>
      <c r="F993" s="104"/>
      <c r="G993" s="104"/>
      <c r="H993" s="104"/>
      <c r="I993" s="104"/>
    </row>
    <row r="994" spans="2:9" ht="35.1" customHeight="1">
      <c r="B994" s="211"/>
      <c r="C994" s="104"/>
      <c r="D994" s="104"/>
      <c r="E994" s="104"/>
      <c r="F994" s="104"/>
      <c r="G994" s="104"/>
      <c r="H994" s="104"/>
      <c r="I994" s="104"/>
    </row>
    <row r="995" spans="2:9" ht="35.1" customHeight="1">
      <c r="B995" s="211"/>
      <c r="C995" s="104"/>
      <c r="D995" s="104"/>
      <c r="E995" s="104"/>
      <c r="F995" s="104"/>
      <c r="G995" s="104"/>
      <c r="H995" s="104"/>
      <c r="I995" s="104"/>
    </row>
    <row r="996" spans="2:9" ht="35.1" customHeight="1">
      <c r="B996" s="211"/>
      <c r="C996" s="104"/>
      <c r="D996" s="104"/>
      <c r="E996" s="104"/>
      <c r="F996" s="104"/>
      <c r="G996" s="104"/>
      <c r="H996" s="104"/>
      <c r="I996" s="104"/>
    </row>
    <row r="997" spans="2:9" ht="35.1" customHeight="1">
      <c r="B997" s="211"/>
      <c r="C997" s="104"/>
      <c r="D997" s="104"/>
      <c r="E997" s="104"/>
      <c r="F997" s="104"/>
      <c r="G997" s="104"/>
      <c r="H997" s="104"/>
      <c r="I997" s="104"/>
    </row>
    <row r="998" spans="2:9" ht="35.1" customHeight="1">
      <c r="B998" s="211"/>
      <c r="C998" s="104"/>
      <c r="D998" s="104"/>
      <c r="E998" s="104"/>
      <c r="F998" s="104"/>
      <c r="G998" s="104"/>
      <c r="H998" s="104"/>
      <c r="I998" s="104"/>
    </row>
    <row r="999" spans="2:9" ht="35.1" customHeight="1">
      <c r="B999" s="211"/>
      <c r="C999" s="104"/>
      <c r="D999" s="104"/>
      <c r="E999" s="104"/>
      <c r="F999" s="104"/>
      <c r="G999" s="104"/>
      <c r="H999" s="104"/>
      <c r="I999" s="104"/>
    </row>
    <row r="1000" spans="2:9" ht="35.1" customHeight="1">
      <c r="B1000" s="211"/>
      <c r="C1000" s="104"/>
      <c r="D1000" s="104"/>
      <c r="E1000" s="104"/>
      <c r="F1000" s="104"/>
      <c r="G1000" s="104"/>
      <c r="H1000" s="104"/>
      <c r="I1000" s="104"/>
    </row>
    <row r="1001" spans="2:9" ht="35.1" customHeight="1">
      <c r="B1001" s="211"/>
      <c r="C1001" s="104"/>
      <c r="D1001" s="104"/>
      <c r="E1001" s="104"/>
      <c r="F1001" s="104"/>
      <c r="G1001" s="104"/>
      <c r="H1001" s="104"/>
      <c r="I1001" s="104"/>
    </row>
    <row r="1002" spans="2:9" ht="35.1" customHeight="1">
      <c r="B1002" s="211"/>
      <c r="C1002" s="104"/>
      <c r="D1002" s="104"/>
      <c r="E1002" s="104"/>
      <c r="F1002" s="104"/>
      <c r="G1002" s="104"/>
      <c r="H1002" s="104"/>
      <c r="I1002" s="104"/>
    </row>
    <row r="1003" spans="2:9" ht="35.1" customHeight="1">
      <c r="B1003" s="211"/>
      <c r="C1003" s="104"/>
      <c r="D1003" s="104"/>
      <c r="E1003" s="104"/>
      <c r="F1003" s="104"/>
      <c r="G1003" s="104"/>
      <c r="H1003" s="104"/>
      <c r="I1003" s="104"/>
    </row>
    <row r="1004" spans="2:9" ht="35.1" customHeight="1">
      <c r="B1004" s="211"/>
      <c r="C1004" s="104"/>
      <c r="D1004" s="104"/>
      <c r="E1004" s="104"/>
      <c r="F1004" s="104"/>
      <c r="G1004" s="104"/>
      <c r="H1004" s="104"/>
      <c r="I1004" s="104"/>
    </row>
    <row r="1005" spans="2:9" ht="35.1" customHeight="1">
      <c r="B1005" s="211"/>
      <c r="C1005" s="104"/>
      <c r="D1005" s="104"/>
      <c r="E1005" s="104"/>
      <c r="F1005" s="104"/>
      <c r="G1005" s="104"/>
      <c r="H1005" s="104"/>
      <c r="I1005" s="104"/>
    </row>
    <row r="1006" spans="2:9" ht="35.1" customHeight="1">
      <c r="B1006" s="211"/>
      <c r="C1006" s="104"/>
      <c r="D1006" s="104"/>
      <c r="E1006" s="104"/>
      <c r="F1006" s="104"/>
      <c r="G1006" s="104"/>
      <c r="H1006" s="104"/>
      <c r="I1006" s="104"/>
    </row>
    <row r="1007" spans="2:9" ht="35.1" customHeight="1">
      <c r="B1007" s="211"/>
      <c r="C1007" s="104"/>
      <c r="D1007" s="104"/>
      <c r="E1007" s="104"/>
      <c r="F1007" s="104"/>
      <c r="G1007" s="104"/>
      <c r="H1007" s="104"/>
      <c r="I1007" s="104"/>
    </row>
    <row r="1008" spans="2:9" ht="35.1" customHeight="1">
      <c r="B1008" s="211"/>
      <c r="C1008" s="104"/>
      <c r="D1008" s="104"/>
      <c r="E1008" s="104"/>
      <c r="F1008" s="104"/>
      <c r="G1008" s="104"/>
      <c r="H1008" s="104"/>
      <c r="I1008" s="104"/>
    </row>
    <row r="1009" spans="2:9" ht="35.1" customHeight="1">
      <c r="B1009" s="211"/>
      <c r="C1009" s="104"/>
      <c r="D1009" s="104"/>
      <c r="E1009" s="104"/>
      <c r="F1009" s="104"/>
      <c r="G1009" s="104"/>
      <c r="H1009" s="104"/>
      <c r="I1009" s="104"/>
    </row>
    <row r="1010" spans="2:9" ht="35.1" customHeight="1">
      <c r="B1010" s="211"/>
      <c r="C1010" s="104"/>
      <c r="D1010" s="104"/>
      <c r="E1010" s="104"/>
      <c r="F1010" s="104"/>
      <c r="G1010" s="104"/>
      <c r="H1010" s="104"/>
      <c r="I1010" s="104"/>
    </row>
    <row r="1011" spans="2:9" ht="35.1" customHeight="1">
      <c r="B1011" s="211"/>
      <c r="C1011" s="104"/>
      <c r="D1011" s="104"/>
      <c r="E1011" s="104"/>
      <c r="F1011" s="104"/>
      <c r="G1011" s="104"/>
      <c r="H1011" s="104"/>
      <c r="I1011" s="104"/>
    </row>
    <row r="1012" spans="2:9" ht="35.1" customHeight="1">
      <c r="B1012" s="211"/>
      <c r="C1012" s="104"/>
      <c r="D1012" s="104"/>
      <c r="E1012" s="104"/>
      <c r="F1012" s="104"/>
      <c r="G1012" s="104"/>
      <c r="H1012" s="104"/>
      <c r="I1012" s="104"/>
    </row>
    <row r="1013" spans="2:9" ht="35.1" customHeight="1">
      <c r="B1013" s="211"/>
      <c r="C1013" s="104"/>
      <c r="D1013" s="104"/>
      <c r="E1013" s="104"/>
      <c r="F1013" s="104"/>
      <c r="G1013" s="104"/>
      <c r="H1013" s="104"/>
      <c r="I1013" s="104"/>
    </row>
    <row r="1014" spans="2:9" ht="35.1" customHeight="1">
      <c r="B1014" s="211"/>
      <c r="C1014" s="104"/>
      <c r="D1014" s="104"/>
      <c r="E1014" s="104"/>
      <c r="F1014" s="104"/>
      <c r="G1014" s="104"/>
      <c r="H1014" s="104"/>
      <c r="I1014" s="104"/>
    </row>
    <row r="1015" spans="2:9" ht="35.1" customHeight="1">
      <c r="B1015" s="211"/>
      <c r="C1015" s="104"/>
      <c r="D1015" s="104"/>
      <c r="E1015" s="104"/>
      <c r="F1015" s="104"/>
      <c r="G1015" s="104"/>
      <c r="H1015" s="104"/>
      <c r="I1015" s="104"/>
    </row>
    <row r="1016" spans="2:9" ht="35.1" customHeight="1">
      <c r="B1016" s="211"/>
      <c r="C1016" s="104"/>
      <c r="D1016" s="104"/>
      <c r="E1016" s="104"/>
      <c r="F1016" s="104"/>
      <c r="G1016" s="104"/>
      <c r="H1016" s="104"/>
      <c r="I1016" s="104"/>
    </row>
    <row r="1017" spans="2:9" ht="35.1" customHeight="1">
      <c r="B1017" s="211"/>
      <c r="C1017" s="104"/>
      <c r="D1017" s="104"/>
      <c r="E1017" s="104"/>
      <c r="F1017" s="104"/>
      <c r="G1017" s="104"/>
      <c r="H1017" s="104"/>
      <c r="I1017" s="104"/>
    </row>
    <row r="1018" spans="2:9" ht="35.1" customHeight="1">
      <c r="B1018" s="211"/>
      <c r="C1018" s="104"/>
      <c r="D1018" s="104"/>
      <c r="E1018" s="104"/>
      <c r="F1018" s="104"/>
      <c r="G1018" s="104"/>
      <c r="H1018" s="104"/>
      <c r="I1018" s="104"/>
    </row>
    <row r="1019" spans="2:9" ht="35.1" customHeight="1">
      <c r="B1019" s="211"/>
      <c r="C1019" s="104"/>
      <c r="D1019" s="104"/>
      <c r="E1019" s="104"/>
      <c r="F1019" s="104"/>
      <c r="G1019" s="104"/>
      <c r="H1019" s="104"/>
      <c r="I1019" s="104"/>
    </row>
    <row r="1020" spans="2:9" ht="35.1" customHeight="1">
      <c r="B1020" s="211"/>
      <c r="C1020" s="104"/>
      <c r="D1020" s="104"/>
      <c r="E1020" s="104"/>
      <c r="F1020" s="104"/>
      <c r="G1020" s="104"/>
      <c r="H1020" s="104"/>
      <c r="I1020" s="104"/>
    </row>
    <row r="1021" spans="2:9" ht="35.1" customHeight="1">
      <c r="B1021" s="211"/>
      <c r="C1021" s="104"/>
      <c r="D1021" s="104"/>
      <c r="E1021" s="104"/>
      <c r="F1021" s="104"/>
      <c r="G1021" s="104"/>
      <c r="H1021" s="104"/>
      <c r="I1021" s="104"/>
    </row>
    <row r="1022" spans="2:9" ht="35.1" customHeight="1">
      <c r="B1022" s="211"/>
      <c r="C1022" s="104"/>
      <c r="D1022" s="104"/>
      <c r="E1022" s="104"/>
      <c r="F1022" s="104"/>
      <c r="G1022" s="104"/>
      <c r="H1022" s="104"/>
      <c r="I1022" s="104"/>
    </row>
    <row r="1023" spans="2:9" ht="35.1" customHeight="1">
      <c r="B1023" s="211"/>
      <c r="C1023" s="104"/>
      <c r="D1023" s="104"/>
      <c r="E1023" s="104"/>
      <c r="F1023" s="104"/>
      <c r="G1023" s="104"/>
      <c r="H1023" s="104"/>
      <c r="I1023" s="104"/>
    </row>
    <row r="1024" spans="2:9" ht="35.1" customHeight="1">
      <c r="B1024" s="211"/>
      <c r="C1024" s="104"/>
      <c r="D1024" s="104"/>
      <c r="E1024" s="104"/>
      <c r="F1024" s="104"/>
      <c r="G1024" s="104"/>
      <c r="H1024" s="104"/>
      <c r="I1024" s="104"/>
    </row>
    <row r="1025" spans="2:9" ht="35.1" customHeight="1">
      <c r="B1025" s="211"/>
      <c r="C1025" s="104"/>
      <c r="D1025" s="104"/>
      <c r="E1025" s="104"/>
      <c r="F1025" s="104"/>
      <c r="G1025" s="104"/>
      <c r="H1025" s="104"/>
      <c r="I1025" s="104"/>
    </row>
    <row r="1026" spans="2:9" ht="35.1" customHeight="1">
      <c r="B1026" s="211"/>
      <c r="C1026" s="104"/>
      <c r="D1026" s="104"/>
      <c r="E1026" s="104"/>
      <c r="F1026" s="104"/>
      <c r="G1026" s="104"/>
      <c r="H1026" s="104"/>
      <c r="I1026" s="104"/>
    </row>
    <row r="1027" spans="2:9" ht="35.1" customHeight="1">
      <c r="B1027" s="211"/>
      <c r="C1027" s="104"/>
      <c r="D1027" s="104"/>
      <c r="E1027" s="104"/>
      <c r="F1027" s="104"/>
      <c r="G1027" s="104"/>
      <c r="H1027" s="104"/>
      <c r="I1027" s="104"/>
    </row>
    <row r="1028" spans="2:9" ht="35.1" customHeight="1">
      <c r="B1028" s="211"/>
      <c r="C1028" s="104"/>
      <c r="D1028" s="104"/>
      <c r="E1028" s="104"/>
      <c r="F1028" s="104"/>
      <c r="G1028" s="104"/>
      <c r="H1028" s="104"/>
      <c r="I1028" s="104"/>
    </row>
    <row r="1029" spans="2:9" ht="35.1" customHeight="1">
      <c r="B1029" s="211"/>
      <c r="C1029" s="104"/>
      <c r="D1029" s="104"/>
      <c r="E1029" s="104"/>
      <c r="F1029" s="104"/>
      <c r="G1029" s="104"/>
      <c r="H1029" s="104"/>
      <c r="I1029" s="104"/>
    </row>
    <row r="1030" spans="2:9" ht="35.1" customHeight="1">
      <c r="B1030" s="211"/>
      <c r="C1030" s="104"/>
      <c r="D1030" s="104"/>
      <c r="E1030" s="104"/>
      <c r="F1030" s="104"/>
      <c r="G1030" s="104"/>
      <c r="H1030" s="104"/>
      <c r="I1030" s="104"/>
    </row>
    <row r="1031" spans="2:9" ht="35.1" customHeight="1">
      <c r="B1031" s="211"/>
      <c r="C1031" s="104"/>
      <c r="D1031" s="104"/>
      <c r="E1031" s="104"/>
      <c r="F1031" s="104"/>
      <c r="G1031" s="104"/>
      <c r="H1031" s="104"/>
      <c r="I1031" s="104"/>
    </row>
    <row r="1032" spans="2:9" ht="35.1" customHeight="1">
      <c r="B1032" s="211"/>
      <c r="C1032" s="104"/>
      <c r="D1032" s="104"/>
      <c r="E1032" s="104"/>
      <c r="F1032" s="104"/>
      <c r="G1032" s="104"/>
      <c r="H1032" s="104"/>
      <c r="I1032" s="104"/>
    </row>
    <row r="1033" spans="2:9" ht="35.1" customHeight="1">
      <c r="B1033" s="211"/>
      <c r="C1033" s="104"/>
      <c r="D1033" s="104"/>
      <c r="E1033" s="104"/>
      <c r="F1033" s="104"/>
      <c r="G1033" s="104"/>
      <c r="H1033" s="104"/>
      <c r="I1033" s="104"/>
    </row>
    <row r="1034" spans="2:9" ht="35.1" customHeight="1">
      <c r="B1034" s="211"/>
      <c r="C1034" s="104"/>
      <c r="D1034" s="104"/>
      <c r="E1034" s="104"/>
      <c r="F1034" s="104"/>
      <c r="G1034" s="104"/>
      <c r="H1034" s="104"/>
      <c r="I1034" s="104"/>
    </row>
    <row r="1035" spans="2:9" ht="35.1" customHeight="1">
      <c r="B1035" s="211"/>
      <c r="C1035" s="104"/>
      <c r="D1035" s="104"/>
      <c r="E1035" s="104"/>
      <c r="F1035" s="104"/>
      <c r="G1035" s="104"/>
      <c r="H1035" s="104"/>
      <c r="I1035" s="104"/>
    </row>
    <row r="1036" spans="2:9" ht="35.1" customHeight="1">
      <c r="B1036" s="211"/>
      <c r="C1036" s="104"/>
      <c r="D1036" s="104"/>
      <c r="E1036" s="104"/>
      <c r="F1036" s="104"/>
      <c r="G1036" s="104"/>
      <c r="H1036" s="104"/>
      <c r="I1036" s="104"/>
    </row>
    <row r="1037" spans="2:9" ht="35.1" customHeight="1">
      <c r="B1037" s="211"/>
      <c r="C1037" s="104"/>
      <c r="D1037" s="104"/>
      <c r="E1037" s="104"/>
      <c r="F1037" s="104"/>
      <c r="G1037" s="104"/>
      <c r="H1037" s="104"/>
      <c r="I1037" s="104"/>
    </row>
    <row r="1038" spans="2:9" ht="35.1" customHeight="1">
      <c r="B1038" s="211"/>
      <c r="C1038" s="104"/>
      <c r="D1038" s="104"/>
      <c r="E1038" s="104"/>
      <c r="F1038" s="104"/>
      <c r="G1038" s="104"/>
      <c r="H1038" s="104"/>
      <c r="I1038" s="104"/>
    </row>
    <row r="1039" spans="2:9" ht="35.1" customHeight="1">
      <c r="B1039" s="211"/>
      <c r="C1039" s="104"/>
      <c r="D1039" s="104"/>
      <c r="E1039" s="104"/>
      <c r="F1039" s="104"/>
      <c r="G1039" s="104"/>
      <c r="H1039" s="104"/>
      <c r="I1039" s="104"/>
    </row>
    <row r="1040" spans="2:9" ht="35.1" customHeight="1">
      <c r="B1040" s="211"/>
      <c r="C1040" s="104"/>
      <c r="D1040" s="104"/>
      <c r="E1040" s="104"/>
      <c r="F1040" s="104"/>
      <c r="G1040" s="104"/>
      <c r="H1040" s="104"/>
      <c r="I1040" s="104"/>
    </row>
    <row r="1041" spans="2:9" ht="35.1" customHeight="1">
      <c r="B1041" s="211"/>
      <c r="C1041" s="104"/>
      <c r="D1041" s="104"/>
      <c r="E1041" s="104"/>
      <c r="F1041" s="104"/>
      <c r="G1041" s="104"/>
      <c r="H1041" s="104"/>
      <c r="I1041" s="104"/>
    </row>
    <row r="1042" spans="2:9" ht="35.1" customHeight="1">
      <c r="B1042" s="211"/>
      <c r="C1042" s="104"/>
      <c r="D1042" s="104"/>
      <c r="E1042" s="104"/>
      <c r="F1042" s="104"/>
      <c r="G1042" s="104"/>
      <c r="H1042" s="104"/>
      <c r="I1042" s="104"/>
    </row>
    <row r="1043" spans="2:9" ht="35.1" customHeight="1">
      <c r="B1043" s="211"/>
      <c r="C1043" s="104"/>
      <c r="D1043" s="104"/>
      <c r="E1043" s="104"/>
      <c r="F1043" s="104"/>
      <c r="G1043" s="104"/>
      <c r="H1043" s="104"/>
      <c r="I1043" s="104"/>
    </row>
    <row r="1044" spans="2:9" ht="35.1" customHeight="1">
      <c r="B1044" s="211"/>
      <c r="C1044" s="104"/>
      <c r="D1044" s="104"/>
      <c r="E1044" s="104"/>
      <c r="F1044" s="104"/>
      <c r="G1044" s="104"/>
      <c r="H1044" s="104"/>
      <c r="I1044" s="104"/>
    </row>
    <row r="1045" spans="2:9" ht="35.1" customHeight="1">
      <c r="B1045" s="211"/>
      <c r="C1045" s="104"/>
      <c r="D1045" s="104"/>
      <c r="E1045" s="104"/>
      <c r="F1045" s="104"/>
      <c r="G1045" s="104"/>
      <c r="H1045" s="104"/>
      <c r="I1045" s="104"/>
    </row>
    <row r="1046" spans="2:9" ht="35.1" customHeight="1">
      <c r="B1046" s="211"/>
      <c r="C1046" s="104"/>
      <c r="D1046" s="104"/>
      <c r="E1046" s="104"/>
      <c r="F1046" s="104"/>
      <c r="G1046" s="104"/>
      <c r="H1046" s="104"/>
      <c r="I1046" s="104"/>
    </row>
    <row r="1047" spans="2:9" ht="35.1" customHeight="1">
      <c r="B1047" s="211"/>
      <c r="C1047" s="104"/>
      <c r="D1047" s="104"/>
      <c r="E1047" s="104"/>
      <c r="F1047" s="104"/>
      <c r="G1047" s="104"/>
      <c r="H1047" s="104"/>
      <c r="I1047" s="104"/>
    </row>
    <row r="1048" spans="2:9" ht="35.1" customHeight="1">
      <c r="B1048" s="211"/>
      <c r="C1048" s="104"/>
      <c r="D1048" s="104"/>
      <c r="E1048" s="104"/>
      <c r="F1048" s="104"/>
      <c r="G1048" s="104"/>
      <c r="H1048" s="104"/>
      <c r="I1048" s="104"/>
    </row>
    <row r="1049" spans="2:9" ht="35.1" customHeight="1">
      <c r="B1049" s="211"/>
      <c r="C1049" s="104"/>
      <c r="D1049" s="104"/>
      <c r="E1049" s="104"/>
      <c r="F1049" s="104"/>
      <c r="G1049" s="104"/>
      <c r="H1049" s="104"/>
      <c r="I1049" s="104"/>
    </row>
    <row r="1050" spans="2:9" ht="35.1" customHeight="1">
      <c r="B1050" s="211"/>
      <c r="C1050" s="104"/>
      <c r="D1050" s="104"/>
      <c r="E1050" s="104"/>
      <c r="F1050" s="104"/>
      <c r="G1050" s="104"/>
      <c r="H1050" s="104"/>
      <c r="I1050" s="104"/>
    </row>
    <row r="1051" spans="2:9" ht="35.1" customHeight="1">
      <c r="B1051" s="211"/>
      <c r="C1051" s="104"/>
      <c r="D1051" s="104"/>
      <c r="E1051" s="104"/>
      <c r="F1051" s="104"/>
      <c r="G1051" s="104"/>
      <c r="H1051" s="104"/>
      <c r="I1051" s="104"/>
    </row>
    <row r="1052" spans="2:9" ht="35.1" customHeight="1">
      <c r="B1052" s="211"/>
      <c r="C1052" s="104"/>
      <c r="D1052" s="104"/>
      <c r="E1052" s="104"/>
      <c r="F1052" s="104"/>
      <c r="G1052" s="104"/>
      <c r="H1052" s="104"/>
      <c r="I1052" s="104"/>
    </row>
    <row r="1053" spans="2:9" ht="35.1" customHeight="1">
      <c r="B1053" s="211"/>
      <c r="C1053" s="104"/>
      <c r="D1053" s="104"/>
      <c r="E1053" s="104"/>
      <c r="F1053" s="104"/>
      <c r="G1053" s="104"/>
      <c r="H1053" s="104"/>
      <c r="I1053" s="104"/>
    </row>
    <row r="1054" spans="2:9" ht="35.1" customHeight="1">
      <c r="B1054" s="211"/>
      <c r="C1054" s="104"/>
      <c r="D1054" s="104"/>
      <c r="E1054" s="104"/>
      <c r="F1054" s="104"/>
      <c r="G1054" s="104"/>
      <c r="H1054" s="104"/>
      <c r="I1054" s="104"/>
    </row>
    <row r="1055" spans="2:9" ht="35.1" customHeight="1">
      <c r="B1055" s="211"/>
      <c r="C1055" s="104"/>
      <c r="D1055" s="104"/>
      <c r="E1055" s="104"/>
      <c r="F1055" s="104"/>
      <c r="G1055" s="104"/>
      <c r="H1055" s="104"/>
      <c r="I1055" s="104"/>
    </row>
    <row r="1056" spans="2:9" ht="35.1" customHeight="1">
      <c r="B1056" s="211"/>
      <c r="C1056" s="104"/>
      <c r="D1056" s="104"/>
      <c r="E1056" s="104"/>
      <c r="F1056" s="104"/>
      <c r="G1056" s="104"/>
      <c r="H1056" s="104"/>
      <c r="I1056" s="104"/>
    </row>
    <row r="1057" spans="2:9" ht="35.1" customHeight="1">
      <c r="B1057" s="211"/>
      <c r="C1057" s="104"/>
      <c r="D1057" s="104"/>
      <c r="E1057" s="104"/>
      <c r="F1057" s="104"/>
      <c r="G1057" s="104"/>
      <c r="H1057" s="104"/>
      <c r="I1057" s="104"/>
    </row>
    <row r="1058" spans="2:9" ht="35.1" customHeight="1">
      <c r="B1058" s="211"/>
      <c r="C1058" s="104"/>
      <c r="D1058" s="104"/>
      <c r="E1058" s="104"/>
      <c r="F1058" s="104"/>
      <c r="G1058" s="104"/>
      <c r="H1058" s="104"/>
      <c r="I1058" s="104"/>
    </row>
    <row r="1059" spans="2:9" ht="35.1" customHeight="1">
      <c r="B1059" s="211"/>
      <c r="C1059" s="104"/>
      <c r="D1059" s="104"/>
      <c r="E1059" s="104"/>
      <c r="F1059" s="104"/>
      <c r="G1059" s="104"/>
      <c r="H1059" s="104"/>
      <c r="I1059" s="104"/>
    </row>
    <row r="1060" spans="2:9" ht="35.1" customHeight="1">
      <c r="B1060" s="211"/>
      <c r="C1060" s="104"/>
      <c r="D1060" s="104"/>
      <c r="E1060" s="104"/>
      <c r="F1060" s="104"/>
      <c r="G1060" s="104"/>
      <c r="H1060" s="104"/>
      <c r="I1060" s="104"/>
    </row>
    <row r="1061" spans="2:9" ht="35.1" customHeight="1">
      <c r="B1061" s="211"/>
      <c r="C1061" s="104"/>
      <c r="D1061" s="104"/>
      <c r="E1061" s="104"/>
      <c r="F1061" s="104"/>
      <c r="G1061" s="104"/>
      <c r="H1061" s="104"/>
      <c r="I1061" s="104"/>
    </row>
    <row r="1062" spans="2:9" ht="35.1" customHeight="1">
      <c r="B1062" s="211"/>
      <c r="C1062" s="104"/>
      <c r="D1062" s="104"/>
      <c r="E1062" s="104"/>
      <c r="F1062" s="104"/>
      <c r="G1062" s="104"/>
      <c r="H1062" s="104"/>
      <c r="I1062" s="104"/>
    </row>
    <row r="1063" spans="2:9" ht="35.1" customHeight="1">
      <c r="B1063" s="211"/>
      <c r="C1063" s="104"/>
      <c r="D1063" s="104"/>
      <c r="E1063" s="104"/>
      <c r="F1063" s="104"/>
      <c r="G1063" s="104"/>
      <c r="H1063" s="104"/>
      <c r="I1063" s="104"/>
    </row>
    <row r="1064" spans="2:9" ht="35.1" customHeight="1">
      <c r="B1064" s="211"/>
      <c r="C1064" s="104"/>
      <c r="D1064" s="104"/>
      <c r="E1064" s="104"/>
      <c r="F1064" s="104"/>
      <c r="G1064" s="104"/>
      <c r="H1064" s="104"/>
      <c r="I1064" s="104"/>
    </row>
    <row r="1065" spans="2:9" ht="35.1" customHeight="1">
      <c r="B1065" s="211"/>
      <c r="C1065" s="104"/>
      <c r="D1065" s="104"/>
      <c r="E1065" s="104"/>
      <c r="F1065" s="104"/>
      <c r="G1065" s="104"/>
      <c r="H1065" s="104"/>
      <c r="I1065" s="104"/>
    </row>
    <row r="1066" spans="2:9" ht="35.1" customHeight="1">
      <c r="B1066" s="211"/>
      <c r="C1066" s="104"/>
      <c r="D1066" s="104"/>
      <c r="E1066" s="104"/>
      <c r="F1066" s="104"/>
      <c r="G1066" s="104"/>
      <c r="H1066" s="104"/>
      <c r="I1066" s="104"/>
    </row>
    <row r="1067" spans="2:9" ht="35.1" customHeight="1">
      <c r="B1067" s="211"/>
      <c r="C1067" s="104"/>
      <c r="D1067" s="104"/>
      <c r="E1067" s="104"/>
      <c r="F1067" s="104"/>
      <c r="G1067" s="104"/>
      <c r="H1067" s="104"/>
      <c r="I1067" s="104"/>
    </row>
    <row r="1068" spans="2:9" ht="35.1" customHeight="1">
      <c r="B1068" s="211"/>
      <c r="C1068" s="104"/>
      <c r="D1068" s="104"/>
      <c r="E1068" s="104"/>
      <c r="F1068" s="104"/>
      <c r="G1068" s="104"/>
      <c r="H1068" s="104"/>
      <c r="I1068" s="104"/>
    </row>
    <row r="1069" spans="2:9" ht="35.1" customHeight="1">
      <c r="B1069" s="211"/>
      <c r="C1069" s="104"/>
      <c r="D1069" s="104"/>
      <c r="E1069" s="104"/>
      <c r="F1069" s="104"/>
      <c r="G1069" s="104"/>
      <c r="H1069" s="104"/>
      <c r="I1069" s="104"/>
    </row>
    <row r="1070" spans="2:9" ht="35.1" customHeight="1">
      <c r="B1070" s="211"/>
      <c r="C1070" s="104"/>
      <c r="D1070" s="104"/>
      <c r="E1070" s="104"/>
      <c r="F1070" s="104"/>
      <c r="G1070" s="104"/>
      <c r="H1070" s="104"/>
      <c r="I1070" s="104"/>
    </row>
    <row r="1071" spans="2:9" ht="35.1" customHeight="1">
      <c r="B1071" s="211"/>
      <c r="C1071" s="104"/>
      <c r="D1071" s="104"/>
      <c r="E1071" s="104"/>
      <c r="F1071" s="104"/>
      <c r="G1071" s="104"/>
      <c r="H1071" s="104"/>
      <c r="I1071" s="104"/>
    </row>
    <row r="1072" spans="2:9" ht="35.1" customHeight="1">
      <c r="B1072" s="211"/>
      <c r="C1072" s="104"/>
      <c r="D1072" s="104"/>
      <c r="E1072" s="104"/>
      <c r="F1072" s="104"/>
      <c r="G1072" s="104"/>
      <c r="H1072" s="104"/>
      <c r="I1072" s="104"/>
    </row>
    <row r="1073" spans="2:9" ht="35.1" customHeight="1">
      <c r="B1073" s="211"/>
      <c r="C1073" s="104"/>
      <c r="D1073" s="104"/>
      <c r="E1073" s="104"/>
      <c r="F1073" s="104"/>
      <c r="G1073" s="104"/>
      <c r="H1073" s="104"/>
      <c r="I1073" s="104"/>
    </row>
    <row r="1074" spans="2:9" ht="35.1" customHeight="1">
      <c r="B1074" s="211"/>
      <c r="C1074" s="104"/>
      <c r="D1074" s="104"/>
      <c r="E1074" s="104"/>
      <c r="F1074" s="104"/>
      <c r="G1074" s="104"/>
      <c r="H1074" s="104"/>
      <c r="I1074" s="104"/>
    </row>
    <row r="1075" spans="2:9" ht="35.1" customHeight="1">
      <c r="B1075" s="211"/>
      <c r="C1075" s="104"/>
      <c r="D1075" s="104"/>
      <c r="E1075" s="104"/>
      <c r="F1075" s="104"/>
      <c r="G1075" s="104"/>
      <c r="H1075" s="104"/>
      <c r="I1075" s="104"/>
    </row>
    <row r="1076" spans="2:9" ht="35.1" customHeight="1">
      <c r="B1076" s="211"/>
      <c r="C1076" s="104"/>
      <c r="D1076" s="104"/>
      <c r="E1076" s="104"/>
      <c r="F1076" s="104"/>
      <c r="G1076" s="104"/>
      <c r="H1076" s="104"/>
      <c r="I1076" s="104"/>
    </row>
    <row r="1077" spans="2:9" ht="35.1" customHeight="1">
      <c r="B1077" s="211"/>
      <c r="C1077" s="104"/>
      <c r="D1077" s="104"/>
      <c r="E1077" s="104"/>
      <c r="F1077" s="104"/>
      <c r="G1077" s="104"/>
      <c r="H1077" s="104"/>
      <c r="I1077" s="104"/>
    </row>
    <row r="1078" spans="2:9" ht="35.1" customHeight="1">
      <c r="B1078" s="211"/>
      <c r="C1078" s="104"/>
      <c r="D1078" s="104"/>
      <c r="E1078" s="104"/>
      <c r="F1078" s="104"/>
      <c r="G1078" s="104"/>
      <c r="H1078" s="104"/>
      <c r="I1078" s="104"/>
    </row>
    <row r="1079" spans="2:9" ht="35.1" customHeight="1">
      <c r="B1079" s="211"/>
      <c r="C1079" s="104"/>
      <c r="D1079" s="104"/>
      <c r="E1079" s="104"/>
      <c r="F1079" s="104"/>
      <c r="G1079" s="104"/>
      <c r="H1079" s="104"/>
      <c r="I1079" s="104"/>
    </row>
    <row r="1080" spans="2:9" ht="35.1" customHeight="1">
      <c r="B1080" s="211"/>
      <c r="C1080" s="104"/>
      <c r="D1080" s="104"/>
      <c r="E1080" s="104"/>
      <c r="F1080" s="104"/>
      <c r="G1080" s="104"/>
      <c r="H1080" s="104"/>
      <c r="I1080" s="104"/>
    </row>
    <row r="1081" spans="2:9" ht="35.1" customHeight="1">
      <c r="B1081" s="211"/>
      <c r="C1081" s="104"/>
      <c r="D1081" s="104"/>
      <c r="E1081" s="104"/>
      <c r="F1081" s="104"/>
      <c r="G1081" s="104"/>
      <c r="H1081" s="104"/>
      <c r="I1081" s="104"/>
    </row>
    <row r="1082" spans="2:9" ht="35.1" customHeight="1">
      <c r="B1082" s="211"/>
      <c r="C1082" s="104"/>
      <c r="D1082" s="104"/>
      <c r="E1082" s="104"/>
      <c r="F1082" s="104"/>
      <c r="G1082" s="104"/>
      <c r="H1082" s="104"/>
      <c r="I1082" s="104"/>
    </row>
    <row r="1083" spans="2:9" ht="35.1" customHeight="1">
      <c r="B1083" s="211"/>
      <c r="C1083" s="104"/>
      <c r="D1083" s="104"/>
      <c r="E1083" s="104"/>
      <c r="F1083" s="104"/>
      <c r="G1083" s="104"/>
      <c r="H1083" s="104"/>
      <c r="I1083" s="104"/>
    </row>
    <row r="1084" spans="2:9" ht="35.1" customHeight="1">
      <c r="B1084" s="211"/>
      <c r="C1084" s="104"/>
      <c r="D1084" s="104"/>
      <c r="E1084" s="104"/>
      <c r="F1084" s="104"/>
      <c r="G1084" s="104"/>
      <c r="H1084" s="104"/>
      <c r="I1084" s="104"/>
    </row>
    <row r="1085" spans="2:9" ht="35.1" customHeight="1">
      <c r="B1085" s="211"/>
      <c r="C1085" s="104"/>
      <c r="D1085" s="104"/>
      <c r="E1085" s="104"/>
      <c r="F1085" s="104"/>
      <c r="G1085" s="104"/>
      <c r="H1085" s="104"/>
      <c r="I1085" s="104"/>
    </row>
    <row r="1086" spans="2:9" ht="35.1" customHeight="1">
      <c r="B1086" s="211"/>
      <c r="C1086" s="104"/>
      <c r="D1086" s="104"/>
      <c r="E1086" s="104"/>
      <c r="F1086" s="104"/>
      <c r="G1086" s="104"/>
      <c r="H1086" s="104"/>
      <c r="I1086" s="104"/>
    </row>
    <row r="1087" spans="2:9" ht="35.1" customHeight="1">
      <c r="B1087" s="211"/>
      <c r="C1087" s="104"/>
      <c r="D1087" s="104"/>
      <c r="E1087" s="104"/>
      <c r="F1087" s="104"/>
      <c r="G1087" s="104"/>
      <c r="H1087" s="104"/>
      <c r="I1087" s="104"/>
    </row>
    <row r="1088" spans="2:9" ht="35.1" customHeight="1">
      <c r="B1088" s="211"/>
      <c r="C1088" s="104"/>
      <c r="D1088" s="104"/>
      <c r="E1088" s="104"/>
      <c r="F1088" s="104"/>
      <c r="G1088" s="104"/>
      <c r="H1088" s="104"/>
      <c r="I1088" s="104"/>
    </row>
    <row r="1089" spans="2:9" ht="35.1" customHeight="1">
      <c r="B1089" s="211"/>
      <c r="C1089" s="104"/>
      <c r="D1089" s="104"/>
      <c r="E1089" s="104"/>
      <c r="F1089" s="104"/>
      <c r="G1089" s="104"/>
      <c r="H1089" s="104"/>
      <c r="I1089" s="104"/>
    </row>
    <row r="1090" spans="2:9" ht="35.1" customHeight="1">
      <c r="B1090" s="211"/>
      <c r="C1090" s="104"/>
      <c r="D1090" s="104"/>
      <c r="E1090" s="104"/>
      <c r="F1090" s="104"/>
      <c r="G1090" s="104"/>
      <c r="H1090" s="104"/>
      <c r="I1090" s="104"/>
    </row>
    <row r="1091" spans="2:9" ht="35.1" customHeight="1">
      <c r="B1091" s="211"/>
      <c r="C1091" s="104"/>
      <c r="D1091" s="104"/>
      <c r="E1091" s="104"/>
      <c r="F1091" s="104"/>
      <c r="G1091" s="104"/>
      <c r="H1091" s="104"/>
      <c r="I1091" s="104"/>
    </row>
    <row r="1092" spans="2:9" ht="35.1" customHeight="1">
      <c r="B1092" s="211"/>
      <c r="C1092" s="104"/>
      <c r="D1092" s="104"/>
      <c r="E1092" s="104"/>
      <c r="F1092" s="104"/>
      <c r="G1092" s="104"/>
      <c r="H1092" s="104"/>
      <c r="I1092" s="104"/>
    </row>
    <row r="1093" spans="2:9" ht="35.1" customHeight="1">
      <c r="B1093" s="211"/>
      <c r="C1093" s="104"/>
      <c r="D1093" s="104"/>
      <c r="E1093" s="104"/>
      <c r="F1093" s="104"/>
      <c r="G1093" s="104"/>
      <c r="H1093" s="104"/>
      <c r="I1093" s="104"/>
    </row>
    <row r="1094" spans="2:9" ht="35.1" customHeight="1">
      <c r="B1094" s="211"/>
      <c r="C1094" s="104"/>
      <c r="D1094" s="104"/>
      <c r="E1094" s="104"/>
      <c r="F1094" s="104"/>
      <c r="G1094" s="104"/>
      <c r="H1094" s="104"/>
      <c r="I1094" s="104"/>
    </row>
    <row r="1095" spans="2:9" ht="35.1" customHeight="1">
      <c r="B1095" s="211"/>
      <c r="C1095" s="104"/>
      <c r="D1095" s="104"/>
      <c r="E1095" s="104"/>
      <c r="F1095" s="104"/>
      <c r="G1095" s="104"/>
      <c r="H1095" s="104"/>
      <c r="I1095" s="104"/>
    </row>
    <row r="1096" spans="2:9" ht="35.1" customHeight="1">
      <c r="B1096" s="211"/>
      <c r="C1096" s="104"/>
      <c r="D1096" s="104"/>
      <c r="E1096" s="104"/>
      <c r="F1096" s="104"/>
      <c r="G1096" s="104"/>
      <c r="H1096" s="104"/>
      <c r="I1096" s="104"/>
    </row>
    <row r="1097" spans="2:9" ht="35.1" customHeight="1">
      <c r="B1097" s="211"/>
      <c r="C1097" s="104"/>
      <c r="D1097" s="104"/>
      <c r="E1097" s="104"/>
      <c r="F1097" s="104"/>
      <c r="G1097" s="104"/>
      <c r="H1097" s="104"/>
      <c r="I1097" s="104"/>
    </row>
    <row r="1098" spans="2:9" ht="35.1" customHeight="1">
      <c r="B1098" s="211"/>
      <c r="C1098" s="104"/>
      <c r="D1098" s="104"/>
      <c r="E1098" s="104"/>
      <c r="F1098" s="104"/>
      <c r="G1098" s="104"/>
      <c r="H1098" s="104"/>
      <c r="I1098" s="104"/>
    </row>
    <row r="1099" spans="2:9" ht="35.1" customHeight="1">
      <c r="B1099" s="211"/>
      <c r="C1099" s="104"/>
      <c r="D1099" s="104"/>
      <c r="E1099" s="104"/>
      <c r="F1099" s="104"/>
      <c r="G1099" s="104"/>
      <c r="H1099" s="104"/>
      <c r="I1099" s="104"/>
    </row>
    <row r="1100" spans="2:9" ht="35.1" customHeight="1">
      <c r="B1100" s="211"/>
      <c r="C1100" s="104"/>
      <c r="D1100" s="104"/>
      <c r="E1100" s="104"/>
      <c r="F1100" s="104"/>
      <c r="G1100" s="104"/>
      <c r="H1100" s="104"/>
      <c r="I1100" s="104"/>
    </row>
    <row r="1101" spans="2:9" ht="35.1" customHeight="1">
      <c r="B1101" s="211"/>
      <c r="C1101" s="104"/>
      <c r="D1101" s="104"/>
      <c r="E1101" s="104"/>
      <c r="F1101" s="104"/>
      <c r="G1101" s="104"/>
      <c r="H1101" s="104"/>
      <c r="I1101" s="104"/>
    </row>
    <row r="1102" spans="2:9" ht="35.1" customHeight="1">
      <c r="B1102" s="211"/>
      <c r="C1102" s="104"/>
      <c r="D1102" s="104"/>
      <c r="E1102" s="104"/>
      <c r="F1102" s="104"/>
      <c r="G1102" s="104"/>
      <c r="H1102" s="104"/>
      <c r="I1102" s="104"/>
    </row>
    <row r="1103" spans="2:9" ht="35.1" customHeight="1">
      <c r="B1103" s="211"/>
      <c r="C1103" s="104"/>
      <c r="D1103" s="104"/>
      <c r="E1103" s="104"/>
      <c r="F1103" s="104"/>
      <c r="G1103" s="104"/>
      <c r="H1103" s="104"/>
      <c r="I1103" s="104"/>
    </row>
    <row r="1104" spans="2:9" ht="35.1" customHeight="1">
      <c r="B1104" s="211"/>
      <c r="C1104" s="104"/>
      <c r="D1104" s="104"/>
      <c r="E1104" s="104"/>
      <c r="F1104" s="104"/>
      <c r="G1104" s="104"/>
      <c r="H1104" s="104"/>
      <c r="I1104" s="104"/>
    </row>
    <row r="1105" spans="2:9" ht="35.1" customHeight="1">
      <c r="B1105" s="211"/>
      <c r="C1105" s="104"/>
      <c r="D1105" s="104"/>
      <c r="E1105" s="104"/>
      <c r="F1105" s="104"/>
      <c r="G1105" s="104"/>
      <c r="H1105" s="104"/>
      <c r="I1105" s="104"/>
    </row>
    <row r="1106" spans="2:9" ht="35.1" customHeight="1">
      <c r="B1106" s="211"/>
      <c r="C1106" s="104"/>
      <c r="D1106" s="104"/>
      <c r="E1106" s="104"/>
      <c r="F1106" s="104"/>
      <c r="G1106" s="104"/>
      <c r="H1106" s="104"/>
      <c r="I1106" s="104"/>
    </row>
    <row r="1107" spans="2:9" ht="35.1" customHeight="1">
      <c r="B1107" s="211"/>
      <c r="C1107" s="104"/>
      <c r="D1107" s="104"/>
      <c r="E1107" s="104"/>
      <c r="F1107" s="104"/>
      <c r="G1107" s="104"/>
      <c r="H1107" s="104"/>
      <c r="I1107" s="104"/>
    </row>
    <row r="1108" spans="2:9" ht="35.1" customHeight="1">
      <c r="B1108" s="211"/>
      <c r="C1108" s="104"/>
      <c r="D1108" s="104"/>
      <c r="E1108" s="104"/>
      <c r="F1108" s="104"/>
      <c r="G1108" s="104"/>
      <c r="H1108" s="104"/>
      <c r="I1108" s="104"/>
    </row>
    <row r="1109" spans="2:9" ht="35.1" customHeight="1">
      <c r="B1109" s="211"/>
      <c r="C1109" s="104"/>
      <c r="D1109" s="104"/>
      <c r="E1109" s="104"/>
      <c r="F1109" s="104"/>
      <c r="G1109" s="104"/>
      <c r="H1109" s="104"/>
      <c r="I1109" s="104"/>
    </row>
    <row r="1110" spans="2:9" ht="35.1" customHeight="1">
      <c r="B1110" s="211"/>
      <c r="C1110" s="104"/>
      <c r="D1110" s="104"/>
      <c r="E1110" s="104"/>
      <c r="F1110" s="104"/>
      <c r="G1110" s="104"/>
      <c r="H1110" s="104"/>
      <c r="I1110" s="104"/>
    </row>
    <row r="1111" spans="2:9" ht="35.1" customHeight="1">
      <c r="B1111" s="211"/>
      <c r="C1111" s="104"/>
      <c r="D1111" s="104"/>
      <c r="E1111" s="104"/>
      <c r="F1111" s="104"/>
      <c r="G1111" s="104"/>
      <c r="H1111" s="104"/>
      <c r="I1111" s="104"/>
    </row>
    <row r="1112" spans="2:9" ht="35.1" customHeight="1">
      <c r="B1112" s="211"/>
      <c r="C1112" s="104"/>
      <c r="D1112" s="104"/>
      <c r="E1112" s="104"/>
      <c r="F1112" s="104"/>
      <c r="G1112" s="104"/>
      <c r="H1112" s="104"/>
      <c r="I1112" s="104"/>
    </row>
    <row r="1113" spans="2:9" ht="35.1" customHeight="1">
      <c r="B1113" s="211"/>
      <c r="C1113" s="104"/>
      <c r="D1113" s="104"/>
      <c r="E1113" s="104"/>
      <c r="F1113" s="104"/>
      <c r="G1113" s="104"/>
      <c r="H1113" s="104"/>
      <c r="I1113" s="104"/>
    </row>
    <row r="1114" spans="2:9" ht="35.1" customHeight="1">
      <c r="B1114" s="211"/>
      <c r="C1114" s="104"/>
      <c r="D1114" s="104"/>
      <c r="E1114" s="104"/>
      <c r="F1114" s="104"/>
      <c r="G1114" s="104"/>
      <c r="H1114" s="104"/>
      <c r="I1114" s="104"/>
    </row>
    <row r="1115" spans="2:9" ht="35.1" customHeight="1">
      <c r="B1115" s="211"/>
      <c r="C1115" s="104"/>
      <c r="D1115" s="104"/>
      <c r="E1115" s="104"/>
      <c r="F1115" s="104"/>
      <c r="G1115" s="104"/>
      <c r="H1115" s="104"/>
      <c r="I1115" s="104"/>
    </row>
    <row r="1116" spans="2:9" ht="35.1" customHeight="1">
      <c r="B1116" s="211"/>
      <c r="C1116" s="104"/>
      <c r="D1116" s="104"/>
      <c r="E1116" s="104"/>
      <c r="F1116" s="104"/>
      <c r="G1116" s="104"/>
      <c r="H1116" s="104"/>
      <c r="I1116" s="104"/>
    </row>
    <row r="1117" spans="2:9" ht="35.1" customHeight="1">
      <c r="B1117" s="211"/>
      <c r="C1117" s="104"/>
      <c r="D1117" s="104"/>
      <c r="E1117" s="104"/>
      <c r="F1117" s="104"/>
      <c r="G1117" s="104"/>
      <c r="H1117" s="104"/>
      <c r="I1117" s="104"/>
    </row>
    <row r="1118" spans="2:9" ht="35.1" customHeight="1">
      <c r="B1118" s="211"/>
      <c r="C1118" s="104"/>
      <c r="D1118" s="104"/>
      <c r="E1118" s="104"/>
      <c r="F1118" s="104"/>
      <c r="G1118" s="104"/>
      <c r="H1118" s="104"/>
      <c r="I1118" s="104"/>
    </row>
    <row r="1119" spans="2:9" ht="35.1" customHeight="1">
      <c r="B1119" s="211"/>
      <c r="C1119" s="104"/>
      <c r="D1119" s="104"/>
      <c r="E1119" s="104"/>
      <c r="F1119" s="104"/>
      <c r="G1119" s="104"/>
      <c r="H1119" s="104"/>
      <c r="I1119" s="104"/>
    </row>
    <row r="1120" spans="2:9" ht="35.1" customHeight="1">
      <c r="B1120" s="211"/>
      <c r="C1120" s="104"/>
      <c r="D1120" s="104"/>
      <c r="E1120" s="104"/>
      <c r="F1120" s="104"/>
      <c r="G1120" s="104"/>
      <c r="H1120" s="104"/>
      <c r="I1120" s="104"/>
    </row>
    <row r="1121" spans="2:9" ht="35.1" customHeight="1">
      <c r="B1121" s="211"/>
      <c r="C1121" s="104"/>
      <c r="D1121" s="104"/>
      <c r="E1121" s="104"/>
      <c r="F1121" s="104"/>
      <c r="G1121" s="104"/>
      <c r="H1121" s="104"/>
      <c r="I1121" s="104"/>
    </row>
    <row r="1122" spans="2:9" ht="35.1" customHeight="1">
      <c r="B1122" s="211"/>
      <c r="C1122" s="104"/>
      <c r="D1122" s="104"/>
      <c r="E1122" s="104"/>
      <c r="F1122" s="104"/>
      <c r="G1122" s="104"/>
      <c r="H1122" s="104"/>
      <c r="I1122" s="104"/>
    </row>
    <row r="1123" spans="2:9" ht="35.1" customHeight="1">
      <c r="B1123" s="211"/>
      <c r="C1123" s="104"/>
      <c r="D1123" s="104"/>
      <c r="E1123" s="104"/>
      <c r="F1123" s="104"/>
      <c r="G1123" s="104"/>
      <c r="H1123" s="104"/>
      <c r="I1123" s="104"/>
    </row>
    <row r="1124" spans="2:9" ht="35.1" customHeight="1">
      <c r="B1124" s="211"/>
      <c r="C1124" s="104"/>
      <c r="D1124" s="104"/>
      <c r="E1124" s="104"/>
      <c r="F1124" s="104"/>
      <c r="G1124" s="104"/>
      <c r="H1124" s="104"/>
      <c r="I1124" s="104"/>
    </row>
    <row r="1125" spans="2:9" ht="35.1" customHeight="1">
      <c r="B1125" s="211"/>
      <c r="C1125" s="104"/>
      <c r="D1125" s="104"/>
      <c r="E1125" s="104"/>
      <c r="F1125" s="104"/>
      <c r="G1125" s="104"/>
      <c r="H1125" s="104"/>
      <c r="I1125" s="104"/>
    </row>
    <row r="1126" spans="2:9" ht="35.1" customHeight="1">
      <c r="B1126" s="211"/>
      <c r="C1126" s="104"/>
      <c r="D1126" s="104"/>
      <c r="E1126" s="104"/>
      <c r="F1126" s="104"/>
      <c r="G1126" s="104"/>
      <c r="H1126" s="104"/>
      <c r="I1126" s="104"/>
    </row>
    <row r="1127" spans="2:9" ht="35.1" customHeight="1">
      <c r="B1127" s="211"/>
      <c r="C1127" s="104"/>
      <c r="D1127" s="104"/>
      <c r="E1127" s="104"/>
      <c r="F1127" s="104"/>
      <c r="G1127" s="104"/>
      <c r="H1127" s="104"/>
      <c r="I1127" s="104"/>
    </row>
    <row r="1128" spans="2:9" ht="35.1" customHeight="1">
      <c r="B1128" s="211"/>
      <c r="C1128" s="104"/>
      <c r="D1128" s="104"/>
      <c r="E1128" s="104"/>
      <c r="F1128" s="104"/>
      <c r="G1128" s="104"/>
      <c r="H1128" s="104"/>
      <c r="I1128" s="104"/>
    </row>
    <row r="1129" spans="2:9" ht="35.1" customHeight="1">
      <c r="B1129" s="211"/>
      <c r="C1129" s="104"/>
      <c r="D1129" s="104"/>
      <c r="E1129" s="104"/>
      <c r="F1129" s="104"/>
      <c r="G1129" s="104"/>
      <c r="H1129" s="104"/>
      <c r="I1129" s="104"/>
    </row>
    <row r="1130" spans="2:9" ht="35.1" customHeight="1">
      <c r="B1130" s="211"/>
      <c r="C1130" s="104"/>
      <c r="D1130" s="104"/>
      <c r="E1130" s="104"/>
      <c r="F1130" s="104"/>
      <c r="G1130" s="104"/>
      <c r="H1130" s="104"/>
      <c r="I1130" s="104"/>
    </row>
    <row r="1131" spans="2:9" ht="35.1" customHeight="1">
      <c r="B1131" s="211"/>
      <c r="C1131" s="104"/>
      <c r="D1131" s="104"/>
      <c r="E1131" s="104"/>
      <c r="F1131" s="104"/>
      <c r="G1131" s="104"/>
      <c r="H1131" s="104"/>
      <c r="I1131" s="104"/>
    </row>
    <row r="1132" spans="2:9" ht="35.1" customHeight="1">
      <c r="B1132" s="211"/>
      <c r="C1132" s="104"/>
      <c r="D1132" s="104"/>
      <c r="E1132" s="104"/>
      <c r="F1132" s="104"/>
      <c r="G1132" s="104"/>
      <c r="H1132" s="104"/>
      <c r="I1132" s="104"/>
    </row>
    <row r="1133" spans="2:9" ht="35.1" customHeight="1">
      <c r="B1133" s="211"/>
      <c r="C1133" s="104"/>
      <c r="D1133" s="104"/>
      <c r="E1133" s="104"/>
      <c r="F1133" s="104"/>
      <c r="G1133" s="104"/>
      <c r="H1133" s="104"/>
      <c r="I1133" s="104"/>
    </row>
    <row r="1134" spans="2:9" ht="35.1" customHeight="1">
      <c r="B1134" s="211"/>
      <c r="C1134" s="104"/>
      <c r="D1134" s="104"/>
      <c r="E1134" s="104"/>
      <c r="F1134" s="104"/>
      <c r="G1134" s="104"/>
      <c r="H1134" s="104"/>
      <c r="I1134" s="104"/>
    </row>
    <row r="1135" spans="2:9" ht="35.1" customHeight="1">
      <c r="B1135" s="211"/>
      <c r="C1135" s="104"/>
      <c r="D1135" s="104"/>
      <c r="E1135" s="104"/>
      <c r="F1135" s="104"/>
      <c r="G1135" s="104"/>
      <c r="H1135" s="104"/>
      <c r="I1135" s="104"/>
    </row>
    <row r="1136" spans="2:9" ht="35.1" customHeight="1">
      <c r="B1136" s="211"/>
      <c r="C1136" s="104"/>
      <c r="D1136" s="104"/>
      <c r="E1136" s="104"/>
      <c r="F1136" s="104"/>
      <c r="G1136" s="104"/>
      <c r="H1136" s="104"/>
      <c r="I1136" s="104"/>
    </row>
    <row r="1137" spans="2:9" ht="35.1" customHeight="1">
      <c r="B1137" s="211"/>
      <c r="C1137" s="104"/>
      <c r="D1137" s="104"/>
      <c r="E1137" s="104"/>
      <c r="F1137" s="104"/>
      <c r="G1137" s="104"/>
      <c r="H1137" s="104"/>
      <c r="I1137" s="104"/>
    </row>
    <row r="1138" spans="2:9" ht="35.1" customHeight="1">
      <c r="B1138" s="211"/>
      <c r="C1138" s="104"/>
      <c r="D1138" s="104"/>
      <c r="E1138" s="104"/>
      <c r="F1138" s="104"/>
      <c r="G1138" s="104"/>
      <c r="H1138" s="104"/>
      <c r="I1138" s="104"/>
    </row>
    <row r="1139" spans="2:9" ht="35.1" customHeight="1">
      <c r="B1139" s="211"/>
      <c r="C1139" s="104"/>
      <c r="D1139" s="104"/>
      <c r="E1139" s="104"/>
      <c r="F1139" s="104"/>
      <c r="G1139" s="104"/>
      <c r="H1139" s="104"/>
      <c r="I1139" s="104"/>
    </row>
    <row r="1140" spans="2:9" ht="35.1" customHeight="1">
      <c r="B1140" s="211"/>
      <c r="C1140" s="104"/>
      <c r="D1140" s="104"/>
      <c r="E1140" s="104"/>
      <c r="F1140" s="104"/>
      <c r="G1140" s="104"/>
      <c r="H1140" s="104"/>
      <c r="I1140" s="104"/>
    </row>
    <row r="1141" spans="2:9" ht="35.1" customHeight="1">
      <c r="B1141" s="211"/>
      <c r="C1141" s="104"/>
      <c r="D1141" s="104"/>
      <c r="E1141" s="104"/>
      <c r="F1141" s="104"/>
      <c r="G1141" s="104"/>
      <c r="H1141" s="104"/>
      <c r="I1141" s="104"/>
    </row>
    <row r="1142" spans="2:9" ht="35.1" customHeight="1">
      <c r="B1142" s="211"/>
      <c r="C1142" s="104"/>
      <c r="D1142" s="104"/>
      <c r="E1142" s="104"/>
      <c r="F1142" s="104"/>
      <c r="G1142" s="104"/>
      <c r="H1142" s="104"/>
      <c r="I1142" s="104"/>
    </row>
    <row r="1143" spans="2:9" ht="35.1" customHeight="1">
      <c r="B1143" s="211"/>
      <c r="C1143" s="104"/>
      <c r="D1143" s="104"/>
      <c r="E1143" s="104"/>
      <c r="F1143" s="104"/>
      <c r="G1143" s="104"/>
      <c r="H1143" s="104"/>
      <c r="I1143" s="104"/>
    </row>
    <row r="1144" spans="2:9" ht="35.1" customHeight="1">
      <c r="B1144" s="211"/>
      <c r="C1144" s="104"/>
      <c r="D1144" s="104"/>
      <c r="E1144" s="104"/>
      <c r="F1144" s="104"/>
      <c r="G1144" s="104"/>
      <c r="H1144" s="104"/>
      <c r="I1144" s="104"/>
    </row>
    <row r="1145" spans="2:9" ht="35.1" customHeight="1">
      <c r="B1145" s="211"/>
      <c r="C1145" s="104"/>
      <c r="D1145" s="104"/>
      <c r="E1145" s="104"/>
      <c r="F1145" s="104"/>
      <c r="G1145" s="104"/>
      <c r="H1145" s="104"/>
      <c r="I1145" s="104"/>
    </row>
    <row r="1146" spans="2:9" ht="35.1" customHeight="1">
      <c r="B1146" s="211"/>
      <c r="C1146" s="104"/>
      <c r="D1146" s="104"/>
      <c r="E1146" s="104"/>
      <c r="F1146" s="104"/>
      <c r="G1146" s="104"/>
      <c r="H1146" s="104"/>
      <c r="I1146" s="104"/>
    </row>
    <row r="1147" spans="2:9" ht="35.1" customHeight="1">
      <c r="B1147" s="211"/>
      <c r="C1147" s="104"/>
      <c r="D1147" s="104"/>
      <c r="E1147" s="104"/>
      <c r="F1147" s="104"/>
      <c r="G1147" s="104"/>
      <c r="H1147" s="104"/>
      <c r="I1147" s="104"/>
    </row>
    <row r="1148" spans="2:9" ht="35.1" customHeight="1">
      <c r="B1148" s="211"/>
      <c r="C1148" s="104"/>
      <c r="D1148" s="104"/>
      <c r="E1148" s="104"/>
      <c r="F1148" s="104"/>
      <c r="G1148" s="104"/>
      <c r="H1148" s="104"/>
      <c r="I1148" s="104"/>
    </row>
    <row r="1149" spans="2:9" ht="35.1" customHeight="1">
      <c r="B1149" s="211"/>
      <c r="C1149" s="104"/>
      <c r="D1149" s="104"/>
      <c r="E1149" s="104"/>
      <c r="F1149" s="104"/>
      <c r="G1149" s="104"/>
      <c r="H1149" s="104"/>
      <c r="I1149" s="104"/>
    </row>
    <row r="1150" spans="2:9" ht="35.1" customHeight="1">
      <c r="B1150" s="211"/>
      <c r="C1150" s="104"/>
      <c r="D1150" s="104"/>
      <c r="E1150" s="104"/>
      <c r="F1150" s="104"/>
      <c r="G1150" s="104"/>
      <c r="H1150" s="104"/>
      <c r="I1150" s="104"/>
    </row>
    <row r="1151" spans="2:9" ht="35.1" customHeight="1">
      <c r="B1151" s="211"/>
      <c r="C1151" s="104"/>
      <c r="D1151" s="104"/>
      <c r="E1151" s="104"/>
      <c r="F1151" s="104"/>
      <c r="G1151" s="104"/>
      <c r="H1151" s="104"/>
      <c r="I1151" s="104"/>
    </row>
    <row r="1152" spans="2:9" ht="35.1" customHeight="1">
      <c r="B1152" s="211"/>
      <c r="C1152" s="104"/>
      <c r="D1152" s="104"/>
      <c r="E1152" s="104"/>
      <c r="F1152" s="104"/>
      <c r="G1152" s="104"/>
      <c r="H1152" s="104"/>
      <c r="I1152" s="104"/>
    </row>
    <row r="1153" spans="2:9" ht="35.1" customHeight="1">
      <c r="B1153" s="211"/>
      <c r="C1153" s="104"/>
      <c r="D1153" s="104"/>
      <c r="E1153" s="104"/>
      <c r="F1153" s="104"/>
      <c r="G1153" s="104"/>
      <c r="H1153" s="104"/>
      <c r="I1153" s="104"/>
    </row>
    <row r="1154" spans="2:9" ht="35.1" customHeight="1">
      <c r="B1154" s="211"/>
      <c r="C1154" s="104"/>
      <c r="D1154" s="104"/>
      <c r="E1154" s="104"/>
      <c r="F1154" s="104"/>
      <c r="G1154" s="104"/>
      <c r="H1154" s="104"/>
      <c r="I1154" s="104"/>
    </row>
    <row r="1155" spans="2:9" ht="35.1" customHeight="1">
      <c r="B1155" s="211"/>
      <c r="C1155" s="104"/>
      <c r="D1155" s="104"/>
      <c r="E1155" s="104"/>
      <c r="F1155" s="104"/>
      <c r="G1155" s="104"/>
      <c r="H1155" s="104"/>
      <c r="I1155" s="104"/>
    </row>
    <row r="1156" spans="2:9" ht="35.1" customHeight="1">
      <c r="B1156" s="211"/>
      <c r="C1156" s="104"/>
      <c r="D1156" s="104"/>
      <c r="E1156" s="104"/>
      <c r="F1156" s="104"/>
      <c r="G1156" s="104"/>
      <c r="H1156" s="104"/>
      <c r="I1156" s="104"/>
    </row>
    <row r="1157" spans="2:9" ht="35.1" customHeight="1">
      <c r="B1157" s="211"/>
      <c r="C1157" s="104"/>
      <c r="D1157" s="104"/>
      <c r="E1157" s="104"/>
      <c r="F1157" s="104"/>
      <c r="G1157" s="104"/>
      <c r="H1157" s="104"/>
      <c r="I1157" s="104"/>
    </row>
    <row r="1158" spans="2:9" ht="35.1" customHeight="1">
      <c r="B1158" s="211"/>
      <c r="C1158" s="104"/>
      <c r="D1158" s="104"/>
      <c r="E1158" s="104"/>
      <c r="F1158" s="104"/>
      <c r="G1158" s="104"/>
      <c r="H1158" s="104"/>
      <c r="I1158" s="104"/>
    </row>
    <row r="1159" spans="2:9" ht="35.1" customHeight="1">
      <c r="B1159" s="211"/>
      <c r="C1159" s="104"/>
      <c r="D1159" s="104"/>
      <c r="E1159" s="104"/>
      <c r="F1159" s="104"/>
      <c r="G1159" s="104"/>
      <c r="H1159" s="104"/>
      <c r="I1159" s="104"/>
    </row>
    <row r="1160" spans="2:9" ht="35.1" customHeight="1">
      <c r="B1160" s="211"/>
      <c r="C1160" s="104"/>
      <c r="D1160" s="104"/>
      <c r="E1160" s="104"/>
      <c r="F1160" s="104"/>
      <c r="G1160" s="104"/>
      <c r="H1160" s="104"/>
      <c r="I1160" s="104"/>
    </row>
    <row r="1161" spans="2:9" ht="35.1" customHeight="1">
      <c r="B1161" s="211"/>
      <c r="C1161" s="104"/>
      <c r="D1161" s="104"/>
      <c r="E1161" s="104"/>
      <c r="F1161" s="104"/>
      <c r="G1161" s="104"/>
      <c r="H1161" s="104"/>
      <c r="I1161" s="104"/>
    </row>
    <row r="1162" spans="2:9" ht="35.1" customHeight="1">
      <c r="B1162" s="211"/>
      <c r="C1162" s="104"/>
      <c r="D1162" s="104"/>
      <c r="E1162" s="104"/>
      <c r="F1162" s="104"/>
      <c r="G1162" s="104"/>
      <c r="H1162" s="104"/>
      <c r="I1162" s="104"/>
    </row>
    <row r="1163" spans="2:9" ht="35.1" customHeight="1">
      <c r="B1163" s="211"/>
      <c r="C1163" s="104"/>
      <c r="D1163" s="104"/>
      <c r="E1163" s="104"/>
      <c r="F1163" s="104"/>
      <c r="G1163" s="104"/>
      <c r="H1163" s="104"/>
      <c r="I1163" s="104"/>
    </row>
    <row r="1164" spans="2:9" ht="35.1" customHeight="1">
      <c r="B1164" s="211"/>
      <c r="C1164" s="104"/>
      <c r="D1164" s="104"/>
      <c r="E1164" s="104"/>
      <c r="F1164" s="104"/>
      <c r="G1164" s="104"/>
      <c r="H1164" s="104"/>
      <c r="I1164" s="104"/>
    </row>
    <row r="1165" spans="2:9" ht="35.1" customHeight="1">
      <c r="B1165" s="211"/>
      <c r="C1165" s="104"/>
      <c r="D1165" s="104"/>
      <c r="E1165" s="104"/>
      <c r="F1165" s="104"/>
      <c r="G1165" s="104"/>
      <c r="H1165" s="104"/>
      <c r="I1165" s="104"/>
    </row>
    <row r="1166" spans="2:9" ht="35.1" customHeight="1">
      <c r="B1166" s="211"/>
      <c r="C1166" s="104"/>
      <c r="D1166" s="104"/>
      <c r="E1166" s="104"/>
      <c r="F1166" s="104"/>
      <c r="G1166" s="104"/>
      <c r="H1166" s="104"/>
      <c r="I1166" s="104"/>
    </row>
    <row r="1167" spans="2:9" ht="35.1" customHeight="1">
      <c r="B1167" s="211"/>
      <c r="C1167" s="104"/>
      <c r="D1167" s="104"/>
      <c r="E1167" s="104"/>
      <c r="F1167" s="104"/>
      <c r="G1167" s="104"/>
      <c r="H1167" s="104"/>
      <c r="I1167" s="104"/>
    </row>
    <row r="1168" spans="2:9" ht="35.1" customHeight="1">
      <c r="B1168" s="211"/>
      <c r="C1168" s="104"/>
      <c r="D1168" s="104"/>
      <c r="E1168" s="104"/>
      <c r="F1168" s="104"/>
      <c r="G1168" s="104"/>
      <c r="H1168" s="104"/>
      <c r="I1168" s="104"/>
    </row>
    <row r="1169" spans="2:9" ht="35.1" customHeight="1">
      <c r="B1169" s="211"/>
      <c r="C1169" s="104"/>
      <c r="D1169" s="104"/>
      <c r="E1169" s="104"/>
      <c r="F1169" s="104"/>
      <c r="G1169" s="104"/>
      <c r="H1169" s="104"/>
      <c r="I1169" s="104"/>
    </row>
    <row r="1170" spans="2:9" ht="35.1" customHeight="1">
      <c r="B1170" s="211"/>
      <c r="C1170" s="104"/>
      <c r="D1170" s="104"/>
      <c r="E1170" s="104"/>
      <c r="F1170" s="104"/>
      <c r="G1170" s="104"/>
      <c r="H1170" s="104"/>
      <c r="I1170" s="104"/>
    </row>
    <row r="1171" spans="2:9" ht="35.1" customHeight="1">
      <c r="B1171" s="211"/>
      <c r="C1171" s="104"/>
      <c r="D1171" s="104"/>
      <c r="E1171" s="104"/>
      <c r="F1171" s="104"/>
      <c r="G1171" s="104"/>
      <c r="H1171" s="104"/>
      <c r="I1171" s="104"/>
    </row>
    <row r="1172" spans="2:9" ht="35.1" customHeight="1">
      <c r="B1172" s="211"/>
      <c r="C1172" s="104"/>
      <c r="D1172" s="104"/>
      <c r="E1172" s="104"/>
      <c r="F1172" s="104"/>
      <c r="G1172" s="104"/>
      <c r="H1172" s="104"/>
      <c r="I1172" s="104"/>
    </row>
    <row r="1173" spans="2:9" ht="35.1" customHeight="1">
      <c r="B1173" s="211"/>
      <c r="C1173" s="104"/>
      <c r="D1173" s="104"/>
      <c r="E1173" s="104"/>
      <c r="F1173" s="104"/>
      <c r="G1173" s="104"/>
      <c r="H1173" s="104"/>
      <c r="I1173" s="104"/>
    </row>
    <row r="1174" spans="2:9" ht="35.1" customHeight="1">
      <c r="B1174" s="211"/>
      <c r="C1174" s="104"/>
      <c r="D1174" s="104"/>
      <c r="E1174" s="104"/>
      <c r="F1174" s="104"/>
      <c r="G1174" s="104"/>
      <c r="H1174" s="104"/>
      <c r="I1174" s="104"/>
    </row>
    <row r="1175" spans="2:9" ht="35.1" customHeight="1">
      <c r="B1175" s="211"/>
      <c r="C1175" s="104"/>
      <c r="D1175" s="104"/>
      <c r="E1175" s="104"/>
      <c r="F1175" s="104"/>
      <c r="G1175" s="104"/>
      <c r="H1175" s="104"/>
      <c r="I1175" s="104"/>
    </row>
    <row r="1176" spans="2:9" ht="35.1" customHeight="1">
      <c r="B1176" s="211"/>
      <c r="C1176" s="104"/>
      <c r="D1176" s="104"/>
      <c r="E1176" s="104"/>
      <c r="F1176" s="104"/>
      <c r="G1176" s="104"/>
      <c r="H1176" s="104"/>
      <c r="I1176" s="104"/>
    </row>
    <row r="1177" spans="2:9" ht="35.1" customHeight="1">
      <c r="B1177" s="211"/>
      <c r="C1177" s="104"/>
      <c r="D1177" s="104"/>
      <c r="E1177" s="104"/>
      <c r="F1177" s="104"/>
      <c r="G1177" s="104"/>
      <c r="H1177" s="104"/>
      <c r="I1177" s="104"/>
    </row>
    <row r="1178" spans="2:9" ht="35.1" customHeight="1">
      <c r="B1178" s="211"/>
      <c r="C1178" s="104"/>
      <c r="D1178" s="104"/>
      <c r="E1178" s="104"/>
      <c r="F1178" s="104"/>
      <c r="G1178" s="104"/>
      <c r="H1178" s="104"/>
      <c r="I1178" s="104"/>
    </row>
    <row r="1179" spans="2:9" ht="35.1" customHeight="1">
      <c r="B1179" s="211"/>
      <c r="C1179" s="104"/>
      <c r="D1179" s="104"/>
      <c r="E1179" s="104"/>
      <c r="F1179" s="104"/>
      <c r="G1179" s="104"/>
      <c r="H1179" s="104"/>
      <c r="I1179" s="104"/>
    </row>
    <row r="1180" spans="2:9" ht="35.1" customHeight="1">
      <c r="B1180" s="211"/>
      <c r="C1180" s="104"/>
      <c r="D1180" s="104"/>
      <c r="E1180" s="104"/>
      <c r="F1180" s="104"/>
      <c r="G1180" s="104"/>
      <c r="H1180" s="104"/>
      <c r="I1180" s="104"/>
    </row>
    <row r="1181" spans="2:9" ht="35.1" customHeight="1">
      <c r="B1181" s="211"/>
      <c r="C1181" s="104"/>
      <c r="D1181" s="104"/>
      <c r="E1181" s="104"/>
      <c r="F1181" s="104"/>
      <c r="G1181" s="104"/>
      <c r="H1181" s="104"/>
      <c r="I1181" s="104"/>
    </row>
    <row r="1182" spans="2:9" ht="35.1" customHeight="1">
      <c r="B1182" s="211"/>
      <c r="C1182" s="104"/>
      <c r="D1182" s="104"/>
      <c r="E1182" s="104"/>
      <c r="F1182" s="104"/>
      <c r="G1182" s="104"/>
      <c r="H1182" s="104"/>
      <c r="I1182" s="104"/>
    </row>
    <row r="1183" spans="2:9" ht="35.1" customHeight="1">
      <c r="B1183" s="211"/>
      <c r="C1183" s="104"/>
      <c r="D1183" s="104"/>
      <c r="E1183" s="104"/>
      <c r="F1183" s="104"/>
      <c r="G1183" s="104"/>
      <c r="H1183" s="104"/>
      <c r="I1183" s="104"/>
    </row>
    <row r="1184" spans="2:9" ht="35.1" customHeight="1">
      <c r="B1184" s="211"/>
      <c r="C1184" s="104"/>
      <c r="D1184" s="104"/>
      <c r="E1184" s="104"/>
      <c r="F1184" s="104"/>
      <c r="G1184" s="104"/>
      <c r="H1184" s="104"/>
      <c r="I1184" s="104"/>
    </row>
    <row r="1185" spans="2:9" ht="35.1" customHeight="1">
      <c r="B1185" s="211"/>
      <c r="C1185" s="104"/>
      <c r="D1185" s="104"/>
      <c r="E1185" s="104"/>
      <c r="F1185" s="104"/>
      <c r="G1185" s="104"/>
      <c r="H1185" s="104"/>
      <c r="I1185" s="104"/>
    </row>
    <row r="1186" spans="2:9" ht="35.1" customHeight="1">
      <c r="B1186" s="211"/>
      <c r="C1186" s="104"/>
      <c r="D1186" s="104"/>
      <c r="E1186" s="104"/>
      <c r="F1186" s="104"/>
      <c r="G1186" s="104"/>
      <c r="H1186" s="104"/>
      <c r="I1186" s="104"/>
    </row>
    <row r="1187" spans="2:9" ht="35.1" customHeight="1">
      <c r="B1187" s="211"/>
      <c r="C1187" s="104"/>
      <c r="D1187" s="104"/>
      <c r="E1187" s="104"/>
      <c r="F1187" s="104"/>
      <c r="G1187" s="104"/>
      <c r="H1187" s="104"/>
      <c r="I1187" s="104"/>
    </row>
    <row r="1188" spans="2:9" ht="35.1" customHeight="1">
      <c r="B1188" s="211"/>
      <c r="C1188" s="104"/>
      <c r="D1188" s="104"/>
      <c r="E1188" s="104"/>
      <c r="F1188" s="104"/>
      <c r="G1188" s="104"/>
      <c r="H1188" s="104"/>
      <c r="I1188" s="104"/>
    </row>
    <row r="1189" spans="2:9" ht="35.1" customHeight="1">
      <c r="B1189" s="211"/>
      <c r="C1189" s="104"/>
      <c r="D1189" s="104"/>
      <c r="E1189" s="104"/>
      <c r="F1189" s="104"/>
      <c r="G1189" s="104"/>
      <c r="H1189" s="104"/>
      <c r="I1189" s="104"/>
    </row>
    <row r="1190" spans="2:9" ht="35.1" customHeight="1">
      <c r="B1190" s="211"/>
      <c r="C1190" s="104"/>
      <c r="D1190" s="104"/>
      <c r="E1190" s="104"/>
      <c r="F1190" s="104"/>
      <c r="G1190" s="104"/>
      <c r="H1190" s="104"/>
      <c r="I1190" s="104"/>
    </row>
    <row r="1191" spans="2:9" ht="35.1" customHeight="1">
      <c r="B1191" s="211"/>
      <c r="C1191" s="104"/>
      <c r="D1191" s="104"/>
      <c r="E1191" s="104"/>
      <c r="F1191" s="104"/>
      <c r="G1191" s="104"/>
      <c r="H1191" s="104"/>
      <c r="I1191" s="104"/>
    </row>
    <row r="1192" spans="2:9" ht="35.1" customHeight="1">
      <c r="B1192" s="211"/>
      <c r="C1192" s="104"/>
      <c r="D1192" s="104"/>
      <c r="E1192" s="104"/>
      <c r="F1192" s="104"/>
      <c r="G1192" s="104"/>
      <c r="H1192" s="104"/>
      <c r="I1192" s="104"/>
    </row>
    <row r="1193" spans="2:9" ht="35.1" customHeight="1">
      <c r="B1193" s="211"/>
      <c r="C1193" s="104"/>
      <c r="D1193" s="104"/>
      <c r="E1193" s="104"/>
      <c r="F1193" s="104"/>
      <c r="G1193" s="104"/>
      <c r="H1193" s="104"/>
      <c r="I1193" s="104"/>
    </row>
    <row r="1194" spans="2:9" ht="35.1" customHeight="1">
      <c r="B1194" s="211"/>
      <c r="C1194" s="104"/>
      <c r="D1194" s="104"/>
      <c r="E1194" s="104"/>
      <c r="F1194" s="104"/>
      <c r="G1194" s="104"/>
      <c r="H1194" s="104"/>
      <c r="I1194" s="104"/>
    </row>
    <row r="1195" spans="2:9" ht="35.1" customHeight="1">
      <c r="B1195" s="211"/>
      <c r="C1195" s="104"/>
      <c r="D1195" s="104"/>
      <c r="E1195" s="104"/>
      <c r="F1195" s="104"/>
      <c r="G1195" s="104"/>
      <c r="H1195" s="104"/>
      <c r="I1195" s="104"/>
    </row>
    <row r="1196" spans="2:9" ht="35.1" customHeight="1">
      <c r="B1196" s="211"/>
      <c r="C1196" s="104"/>
      <c r="D1196" s="104"/>
      <c r="E1196" s="104"/>
      <c r="F1196" s="104"/>
      <c r="G1196" s="104"/>
      <c r="H1196" s="104"/>
      <c r="I1196" s="104"/>
    </row>
    <row r="1197" spans="2:9" ht="35.1" customHeight="1">
      <c r="B1197" s="211"/>
      <c r="C1197" s="104"/>
      <c r="D1197" s="104"/>
      <c r="E1197" s="104"/>
      <c r="F1197" s="104"/>
      <c r="G1197" s="104"/>
      <c r="H1197" s="104"/>
      <c r="I1197" s="104"/>
    </row>
    <row r="1198" spans="2:9" ht="35.1" customHeight="1">
      <c r="B1198" s="211"/>
      <c r="C1198" s="104"/>
      <c r="D1198" s="104"/>
      <c r="E1198" s="104"/>
      <c r="F1198" s="104"/>
      <c r="G1198" s="104"/>
      <c r="H1198" s="104"/>
      <c r="I1198" s="104"/>
    </row>
    <row r="1199" spans="2:9" ht="35.1" customHeight="1">
      <c r="B1199" s="211"/>
      <c r="C1199" s="104"/>
      <c r="D1199" s="104"/>
      <c r="E1199" s="104"/>
      <c r="F1199" s="104"/>
      <c r="G1199" s="104"/>
      <c r="H1199" s="104"/>
      <c r="I1199" s="104"/>
    </row>
    <row r="1200" spans="2:9" ht="35.1" customHeight="1">
      <c r="B1200" s="211"/>
      <c r="C1200" s="104"/>
      <c r="D1200" s="104"/>
      <c r="E1200" s="104"/>
      <c r="F1200" s="104"/>
      <c r="G1200" s="104"/>
      <c r="H1200" s="104"/>
      <c r="I1200" s="104"/>
    </row>
    <row r="1201" spans="2:9" ht="35.1" customHeight="1">
      <c r="B1201" s="211"/>
      <c r="C1201" s="104"/>
      <c r="D1201" s="104"/>
      <c r="E1201" s="104"/>
      <c r="F1201" s="104"/>
      <c r="G1201" s="104"/>
      <c r="H1201" s="104"/>
      <c r="I1201" s="104"/>
    </row>
    <row r="1202" spans="2:9" ht="35.1" customHeight="1">
      <c r="B1202" s="211"/>
      <c r="C1202" s="104"/>
      <c r="D1202" s="104"/>
      <c r="E1202" s="104"/>
      <c r="F1202" s="104"/>
      <c r="G1202" s="104"/>
      <c r="H1202" s="104"/>
      <c r="I1202" s="104"/>
    </row>
    <row r="1203" spans="2:9" ht="35.1" customHeight="1">
      <c r="B1203" s="211"/>
      <c r="C1203" s="104"/>
      <c r="D1203" s="104"/>
      <c r="E1203" s="104"/>
      <c r="F1203" s="104"/>
      <c r="G1203" s="104"/>
      <c r="H1203" s="104"/>
      <c r="I1203" s="104"/>
    </row>
    <row r="1204" spans="2:9" ht="35.1" customHeight="1">
      <c r="B1204" s="211"/>
      <c r="C1204" s="104"/>
      <c r="D1204" s="104"/>
      <c r="E1204" s="104"/>
      <c r="F1204" s="104"/>
      <c r="G1204" s="104"/>
      <c r="H1204" s="104"/>
      <c r="I1204" s="104"/>
    </row>
    <row r="1205" spans="2:9" ht="35.1" customHeight="1">
      <c r="B1205" s="211"/>
      <c r="C1205" s="104"/>
      <c r="D1205" s="104"/>
      <c r="E1205" s="104"/>
      <c r="F1205" s="104"/>
      <c r="G1205" s="104"/>
      <c r="H1205" s="104"/>
      <c r="I1205" s="104"/>
    </row>
    <row r="1206" spans="2:9" ht="35.1" customHeight="1">
      <c r="B1206" s="211"/>
      <c r="C1206" s="104"/>
      <c r="D1206" s="104"/>
      <c r="E1206" s="104"/>
      <c r="F1206" s="104"/>
      <c r="G1206" s="104"/>
      <c r="H1206" s="104"/>
      <c r="I1206" s="104"/>
    </row>
    <row r="1207" spans="2:9" ht="35.1" customHeight="1">
      <c r="B1207" s="211"/>
      <c r="C1207" s="104"/>
      <c r="D1207" s="104"/>
      <c r="E1207" s="104"/>
      <c r="F1207" s="104"/>
      <c r="G1207" s="104"/>
      <c r="H1207" s="104"/>
      <c r="I1207" s="104"/>
    </row>
    <row r="1208" spans="2:9" ht="35.1" customHeight="1">
      <c r="B1208" s="211"/>
      <c r="C1208" s="104"/>
      <c r="D1208" s="104"/>
      <c r="E1208" s="104"/>
      <c r="F1208" s="104"/>
      <c r="G1208" s="104"/>
      <c r="H1208" s="104"/>
      <c r="I1208" s="104"/>
    </row>
    <row r="1209" spans="2:9" ht="35.1" customHeight="1">
      <c r="B1209" s="211"/>
      <c r="C1209" s="104"/>
      <c r="D1209" s="104"/>
      <c r="E1209" s="104"/>
      <c r="F1209" s="104"/>
      <c r="G1209" s="104"/>
      <c r="H1209" s="104"/>
      <c r="I1209" s="104"/>
    </row>
    <row r="1210" spans="2:9" ht="35.1" customHeight="1">
      <c r="B1210" s="211"/>
      <c r="C1210" s="104"/>
      <c r="D1210" s="104"/>
      <c r="E1210" s="104"/>
      <c r="F1210" s="104"/>
      <c r="G1210" s="104"/>
      <c r="H1210" s="104"/>
      <c r="I1210" s="104"/>
    </row>
    <row r="1211" spans="2:9" ht="35.1" customHeight="1">
      <c r="B1211" s="211"/>
      <c r="C1211" s="104"/>
      <c r="D1211" s="104"/>
      <c r="E1211" s="104"/>
      <c r="F1211" s="104"/>
      <c r="G1211" s="104"/>
      <c r="H1211" s="104"/>
      <c r="I1211" s="104"/>
    </row>
    <row r="1212" spans="2:9" ht="35.1" customHeight="1">
      <c r="B1212" s="211"/>
      <c r="C1212" s="104"/>
      <c r="D1212" s="104"/>
      <c r="E1212" s="104"/>
      <c r="F1212" s="104"/>
      <c r="G1212" s="104"/>
      <c r="H1212" s="104"/>
      <c r="I1212" s="104"/>
    </row>
    <row r="1213" spans="2:9" ht="35.1" customHeight="1">
      <c r="B1213" s="211"/>
      <c r="C1213" s="104"/>
      <c r="D1213" s="104"/>
      <c r="E1213" s="104"/>
      <c r="F1213" s="104"/>
      <c r="G1213" s="104"/>
      <c r="H1213" s="104"/>
      <c r="I1213" s="104"/>
    </row>
    <row r="1214" spans="2:9" ht="35.1" customHeight="1">
      <c r="B1214" s="211"/>
      <c r="C1214" s="104"/>
      <c r="D1214" s="104"/>
      <c r="E1214" s="104"/>
      <c r="F1214" s="104"/>
      <c r="G1214" s="104"/>
      <c r="H1214" s="104"/>
      <c r="I1214" s="104"/>
    </row>
    <row r="1215" spans="2:9" ht="35.1" customHeight="1">
      <c r="B1215" s="211"/>
      <c r="C1215" s="104"/>
      <c r="D1215" s="104"/>
      <c r="E1215" s="104"/>
      <c r="F1215" s="104"/>
      <c r="G1215" s="104"/>
      <c r="H1215" s="104"/>
      <c r="I1215" s="104"/>
    </row>
    <row r="1216" spans="2:9" ht="35.1" customHeight="1">
      <c r="B1216" s="211"/>
      <c r="C1216" s="104"/>
      <c r="D1216" s="104"/>
      <c r="E1216" s="104"/>
      <c r="F1216" s="104"/>
      <c r="G1216" s="104"/>
      <c r="H1216" s="104"/>
      <c r="I1216" s="104"/>
    </row>
    <row r="1217" spans="2:9" ht="35.1" customHeight="1">
      <c r="B1217" s="211"/>
      <c r="C1217" s="104"/>
      <c r="D1217" s="104"/>
      <c r="E1217" s="104"/>
      <c r="F1217" s="104"/>
      <c r="G1217" s="104"/>
      <c r="H1217" s="104"/>
      <c r="I1217" s="104"/>
    </row>
    <row r="1218" spans="2:9" ht="35.1" customHeight="1">
      <c r="B1218" s="211"/>
      <c r="C1218" s="104"/>
      <c r="D1218" s="104"/>
      <c r="E1218" s="104"/>
      <c r="F1218" s="104"/>
      <c r="G1218" s="104"/>
      <c r="H1218" s="104"/>
      <c r="I1218" s="104"/>
    </row>
    <row r="1219" spans="2:9" ht="35.1" customHeight="1">
      <c r="B1219" s="211"/>
      <c r="C1219" s="104"/>
      <c r="D1219" s="104"/>
      <c r="E1219" s="104"/>
      <c r="F1219" s="104"/>
      <c r="G1219" s="104"/>
      <c r="H1219" s="104"/>
      <c r="I1219" s="104"/>
    </row>
    <row r="1220" spans="2:9" ht="35.1" customHeight="1">
      <c r="B1220" s="211"/>
      <c r="C1220" s="104"/>
      <c r="D1220" s="104"/>
      <c r="E1220" s="104"/>
      <c r="F1220" s="104"/>
      <c r="G1220" s="104"/>
      <c r="H1220" s="104"/>
      <c r="I1220" s="104"/>
    </row>
    <row r="1221" spans="2:9" ht="35.1" customHeight="1">
      <c r="B1221" s="211"/>
      <c r="C1221" s="104"/>
      <c r="D1221" s="104"/>
      <c r="E1221" s="104"/>
      <c r="F1221" s="104"/>
      <c r="G1221" s="104"/>
      <c r="H1221" s="104"/>
      <c r="I1221" s="104"/>
    </row>
    <row r="1222" spans="2:9" ht="35.1" customHeight="1">
      <c r="B1222" s="211"/>
      <c r="C1222" s="104"/>
      <c r="D1222" s="104"/>
      <c r="E1222" s="104"/>
      <c r="F1222" s="104"/>
      <c r="G1222" s="104"/>
      <c r="H1222" s="104"/>
      <c r="I1222" s="104"/>
    </row>
    <row r="1223" spans="2:9" ht="35.1" customHeight="1">
      <c r="B1223" s="211"/>
      <c r="C1223" s="104"/>
      <c r="D1223" s="104"/>
      <c r="E1223" s="104"/>
      <c r="F1223" s="104"/>
      <c r="G1223" s="104"/>
      <c r="H1223" s="104"/>
      <c r="I1223" s="104"/>
    </row>
    <row r="1224" spans="2:9" ht="35.1" customHeight="1">
      <c r="B1224" s="211"/>
      <c r="C1224" s="104"/>
      <c r="D1224" s="104"/>
      <c r="E1224" s="104"/>
      <c r="F1224" s="104"/>
      <c r="G1224" s="104"/>
      <c r="H1224" s="104"/>
      <c r="I1224" s="104"/>
    </row>
    <row r="1225" spans="2:9" ht="35.1" customHeight="1">
      <c r="B1225" s="211"/>
      <c r="C1225" s="104"/>
      <c r="D1225" s="104"/>
      <c r="E1225" s="104"/>
      <c r="F1225" s="104"/>
      <c r="G1225" s="104"/>
      <c r="H1225" s="104"/>
      <c r="I1225" s="104"/>
    </row>
    <row r="1226" spans="2:9" ht="35.1" customHeight="1">
      <c r="B1226" s="211"/>
      <c r="C1226" s="104"/>
      <c r="D1226" s="104"/>
      <c r="E1226" s="104"/>
      <c r="F1226" s="104"/>
      <c r="G1226" s="104"/>
      <c r="H1226" s="104"/>
      <c r="I1226" s="104"/>
    </row>
    <row r="1227" spans="2:9" ht="35.1" customHeight="1">
      <c r="B1227" s="211"/>
      <c r="C1227" s="104"/>
      <c r="D1227" s="104"/>
      <c r="E1227" s="104"/>
      <c r="F1227" s="104"/>
      <c r="G1227" s="104"/>
      <c r="H1227" s="104"/>
      <c r="I1227" s="104"/>
    </row>
    <row r="1228" spans="2:9" ht="35.1" customHeight="1">
      <c r="B1228" s="211"/>
      <c r="C1228" s="104"/>
      <c r="D1228" s="104"/>
      <c r="E1228" s="104"/>
      <c r="F1228" s="104"/>
      <c r="G1228" s="104"/>
      <c r="H1228" s="104"/>
      <c r="I1228" s="104"/>
    </row>
    <row r="1229" spans="2:9" ht="35.1" customHeight="1">
      <c r="B1229" s="211"/>
      <c r="C1229" s="104"/>
      <c r="D1229" s="104"/>
      <c r="E1229" s="104"/>
      <c r="F1229" s="104"/>
      <c r="G1229" s="104"/>
      <c r="H1229" s="104"/>
      <c r="I1229" s="104"/>
    </row>
    <row r="1230" spans="2:9" ht="35.1" customHeight="1">
      <c r="B1230" s="211"/>
      <c r="C1230" s="104"/>
      <c r="D1230" s="104"/>
      <c r="E1230" s="104"/>
      <c r="F1230" s="104"/>
      <c r="G1230" s="104"/>
      <c r="H1230" s="104"/>
      <c r="I1230" s="104"/>
    </row>
    <row r="1231" spans="2:9" ht="35.1" customHeight="1">
      <c r="B1231" s="211"/>
      <c r="C1231" s="104"/>
      <c r="D1231" s="104"/>
      <c r="E1231" s="104"/>
      <c r="F1231" s="104"/>
      <c r="G1231" s="104"/>
      <c r="H1231" s="104"/>
      <c r="I1231" s="104"/>
    </row>
    <row r="1232" spans="2:9" ht="35.1" customHeight="1">
      <c r="B1232" s="211"/>
      <c r="C1232" s="104"/>
      <c r="D1232" s="104"/>
      <c r="E1232" s="104"/>
      <c r="F1232" s="104"/>
      <c r="G1232" s="104"/>
      <c r="H1232" s="104"/>
      <c r="I1232" s="104"/>
    </row>
    <row r="1233" spans="2:9" ht="35.1" customHeight="1">
      <c r="B1233" s="211"/>
      <c r="C1233" s="104"/>
      <c r="D1233" s="104"/>
      <c r="E1233" s="104"/>
      <c r="F1233" s="104"/>
      <c r="G1233" s="104"/>
      <c r="H1233" s="104"/>
      <c r="I1233" s="104"/>
    </row>
    <row r="1234" spans="2:9" ht="35.1" customHeight="1">
      <c r="B1234" s="211"/>
      <c r="C1234" s="104"/>
      <c r="D1234" s="104"/>
      <c r="E1234" s="104"/>
      <c r="F1234" s="104"/>
      <c r="G1234" s="104"/>
      <c r="H1234" s="104"/>
      <c r="I1234" s="104"/>
    </row>
    <row r="1235" spans="2:9" ht="35.1" customHeight="1">
      <c r="B1235" s="211"/>
      <c r="C1235" s="104"/>
      <c r="D1235" s="104"/>
      <c r="E1235" s="104"/>
      <c r="F1235" s="104"/>
      <c r="G1235" s="104"/>
      <c r="H1235" s="104"/>
      <c r="I1235" s="104"/>
    </row>
    <row r="1236" spans="2:9" ht="35.1" customHeight="1">
      <c r="B1236" s="211"/>
      <c r="C1236" s="104"/>
      <c r="D1236" s="104"/>
      <c r="E1236" s="104"/>
      <c r="F1236" s="104"/>
      <c r="G1236" s="104"/>
      <c r="H1236" s="104"/>
      <c r="I1236" s="104"/>
    </row>
    <row r="1237" spans="2:9" ht="35.1" customHeight="1">
      <c r="B1237" s="211"/>
      <c r="C1237" s="104"/>
      <c r="D1237" s="104"/>
      <c r="E1237" s="104"/>
      <c r="F1237" s="104"/>
      <c r="G1237" s="104"/>
      <c r="H1237" s="104"/>
      <c r="I1237" s="104"/>
    </row>
    <row r="1238" spans="2:9" ht="35.1" customHeight="1">
      <c r="B1238" s="211"/>
      <c r="C1238" s="104"/>
      <c r="D1238" s="104"/>
      <c r="E1238" s="104"/>
      <c r="F1238" s="104"/>
      <c r="G1238" s="104"/>
      <c r="H1238" s="104"/>
      <c r="I1238" s="104"/>
    </row>
    <row r="1239" spans="2:9" ht="35.1" customHeight="1">
      <c r="B1239" s="211"/>
      <c r="C1239" s="104"/>
      <c r="D1239" s="104"/>
      <c r="E1239" s="104"/>
      <c r="F1239" s="104"/>
      <c r="G1239" s="104"/>
      <c r="H1239" s="104"/>
      <c r="I1239" s="104"/>
    </row>
    <row r="1240" spans="2:9" ht="35.1" customHeight="1">
      <c r="B1240" s="211"/>
      <c r="C1240" s="104"/>
      <c r="D1240" s="104"/>
      <c r="E1240" s="104"/>
      <c r="F1240" s="104"/>
      <c r="G1240" s="104"/>
      <c r="H1240" s="104"/>
      <c r="I1240" s="104"/>
    </row>
    <row r="1241" spans="2:9" ht="35.1" customHeight="1">
      <c r="B1241" s="211"/>
      <c r="C1241" s="104"/>
      <c r="D1241" s="104"/>
      <c r="E1241" s="104"/>
      <c r="F1241" s="104"/>
      <c r="G1241" s="104"/>
      <c r="H1241" s="104"/>
      <c r="I1241" s="104"/>
    </row>
    <row r="1242" spans="2:9" ht="35.1" customHeight="1">
      <c r="B1242" s="211"/>
      <c r="C1242" s="104"/>
      <c r="D1242" s="104"/>
      <c r="E1242" s="104"/>
      <c r="F1242" s="104"/>
      <c r="G1242" s="104"/>
      <c r="H1242" s="104"/>
      <c r="I1242" s="104"/>
    </row>
    <row r="1243" spans="2:9" ht="35.1" customHeight="1">
      <c r="B1243" s="211"/>
      <c r="C1243" s="104"/>
      <c r="D1243" s="104"/>
      <c r="E1243" s="104"/>
      <c r="F1243" s="104"/>
      <c r="G1243" s="104"/>
      <c r="H1243" s="104"/>
      <c r="I1243" s="104"/>
    </row>
    <row r="1244" spans="2:9" ht="35.1" customHeight="1">
      <c r="B1244" s="211"/>
      <c r="C1244" s="104"/>
      <c r="D1244" s="104"/>
      <c r="E1244" s="104"/>
      <c r="F1244" s="104"/>
      <c r="G1244" s="104"/>
      <c r="H1244" s="104"/>
      <c r="I1244" s="104"/>
    </row>
    <row r="1245" spans="2:9" ht="35.1" customHeight="1">
      <c r="B1245" s="211"/>
      <c r="C1245" s="104"/>
      <c r="D1245" s="104"/>
      <c r="E1245" s="104"/>
      <c r="F1245" s="104"/>
      <c r="G1245" s="104"/>
      <c r="H1245" s="104"/>
      <c r="I1245" s="104"/>
    </row>
    <row r="1246" spans="2:9" ht="35.1" customHeight="1">
      <c r="B1246" s="211"/>
      <c r="C1246" s="104"/>
      <c r="D1246" s="104"/>
      <c r="E1246" s="104"/>
      <c r="F1246" s="104"/>
      <c r="G1246" s="104"/>
      <c r="H1246" s="104"/>
      <c r="I1246" s="104"/>
    </row>
    <row r="1247" spans="2:9" ht="35.1" customHeight="1">
      <c r="B1247" s="211"/>
      <c r="C1247" s="104"/>
      <c r="D1247" s="104"/>
      <c r="E1247" s="104"/>
      <c r="F1247" s="104"/>
      <c r="G1247" s="104"/>
      <c r="H1247" s="104"/>
      <c r="I1247" s="104"/>
    </row>
    <row r="1248" spans="2:9" ht="35.1" customHeight="1">
      <c r="B1248" s="211"/>
      <c r="C1248" s="104"/>
      <c r="D1248" s="104"/>
      <c r="E1248" s="104"/>
      <c r="F1248" s="104"/>
      <c r="G1248" s="104"/>
      <c r="H1248" s="104"/>
      <c r="I1248" s="104"/>
    </row>
    <row r="1249" spans="2:9" ht="35.1" customHeight="1">
      <c r="B1249" s="211"/>
      <c r="C1249" s="104"/>
      <c r="D1249" s="104"/>
      <c r="E1249" s="104"/>
      <c r="F1249" s="104"/>
      <c r="G1249" s="104"/>
      <c r="H1249" s="104"/>
      <c r="I1249" s="104"/>
    </row>
    <row r="1250" spans="2:9" ht="35.1" customHeight="1">
      <c r="B1250" s="211"/>
      <c r="C1250" s="104"/>
      <c r="D1250" s="104"/>
      <c r="E1250" s="104"/>
      <c r="F1250" s="104"/>
      <c r="G1250" s="104"/>
      <c r="H1250" s="104"/>
      <c r="I1250" s="104"/>
    </row>
    <row r="1251" spans="2:9" ht="35.1" customHeight="1">
      <c r="B1251" s="211"/>
      <c r="C1251" s="104"/>
      <c r="D1251" s="104"/>
      <c r="E1251" s="104"/>
      <c r="F1251" s="104"/>
      <c r="G1251" s="104"/>
      <c r="H1251" s="104"/>
      <c r="I1251" s="104"/>
    </row>
    <row r="1252" spans="2:9" ht="35.1" customHeight="1">
      <c r="B1252" s="211"/>
      <c r="C1252" s="104"/>
      <c r="D1252" s="104"/>
      <c r="E1252" s="104"/>
      <c r="F1252" s="104"/>
      <c r="G1252" s="104"/>
      <c r="H1252" s="104"/>
      <c r="I1252" s="104"/>
    </row>
    <row r="1253" spans="2:9" ht="35.1" customHeight="1">
      <c r="B1253" s="211"/>
      <c r="C1253" s="104"/>
      <c r="D1253" s="104"/>
      <c r="E1253" s="104"/>
      <c r="F1253" s="104"/>
      <c r="G1253" s="104"/>
      <c r="H1253" s="104"/>
      <c r="I1253" s="104"/>
    </row>
    <row r="1254" spans="2:9" ht="35.1" customHeight="1">
      <c r="B1254" s="211"/>
      <c r="C1254" s="104"/>
      <c r="D1254" s="104"/>
      <c r="E1254" s="104"/>
      <c r="F1254" s="104"/>
      <c r="G1254" s="104"/>
      <c r="H1254" s="104"/>
      <c r="I1254" s="104"/>
    </row>
    <row r="1255" spans="2:9" ht="35.1" customHeight="1">
      <c r="B1255" s="211"/>
      <c r="C1255" s="104"/>
      <c r="D1255" s="104"/>
      <c r="E1255" s="104"/>
      <c r="F1255" s="104"/>
      <c r="G1255" s="104"/>
      <c r="H1255" s="104"/>
      <c r="I1255" s="104"/>
    </row>
    <row r="1256" spans="2:9" ht="35.1" customHeight="1">
      <c r="B1256" s="211"/>
      <c r="C1256" s="104"/>
      <c r="D1256" s="104"/>
      <c r="E1256" s="104"/>
      <c r="F1256" s="104"/>
      <c r="G1256" s="104"/>
      <c r="H1256" s="104"/>
      <c r="I1256" s="104"/>
    </row>
    <row r="1257" spans="2:9" ht="35.1" customHeight="1">
      <c r="B1257" s="211"/>
      <c r="C1257" s="104"/>
      <c r="D1257" s="104"/>
      <c r="E1257" s="104"/>
      <c r="F1257" s="104"/>
      <c r="G1257" s="104"/>
      <c r="H1257" s="104"/>
      <c r="I1257" s="104"/>
    </row>
    <row r="1258" spans="2:9" ht="35.1" customHeight="1">
      <c r="B1258" s="211"/>
      <c r="C1258" s="104"/>
      <c r="D1258" s="104"/>
      <c r="E1258" s="104"/>
      <c r="F1258" s="104"/>
      <c r="G1258" s="104"/>
      <c r="H1258" s="104"/>
      <c r="I1258" s="104"/>
    </row>
    <row r="1259" spans="2:9" ht="35.1" customHeight="1">
      <c r="B1259" s="211"/>
      <c r="C1259" s="104"/>
      <c r="D1259" s="104"/>
      <c r="E1259" s="104"/>
      <c r="F1259" s="104"/>
      <c r="G1259" s="104"/>
      <c r="H1259" s="104"/>
      <c r="I1259" s="104"/>
    </row>
    <row r="1260" spans="2:9" ht="35.1" customHeight="1">
      <c r="B1260" s="211"/>
      <c r="C1260" s="104"/>
      <c r="D1260" s="104"/>
      <c r="E1260" s="104"/>
      <c r="F1260" s="104"/>
      <c r="G1260" s="104"/>
      <c r="H1260" s="104"/>
      <c r="I1260" s="104"/>
    </row>
    <row r="1261" spans="2:9" ht="35.1" customHeight="1">
      <c r="B1261" s="211"/>
      <c r="C1261" s="104"/>
      <c r="D1261" s="104"/>
      <c r="E1261" s="104"/>
      <c r="F1261" s="104"/>
      <c r="G1261" s="104"/>
      <c r="H1261" s="104"/>
      <c r="I1261" s="104"/>
    </row>
    <row r="1262" spans="2:9" ht="35.1" customHeight="1">
      <c r="B1262" s="211"/>
      <c r="C1262" s="104"/>
      <c r="D1262" s="104"/>
      <c r="E1262" s="104"/>
      <c r="F1262" s="104"/>
      <c r="G1262" s="104"/>
      <c r="H1262" s="104"/>
      <c r="I1262" s="104"/>
    </row>
    <row r="1263" spans="2:9" ht="35.1" customHeight="1">
      <c r="B1263" s="211"/>
      <c r="C1263" s="104"/>
      <c r="D1263" s="104"/>
      <c r="E1263" s="104"/>
      <c r="F1263" s="104"/>
      <c r="G1263" s="104"/>
      <c r="H1263" s="104"/>
      <c r="I1263" s="104"/>
    </row>
    <row r="1264" spans="2:9" ht="35.1" customHeight="1">
      <c r="B1264" s="211"/>
      <c r="C1264" s="104"/>
      <c r="D1264" s="104"/>
      <c r="E1264" s="104"/>
      <c r="F1264" s="104"/>
      <c r="G1264" s="104"/>
      <c r="H1264" s="104"/>
      <c r="I1264" s="104"/>
    </row>
    <row r="1265" spans="2:9" ht="35.1" customHeight="1">
      <c r="B1265" s="211"/>
      <c r="C1265" s="104"/>
      <c r="D1265" s="104"/>
      <c r="E1265" s="104"/>
      <c r="F1265" s="104"/>
      <c r="G1265" s="104"/>
      <c r="H1265" s="104"/>
      <c r="I1265" s="104"/>
    </row>
    <row r="1266" spans="2:9" ht="35.1" customHeight="1">
      <c r="B1266" s="211"/>
      <c r="C1266" s="104"/>
      <c r="D1266" s="104"/>
      <c r="E1266" s="104"/>
      <c r="F1266" s="104"/>
      <c r="G1266" s="104"/>
      <c r="H1266" s="104"/>
      <c r="I1266" s="104"/>
    </row>
    <row r="1267" spans="2:9" ht="35.1" customHeight="1">
      <c r="B1267" s="211"/>
      <c r="C1267" s="104"/>
      <c r="D1267" s="104"/>
      <c r="E1267" s="104"/>
      <c r="F1267" s="104"/>
      <c r="G1267" s="104"/>
      <c r="H1267" s="104"/>
      <c r="I1267" s="104"/>
    </row>
    <row r="1268" spans="2:9" ht="35.1" customHeight="1">
      <c r="B1268" s="211"/>
      <c r="C1268" s="104"/>
      <c r="D1268" s="104"/>
      <c r="E1268" s="104"/>
      <c r="F1268" s="104"/>
      <c r="G1268" s="104"/>
      <c r="H1268" s="104"/>
      <c r="I1268" s="104"/>
    </row>
    <row r="1269" spans="2:9" ht="35.1" customHeight="1">
      <c r="B1269" s="211"/>
      <c r="C1269" s="104"/>
      <c r="D1269" s="104"/>
      <c r="E1269" s="104"/>
      <c r="F1269" s="104"/>
      <c r="G1269" s="104"/>
      <c r="H1269" s="104"/>
      <c r="I1269" s="104"/>
    </row>
    <row r="1270" spans="2:9" ht="35.1" customHeight="1">
      <c r="B1270" s="211"/>
      <c r="C1270" s="104"/>
      <c r="D1270" s="104"/>
      <c r="E1270" s="104"/>
      <c r="F1270" s="104"/>
      <c r="G1270" s="104"/>
      <c r="H1270" s="104"/>
      <c r="I1270" s="104"/>
    </row>
    <row r="1271" spans="2:9" ht="35.1" customHeight="1">
      <c r="B1271" s="211"/>
      <c r="C1271" s="104"/>
      <c r="D1271" s="104"/>
      <c r="E1271" s="104"/>
      <c r="F1271" s="104"/>
      <c r="G1271" s="104"/>
      <c r="H1271" s="104"/>
      <c r="I1271" s="104"/>
    </row>
    <row r="1272" spans="2:9" ht="35.1" customHeight="1">
      <c r="B1272" s="211"/>
      <c r="C1272" s="104"/>
      <c r="D1272" s="104"/>
      <c r="E1272" s="104"/>
      <c r="F1272" s="104"/>
      <c r="G1272" s="104"/>
      <c r="H1272" s="104"/>
      <c r="I1272" s="104"/>
    </row>
    <row r="1273" spans="2:9" ht="35.1" customHeight="1">
      <c r="B1273" s="211"/>
      <c r="C1273" s="104"/>
      <c r="D1273" s="104"/>
      <c r="E1273" s="104"/>
      <c r="F1273" s="104"/>
      <c r="G1273" s="104"/>
      <c r="H1273" s="104"/>
      <c r="I1273" s="104"/>
    </row>
    <row r="1274" spans="2:9" ht="35.1" customHeight="1">
      <c r="B1274" s="211"/>
      <c r="C1274" s="104"/>
      <c r="D1274" s="104"/>
      <c r="E1274" s="104"/>
      <c r="F1274" s="104"/>
      <c r="G1274" s="104"/>
      <c r="H1274" s="104"/>
      <c r="I1274" s="104"/>
    </row>
    <row r="1275" spans="2:9" ht="35.1" customHeight="1">
      <c r="B1275" s="211"/>
      <c r="C1275" s="104"/>
      <c r="D1275" s="104"/>
      <c r="E1275" s="104"/>
      <c r="F1275" s="104"/>
      <c r="G1275" s="104"/>
      <c r="H1275" s="104"/>
      <c r="I1275" s="104"/>
    </row>
    <row r="1276" spans="2:9" ht="35.1" customHeight="1">
      <c r="B1276" s="211"/>
      <c r="C1276" s="104"/>
      <c r="D1276" s="104"/>
      <c r="E1276" s="104"/>
      <c r="F1276" s="104"/>
      <c r="G1276" s="104"/>
      <c r="H1276" s="104"/>
      <c r="I1276" s="104"/>
    </row>
    <row r="1277" spans="2:9" ht="35.1" customHeight="1">
      <c r="B1277" s="211"/>
      <c r="C1277" s="104"/>
      <c r="D1277" s="104"/>
      <c r="E1277" s="104"/>
      <c r="F1277" s="104"/>
      <c r="G1277" s="104"/>
      <c r="H1277" s="104"/>
      <c r="I1277" s="104"/>
    </row>
    <row r="1278" spans="2:9" ht="35.1" customHeight="1">
      <c r="B1278" s="211"/>
      <c r="C1278" s="104"/>
      <c r="D1278" s="104"/>
      <c r="E1278" s="104"/>
      <c r="F1278" s="104"/>
      <c r="G1278" s="104"/>
      <c r="H1278" s="104"/>
      <c r="I1278" s="104"/>
    </row>
    <row r="1279" spans="2:9" ht="35.1" customHeight="1">
      <c r="B1279" s="211"/>
      <c r="C1279" s="104"/>
      <c r="D1279" s="104"/>
      <c r="E1279" s="104"/>
      <c r="F1279" s="104"/>
      <c r="G1279" s="104"/>
      <c r="H1279" s="104"/>
      <c r="I1279" s="104"/>
    </row>
    <row r="1280" spans="2:9" ht="35.1" customHeight="1">
      <c r="B1280" s="211"/>
      <c r="C1280" s="104"/>
      <c r="D1280" s="104"/>
      <c r="E1280" s="104"/>
      <c r="F1280" s="104"/>
      <c r="G1280" s="104"/>
      <c r="H1280" s="104"/>
      <c r="I1280" s="104"/>
    </row>
    <row r="1281" spans="2:9" ht="35.1" customHeight="1">
      <c r="B1281" s="211"/>
      <c r="C1281" s="104"/>
      <c r="D1281" s="104"/>
      <c r="E1281" s="104"/>
      <c r="F1281" s="104"/>
      <c r="G1281" s="104"/>
      <c r="H1281" s="104"/>
      <c r="I1281" s="104"/>
    </row>
    <row r="1282" spans="2:9" ht="35.1" customHeight="1">
      <c r="B1282" s="211"/>
      <c r="C1282" s="104"/>
      <c r="D1282" s="104"/>
      <c r="E1282" s="104"/>
      <c r="F1282" s="104"/>
      <c r="G1282" s="104"/>
      <c r="H1282" s="104"/>
      <c r="I1282" s="104"/>
    </row>
    <row r="1283" spans="2:9" ht="35.1" customHeight="1">
      <c r="B1283" s="211"/>
      <c r="C1283" s="104"/>
      <c r="D1283" s="104"/>
      <c r="E1283" s="104"/>
      <c r="F1283" s="104"/>
      <c r="G1283" s="104"/>
      <c r="H1283" s="104"/>
      <c r="I1283" s="104"/>
    </row>
    <row r="1284" spans="2:9" ht="35.1" customHeight="1">
      <c r="B1284" s="211"/>
      <c r="C1284" s="104"/>
      <c r="D1284" s="104"/>
      <c r="E1284" s="104"/>
      <c r="F1284" s="104"/>
      <c r="G1284" s="104"/>
      <c r="H1284" s="104"/>
      <c r="I1284" s="104"/>
    </row>
    <row r="1285" spans="2:9" ht="35.1" customHeight="1">
      <c r="B1285" s="211"/>
      <c r="C1285" s="104"/>
      <c r="D1285" s="104"/>
      <c r="E1285" s="104"/>
      <c r="F1285" s="104"/>
      <c r="G1285" s="104"/>
      <c r="H1285" s="104"/>
      <c r="I1285" s="104"/>
    </row>
    <row r="1286" spans="2:9" ht="35.1" customHeight="1">
      <c r="B1286" s="211"/>
      <c r="C1286" s="104"/>
      <c r="D1286" s="104"/>
      <c r="E1286" s="104"/>
      <c r="F1286" s="104"/>
      <c r="G1286" s="104"/>
      <c r="H1286" s="104"/>
      <c r="I1286" s="104"/>
    </row>
    <row r="1287" spans="2:9" ht="35.1" customHeight="1">
      <c r="B1287" s="211"/>
      <c r="C1287" s="104"/>
      <c r="D1287" s="104"/>
      <c r="E1287" s="104"/>
      <c r="F1287" s="104"/>
      <c r="G1287" s="104"/>
      <c r="H1287" s="104"/>
      <c r="I1287" s="104"/>
    </row>
    <row r="1288" spans="2:9" ht="35.1" customHeight="1">
      <c r="B1288" s="211"/>
      <c r="C1288" s="104"/>
      <c r="D1288" s="104"/>
      <c r="E1288" s="104"/>
      <c r="F1288" s="104"/>
      <c r="G1288" s="104"/>
      <c r="H1288" s="104"/>
      <c r="I1288" s="104"/>
    </row>
    <row r="1289" spans="2:9" ht="35.1" customHeight="1">
      <c r="B1289" s="211"/>
      <c r="C1289" s="104"/>
      <c r="D1289" s="104"/>
      <c r="E1289" s="104"/>
      <c r="F1289" s="104"/>
      <c r="G1289" s="104"/>
      <c r="H1289" s="104"/>
      <c r="I1289" s="104"/>
    </row>
    <row r="1290" spans="2:9" ht="35.1" customHeight="1">
      <c r="B1290" s="211"/>
      <c r="C1290" s="104"/>
      <c r="D1290" s="104"/>
      <c r="E1290" s="104"/>
      <c r="F1290" s="104"/>
      <c r="G1290" s="104"/>
      <c r="H1290" s="104"/>
      <c r="I1290" s="104"/>
    </row>
    <row r="1291" spans="2:9" ht="35.1" customHeight="1">
      <c r="B1291" s="211"/>
      <c r="C1291" s="104"/>
      <c r="D1291" s="104"/>
      <c r="E1291" s="104"/>
      <c r="F1291" s="104"/>
      <c r="G1291" s="104"/>
      <c r="H1291" s="104"/>
      <c r="I1291" s="104"/>
    </row>
    <row r="1292" spans="2:9" ht="35.1" customHeight="1">
      <c r="B1292" s="211"/>
      <c r="C1292" s="104"/>
      <c r="D1292" s="104"/>
      <c r="E1292" s="104"/>
      <c r="F1292" s="104"/>
      <c r="G1292" s="104"/>
      <c r="H1292" s="104"/>
      <c r="I1292" s="104"/>
    </row>
    <row r="1293" spans="2:9" ht="35.1" customHeight="1">
      <c r="B1293" s="211"/>
      <c r="C1293" s="104"/>
      <c r="D1293" s="104"/>
      <c r="E1293" s="104"/>
      <c r="F1293" s="104"/>
      <c r="G1293" s="104"/>
      <c r="H1293" s="104"/>
      <c r="I1293" s="104"/>
    </row>
    <row r="1294" spans="2:9" ht="35.1" customHeight="1">
      <c r="B1294" s="211"/>
      <c r="C1294" s="104"/>
      <c r="D1294" s="104"/>
      <c r="E1294" s="104"/>
      <c r="F1294" s="104"/>
      <c r="G1294" s="104"/>
      <c r="H1294" s="104"/>
      <c r="I1294" s="104"/>
    </row>
    <row r="1295" spans="2:9" ht="35.1" customHeight="1">
      <c r="B1295" s="211"/>
      <c r="C1295" s="104"/>
      <c r="D1295" s="104"/>
      <c r="E1295" s="104"/>
      <c r="F1295" s="104"/>
      <c r="G1295" s="104"/>
      <c r="H1295" s="104"/>
      <c r="I1295" s="104"/>
    </row>
    <row r="1296" spans="2:9" ht="35.1" customHeight="1">
      <c r="B1296" s="211"/>
      <c r="C1296" s="104"/>
      <c r="D1296" s="104"/>
      <c r="E1296" s="104"/>
      <c r="F1296" s="104"/>
      <c r="G1296" s="104"/>
      <c r="H1296" s="104"/>
      <c r="I1296" s="104"/>
    </row>
    <row r="1297" spans="2:9" ht="35.1" customHeight="1">
      <c r="B1297" s="211"/>
      <c r="C1297" s="104"/>
      <c r="D1297" s="104"/>
      <c r="E1297" s="104"/>
      <c r="F1297" s="104"/>
      <c r="G1297" s="104"/>
      <c r="H1297" s="104"/>
      <c r="I1297" s="104"/>
    </row>
    <row r="1298" spans="2:9" ht="35.1" customHeight="1">
      <c r="B1298" s="211"/>
      <c r="C1298" s="104"/>
      <c r="D1298" s="104"/>
      <c r="E1298" s="104"/>
      <c r="F1298" s="104"/>
      <c r="G1298" s="104"/>
      <c r="H1298" s="104"/>
      <c r="I1298" s="104"/>
    </row>
    <row r="1299" spans="2:9" ht="35.1" customHeight="1">
      <c r="B1299" s="211"/>
      <c r="C1299" s="104"/>
      <c r="D1299" s="104"/>
      <c r="E1299" s="104"/>
      <c r="F1299" s="104"/>
      <c r="G1299" s="104"/>
      <c r="H1299" s="104"/>
      <c r="I1299" s="104"/>
    </row>
    <row r="1300" spans="2:9" ht="35.1" customHeight="1">
      <c r="B1300" s="211"/>
      <c r="C1300" s="104"/>
      <c r="D1300" s="104"/>
      <c r="E1300" s="104"/>
      <c r="F1300" s="104"/>
      <c r="G1300" s="104"/>
      <c r="H1300" s="104"/>
      <c r="I1300" s="104"/>
    </row>
    <row r="1301" spans="2:9" ht="35.1" customHeight="1">
      <c r="B1301" s="211"/>
      <c r="C1301" s="104"/>
      <c r="D1301" s="104"/>
      <c r="E1301" s="104"/>
      <c r="F1301" s="104"/>
      <c r="G1301" s="104"/>
      <c r="H1301" s="104"/>
      <c r="I1301" s="104"/>
    </row>
    <row r="1302" spans="2:9" ht="35.1" customHeight="1">
      <c r="B1302" s="211"/>
      <c r="C1302" s="104"/>
      <c r="D1302" s="104"/>
      <c r="E1302" s="104"/>
      <c r="F1302" s="104"/>
      <c r="G1302" s="104"/>
      <c r="H1302" s="104"/>
      <c r="I1302" s="104"/>
    </row>
    <row r="1303" spans="2:9" ht="35.1" customHeight="1">
      <c r="B1303" s="211"/>
      <c r="C1303" s="104"/>
      <c r="D1303" s="104"/>
      <c r="E1303" s="104"/>
      <c r="F1303" s="104"/>
      <c r="G1303" s="104"/>
      <c r="H1303" s="104"/>
      <c r="I1303" s="104"/>
    </row>
    <row r="1304" spans="2:9" ht="35.1" customHeight="1">
      <c r="B1304" s="211"/>
      <c r="C1304" s="104"/>
      <c r="D1304" s="104"/>
      <c r="E1304" s="104"/>
      <c r="F1304" s="104"/>
      <c r="G1304" s="104"/>
      <c r="H1304" s="104"/>
      <c r="I1304" s="104"/>
    </row>
    <row r="1305" spans="2:9" ht="35.1" customHeight="1">
      <c r="B1305" s="211"/>
      <c r="C1305" s="104"/>
      <c r="D1305" s="104"/>
      <c r="E1305" s="104"/>
      <c r="F1305" s="104"/>
      <c r="G1305" s="104"/>
      <c r="H1305" s="104"/>
      <c r="I1305" s="104"/>
    </row>
    <row r="1306" spans="2:9" ht="35.1" customHeight="1">
      <c r="B1306" s="211"/>
      <c r="C1306" s="104"/>
      <c r="D1306" s="104"/>
      <c r="E1306" s="104"/>
      <c r="F1306" s="104"/>
      <c r="G1306" s="104"/>
      <c r="H1306" s="104"/>
      <c r="I1306" s="104"/>
    </row>
    <row r="1307" spans="2:9" ht="35.1" customHeight="1">
      <c r="B1307" s="211"/>
      <c r="C1307" s="104"/>
      <c r="D1307" s="104"/>
      <c r="E1307" s="104"/>
      <c r="F1307" s="104"/>
      <c r="G1307" s="104"/>
      <c r="H1307" s="104"/>
      <c r="I1307" s="104"/>
    </row>
    <row r="1308" spans="2:9" ht="35.1" customHeight="1">
      <c r="B1308" s="211"/>
      <c r="C1308" s="104"/>
      <c r="D1308" s="104"/>
      <c r="E1308" s="104"/>
      <c r="F1308" s="104"/>
      <c r="G1308" s="104"/>
      <c r="H1308" s="104"/>
      <c r="I1308" s="104"/>
    </row>
    <row r="1309" spans="2:9" ht="35.1" customHeight="1">
      <c r="B1309" s="211"/>
      <c r="C1309" s="104"/>
      <c r="D1309" s="104"/>
      <c r="E1309" s="104"/>
      <c r="F1309" s="104"/>
      <c r="G1309" s="104"/>
      <c r="H1309" s="104"/>
      <c r="I1309" s="104"/>
    </row>
    <row r="1310" spans="2:9" ht="35.1" customHeight="1">
      <c r="B1310" s="211"/>
      <c r="C1310" s="104"/>
      <c r="D1310" s="104"/>
      <c r="E1310" s="104"/>
      <c r="F1310" s="104"/>
      <c r="G1310" s="104"/>
      <c r="H1310" s="104"/>
      <c r="I1310" s="104"/>
    </row>
    <row r="1311" spans="2:9" ht="35.1" customHeight="1">
      <c r="B1311" s="211"/>
      <c r="C1311" s="104"/>
      <c r="D1311" s="104"/>
      <c r="E1311" s="104"/>
      <c r="F1311" s="104"/>
      <c r="G1311" s="104"/>
      <c r="H1311" s="104"/>
      <c r="I1311" s="104"/>
    </row>
    <row r="1312" spans="2:9" ht="35.1" customHeight="1">
      <c r="B1312" s="211"/>
      <c r="C1312" s="104"/>
      <c r="D1312" s="104"/>
      <c r="E1312" s="104"/>
      <c r="F1312" s="104"/>
      <c r="G1312" s="104"/>
      <c r="H1312" s="104"/>
      <c r="I1312" s="104"/>
    </row>
    <row r="1313" spans="2:9" ht="35.1" customHeight="1">
      <c r="B1313" s="211"/>
      <c r="C1313" s="104"/>
      <c r="D1313" s="104"/>
      <c r="E1313" s="104"/>
      <c r="F1313" s="104"/>
      <c r="G1313" s="104"/>
      <c r="H1313" s="104"/>
      <c r="I1313" s="104"/>
    </row>
    <row r="1314" spans="2:9" ht="35.1" customHeight="1">
      <c r="B1314" s="211"/>
      <c r="C1314" s="104"/>
      <c r="D1314" s="104"/>
      <c r="E1314" s="104"/>
      <c r="F1314" s="104"/>
      <c r="G1314" s="104"/>
      <c r="H1314" s="104"/>
      <c r="I1314" s="104"/>
    </row>
    <row r="1315" spans="2:9" ht="35.1" customHeight="1">
      <c r="B1315" s="211"/>
      <c r="C1315" s="104"/>
      <c r="D1315" s="104"/>
      <c r="E1315" s="104"/>
      <c r="F1315" s="104"/>
      <c r="G1315" s="104"/>
      <c r="H1315" s="104"/>
      <c r="I1315" s="104"/>
    </row>
    <row r="1316" spans="2:9" ht="35.1" customHeight="1">
      <c r="B1316" s="211"/>
      <c r="C1316" s="104"/>
      <c r="D1316" s="104"/>
      <c r="E1316" s="104"/>
      <c r="F1316" s="104"/>
      <c r="G1316" s="104"/>
      <c r="H1316" s="104"/>
      <c r="I1316" s="104"/>
    </row>
    <row r="1317" spans="2:9" ht="35.1" customHeight="1">
      <c r="B1317" s="211"/>
      <c r="C1317" s="104"/>
      <c r="D1317" s="104"/>
      <c r="E1317" s="104"/>
      <c r="F1317" s="104"/>
      <c r="G1317" s="104"/>
      <c r="H1317" s="104"/>
      <c r="I1317" s="104"/>
    </row>
    <row r="1318" spans="2:9" ht="35.1" customHeight="1">
      <c r="B1318" s="211"/>
      <c r="C1318" s="104"/>
      <c r="D1318" s="104"/>
      <c r="E1318" s="104"/>
      <c r="F1318" s="104"/>
      <c r="G1318" s="104"/>
      <c r="H1318" s="104"/>
      <c r="I1318" s="104"/>
    </row>
    <row r="1319" spans="2:9" ht="35.1" customHeight="1">
      <c r="B1319" s="211"/>
      <c r="C1319" s="104"/>
      <c r="D1319" s="104"/>
      <c r="E1319" s="104"/>
      <c r="F1319" s="104"/>
      <c r="G1319" s="104"/>
      <c r="H1319" s="104"/>
      <c r="I1319" s="104"/>
    </row>
    <row r="1320" spans="2:9" ht="35.1" customHeight="1">
      <c r="B1320" s="211"/>
      <c r="C1320" s="104"/>
      <c r="D1320" s="104"/>
      <c r="E1320" s="104"/>
      <c r="F1320" s="104"/>
      <c r="G1320" s="104"/>
      <c r="H1320" s="104"/>
      <c r="I1320" s="104"/>
    </row>
    <row r="1321" spans="2:9" ht="35.1" customHeight="1">
      <c r="B1321" s="211"/>
      <c r="C1321" s="104"/>
      <c r="D1321" s="104"/>
      <c r="E1321" s="104"/>
      <c r="F1321" s="104"/>
      <c r="G1321" s="104"/>
      <c r="H1321" s="104"/>
      <c r="I1321" s="104"/>
    </row>
    <row r="1322" spans="2:9" ht="35.1" customHeight="1">
      <c r="B1322" s="211"/>
      <c r="C1322" s="104"/>
      <c r="D1322" s="104"/>
      <c r="E1322" s="104"/>
      <c r="F1322" s="104"/>
      <c r="G1322" s="104"/>
      <c r="H1322" s="104"/>
      <c r="I1322" s="104"/>
    </row>
    <row r="1323" spans="2:9" ht="35.1" customHeight="1">
      <c r="B1323" s="211"/>
      <c r="C1323" s="104"/>
      <c r="D1323" s="104"/>
      <c r="E1323" s="104"/>
      <c r="F1323" s="104"/>
      <c r="G1323" s="104"/>
      <c r="H1323" s="104"/>
      <c r="I1323" s="104"/>
    </row>
    <row r="1324" spans="2:9" ht="35.1" customHeight="1">
      <c r="B1324" s="211"/>
      <c r="C1324" s="104"/>
      <c r="D1324" s="104"/>
      <c r="E1324" s="104"/>
      <c r="F1324" s="104"/>
      <c r="G1324" s="104"/>
      <c r="H1324" s="104"/>
      <c r="I1324" s="104"/>
    </row>
    <row r="1325" spans="2:9" ht="35.1" customHeight="1">
      <c r="B1325" s="211"/>
      <c r="C1325" s="104"/>
      <c r="D1325" s="104"/>
      <c r="E1325" s="104"/>
      <c r="F1325" s="104"/>
      <c r="G1325" s="104"/>
      <c r="H1325" s="104"/>
      <c r="I1325" s="104"/>
    </row>
    <row r="1326" spans="2:9" ht="35.1" customHeight="1">
      <c r="B1326" s="211"/>
      <c r="C1326" s="104"/>
      <c r="D1326" s="104"/>
      <c r="E1326" s="104"/>
      <c r="F1326" s="104"/>
      <c r="G1326" s="104"/>
      <c r="H1326" s="104"/>
      <c r="I1326" s="104"/>
    </row>
    <row r="1327" spans="2:9" ht="35.1" customHeight="1">
      <c r="B1327" s="211"/>
      <c r="C1327" s="104"/>
      <c r="D1327" s="104"/>
      <c r="E1327" s="104"/>
      <c r="F1327" s="104"/>
      <c r="G1327" s="104"/>
      <c r="H1327" s="104"/>
      <c r="I1327" s="104"/>
    </row>
    <row r="1328" spans="2:9" ht="35.1" customHeight="1">
      <c r="B1328" s="211"/>
      <c r="C1328" s="104"/>
      <c r="D1328" s="104"/>
      <c r="E1328" s="104"/>
      <c r="F1328" s="104"/>
      <c r="G1328" s="104"/>
      <c r="H1328" s="104"/>
      <c r="I1328" s="104"/>
    </row>
    <row r="1329" spans="2:9" ht="35.1" customHeight="1">
      <c r="B1329" s="211"/>
      <c r="C1329" s="104"/>
      <c r="D1329" s="104"/>
      <c r="E1329" s="104"/>
      <c r="F1329" s="104"/>
      <c r="G1329" s="104"/>
      <c r="H1329" s="104"/>
      <c r="I1329" s="104"/>
    </row>
    <row r="1330" spans="2:9" ht="35.1" customHeight="1">
      <c r="B1330" s="211"/>
      <c r="C1330" s="104"/>
      <c r="D1330" s="104"/>
      <c r="E1330" s="104"/>
      <c r="F1330" s="104"/>
      <c r="G1330" s="104"/>
      <c r="H1330" s="104"/>
      <c r="I1330" s="104"/>
    </row>
    <row r="1331" spans="2:9" ht="35.1" customHeight="1">
      <c r="B1331" s="211"/>
      <c r="C1331" s="104"/>
      <c r="D1331" s="104"/>
      <c r="E1331" s="104"/>
      <c r="F1331" s="104"/>
      <c r="G1331" s="104"/>
      <c r="H1331" s="104"/>
      <c r="I1331" s="104"/>
    </row>
    <row r="1332" spans="2:9" ht="35.1" customHeight="1">
      <c r="B1332" s="211"/>
      <c r="C1332" s="104"/>
      <c r="D1332" s="104"/>
      <c r="E1332" s="104"/>
      <c r="F1332" s="104"/>
      <c r="G1332" s="104"/>
      <c r="H1332" s="104"/>
      <c r="I1332" s="104"/>
    </row>
    <row r="1333" spans="2:9" ht="35.1" customHeight="1">
      <c r="B1333" s="211"/>
      <c r="C1333" s="104"/>
      <c r="D1333" s="104"/>
      <c r="E1333" s="104"/>
      <c r="F1333" s="104"/>
      <c r="G1333" s="104"/>
      <c r="H1333" s="104"/>
      <c r="I1333" s="104"/>
    </row>
    <row r="1334" spans="2:9" ht="35.1" customHeight="1">
      <c r="B1334" s="211"/>
      <c r="C1334" s="104"/>
      <c r="D1334" s="104"/>
      <c r="E1334" s="104"/>
      <c r="F1334" s="104"/>
      <c r="G1334" s="104"/>
      <c r="H1334" s="104"/>
      <c r="I1334" s="104"/>
    </row>
    <row r="1335" spans="2:9" ht="35.1" customHeight="1">
      <c r="B1335" s="211"/>
      <c r="C1335" s="104"/>
      <c r="D1335" s="104"/>
      <c r="E1335" s="104"/>
      <c r="F1335" s="104"/>
      <c r="G1335" s="104"/>
      <c r="H1335" s="104"/>
      <c r="I1335" s="104"/>
    </row>
    <row r="1336" spans="2:9" ht="35.1" customHeight="1">
      <c r="B1336" s="211"/>
      <c r="C1336" s="104"/>
      <c r="D1336" s="104"/>
      <c r="E1336" s="104"/>
      <c r="F1336" s="104"/>
      <c r="G1336" s="104"/>
      <c r="H1336" s="104"/>
      <c r="I1336" s="104"/>
    </row>
    <row r="1337" spans="2:9" ht="35.1" customHeight="1">
      <c r="B1337" s="211"/>
      <c r="C1337" s="104"/>
      <c r="D1337" s="104"/>
      <c r="E1337" s="104"/>
      <c r="F1337" s="104"/>
      <c r="G1337" s="104"/>
      <c r="H1337" s="104"/>
      <c r="I1337" s="104"/>
    </row>
    <row r="1338" spans="2:9" ht="35.1" customHeight="1">
      <c r="B1338" s="211"/>
      <c r="C1338" s="104"/>
      <c r="D1338" s="104"/>
      <c r="E1338" s="104"/>
      <c r="F1338" s="104"/>
      <c r="G1338" s="104"/>
      <c r="H1338" s="104"/>
      <c r="I1338" s="104"/>
    </row>
    <row r="1339" spans="2:9" ht="35.1" customHeight="1">
      <c r="B1339" s="211"/>
      <c r="C1339" s="104"/>
      <c r="D1339" s="104"/>
      <c r="E1339" s="104"/>
      <c r="F1339" s="104"/>
      <c r="G1339" s="104"/>
      <c r="H1339" s="104"/>
      <c r="I1339" s="104"/>
    </row>
    <row r="1340" spans="2:9" ht="35.1" customHeight="1">
      <c r="B1340" s="211"/>
      <c r="C1340" s="104"/>
      <c r="D1340" s="104"/>
      <c r="E1340" s="104"/>
      <c r="F1340" s="104"/>
      <c r="G1340" s="104"/>
      <c r="H1340" s="104"/>
      <c r="I1340" s="104"/>
    </row>
    <row r="1341" spans="2:9" ht="35.1" customHeight="1">
      <c r="B1341" s="211"/>
      <c r="C1341" s="104"/>
      <c r="D1341" s="104"/>
      <c r="E1341" s="104"/>
      <c r="F1341" s="104"/>
      <c r="G1341" s="104"/>
      <c r="H1341" s="104"/>
      <c r="I1341" s="104"/>
    </row>
    <row r="1342" spans="2:9" ht="35.1" customHeight="1">
      <c r="B1342" s="211"/>
      <c r="C1342" s="104"/>
      <c r="D1342" s="104"/>
      <c r="E1342" s="104"/>
      <c r="F1342" s="104"/>
      <c r="G1342" s="104"/>
      <c r="H1342" s="104"/>
      <c r="I1342" s="104"/>
    </row>
    <row r="1343" spans="2:9" ht="35.1" customHeight="1">
      <c r="B1343" s="211"/>
      <c r="C1343" s="104"/>
      <c r="D1343" s="104"/>
      <c r="E1343" s="104"/>
      <c r="F1343" s="104"/>
      <c r="G1343" s="104"/>
      <c r="H1343" s="104"/>
      <c r="I1343" s="104"/>
    </row>
    <row r="1344" spans="2:9" ht="35.1" customHeight="1">
      <c r="B1344" s="211"/>
      <c r="C1344" s="104"/>
      <c r="D1344" s="104"/>
      <c r="E1344" s="104"/>
      <c r="F1344" s="104"/>
      <c r="G1344" s="104"/>
      <c r="H1344" s="104"/>
      <c r="I1344" s="104"/>
    </row>
    <row r="1345" spans="2:9" ht="35.1" customHeight="1">
      <c r="B1345" s="211"/>
      <c r="C1345" s="104"/>
      <c r="D1345" s="104"/>
      <c r="E1345" s="104"/>
      <c r="F1345" s="104"/>
      <c r="G1345" s="104"/>
      <c r="H1345" s="104"/>
      <c r="I1345" s="104"/>
    </row>
    <row r="1346" spans="2:9" ht="35.1" customHeight="1">
      <c r="B1346" s="211"/>
      <c r="C1346" s="104"/>
      <c r="D1346" s="104"/>
      <c r="E1346" s="104"/>
      <c r="F1346" s="104"/>
      <c r="G1346" s="104"/>
      <c r="H1346" s="104"/>
      <c r="I1346" s="104"/>
    </row>
    <row r="1347" spans="2:9" ht="35.1" customHeight="1">
      <c r="B1347" s="211"/>
      <c r="C1347" s="104"/>
      <c r="D1347" s="104"/>
      <c r="E1347" s="104"/>
      <c r="F1347" s="104"/>
      <c r="G1347" s="104"/>
      <c r="H1347" s="104"/>
      <c r="I1347" s="104"/>
    </row>
    <row r="1348" spans="2:9" ht="35.1" customHeight="1">
      <c r="B1348" s="211"/>
      <c r="C1348" s="104"/>
      <c r="D1348" s="104"/>
      <c r="E1348" s="104"/>
      <c r="F1348" s="104"/>
      <c r="G1348" s="104"/>
      <c r="H1348" s="104"/>
      <c r="I1348" s="104"/>
    </row>
    <row r="1349" spans="2:9" ht="35.1" customHeight="1">
      <c r="B1349" s="211"/>
      <c r="C1349" s="104"/>
      <c r="D1349" s="104"/>
      <c r="E1349" s="104"/>
      <c r="F1349" s="104"/>
      <c r="G1349" s="104"/>
      <c r="H1349" s="104"/>
      <c r="I1349" s="104"/>
    </row>
    <row r="1350" spans="2:9" ht="35.1" customHeight="1">
      <c r="B1350" s="211"/>
      <c r="C1350" s="104"/>
      <c r="D1350" s="104"/>
      <c r="E1350" s="104"/>
      <c r="F1350" s="104"/>
      <c r="G1350" s="104"/>
      <c r="H1350" s="104"/>
      <c r="I1350" s="104"/>
    </row>
    <row r="1351" spans="2:9" ht="35.1" customHeight="1">
      <c r="B1351" s="211"/>
      <c r="C1351" s="104"/>
      <c r="D1351" s="104"/>
      <c r="E1351" s="104"/>
      <c r="F1351" s="104"/>
      <c r="G1351" s="104"/>
      <c r="H1351" s="104"/>
      <c r="I1351" s="104"/>
    </row>
    <row r="1352" spans="2:9" ht="35.1" customHeight="1">
      <c r="B1352" s="211"/>
      <c r="C1352" s="104"/>
      <c r="D1352" s="104"/>
      <c r="E1352" s="104"/>
      <c r="F1352" s="104"/>
      <c r="G1352" s="104"/>
      <c r="H1352" s="104"/>
      <c r="I1352" s="104"/>
    </row>
    <row r="1353" spans="2:9" ht="35.1" customHeight="1">
      <c r="B1353" s="211"/>
      <c r="C1353" s="104"/>
      <c r="D1353" s="104"/>
      <c r="E1353" s="104"/>
      <c r="F1353" s="104"/>
      <c r="G1353" s="104"/>
      <c r="H1353" s="104"/>
      <c r="I1353" s="104"/>
    </row>
    <row r="1354" spans="2:9" ht="35.1" customHeight="1">
      <c r="B1354" s="211"/>
      <c r="C1354" s="104"/>
      <c r="D1354" s="104"/>
      <c r="E1354" s="104"/>
      <c r="F1354" s="104"/>
      <c r="G1354" s="104"/>
      <c r="H1354" s="104"/>
      <c r="I1354" s="104"/>
    </row>
    <row r="1355" spans="2:9" ht="35.1" customHeight="1">
      <c r="B1355" s="211"/>
      <c r="C1355" s="104"/>
      <c r="D1355" s="104"/>
      <c r="E1355" s="104"/>
      <c r="F1355" s="104"/>
      <c r="G1355" s="104"/>
      <c r="H1355" s="104"/>
      <c r="I1355" s="104"/>
    </row>
    <row r="1356" spans="2:9" ht="35.1" customHeight="1">
      <c r="B1356" s="211"/>
      <c r="C1356" s="104"/>
      <c r="D1356" s="104"/>
      <c r="E1356" s="104"/>
      <c r="F1356" s="104"/>
      <c r="G1356" s="104"/>
      <c r="H1356" s="104"/>
      <c r="I1356" s="104"/>
    </row>
    <row r="1357" spans="2:9" ht="35.1" customHeight="1">
      <c r="B1357" s="211"/>
      <c r="C1357" s="104"/>
      <c r="D1357" s="104"/>
      <c r="E1357" s="104"/>
      <c r="F1357" s="104"/>
      <c r="G1357" s="104"/>
      <c r="H1357" s="104"/>
      <c r="I1357" s="104"/>
    </row>
    <row r="1358" spans="2:9" ht="35.1" customHeight="1">
      <c r="B1358" s="211"/>
      <c r="C1358" s="104"/>
      <c r="D1358" s="104"/>
      <c r="E1358" s="104"/>
      <c r="F1358" s="104"/>
      <c r="G1358" s="104"/>
      <c r="H1358" s="104"/>
      <c r="I1358" s="104"/>
    </row>
    <row r="1359" spans="2:9" ht="35.1" customHeight="1">
      <c r="B1359" s="211"/>
      <c r="C1359" s="104"/>
      <c r="D1359" s="104"/>
      <c r="E1359" s="104"/>
      <c r="F1359" s="104"/>
      <c r="G1359" s="104"/>
      <c r="H1359" s="104"/>
      <c r="I1359" s="104"/>
    </row>
    <row r="1360" spans="2:9" ht="35.1" customHeight="1">
      <c r="B1360" s="211"/>
      <c r="C1360" s="104"/>
      <c r="D1360" s="104"/>
      <c r="E1360" s="104"/>
      <c r="F1360" s="104"/>
      <c r="G1360" s="104"/>
      <c r="H1360" s="104"/>
      <c r="I1360" s="104"/>
    </row>
    <row r="1361" spans="2:9" ht="35.1" customHeight="1">
      <c r="B1361" s="211"/>
      <c r="C1361" s="104"/>
      <c r="D1361" s="104"/>
      <c r="E1361" s="104"/>
      <c r="F1361" s="104"/>
      <c r="G1361" s="104"/>
      <c r="H1361" s="104"/>
      <c r="I1361" s="104"/>
    </row>
    <row r="1362" spans="2:9" ht="35.1" customHeight="1">
      <c r="B1362" s="211"/>
      <c r="C1362" s="104"/>
      <c r="D1362" s="104"/>
      <c r="E1362" s="104"/>
      <c r="F1362" s="104"/>
      <c r="G1362" s="104"/>
      <c r="H1362" s="104"/>
      <c r="I1362" s="104"/>
    </row>
    <row r="1363" spans="2:9" ht="35.1" customHeight="1">
      <c r="B1363" s="211"/>
      <c r="C1363" s="104"/>
      <c r="D1363" s="104"/>
      <c r="E1363" s="104"/>
      <c r="F1363" s="104"/>
      <c r="G1363" s="104"/>
      <c r="H1363" s="104"/>
      <c r="I1363" s="104"/>
    </row>
    <row r="1364" spans="2:9" ht="35.1" customHeight="1">
      <c r="B1364" s="211"/>
      <c r="C1364" s="104"/>
      <c r="D1364" s="104"/>
      <c r="E1364" s="104"/>
      <c r="F1364" s="104"/>
      <c r="G1364" s="104"/>
      <c r="H1364" s="104"/>
      <c r="I1364" s="104"/>
    </row>
    <row r="1365" spans="2:9" ht="35.1" customHeight="1">
      <c r="B1365" s="211"/>
      <c r="C1365" s="104"/>
      <c r="D1365" s="104"/>
      <c r="E1365" s="104"/>
      <c r="F1365" s="104"/>
      <c r="G1365" s="104"/>
      <c r="H1365" s="104"/>
      <c r="I1365" s="104"/>
    </row>
    <row r="1366" spans="2:9" ht="35.1" customHeight="1">
      <c r="B1366" s="211"/>
      <c r="C1366" s="104"/>
      <c r="D1366" s="104"/>
      <c r="E1366" s="104"/>
      <c r="F1366" s="104"/>
      <c r="G1366" s="104"/>
      <c r="H1366" s="104"/>
      <c r="I1366" s="104"/>
    </row>
    <row r="1367" spans="2:9" ht="35.1" customHeight="1">
      <c r="B1367" s="211"/>
      <c r="C1367" s="104"/>
      <c r="D1367" s="104"/>
      <c r="E1367" s="104"/>
      <c r="F1367" s="104"/>
      <c r="G1367" s="104"/>
      <c r="H1367" s="104"/>
      <c r="I1367" s="104"/>
    </row>
    <row r="1368" spans="2:9" ht="35.1" customHeight="1">
      <c r="B1368" s="211"/>
      <c r="C1368" s="104"/>
      <c r="D1368" s="104"/>
      <c r="E1368" s="104"/>
      <c r="F1368" s="104"/>
      <c r="G1368" s="104"/>
      <c r="H1368" s="104"/>
      <c r="I1368" s="104"/>
    </row>
    <row r="1369" spans="2:9" ht="35.1" customHeight="1">
      <c r="B1369" s="211"/>
      <c r="C1369" s="104"/>
      <c r="D1369" s="104"/>
      <c r="E1369" s="104"/>
      <c r="F1369" s="104"/>
      <c r="G1369" s="104"/>
      <c r="H1369" s="104"/>
      <c r="I1369" s="104"/>
    </row>
    <row r="1370" spans="2:9" ht="35.1" customHeight="1">
      <c r="B1370" s="211"/>
      <c r="C1370" s="104"/>
      <c r="D1370" s="104"/>
      <c r="E1370" s="104"/>
      <c r="F1370" s="104"/>
      <c r="G1370" s="104"/>
      <c r="H1370" s="104"/>
      <c r="I1370" s="104"/>
    </row>
    <row r="1371" spans="2:9" ht="35.1" customHeight="1">
      <c r="B1371" s="211"/>
      <c r="C1371" s="104"/>
      <c r="D1371" s="104"/>
      <c r="E1371" s="104"/>
      <c r="F1371" s="104"/>
      <c r="G1371" s="104"/>
      <c r="H1371" s="104"/>
      <c r="I1371" s="104"/>
    </row>
    <row r="1372" spans="2:9" ht="35.1" customHeight="1">
      <c r="B1372" s="211"/>
      <c r="C1372" s="104"/>
      <c r="D1372" s="104"/>
      <c r="E1372" s="104"/>
      <c r="F1372" s="104"/>
      <c r="G1372" s="104"/>
      <c r="H1372" s="104"/>
      <c r="I1372" s="104"/>
    </row>
    <row r="1373" spans="2:9" ht="35.1" customHeight="1">
      <c r="B1373" s="211"/>
      <c r="C1373" s="104"/>
      <c r="D1373" s="104"/>
      <c r="E1373" s="104"/>
      <c r="F1373" s="104"/>
      <c r="G1373" s="104"/>
      <c r="H1373" s="104"/>
      <c r="I1373" s="104"/>
    </row>
    <row r="1374" spans="2:9" ht="35.1" customHeight="1">
      <c r="B1374" s="211"/>
      <c r="C1374" s="104"/>
      <c r="D1374" s="104"/>
      <c r="E1374" s="104"/>
      <c r="F1374" s="104"/>
      <c r="G1374" s="104"/>
      <c r="H1374" s="104"/>
      <c r="I1374" s="104"/>
    </row>
    <row r="1375" spans="2:9" ht="35.1" customHeight="1">
      <c r="B1375" s="211"/>
      <c r="C1375" s="104"/>
      <c r="D1375" s="104"/>
      <c r="E1375" s="104"/>
      <c r="F1375" s="104"/>
      <c r="G1375" s="104"/>
      <c r="H1375" s="104"/>
      <c r="I1375" s="104"/>
    </row>
    <row r="1376" spans="2:9" ht="35.1" customHeight="1">
      <c r="B1376" s="211"/>
      <c r="C1376" s="104"/>
      <c r="D1376" s="104"/>
      <c r="E1376" s="104"/>
      <c r="F1376" s="104"/>
      <c r="G1376" s="104"/>
      <c r="H1376" s="104"/>
      <c r="I1376" s="104"/>
    </row>
    <row r="1377" spans="2:9" ht="35.1" customHeight="1">
      <c r="B1377" s="211"/>
      <c r="C1377" s="104"/>
      <c r="D1377" s="104"/>
      <c r="E1377" s="104"/>
      <c r="F1377" s="104"/>
      <c r="G1377" s="104"/>
      <c r="H1377" s="104"/>
      <c r="I1377" s="104"/>
    </row>
    <row r="1378" spans="2:9" ht="35.1" customHeight="1">
      <c r="B1378" s="211"/>
      <c r="C1378" s="104"/>
      <c r="D1378" s="104"/>
      <c r="E1378" s="104"/>
      <c r="F1378" s="104"/>
      <c r="G1378" s="104"/>
      <c r="H1378" s="104"/>
      <c r="I1378" s="104"/>
    </row>
    <row r="1379" spans="2:9" ht="35.1" customHeight="1">
      <c r="B1379" s="211"/>
      <c r="C1379" s="104"/>
      <c r="D1379" s="104"/>
      <c r="E1379" s="104"/>
      <c r="F1379" s="104"/>
      <c r="G1379" s="104"/>
      <c r="H1379" s="104"/>
      <c r="I1379" s="104"/>
    </row>
    <row r="1380" spans="2:9" ht="35.1" customHeight="1">
      <c r="B1380" s="211"/>
      <c r="C1380" s="104"/>
      <c r="D1380" s="104"/>
      <c r="E1380" s="104"/>
      <c r="F1380" s="104"/>
      <c r="G1380" s="104"/>
      <c r="H1380" s="104"/>
      <c r="I1380" s="104"/>
    </row>
    <row r="1381" spans="2:9" ht="35.1" customHeight="1">
      <c r="B1381" s="211"/>
      <c r="C1381" s="104"/>
      <c r="D1381" s="104"/>
      <c r="E1381" s="104"/>
      <c r="F1381" s="104"/>
      <c r="G1381" s="104"/>
      <c r="H1381" s="104"/>
      <c r="I1381" s="104"/>
    </row>
    <row r="1382" spans="2:9" ht="35.1" customHeight="1">
      <c r="B1382" s="211"/>
      <c r="C1382" s="104"/>
      <c r="D1382" s="104"/>
      <c r="E1382" s="104"/>
      <c r="F1382" s="104"/>
      <c r="G1382" s="104"/>
      <c r="H1382" s="104"/>
      <c r="I1382" s="104"/>
    </row>
    <row r="1383" spans="2:9" ht="35.1" customHeight="1">
      <c r="B1383" s="211"/>
      <c r="C1383" s="104"/>
      <c r="D1383" s="104"/>
      <c r="E1383" s="104"/>
      <c r="F1383" s="104"/>
      <c r="G1383" s="104"/>
      <c r="H1383" s="104"/>
      <c r="I1383" s="104"/>
    </row>
    <row r="1384" spans="2:9" ht="35.1" customHeight="1">
      <c r="B1384" s="211"/>
      <c r="C1384" s="104"/>
      <c r="D1384" s="104"/>
      <c r="E1384" s="104"/>
      <c r="F1384" s="104"/>
      <c r="G1384" s="104"/>
      <c r="H1384" s="104"/>
      <c r="I1384" s="104"/>
    </row>
    <row r="1385" spans="2:9" ht="35.1" customHeight="1">
      <c r="B1385" s="211"/>
      <c r="C1385" s="104"/>
      <c r="D1385" s="104"/>
      <c r="E1385" s="104"/>
      <c r="F1385" s="104"/>
      <c r="G1385" s="104"/>
      <c r="H1385" s="104"/>
      <c r="I1385" s="104"/>
    </row>
    <row r="1386" spans="2:9" ht="35.1" customHeight="1">
      <c r="B1386" s="211"/>
      <c r="C1386" s="104"/>
      <c r="D1386" s="104"/>
      <c r="E1386" s="104"/>
      <c r="F1386" s="104"/>
      <c r="G1386" s="104"/>
      <c r="H1386" s="104"/>
      <c r="I1386" s="104"/>
    </row>
    <row r="1387" spans="2:9" ht="35.1" customHeight="1">
      <c r="B1387" s="211"/>
      <c r="C1387" s="104"/>
      <c r="D1387" s="104"/>
      <c r="E1387" s="104"/>
      <c r="F1387" s="104"/>
      <c r="G1387" s="104"/>
      <c r="H1387" s="104"/>
      <c r="I1387" s="104"/>
    </row>
    <row r="1388" spans="2:9" ht="35.1" customHeight="1">
      <c r="B1388" s="211"/>
      <c r="C1388" s="104"/>
      <c r="D1388" s="104"/>
      <c r="E1388" s="104"/>
      <c r="F1388" s="104"/>
      <c r="G1388" s="104"/>
      <c r="H1388" s="104"/>
      <c r="I1388" s="104"/>
    </row>
    <row r="1389" spans="2:9" ht="35.1" customHeight="1">
      <c r="B1389" s="211"/>
      <c r="C1389" s="104"/>
      <c r="D1389" s="104"/>
      <c r="E1389" s="104"/>
      <c r="F1389" s="104"/>
      <c r="G1389" s="104"/>
      <c r="H1389" s="104"/>
      <c r="I1389" s="104"/>
    </row>
    <row r="1390" spans="2:9" ht="35.1" customHeight="1">
      <c r="B1390" s="211"/>
      <c r="C1390" s="104"/>
      <c r="D1390" s="104"/>
      <c r="E1390" s="104"/>
      <c r="F1390" s="104"/>
      <c r="G1390" s="104"/>
      <c r="H1390" s="104"/>
      <c r="I1390" s="104"/>
    </row>
    <row r="1391" spans="2:9" ht="35.1" customHeight="1">
      <c r="B1391" s="211"/>
      <c r="C1391" s="104"/>
      <c r="D1391" s="104"/>
      <c r="E1391" s="104"/>
      <c r="F1391" s="104"/>
      <c r="G1391" s="104"/>
      <c r="H1391" s="104"/>
      <c r="I1391" s="104"/>
    </row>
    <row r="1392" spans="2:9" ht="35.1" customHeight="1">
      <c r="B1392" s="211"/>
      <c r="C1392" s="104"/>
      <c r="D1392" s="104"/>
      <c r="E1392" s="104"/>
      <c r="F1392" s="104"/>
      <c r="G1392" s="104"/>
      <c r="H1392" s="104"/>
      <c r="I1392" s="104"/>
    </row>
    <row r="1393" spans="2:9" ht="35.1" customHeight="1">
      <c r="B1393" s="211"/>
      <c r="C1393" s="104"/>
      <c r="D1393" s="104"/>
      <c r="E1393" s="104"/>
      <c r="F1393" s="104"/>
      <c r="G1393" s="104"/>
      <c r="H1393" s="104"/>
      <c r="I1393" s="104"/>
    </row>
    <row r="1394" spans="2:9" ht="35.1" customHeight="1">
      <c r="B1394" s="211"/>
      <c r="C1394" s="104"/>
      <c r="D1394" s="104"/>
      <c r="E1394" s="104"/>
      <c r="F1394" s="104"/>
      <c r="G1394" s="104"/>
      <c r="H1394" s="104"/>
      <c r="I1394" s="104"/>
    </row>
    <row r="1395" spans="2:9" ht="35.1" customHeight="1">
      <c r="B1395" s="211"/>
      <c r="C1395" s="104"/>
      <c r="D1395" s="104"/>
      <c r="E1395" s="104"/>
      <c r="F1395" s="104"/>
      <c r="G1395" s="104"/>
      <c r="H1395" s="104"/>
      <c r="I1395" s="104"/>
    </row>
    <row r="1396" spans="2:9" ht="35.1" customHeight="1">
      <c r="B1396" s="211"/>
      <c r="C1396" s="104"/>
      <c r="D1396" s="104"/>
      <c r="E1396" s="104"/>
      <c r="F1396" s="104"/>
      <c r="G1396" s="104"/>
      <c r="H1396" s="104"/>
      <c r="I1396" s="104"/>
    </row>
    <row r="1397" spans="2:9" ht="35.1" customHeight="1">
      <c r="B1397" s="211"/>
      <c r="C1397" s="104"/>
      <c r="D1397" s="104"/>
      <c r="E1397" s="104"/>
      <c r="F1397" s="104"/>
      <c r="G1397" s="104"/>
      <c r="H1397" s="104"/>
      <c r="I1397" s="104"/>
    </row>
    <row r="1398" spans="2:9" ht="35.1" customHeight="1">
      <c r="B1398" s="211"/>
      <c r="C1398" s="104"/>
      <c r="D1398" s="104"/>
      <c r="E1398" s="104"/>
      <c r="F1398" s="104"/>
      <c r="G1398" s="104"/>
      <c r="H1398" s="104"/>
      <c r="I1398" s="104"/>
    </row>
    <row r="1399" spans="2:9" ht="35.1" customHeight="1">
      <c r="B1399" s="211"/>
      <c r="C1399" s="104"/>
      <c r="D1399" s="104"/>
      <c r="E1399" s="104"/>
      <c r="F1399" s="104"/>
      <c r="G1399" s="104"/>
      <c r="H1399" s="104"/>
      <c r="I1399" s="104"/>
    </row>
    <row r="1400" spans="2:9" ht="35.1" customHeight="1">
      <c r="B1400" s="211"/>
      <c r="C1400" s="104"/>
      <c r="D1400" s="104"/>
      <c r="E1400" s="104"/>
      <c r="F1400" s="104"/>
      <c r="G1400" s="104"/>
      <c r="H1400" s="104"/>
      <c r="I1400" s="104"/>
    </row>
    <row r="1401" spans="2:9" ht="35.1" customHeight="1">
      <c r="B1401" s="211"/>
      <c r="C1401" s="104"/>
      <c r="D1401" s="104"/>
      <c r="E1401" s="104"/>
      <c r="F1401" s="104"/>
      <c r="G1401" s="104"/>
      <c r="H1401" s="104"/>
      <c r="I1401" s="104"/>
    </row>
    <row r="1402" spans="2:9" ht="35.1" customHeight="1">
      <c r="B1402" s="211"/>
      <c r="C1402" s="104"/>
      <c r="D1402" s="104"/>
      <c r="E1402" s="104"/>
      <c r="F1402" s="104"/>
      <c r="G1402" s="104"/>
      <c r="H1402" s="104"/>
      <c r="I1402" s="104"/>
    </row>
    <row r="1403" spans="2:9" ht="35.1" customHeight="1">
      <c r="B1403" s="211"/>
      <c r="C1403" s="104"/>
      <c r="D1403" s="104"/>
      <c r="E1403" s="104"/>
      <c r="F1403" s="104"/>
      <c r="G1403" s="104"/>
      <c r="H1403" s="104"/>
      <c r="I1403" s="104"/>
    </row>
    <row r="1404" spans="2:9" ht="35.1" customHeight="1">
      <c r="B1404" s="211"/>
      <c r="C1404" s="104"/>
      <c r="D1404" s="104"/>
      <c r="E1404" s="104"/>
      <c r="F1404" s="104"/>
      <c r="G1404" s="104"/>
      <c r="H1404" s="104"/>
      <c r="I1404" s="104"/>
    </row>
    <row r="1405" spans="2:9" ht="35.1" customHeight="1">
      <c r="B1405" s="211"/>
      <c r="C1405" s="104"/>
      <c r="D1405" s="104"/>
      <c r="E1405" s="104"/>
      <c r="F1405" s="104"/>
      <c r="G1405" s="104"/>
      <c r="H1405" s="104"/>
      <c r="I1405" s="104"/>
    </row>
    <row r="1406" spans="2:9" ht="35.1" customHeight="1">
      <c r="B1406" s="211"/>
      <c r="C1406" s="104"/>
      <c r="D1406" s="104"/>
      <c r="E1406" s="104"/>
      <c r="F1406" s="104"/>
      <c r="G1406" s="104"/>
      <c r="H1406" s="104"/>
      <c r="I1406" s="104"/>
    </row>
    <row r="1407" spans="2:9" ht="35.1" customHeight="1">
      <c r="B1407" s="211"/>
      <c r="C1407" s="104"/>
      <c r="D1407" s="104"/>
      <c r="E1407" s="104"/>
      <c r="F1407" s="104"/>
      <c r="G1407" s="104"/>
      <c r="H1407" s="104"/>
      <c r="I1407" s="104"/>
    </row>
    <row r="1408" spans="2:9" ht="35.1" customHeight="1">
      <c r="B1408" s="211"/>
      <c r="C1408" s="104"/>
      <c r="D1408" s="104"/>
      <c r="E1408" s="104"/>
      <c r="F1408" s="104"/>
      <c r="G1408" s="104"/>
      <c r="H1408" s="104"/>
      <c r="I1408" s="104"/>
    </row>
    <row r="1409" spans="2:9" ht="35.1" customHeight="1">
      <c r="B1409" s="211"/>
      <c r="C1409" s="104"/>
      <c r="D1409" s="104"/>
      <c r="E1409" s="104"/>
      <c r="F1409" s="104"/>
      <c r="G1409" s="104"/>
      <c r="H1409" s="104"/>
      <c r="I1409" s="104"/>
    </row>
    <row r="1410" spans="2:9" ht="35.1" customHeight="1">
      <c r="B1410" s="211"/>
      <c r="C1410" s="104"/>
      <c r="D1410" s="104"/>
      <c r="E1410" s="104"/>
      <c r="F1410" s="104"/>
      <c r="G1410" s="104"/>
      <c r="H1410" s="104"/>
      <c r="I1410" s="104"/>
    </row>
    <row r="1411" spans="2:9" ht="35.1" customHeight="1">
      <c r="B1411" s="211"/>
      <c r="C1411" s="104"/>
      <c r="D1411" s="104"/>
      <c r="E1411" s="104"/>
      <c r="F1411" s="104"/>
      <c r="G1411" s="104"/>
      <c r="H1411" s="104"/>
      <c r="I1411" s="104"/>
    </row>
    <row r="1412" spans="2:9" ht="35.1" customHeight="1">
      <c r="B1412" s="211"/>
      <c r="C1412" s="104"/>
      <c r="D1412" s="104"/>
      <c r="E1412" s="104"/>
      <c r="F1412" s="104"/>
      <c r="G1412" s="104"/>
      <c r="H1412" s="104"/>
      <c r="I1412" s="104"/>
    </row>
    <row r="1413" spans="2:9" ht="35.1" customHeight="1">
      <c r="B1413" s="211"/>
      <c r="C1413" s="104"/>
      <c r="D1413" s="104"/>
      <c r="E1413" s="104"/>
      <c r="F1413" s="104"/>
      <c r="G1413" s="104"/>
      <c r="H1413" s="104"/>
      <c r="I1413" s="104"/>
    </row>
    <row r="1414" spans="2:9" ht="35.1" customHeight="1">
      <c r="B1414" s="211"/>
      <c r="C1414" s="104"/>
      <c r="D1414" s="104"/>
      <c r="E1414" s="104"/>
      <c r="F1414" s="104"/>
      <c r="G1414" s="104"/>
      <c r="H1414" s="104"/>
      <c r="I1414" s="104"/>
    </row>
    <row r="1415" spans="2:9" ht="35.1" customHeight="1">
      <c r="B1415" s="211"/>
      <c r="C1415" s="104"/>
      <c r="D1415" s="104"/>
      <c r="E1415" s="104"/>
      <c r="F1415" s="104"/>
      <c r="G1415" s="104"/>
      <c r="H1415" s="104"/>
      <c r="I1415" s="104"/>
    </row>
    <row r="1416" spans="2:9" ht="35.1" customHeight="1">
      <c r="B1416" s="211"/>
      <c r="C1416" s="104"/>
      <c r="D1416" s="104"/>
      <c r="E1416" s="104"/>
      <c r="F1416" s="104"/>
      <c r="G1416" s="104"/>
      <c r="H1416" s="104"/>
      <c r="I1416" s="104"/>
    </row>
    <row r="1417" spans="2:9" ht="35.1" customHeight="1">
      <c r="B1417" s="211"/>
      <c r="C1417" s="104"/>
      <c r="D1417" s="104"/>
      <c r="E1417" s="104"/>
      <c r="F1417" s="104"/>
      <c r="G1417" s="104"/>
      <c r="H1417" s="104"/>
      <c r="I1417" s="104"/>
    </row>
    <row r="1418" spans="2:9" ht="35.1" customHeight="1">
      <c r="B1418" s="211"/>
      <c r="C1418" s="104"/>
      <c r="D1418" s="104"/>
      <c r="E1418" s="104"/>
      <c r="F1418" s="104"/>
      <c r="G1418" s="104"/>
      <c r="H1418" s="104"/>
      <c r="I1418" s="104"/>
    </row>
    <row r="1419" spans="2:9" ht="35.1" customHeight="1">
      <c r="B1419" s="211"/>
      <c r="C1419" s="104"/>
      <c r="D1419" s="104"/>
      <c r="E1419" s="104"/>
      <c r="F1419" s="104"/>
      <c r="G1419" s="104"/>
      <c r="H1419" s="104"/>
      <c r="I1419" s="104"/>
    </row>
    <row r="1420" spans="2:9" ht="35.1" customHeight="1">
      <c r="B1420" s="211"/>
      <c r="C1420" s="104"/>
      <c r="D1420" s="104"/>
      <c r="E1420" s="104"/>
      <c r="F1420" s="104"/>
      <c r="G1420" s="104"/>
      <c r="H1420" s="104"/>
      <c r="I1420" s="104"/>
    </row>
    <row r="1421" spans="2:9" ht="35.1" customHeight="1">
      <c r="B1421" s="211"/>
      <c r="C1421" s="104"/>
      <c r="D1421" s="104"/>
      <c r="E1421" s="104"/>
      <c r="F1421" s="104"/>
      <c r="G1421" s="104"/>
      <c r="H1421" s="104"/>
      <c r="I1421" s="104"/>
    </row>
    <row r="1422" spans="2:9" ht="35.1" customHeight="1">
      <c r="B1422" s="211"/>
      <c r="C1422" s="104"/>
      <c r="D1422" s="104"/>
      <c r="E1422" s="104"/>
      <c r="F1422" s="104"/>
      <c r="G1422" s="104"/>
      <c r="H1422" s="104"/>
      <c r="I1422" s="104"/>
    </row>
    <row r="1423" spans="2:9" ht="35.1" customHeight="1">
      <c r="B1423" s="211"/>
      <c r="C1423" s="104"/>
      <c r="D1423" s="104"/>
      <c r="E1423" s="104"/>
      <c r="F1423" s="104"/>
      <c r="G1423" s="104"/>
      <c r="H1423" s="104"/>
      <c r="I1423" s="104"/>
    </row>
    <row r="1424" spans="2:9" ht="35.1" customHeight="1">
      <c r="B1424" s="211"/>
      <c r="C1424" s="104"/>
      <c r="D1424" s="104"/>
      <c r="E1424" s="104"/>
      <c r="F1424" s="104"/>
      <c r="G1424" s="104"/>
      <c r="H1424" s="104"/>
      <c r="I1424" s="104"/>
    </row>
    <row r="1425" spans="2:9" ht="35.1" customHeight="1">
      <c r="B1425" s="211"/>
      <c r="C1425" s="104"/>
      <c r="D1425" s="104"/>
      <c r="E1425" s="104"/>
      <c r="F1425" s="104"/>
      <c r="G1425" s="104"/>
      <c r="H1425" s="104"/>
      <c r="I1425" s="104"/>
    </row>
    <row r="1426" spans="2:9" ht="35.1" customHeight="1">
      <c r="B1426" s="211"/>
      <c r="C1426" s="104"/>
      <c r="D1426" s="104"/>
      <c r="E1426" s="104"/>
      <c r="F1426" s="104"/>
      <c r="G1426" s="104"/>
      <c r="H1426" s="104"/>
      <c r="I1426" s="104"/>
    </row>
    <row r="1427" spans="2:9" ht="35.1" customHeight="1">
      <c r="B1427" s="211"/>
      <c r="C1427" s="104"/>
      <c r="D1427" s="104"/>
      <c r="E1427" s="104"/>
      <c r="F1427" s="104"/>
      <c r="G1427" s="104"/>
      <c r="H1427" s="104"/>
      <c r="I1427" s="104"/>
    </row>
    <row r="1428" spans="2:9" ht="35.1" customHeight="1">
      <c r="B1428" s="211"/>
      <c r="C1428" s="104"/>
      <c r="D1428" s="104"/>
      <c r="E1428" s="104"/>
      <c r="F1428" s="104"/>
      <c r="G1428" s="104"/>
      <c r="H1428" s="104"/>
      <c r="I1428" s="104"/>
    </row>
    <row r="1429" spans="2:9" ht="35.1" customHeight="1">
      <c r="B1429" s="211"/>
      <c r="C1429" s="104"/>
      <c r="D1429" s="104"/>
      <c r="E1429" s="104"/>
      <c r="F1429" s="104"/>
      <c r="G1429" s="104"/>
      <c r="H1429" s="104"/>
      <c r="I1429" s="104"/>
    </row>
    <row r="1430" spans="2:9" ht="35.1" customHeight="1">
      <c r="B1430" s="211"/>
      <c r="C1430" s="104"/>
      <c r="D1430" s="104"/>
      <c r="E1430" s="104"/>
      <c r="F1430" s="104"/>
      <c r="G1430" s="104"/>
      <c r="H1430" s="104"/>
      <c r="I1430" s="104"/>
    </row>
    <row r="1431" spans="2:9" ht="35.1" customHeight="1">
      <c r="B1431" s="211"/>
      <c r="C1431" s="104"/>
      <c r="D1431" s="104"/>
      <c r="E1431" s="104"/>
      <c r="F1431" s="104"/>
      <c r="G1431" s="104"/>
      <c r="H1431" s="104"/>
      <c r="I1431" s="104"/>
    </row>
    <row r="1432" spans="2:9" ht="35.1" customHeight="1">
      <c r="B1432" s="211"/>
      <c r="C1432" s="104"/>
      <c r="D1432" s="104"/>
      <c r="E1432" s="104"/>
      <c r="F1432" s="104"/>
      <c r="G1432" s="104"/>
      <c r="H1432" s="104"/>
      <c r="I1432" s="104"/>
    </row>
    <row r="1433" spans="2:9" ht="35.1" customHeight="1">
      <c r="B1433" s="211"/>
      <c r="C1433" s="104"/>
      <c r="D1433" s="104"/>
      <c r="E1433" s="104"/>
      <c r="F1433" s="104"/>
      <c r="G1433" s="104"/>
      <c r="H1433" s="104"/>
      <c r="I1433" s="104"/>
    </row>
    <row r="1434" spans="2:9" ht="35.1" customHeight="1">
      <c r="B1434" s="211"/>
      <c r="C1434" s="104"/>
      <c r="D1434" s="104"/>
      <c r="E1434" s="104"/>
      <c r="F1434" s="104"/>
      <c r="G1434" s="104"/>
      <c r="H1434" s="104"/>
      <c r="I1434" s="104"/>
    </row>
    <row r="1435" spans="2:9" ht="35.1" customHeight="1">
      <c r="B1435" s="211"/>
      <c r="C1435" s="104"/>
      <c r="D1435" s="104"/>
      <c r="E1435" s="104"/>
      <c r="F1435" s="104"/>
      <c r="G1435" s="104"/>
      <c r="H1435" s="104"/>
      <c r="I1435" s="104"/>
    </row>
    <row r="1436" spans="2:9" ht="35.1" customHeight="1">
      <c r="B1436" s="211"/>
      <c r="C1436" s="104"/>
      <c r="D1436" s="104"/>
      <c r="E1436" s="104"/>
      <c r="F1436" s="104"/>
      <c r="G1436" s="104"/>
      <c r="H1436" s="104"/>
      <c r="I1436" s="104"/>
    </row>
    <row r="1437" spans="2:9" ht="35.1" customHeight="1">
      <c r="B1437" s="211"/>
      <c r="C1437" s="104"/>
      <c r="D1437" s="104"/>
      <c r="E1437" s="104"/>
      <c r="F1437" s="104"/>
      <c r="G1437" s="104"/>
      <c r="H1437" s="104"/>
      <c r="I1437" s="104"/>
    </row>
    <row r="1438" spans="2:9" ht="35.1" customHeight="1">
      <c r="B1438" s="211"/>
      <c r="C1438" s="104"/>
      <c r="D1438" s="104"/>
      <c r="E1438" s="104"/>
      <c r="F1438" s="104"/>
      <c r="G1438" s="104"/>
      <c r="H1438" s="104"/>
      <c r="I1438" s="104"/>
    </row>
    <row r="1439" spans="2:9" ht="35.1" customHeight="1">
      <c r="B1439" s="211"/>
      <c r="C1439" s="104"/>
      <c r="D1439" s="104"/>
      <c r="E1439" s="104"/>
      <c r="F1439" s="104"/>
      <c r="G1439" s="104"/>
      <c r="H1439" s="104"/>
      <c r="I1439" s="104"/>
    </row>
    <row r="1440" spans="2:9" ht="35.1" customHeight="1">
      <c r="B1440" s="211"/>
      <c r="C1440" s="104"/>
      <c r="D1440" s="104"/>
      <c r="E1440" s="104"/>
      <c r="F1440" s="104"/>
      <c r="G1440" s="104"/>
      <c r="H1440" s="104"/>
      <c r="I1440" s="104"/>
    </row>
    <row r="1441" spans="2:9" ht="35.1" customHeight="1">
      <c r="B1441" s="211"/>
      <c r="C1441" s="104"/>
      <c r="D1441" s="104"/>
      <c r="E1441" s="104"/>
      <c r="F1441" s="104"/>
      <c r="G1441" s="104"/>
      <c r="H1441" s="104"/>
      <c r="I1441" s="104"/>
    </row>
    <row r="1442" spans="2:9" ht="35.1" customHeight="1">
      <c r="B1442" s="211"/>
      <c r="C1442" s="104"/>
      <c r="D1442" s="104"/>
      <c r="E1442" s="104"/>
      <c r="F1442" s="104"/>
      <c r="G1442" s="104"/>
      <c r="H1442" s="104"/>
      <c r="I1442" s="104"/>
    </row>
    <row r="1443" spans="2:9" ht="35.1" customHeight="1">
      <c r="B1443" s="211"/>
      <c r="C1443" s="104"/>
      <c r="D1443" s="104"/>
      <c r="E1443" s="104"/>
      <c r="F1443" s="104"/>
      <c r="G1443" s="104"/>
      <c r="H1443" s="104"/>
      <c r="I1443" s="104"/>
    </row>
    <row r="1444" spans="2:9" ht="35.1" customHeight="1">
      <c r="B1444" s="211"/>
      <c r="C1444" s="104"/>
      <c r="D1444" s="104"/>
      <c r="E1444" s="104"/>
      <c r="F1444" s="104"/>
      <c r="G1444" s="104"/>
      <c r="H1444" s="104"/>
      <c r="I1444" s="104"/>
    </row>
    <row r="1445" spans="2:9" ht="35.1" customHeight="1">
      <c r="B1445" s="211"/>
      <c r="C1445" s="104"/>
      <c r="D1445" s="104"/>
      <c r="E1445" s="104"/>
      <c r="F1445" s="104"/>
      <c r="G1445" s="104"/>
      <c r="H1445" s="104"/>
      <c r="I1445" s="104"/>
    </row>
    <row r="1446" spans="2:9" ht="35.1" customHeight="1">
      <c r="B1446" s="211"/>
      <c r="C1446" s="104"/>
      <c r="D1446" s="104"/>
      <c r="E1446" s="104"/>
      <c r="F1446" s="104"/>
      <c r="G1446" s="104"/>
      <c r="H1446" s="104"/>
      <c r="I1446" s="104"/>
    </row>
    <row r="1447" spans="2:9" ht="35.1" customHeight="1">
      <c r="B1447" s="211"/>
      <c r="C1447" s="104"/>
      <c r="D1447" s="104"/>
      <c r="E1447" s="104"/>
      <c r="F1447" s="104"/>
      <c r="G1447" s="104"/>
      <c r="H1447" s="104"/>
      <c r="I1447" s="104"/>
    </row>
    <row r="1448" spans="2:9" ht="35.1" customHeight="1">
      <c r="B1448" s="211"/>
      <c r="C1448" s="104"/>
      <c r="D1448" s="104"/>
      <c r="E1448" s="104"/>
      <c r="F1448" s="104"/>
      <c r="G1448" s="104"/>
      <c r="H1448" s="104"/>
      <c r="I1448" s="104"/>
    </row>
    <row r="1449" spans="2:9" ht="35.1" customHeight="1">
      <c r="B1449" s="211"/>
      <c r="C1449" s="104"/>
      <c r="D1449" s="104"/>
      <c r="E1449" s="104"/>
      <c r="F1449" s="104"/>
      <c r="G1449" s="104"/>
      <c r="H1449" s="104"/>
      <c r="I1449" s="104"/>
    </row>
    <row r="1450" spans="2:9" ht="35.1" customHeight="1">
      <c r="B1450" s="211"/>
      <c r="C1450" s="104"/>
      <c r="D1450" s="104"/>
      <c r="E1450" s="104"/>
      <c r="F1450" s="104"/>
      <c r="G1450" s="104"/>
      <c r="H1450" s="104"/>
      <c r="I1450" s="104"/>
    </row>
    <row r="1451" spans="2:9" ht="35.1" customHeight="1">
      <c r="B1451" s="211"/>
      <c r="C1451" s="104"/>
      <c r="D1451" s="104"/>
      <c r="E1451" s="104"/>
      <c r="F1451" s="104"/>
      <c r="G1451" s="104"/>
      <c r="H1451" s="104"/>
      <c r="I1451" s="104"/>
    </row>
    <row r="1452" spans="2:9" ht="35.1" customHeight="1">
      <c r="B1452" s="211"/>
      <c r="C1452" s="104"/>
      <c r="D1452" s="104"/>
      <c r="E1452" s="104"/>
      <c r="F1452" s="104"/>
      <c r="G1452" s="104"/>
      <c r="H1452" s="104"/>
      <c r="I1452" s="104"/>
    </row>
    <row r="1453" spans="2:9" ht="35.1" customHeight="1">
      <c r="B1453" s="211"/>
      <c r="C1453" s="104"/>
      <c r="D1453" s="104"/>
      <c r="E1453" s="104"/>
      <c r="F1453" s="104"/>
      <c r="G1453" s="104"/>
      <c r="H1453" s="104"/>
      <c r="I1453" s="104"/>
    </row>
    <row r="1454" spans="2:9" ht="35.1" customHeight="1">
      <c r="B1454" s="211"/>
      <c r="C1454" s="104"/>
      <c r="D1454" s="104"/>
      <c r="E1454" s="104"/>
      <c r="F1454" s="104"/>
      <c r="G1454" s="104"/>
      <c r="H1454" s="104"/>
      <c r="I1454" s="104"/>
    </row>
    <row r="1455" spans="2:9" ht="35.1" customHeight="1">
      <c r="B1455" s="211"/>
      <c r="C1455" s="104"/>
      <c r="D1455" s="104"/>
      <c r="E1455" s="104"/>
      <c r="F1455" s="104"/>
      <c r="G1455" s="104"/>
      <c r="H1455" s="104"/>
      <c r="I1455" s="104"/>
    </row>
    <row r="1456" spans="2:9" ht="35.1" customHeight="1">
      <c r="B1456" s="211"/>
      <c r="C1456" s="104"/>
      <c r="D1456" s="104"/>
      <c r="E1456" s="104"/>
      <c r="F1456" s="104"/>
      <c r="G1456" s="104"/>
      <c r="H1456" s="104"/>
      <c r="I1456" s="104"/>
    </row>
    <row r="1457" spans="2:9" ht="35.1" customHeight="1">
      <c r="B1457" s="211"/>
      <c r="C1457" s="104"/>
      <c r="D1457" s="104"/>
      <c r="E1457" s="104"/>
      <c r="F1457" s="104"/>
      <c r="G1457" s="104"/>
      <c r="H1457" s="104"/>
      <c r="I1457" s="104"/>
    </row>
    <row r="1458" spans="2:9" ht="35.1" customHeight="1">
      <c r="B1458" s="211"/>
      <c r="C1458" s="104"/>
      <c r="D1458" s="104"/>
      <c r="E1458" s="104"/>
      <c r="F1458" s="104"/>
      <c r="G1458" s="104"/>
      <c r="H1458" s="104"/>
      <c r="I1458" s="104"/>
    </row>
    <row r="1459" spans="2:9" ht="35.1" customHeight="1">
      <c r="B1459" s="211"/>
      <c r="C1459" s="104"/>
      <c r="D1459" s="104"/>
      <c r="E1459" s="104"/>
      <c r="F1459" s="104"/>
      <c r="G1459" s="104"/>
      <c r="H1459" s="104"/>
      <c r="I1459" s="104"/>
    </row>
    <row r="1460" spans="2:9" ht="35.1" customHeight="1">
      <c r="B1460" s="211"/>
      <c r="C1460" s="104"/>
      <c r="D1460" s="104"/>
      <c r="E1460" s="104"/>
      <c r="F1460" s="104"/>
      <c r="G1460" s="104"/>
      <c r="H1460" s="104"/>
      <c r="I1460" s="104"/>
    </row>
    <row r="1461" spans="2:9" ht="35.1" customHeight="1">
      <c r="B1461" s="211"/>
      <c r="C1461" s="104"/>
      <c r="D1461" s="104"/>
      <c r="E1461" s="104"/>
      <c r="F1461" s="104"/>
      <c r="G1461" s="104"/>
      <c r="H1461" s="104"/>
      <c r="I1461" s="104"/>
    </row>
    <row r="1462" spans="2:9" ht="35.1" customHeight="1">
      <c r="B1462" s="211"/>
      <c r="C1462" s="104"/>
      <c r="D1462" s="104"/>
      <c r="E1462" s="104"/>
      <c r="F1462" s="104"/>
      <c r="G1462" s="104"/>
      <c r="H1462" s="104"/>
      <c r="I1462" s="104"/>
    </row>
    <row r="1463" spans="2:9" ht="35.1" customHeight="1">
      <c r="B1463" s="211"/>
      <c r="C1463" s="104"/>
      <c r="D1463" s="104"/>
      <c r="E1463" s="104"/>
      <c r="F1463" s="104"/>
      <c r="G1463" s="104"/>
      <c r="H1463" s="104"/>
      <c r="I1463" s="104"/>
    </row>
    <row r="1464" spans="2:9" ht="35.1" customHeight="1">
      <c r="B1464" s="211"/>
      <c r="C1464" s="104"/>
      <c r="D1464" s="104"/>
      <c r="E1464" s="104"/>
      <c r="F1464" s="104"/>
      <c r="G1464" s="104"/>
      <c r="H1464" s="104"/>
      <c r="I1464" s="104"/>
    </row>
    <row r="1465" spans="2:9" ht="35.1" customHeight="1">
      <c r="B1465" s="211"/>
      <c r="C1465" s="104"/>
      <c r="D1465" s="104"/>
      <c r="E1465" s="104"/>
      <c r="F1465" s="104"/>
      <c r="G1465" s="104"/>
      <c r="H1465" s="104"/>
      <c r="I1465" s="104"/>
    </row>
    <row r="1466" spans="2:9" ht="35.1" customHeight="1">
      <c r="B1466" s="211"/>
      <c r="C1466" s="104"/>
      <c r="D1466" s="104"/>
      <c r="E1466" s="104"/>
      <c r="F1466" s="104"/>
      <c r="G1466" s="104"/>
      <c r="H1466" s="104"/>
      <c r="I1466" s="104"/>
    </row>
    <row r="1467" spans="2:9" ht="35.1" customHeight="1">
      <c r="B1467" s="211"/>
      <c r="C1467" s="104"/>
      <c r="D1467" s="104"/>
      <c r="E1467" s="104"/>
      <c r="F1467" s="104"/>
      <c r="G1467" s="104"/>
      <c r="H1467" s="104"/>
      <c r="I1467" s="104"/>
    </row>
    <row r="1468" spans="2:9" ht="35.1" customHeight="1">
      <c r="B1468" s="211"/>
      <c r="C1468" s="104"/>
      <c r="D1468" s="104"/>
      <c r="E1468" s="104"/>
      <c r="F1468" s="104"/>
      <c r="G1468" s="104"/>
      <c r="H1468" s="104"/>
      <c r="I1468" s="104"/>
    </row>
    <row r="1469" spans="2:9" ht="35.1" customHeight="1">
      <c r="B1469" s="211"/>
      <c r="C1469" s="104"/>
      <c r="D1469" s="104"/>
      <c r="E1469" s="104"/>
      <c r="F1469" s="104"/>
      <c r="G1469" s="104"/>
      <c r="H1469" s="104"/>
      <c r="I1469" s="104"/>
    </row>
    <row r="1470" spans="2:9" ht="35.1" customHeight="1">
      <c r="B1470" s="211"/>
      <c r="C1470" s="104"/>
      <c r="D1470" s="104"/>
      <c r="E1470" s="104"/>
      <c r="F1470" s="104"/>
      <c r="G1470" s="104"/>
      <c r="H1470" s="104"/>
      <c r="I1470" s="104"/>
    </row>
    <row r="1471" spans="2:9" ht="35.1" customHeight="1">
      <c r="B1471" s="211"/>
      <c r="C1471" s="104"/>
      <c r="D1471" s="104"/>
      <c r="E1471" s="104"/>
      <c r="F1471" s="104"/>
      <c r="G1471" s="104"/>
      <c r="H1471" s="104"/>
      <c r="I1471" s="104"/>
    </row>
    <row r="1472" spans="2:9" ht="35.1" customHeight="1">
      <c r="B1472" s="211"/>
      <c r="C1472" s="104"/>
      <c r="D1472" s="104"/>
      <c r="E1472" s="104"/>
      <c r="F1472" s="104"/>
      <c r="G1472" s="104"/>
      <c r="H1472" s="104"/>
      <c r="I1472" s="104"/>
    </row>
    <row r="1473" spans="2:9" ht="35.1" customHeight="1">
      <c r="B1473" s="211"/>
      <c r="C1473" s="104"/>
      <c r="D1473" s="104"/>
      <c r="E1473" s="104"/>
      <c r="F1473" s="104"/>
      <c r="G1473" s="104"/>
      <c r="H1473" s="104"/>
      <c r="I1473" s="104"/>
    </row>
    <row r="1474" spans="2:9" ht="35.1" customHeight="1">
      <c r="B1474" s="211"/>
      <c r="C1474" s="104"/>
      <c r="D1474" s="104"/>
      <c r="E1474" s="104"/>
      <c r="F1474" s="104"/>
      <c r="G1474" s="104"/>
      <c r="H1474" s="104"/>
      <c r="I1474" s="104"/>
    </row>
    <row r="1475" spans="2:9" ht="35.1" customHeight="1">
      <c r="B1475" s="211"/>
      <c r="C1475" s="104"/>
      <c r="D1475" s="104"/>
      <c r="E1475" s="104"/>
      <c r="F1475" s="104"/>
      <c r="G1475" s="104"/>
      <c r="H1475" s="104"/>
      <c r="I1475" s="104"/>
    </row>
    <row r="1476" spans="2:9" ht="35.1" customHeight="1">
      <c r="B1476" s="211"/>
      <c r="C1476" s="104"/>
      <c r="D1476" s="104"/>
      <c r="E1476" s="104"/>
      <c r="F1476" s="104"/>
      <c r="G1476" s="104"/>
      <c r="H1476" s="104"/>
      <c r="I1476" s="104"/>
    </row>
    <row r="1477" spans="2:9" ht="35.1" customHeight="1">
      <c r="B1477" s="211"/>
      <c r="C1477" s="104"/>
      <c r="D1477" s="104"/>
      <c r="E1477" s="104"/>
      <c r="F1477" s="104"/>
      <c r="G1477" s="104"/>
      <c r="H1477" s="104"/>
      <c r="I1477" s="104"/>
    </row>
    <row r="1478" spans="2:9" ht="35.1" customHeight="1">
      <c r="B1478" s="211"/>
      <c r="C1478" s="104"/>
      <c r="D1478" s="104"/>
      <c r="E1478" s="104"/>
      <c r="F1478" s="104"/>
      <c r="G1478" s="104"/>
      <c r="H1478" s="104"/>
      <c r="I1478" s="104"/>
    </row>
    <row r="1479" spans="2:9" ht="35.1" customHeight="1">
      <c r="B1479" s="211"/>
      <c r="C1479" s="104"/>
      <c r="D1479" s="104"/>
      <c r="E1479" s="104"/>
      <c r="F1479" s="104"/>
      <c r="G1479" s="104"/>
      <c r="H1479" s="104"/>
      <c r="I1479" s="104"/>
    </row>
    <row r="1480" spans="2:9" ht="35.1" customHeight="1">
      <c r="B1480" s="211"/>
      <c r="C1480" s="104"/>
      <c r="D1480" s="104"/>
      <c r="E1480" s="104"/>
      <c r="F1480" s="104"/>
      <c r="G1480" s="104"/>
      <c r="H1480" s="104"/>
      <c r="I1480" s="104"/>
    </row>
    <row r="1481" spans="2:9" ht="35.1" customHeight="1">
      <c r="B1481" s="211"/>
      <c r="C1481" s="104"/>
      <c r="D1481" s="104"/>
      <c r="E1481" s="104"/>
      <c r="F1481" s="104"/>
      <c r="G1481" s="104"/>
      <c r="H1481" s="104"/>
      <c r="I1481" s="104"/>
    </row>
    <row r="1482" spans="2:9" ht="35.1" customHeight="1">
      <c r="B1482" s="211"/>
      <c r="C1482" s="104"/>
      <c r="D1482" s="104"/>
      <c r="E1482" s="104"/>
      <c r="F1482" s="104"/>
      <c r="G1482" s="104"/>
      <c r="H1482" s="104"/>
      <c r="I1482" s="104"/>
    </row>
    <row r="1483" spans="2:9" ht="35.1" customHeight="1">
      <c r="B1483" s="211"/>
      <c r="C1483" s="104"/>
      <c r="D1483" s="104"/>
      <c r="E1483" s="104"/>
      <c r="F1483" s="104"/>
      <c r="G1483" s="104"/>
      <c r="H1483" s="104"/>
      <c r="I1483" s="104"/>
    </row>
    <row r="1484" spans="2:9" ht="35.1" customHeight="1">
      <c r="B1484" s="211"/>
      <c r="C1484" s="104"/>
      <c r="D1484" s="104"/>
      <c r="E1484" s="104"/>
      <c r="F1484" s="104"/>
      <c r="G1484" s="104"/>
      <c r="H1484" s="104"/>
      <c r="I1484" s="104"/>
    </row>
    <row r="1485" spans="2:9" ht="35.1" customHeight="1">
      <c r="B1485" s="211"/>
      <c r="C1485" s="104"/>
      <c r="D1485" s="104"/>
      <c r="E1485" s="104"/>
      <c r="F1485" s="104"/>
      <c r="G1485" s="104"/>
      <c r="H1485" s="104"/>
      <c r="I1485" s="104"/>
    </row>
    <row r="1486" spans="2:9" ht="35.1" customHeight="1">
      <c r="B1486" s="211"/>
      <c r="C1486" s="104"/>
      <c r="D1486" s="104"/>
      <c r="E1486" s="104"/>
      <c r="F1486" s="104"/>
      <c r="G1486" s="104"/>
      <c r="H1486" s="104"/>
      <c r="I1486" s="104"/>
    </row>
    <row r="1487" spans="2:9" ht="35.1" customHeight="1">
      <c r="B1487" s="211"/>
      <c r="C1487" s="104"/>
      <c r="D1487" s="104"/>
      <c r="E1487" s="104"/>
      <c r="F1487" s="104"/>
      <c r="G1487" s="104"/>
      <c r="H1487" s="104"/>
      <c r="I1487" s="104"/>
    </row>
    <row r="1488" spans="2:9" ht="35.1" customHeight="1">
      <c r="B1488" s="211"/>
      <c r="C1488" s="104"/>
      <c r="D1488" s="104"/>
      <c r="E1488" s="104"/>
      <c r="F1488" s="104"/>
      <c r="G1488" s="104"/>
      <c r="H1488" s="104"/>
      <c r="I1488" s="104"/>
    </row>
    <row r="1489" spans="2:9" ht="35.1" customHeight="1">
      <c r="B1489" s="211"/>
      <c r="C1489" s="104"/>
      <c r="D1489" s="104"/>
      <c r="E1489" s="104"/>
      <c r="F1489" s="104"/>
      <c r="G1489" s="104"/>
      <c r="H1489" s="104"/>
      <c r="I1489" s="104"/>
    </row>
    <row r="1490" spans="2:9" ht="35.1" customHeight="1">
      <c r="B1490" s="211"/>
      <c r="C1490" s="104"/>
      <c r="D1490" s="104"/>
      <c r="E1490" s="104"/>
      <c r="F1490" s="104"/>
      <c r="G1490" s="104"/>
      <c r="H1490" s="104"/>
      <c r="I1490" s="104"/>
    </row>
    <row r="1491" spans="2:9" ht="35.1" customHeight="1">
      <c r="B1491" s="211"/>
      <c r="C1491" s="104"/>
      <c r="D1491" s="104"/>
      <c r="E1491" s="104"/>
      <c r="F1491" s="104"/>
      <c r="G1491" s="104"/>
      <c r="H1491" s="104"/>
      <c r="I1491" s="104"/>
    </row>
    <row r="1492" spans="2:9" ht="35.1" customHeight="1">
      <c r="B1492" s="211"/>
      <c r="C1492" s="104"/>
      <c r="D1492" s="104"/>
      <c r="E1492" s="104"/>
      <c r="F1492" s="104"/>
      <c r="G1492" s="104"/>
      <c r="H1492" s="104"/>
      <c r="I1492" s="104"/>
    </row>
    <row r="1493" spans="2:9" ht="35.1" customHeight="1">
      <c r="B1493" s="211"/>
      <c r="C1493" s="104"/>
      <c r="D1493" s="104"/>
      <c r="E1493" s="104"/>
      <c r="F1493" s="104"/>
      <c r="G1493" s="104"/>
      <c r="H1493" s="104"/>
      <c r="I1493" s="104"/>
    </row>
    <row r="1494" spans="2:9" ht="35.1" customHeight="1">
      <c r="B1494" s="211"/>
      <c r="C1494" s="104"/>
      <c r="D1494" s="104"/>
      <c r="E1494" s="104"/>
      <c r="F1494" s="104"/>
      <c r="G1494" s="104"/>
      <c r="H1494" s="104"/>
      <c r="I1494" s="104"/>
    </row>
    <row r="1495" spans="2:9" ht="35.1" customHeight="1">
      <c r="B1495" s="211"/>
      <c r="C1495" s="104"/>
      <c r="D1495" s="104"/>
      <c r="E1495" s="104"/>
      <c r="F1495" s="104"/>
      <c r="G1495" s="104"/>
      <c r="H1495" s="104"/>
      <c r="I1495" s="104"/>
    </row>
    <row r="1496" spans="2:9" ht="35.1" customHeight="1">
      <c r="B1496" s="211"/>
      <c r="C1496" s="104"/>
      <c r="D1496" s="104"/>
      <c r="E1496" s="104"/>
      <c r="F1496" s="104"/>
      <c r="G1496" s="104"/>
      <c r="H1496" s="104"/>
      <c r="I1496" s="104"/>
    </row>
    <row r="1497" spans="2:9" ht="35.1" customHeight="1">
      <c r="B1497" s="211"/>
      <c r="C1497" s="104"/>
      <c r="D1497" s="104"/>
      <c r="E1497" s="104"/>
      <c r="F1497" s="104"/>
      <c r="G1497" s="104"/>
      <c r="H1497" s="104"/>
      <c r="I1497" s="104"/>
    </row>
    <row r="1498" spans="2:9" ht="35.1" customHeight="1">
      <c r="B1498" s="211"/>
      <c r="C1498" s="104"/>
      <c r="D1498" s="104"/>
      <c r="E1498" s="104"/>
      <c r="F1498" s="104"/>
      <c r="G1498" s="104"/>
      <c r="H1498" s="104"/>
      <c r="I1498" s="104"/>
    </row>
    <row r="1499" spans="2:9" ht="35.1" customHeight="1">
      <c r="B1499" s="211"/>
      <c r="C1499" s="104"/>
      <c r="D1499" s="104"/>
      <c r="E1499" s="104"/>
      <c r="F1499" s="104"/>
      <c r="G1499" s="104"/>
      <c r="H1499" s="104"/>
      <c r="I1499" s="104"/>
    </row>
    <row r="1500" spans="2:9" ht="35.1" customHeight="1">
      <c r="B1500" s="211"/>
      <c r="C1500" s="104"/>
      <c r="D1500" s="104"/>
      <c r="E1500" s="104"/>
      <c r="F1500" s="104"/>
      <c r="G1500" s="104"/>
      <c r="H1500" s="104"/>
      <c r="I1500" s="104"/>
    </row>
    <row r="1501" spans="2:9" ht="35.1" customHeight="1">
      <c r="B1501" s="211"/>
      <c r="C1501" s="104"/>
      <c r="D1501" s="104"/>
      <c r="E1501" s="104"/>
      <c r="F1501" s="104"/>
      <c r="G1501" s="104"/>
      <c r="H1501" s="104"/>
      <c r="I1501" s="104"/>
    </row>
    <row r="1502" spans="2:9" ht="35.1" customHeight="1">
      <c r="B1502" s="211"/>
      <c r="C1502" s="104"/>
      <c r="D1502" s="104"/>
      <c r="E1502" s="104"/>
      <c r="F1502" s="104"/>
      <c r="G1502" s="104"/>
      <c r="H1502" s="104"/>
      <c r="I1502" s="104"/>
    </row>
    <row r="1503" spans="2:9" ht="35.1" customHeight="1">
      <c r="B1503" s="211"/>
      <c r="C1503" s="104"/>
      <c r="D1503" s="104"/>
      <c r="E1503" s="104"/>
      <c r="F1503" s="104"/>
      <c r="G1503" s="104"/>
      <c r="H1503" s="104"/>
      <c r="I1503" s="104"/>
    </row>
    <row r="1504" spans="2:9" ht="35.1" customHeight="1">
      <c r="B1504" s="211"/>
      <c r="C1504" s="104"/>
      <c r="D1504" s="104"/>
      <c r="E1504" s="104"/>
      <c r="F1504" s="104"/>
      <c r="G1504" s="104"/>
      <c r="H1504" s="104"/>
      <c r="I1504" s="104"/>
    </row>
    <row r="1505" spans="2:9" ht="35.1" customHeight="1">
      <c r="B1505" s="211"/>
      <c r="C1505" s="104"/>
      <c r="D1505" s="104"/>
      <c r="E1505" s="104"/>
      <c r="F1505" s="104"/>
      <c r="G1505" s="104"/>
      <c r="H1505" s="104"/>
      <c r="I1505" s="104"/>
    </row>
    <row r="1506" spans="2:9" ht="35.1" customHeight="1">
      <c r="B1506" s="211"/>
      <c r="C1506" s="104"/>
      <c r="D1506" s="104"/>
      <c r="E1506" s="104"/>
      <c r="F1506" s="104"/>
      <c r="G1506" s="104"/>
      <c r="H1506" s="104"/>
      <c r="I1506" s="104"/>
    </row>
    <row r="1507" spans="2:9" ht="35.1" customHeight="1">
      <c r="B1507" s="211"/>
      <c r="C1507" s="104"/>
      <c r="D1507" s="104"/>
      <c r="E1507" s="104"/>
      <c r="F1507" s="104"/>
      <c r="G1507" s="104"/>
      <c r="H1507" s="104"/>
      <c r="I1507" s="104"/>
    </row>
    <row r="1508" spans="2:9" ht="35.1" customHeight="1">
      <c r="B1508" s="211"/>
      <c r="C1508" s="104"/>
      <c r="D1508" s="104"/>
      <c r="E1508" s="104"/>
      <c r="F1508" s="104"/>
      <c r="G1508" s="104"/>
      <c r="H1508" s="104"/>
      <c r="I1508" s="104"/>
    </row>
    <row r="1509" spans="2:9" ht="35.1" customHeight="1">
      <c r="B1509" s="211"/>
      <c r="C1509" s="104"/>
      <c r="D1509" s="104"/>
      <c r="E1509" s="104"/>
      <c r="F1509" s="104"/>
      <c r="G1509" s="104"/>
      <c r="H1509" s="104"/>
      <c r="I1509" s="104"/>
    </row>
    <row r="1510" spans="2:9" ht="35.1" customHeight="1">
      <c r="B1510" s="211"/>
      <c r="C1510" s="104"/>
      <c r="D1510" s="104"/>
      <c r="E1510" s="104"/>
      <c r="F1510" s="104"/>
      <c r="G1510" s="104"/>
      <c r="H1510" s="104"/>
      <c r="I1510" s="104"/>
    </row>
    <row r="1511" spans="2:9" ht="35.1" customHeight="1">
      <c r="B1511" s="211"/>
      <c r="C1511" s="104"/>
      <c r="D1511" s="104"/>
      <c r="E1511" s="104"/>
      <c r="F1511" s="104"/>
      <c r="G1511" s="104"/>
      <c r="H1511" s="104"/>
      <c r="I1511" s="104"/>
    </row>
    <row r="1512" spans="2:9" ht="35.1" customHeight="1">
      <c r="B1512" s="211"/>
      <c r="C1512" s="104"/>
      <c r="D1512" s="104"/>
      <c r="E1512" s="104"/>
      <c r="F1512" s="104"/>
      <c r="G1512" s="104"/>
      <c r="H1512" s="104"/>
      <c r="I1512" s="104"/>
    </row>
    <row r="1513" spans="2:9" ht="35.1" customHeight="1">
      <c r="B1513" s="211"/>
      <c r="C1513" s="104"/>
      <c r="D1513" s="104"/>
      <c r="E1513" s="104"/>
      <c r="F1513" s="104"/>
      <c r="G1513" s="104"/>
      <c r="H1513" s="104"/>
      <c r="I1513" s="104"/>
    </row>
    <row r="1514" spans="2:9" ht="35.1" customHeight="1">
      <c r="B1514" s="211"/>
      <c r="C1514" s="104"/>
      <c r="D1514" s="104"/>
      <c r="E1514" s="104"/>
      <c r="F1514" s="104"/>
      <c r="G1514" s="104"/>
      <c r="H1514" s="104"/>
      <c r="I1514" s="104"/>
    </row>
    <row r="1515" spans="2:9" ht="35.1" customHeight="1">
      <c r="B1515" s="211"/>
      <c r="C1515" s="104"/>
      <c r="D1515" s="104"/>
      <c r="E1515" s="104"/>
      <c r="F1515" s="104"/>
      <c r="G1515" s="104"/>
      <c r="H1515" s="104"/>
      <c r="I1515" s="104"/>
    </row>
    <row r="1516" spans="2:9" ht="35.1" customHeight="1">
      <c r="B1516" s="211"/>
      <c r="C1516" s="104"/>
      <c r="D1516" s="104"/>
      <c r="E1516" s="104"/>
      <c r="F1516" s="104"/>
      <c r="G1516" s="104"/>
      <c r="H1516" s="104"/>
      <c r="I1516" s="104"/>
    </row>
    <row r="1517" spans="2:9" ht="35.1" customHeight="1">
      <c r="B1517" s="211"/>
      <c r="C1517" s="104"/>
      <c r="D1517" s="104"/>
      <c r="E1517" s="104"/>
      <c r="F1517" s="104"/>
      <c r="G1517" s="104"/>
      <c r="H1517" s="104"/>
      <c r="I1517" s="104"/>
    </row>
    <row r="1518" spans="2:9" ht="35.1" customHeight="1">
      <c r="B1518" s="211"/>
      <c r="C1518" s="104"/>
      <c r="D1518" s="104"/>
      <c r="E1518" s="104"/>
      <c r="F1518" s="104"/>
      <c r="G1518" s="104"/>
      <c r="H1518" s="104"/>
      <c r="I1518" s="104"/>
    </row>
    <row r="1519" spans="2:9" ht="35.1" customHeight="1">
      <c r="B1519" s="211"/>
      <c r="C1519" s="104"/>
      <c r="D1519" s="104"/>
      <c r="E1519" s="104"/>
      <c r="F1519" s="104"/>
      <c r="G1519" s="104"/>
      <c r="H1519" s="104"/>
      <c r="I1519" s="104"/>
    </row>
    <row r="1520" spans="2:9" ht="35.1" customHeight="1">
      <c r="B1520" s="211"/>
      <c r="C1520" s="104"/>
      <c r="D1520" s="104"/>
      <c r="E1520" s="104"/>
      <c r="F1520" s="104"/>
      <c r="G1520" s="104"/>
      <c r="H1520" s="104"/>
      <c r="I1520" s="104"/>
    </row>
    <row r="1521" spans="2:9" ht="35.1" customHeight="1">
      <c r="B1521" s="211"/>
      <c r="C1521" s="104"/>
      <c r="D1521" s="104"/>
      <c r="E1521" s="104"/>
      <c r="F1521" s="104"/>
      <c r="G1521" s="104"/>
      <c r="H1521" s="104"/>
      <c r="I1521" s="104"/>
    </row>
    <row r="1522" spans="2:9" ht="35.1" customHeight="1">
      <c r="B1522" s="211"/>
      <c r="C1522" s="104"/>
      <c r="D1522" s="104"/>
      <c r="E1522" s="104"/>
      <c r="F1522" s="104"/>
      <c r="G1522" s="104"/>
      <c r="H1522" s="104"/>
      <c r="I1522" s="104"/>
    </row>
    <row r="1523" spans="2:9" ht="35.1" customHeight="1">
      <c r="B1523" s="211"/>
      <c r="C1523" s="104"/>
      <c r="D1523" s="104"/>
      <c r="E1523" s="104"/>
      <c r="F1523" s="104"/>
      <c r="G1523" s="104"/>
      <c r="H1523" s="104"/>
      <c r="I1523" s="104"/>
    </row>
    <row r="1524" spans="2:9" ht="35.1" customHeight="1">
      <c r="B1524" s="211"/>
      <c r="C1524" s="104"/>
      <c r="D1524" s="104"/>
      <c r="E1524" s="104"/>
      <c r="F1524" s="104"/>
      <c r="G1524" s="104"/>
      <c r="H1524" s="104"/>
      <c r="I1524" s="104"/>
    </row>
    <row r="1525" spans="2:9" ht="35.1" customHeight="1">
      <c r="B1525" s="211"/>
      <c r="C1525" s="104"/>
      <c r="D1525" s="104"/>
      <c r="E1525" s="104"/>
      <c r="F1525" s="104"/>
      <c r="G1525" s="104"/>
      <c r="H1525" s="104"/>
      <c r="I1525" s="104"/>
    </row>
    <row r="1526" spans="2:9" ht="35.1" customHeight="1">
      <c r="B1526" s="211"/>
      <c r="C1526" s="104"/>
      <c r="D1526" s="104"/>
      <c r="E1526" s="104"/>
      <c r="F1526" s="104"/>
      <c r="G1526" s="104"/>
      <c r="H1526" s="104"/>
      <c r="I1526" s="104"/>
    </row>
    <row r="1527" spans="2:9" ht="35.1" customHeight="1">
      <c r="B1527" s="211"/>
      <c r="C1527" s="104"/>
      <c r="D1527" s="104"/>
      <c r="E1527" s="104"/>
      <c r="F1527" s="104"/>
      <c r="G1527" s="104"/>
      <c r="H1527" s="104"/>
      <c r="I1527" s="104"/>
    </row>
    <row r="1528" spans="2:9" ht="35.1" customHeight="1">
      <c r="B1528" s="211"/>
      <c r="C1528" s="104"/>
      <c r="D1528" s="104"/>
      <c r="E1528" s="104"/>
      <c r="F1528" s="104"/>
      <c r="G1528" s="104"/>
      <c r="H1528" s="104"/>
      <c r="I1528" s="104"/>
    </row>
    <row r="1529" spans="2:9" ht="35.1" customHeight="1">
      <c r="B1529" s="211"/>
      <c r="C1529" s="104"/>
      <c r="D1529" s="104"/>
      <c r="E1529" s="104"/>
      <c r="F1529" s="104"/>
      <c r="G1529" s="104"/>
      <c r="H1529" s="104"/>
      <c r="I1529" s="104"/>
    </row>
    <row r="1530" spans="2:9" ht="35.1" customHeight="1">
      <c r="B1530" s="211"/>
      <c r="C1530" s="104"/>
      <c r="D1530" s="104"/>
      <c r="E1530" s="104"/>
      <c r="F1530" s="104"/>
      <c r="G1530" s="104"/>
      <c r="H1530" s="104"/>
      <c r="I1530" s="104"/>
    </row>
    <row r="1531" spans="2:9" ht="35.1" customHeight="1">
      <c r="B1531" s="211"/>
      <c r="C1531" s="104"/>
      <c r="D1531" s="104"/>
      <c r="E1531" s="104"/>
      <c r="F1531" s="104"/>
      <c r="G1531" s="104"/>
      <c r="H1531" s="104"/>
      <c r="I1531" s="104"/>
    </row>
    <row r="1532" spans="2:9" ht="35.1" customHeight="1">
      <c r="B1532" s="211"/>
      <c r="C1532" s="104"/>
      <c r="D1532" s="104"/>
      <c r="E1532" s="104"/>
      <c r="F1532" s="104"/>
      <c r="G1532" s="104"/>
      <c r="H1532" s="104"/>
      <c r="I1532" s="104"/>
    </row>
    <row r="1533" spans="2:9" ht="35.1" customHeight="1">
      <c r="B1533" s="211"/>
      <c r="C1533" s="104"/>
      <c r="D1533" s="104"/>
      <c r="E1533" s="104"/>
      <c r="F1533" s="104"/>
      <c r="G1533" s="104"/>
      <c r="H1533" s="104"/>
      <c r="I1533" s="104"/>
    </row>
    <row r="1534" spans="2:9" ht="35.1" customHeight="1">
      <c r="B1534" s="211"/>
      <c r="C1534" s="104"/>
      <c r="D1534" s="104"/>
      <c r="E1534" s="104"/>
      <c r="F1534" s="104"/>
      <c r="G1534" s="104"/>
      <c r="H1534" s="104"/>
      <c r="I1534" s="104"/>
    </row>
    <row r="1535" spans="2:9" ht="35.1" customHeight="1">
      <c r="B1535" s="211"/>
      <c r="C1535" s="104"/>
      <c r="D1535" s="104"/>
      <c r="E1535" s="104"/>
      <c r="F1535" s="104"/>
      <c r="G1535" s="104"/>
      <c r="H1535" s="104"/>
      <c r="I1535" s="104"/>
    </row>
    <row r="1536" spans="2:9" ht="35.1" customHeight="1">
      <c r="B1536" s="211"/>
      <c r="C1536" s="104"/>
      <c r="D1536" s="104"/>
      <c r="E1536" s="104"/>
      <c r="F1536" s="104"/>
      <c r="G1536" s="104"/>
      <c r="H1536" s="104"/>
      <c r="I1536" s="104"/>
    </row>
    <row r="1537" spans="2:9" ht="35.1" customHeight="1">
      <c r="B1537" s="211"/>
      <c r="C1537" s="104"/>
      <c r="D1537" s="104"/>
      <c r="E1537" s="104"/>
      <c r="F1537" s="104"/>
      <c r="G1537" s="104"/>
      <c r="H1537" s="104"/>
      <c r="I1537" s="104"/>
    </row>
    <row r="1538" spans="2:9" ht="35.1" customHeight="1">
      <c r="B1538" s="211"/>
      <c r="C1538" s="104"/>
      <c r="D1538" s="104"/>
      <c r="E1538" s="104"/>
      <c r="F1538" s="104"/>
      <c r="G1538" s="104"/>
      <c r="H1538" s="104"/>
      <c r="I1538" s="104"/>
    </row>
    <row r="1539" spans="2:9" ht="35.1" customHeight="1">
      <c r="B1539" s="211"/>
      <c r="C1539" s="104"/>
      <c r="D1539" s="104"/>
      <c r="E1539" s="104"/>
      <c r="F1539" s="104"/>
      <c r="G1539" s="104"/>
      <c r="H1539" s="104"/>
      <c r="I1539" s="104"/>
    </row>
    <row r="1540" spans="2:9" ht="35.1" customHeight="1">
      <c r="B1540" s="211"/>
      <c r="C1540" s="104"/>
      <c r="D1540" s="104"/>
      <c r="E1540" s="104"/>
      <c r="F1540" s="104"/>
      <c r="G1540" s="104"/>
      <c r="H1540" s="104"/>
      <c r="I1540" s="104"/>
    </row>
    <row r="1541" spans="2:9" ht="35.1" customHeight="1">
      <c r="B1541" s="211"/>
      <c r="C1541" s="104"/>
      <c r="D1541" s="104"/>
      <c r="E1541" s="104"/>
      <c r="F1541" s="104"/>
      <c r="G1541" s="104"/>
      <c r="H1541" s="104"/>
      <c r="I1541" s="104"/>
    </row>
    <row r="1542" spans="2:9" ht="35.1" customHeight="1">
      <c r="B1542" s="211"/>
      <c r="C1542" s="104"/>
      <c r="D1542" s="104"/>
      <c r="E1542" s="104"/>
      <c r="F1542" s="104"/>
      <c r="G1542" s="104"/>
      <c r="H1542" s="104"/>
      <c r="I1542" s="104"/>
    </row>
    <row r="1543" spans="2:9" ht="35.1" customHeight="1">
      <c r="B1543" s="211"/>
      <c r="C1543" s="104"/>
      <c r="D1543" s="104"/>
      <c r="E1543" s="104"/>
      <c r="F1543" s="104"/>
      <c r="G1543" s="104"/>
      <c r="H1543" s="104"/>
      <c r="I1543" s="104"/>
    </row>
    <row r="1544" spans="2:9" ht="35.1" customHeight="1">
      <c r="B1544" s="211"/>
      <c r="C1544" s="104"/>
      <c r="D1544" s="104"/>
      <c r="E1544" s="104"/>
      <c r="F1544" s="104"/>
      <c r="G1544" s="104"/>
      <c r="H1544" s="104"/>
      <c r="I1544" s="104"/>
    </row>
    <row r="1545" spans="2:9" ht="35.1" customHeight="1">
      <c r="B1545" s="211"/>
      <c r="C1545" s="104"/>
      <c r="D1545" s="104"/>
      <c r="E1545" s="104"/>
      <c r="F1545" s="104"/>
      <c r="G1545" s="104"/>
      <c r="H1545" s="104"/>
      <c r="I1545" s="104"/>
    </row>
    <row r="1546" spans="2:9" ht="35.1" customHeight="1">
      <c r="B1546" s="211"/>
      <c r="C1546" s="104"/>
      <c r="D1546" s="104"/>
      <c r="E1546" s="104"/>
      <c r="F1546" s="104"/>
      <c r="G1546" s="104"/>
      <c r="H1546" s="104"/>
      <c r="I1546" s="104"/>
    </row>
    <row r="1547" spans="2:9" ht="35.1" customHeight="1">
      <c r="B1547" s="211"/>
      <c r="C1547" s="104"/>
      <c r="D1547" s="104"/>
      <c r="E1547" s="104"/>
      <c r="F1547" s="104"/>
      <c r="G1547" s="104"/>
      <c r="H1547" s="104"/>
      <c r="I1547" s="104"/>
    </row>
    <row r="1548" spans="2:9" ht="35.1" customHeight="1">
      <c r="B1548" s="211"/>
      <c r="C1548" s="104"/>
      <c r="D1548" s="104"/>
      <c r="E1548" s="104"/>
      <c r="F1548" s="104"/>
      <c r="G1548" s="104"/>
      <c r="H1548" s="104"/>
      <c r="I1548" s="104"/>
    </row>
    <row r="1549" spans="2:9" ht="35.1" customHeight="1">
      <c r="B1549" s="211"/>
      <c r="C1549" s="104"/>
      <c r="D1549" s="104"/>
      <c r="E1549" s="104"/>
      <c r="F1549" s="104"/>
      <c r="G1549" s="104"/>
      <c r="H1549" s="104"/>
      <c r="I1549" s="104"/>
    </row>
    <row r="1550" spans="2:9" ht="35.1" customHeight="1">
      <c r="B1550" s="211"/>
      <c r="C1550" s="104"/>
      <c r="D1550" s="104"/>
      <c r="E1550" s="104"/>
      <c r="F1550" s="104"/>
      <c r="G1550" s="104"/>
      <c r="H1550" s="104"/>
      <c r="I1550" s="104"/>
    </row>
    <row r="1551" spans="2:9" ht="35.1" customHeight="1">
      <c r="B1551" s="211"/>
      <c r="C1551" s="104"/>
      <c r="D1551" s="104"/>
      <c r="E1551" s="104"/>
      <c r="F1551" s="104"/>
      <c r="G1551" s="104"/>
      <c r="H1551" s="104"/>
      <c r="I1551" s="104"/>
    </row>
    <row r="1552" spans="2:9" ht="35.1" customHeight="1">
      <c r="B1552" s="211"/>
      <c r="C1552" s="104"/>
      <c r="D1552" s="104"/>
      <c r="E1552" s="104"/>
      <c r="F1552" s="104"/>
      <c r="G1552" s="104"/>
      <c r="H1552" s="104"/>
      <c r="I1552" s="104"/>
    </row>
    <row r="1553" spans="2:9" ht="35.1" customHeight="1">
      <c r="B1553" s="211"/>
      <c r="C1553" s="104"/>
      <c r="D1553" s="104"/>
      <c r="E1553" s="104"/>
      <c r="F1553" s="104"/>
      <c r="G1553" s="104"/>
      <c r="H1553" s="104"/>
      <c r="I1553" s="104"/>
    </row>
    <row r="1554" spans="2:9" ht="35.1" customHeight="1">
      <c r="B1554" s="211"/>
      <c r="C1554" s="104"/>
      <c r="D1554" s="104"/>
      <c r="E1554" s="104"/>
      <c r="F1554" s="104"/>
      <c r="G1554" s="104"/>
      <c r="H1554" s="104"/>
      <c r="I1554" s="104"/>
    </row>
    <row r="1555" spans="2:9" ht="35.1" customHeight="1">
      <c r="B1555" s="211"/>
      <c r="C1555" s="104"/>
      <c r="D1555" s="104"/>
      <c r="E1555" s="104"/>
      <c r="F1555" s="104"/>
      <c r="G1555" s="104"/>
      <c r="H1555" s="104"/>
      <c r="I1555" s="104"/>
    </row>
    <row r="1556" spans="2:9" ht="35.1" customHeight="1">
      <c r="B1556" s="211"/>
      <c r="C1556" s="104"/>
      <c r="D1556" s="104"/>
      <c r="E1556" s="104"/>
      <c r="F1556" s="104"/>
      <c r="G1556" s="104"/>
      <c r="H1556" s="104"/>
      <c r="I1556" s="104"/>
    </row>
    <row r="1557" spans="2:9" ht="35.1" customHeight="1">
      <c r="B1557" s="211"/>
      <c r="C1557" s="104"/>
      <c r="D1557" s="104"/>
      <c r="E1557" s="104"/>
      <c r="F1557" s="104"/>
      <c r="G1557" s="104"/>
      <c r="H1557" s="104"/>
      <c r="I1557" s="104"/>
    </row>
    <row r="1558" spans="2:9" ht="35.1" customHeight="1">
      <c r="B1558" s="211"/>
      <c r="C1558" s="104"/>
      <c r="D1558" s="104"/>
      <c r="E1558" s="104"/>
      <c r="F1558" s="104"/>
      <c r="G1558" s="104"/>
      <c r="H1558" s="104"/>
      <c r="I1558" s="104"/>
    </row>
    <row r="1559" spans="2:9" ht="35.1" customHeight="1">
      <c r="B1559" s="211"/>
      <c r="C1559" s="104"/>
      <c r="D1559" s="104"/>
      <c r="E1559" s="104"/>
      <c r="F1559" s="104"/>
      <c r="G1559" s="104"/>
      <c r="H1559" s="104"/>
      <c r="I1559" s="104"/>
    </row>
    <row r="1560" spans="2:9" ht="35.1" customHeight="1">
      <c r="B1560" s="211"/>
      <c r="C1560" s="104"/>
      <c r="D1560" s="104"/>
      <c r="E1560" s="104"/>
      <c r="F1560" s="104"/>
      <c r="G1560" s="104"/>
      <c r="H1560" s="104"/>
      <c r="I1560" s="104"/>
    </row>
    <row r="1561" spans="2:9" ht="35.1" customHeight="1">
      <c r="B1561" s="211"/>
      <c r="C1561" s="104"/>
      <c r="D1561" s="104"/>
      <c r="E1561" s="104"/>
      <c r="F1561" s="104"/>
      <c r="G1561" s="104"/>
      <c r="H1561" s="104"/>
      <c r="I1561" s="104"/>
    </row>
    <row r="1562" spans="2:9" ht="35.1" customHeight="1">
      <c r="B1562" s="211"/>
      <c r="C1562" s="104"/>
      <c r="D1562" s="104"/>
      <c r="E1562" s="104"/>
      <c r="F1562" s="104"/>
      <c r="G1562" s="104"/>
      <c r="H1562" s="104"/>
      <c r="I1562" s="104"/>
    </row>
    <row r="1563" spans="2:9" ht="35.1" customHeight="1">
      <c r="B1563" s="211"/>
      <c r="C1563" s="104"/>
      <c r="D1563" s="104"/>
      <c r="E1563" s="104"/>
      <c r="F1563" s="104"/>
      <c r="G1563" s="104"/>
      <c r="H1563" s="104"/>
      <c r="I1563" s="104"/>
    </row>
    <row r="1564" spans="2:9" ht="35.1" customHeight="1">
      <c r="B1564" s="211"/>
      <c r="C1564" s="104"/>
      <c r="D1564" s="104"/>
      <c r="E1564" s="104"/>
      <c r="F1564" s="104"/>
      <c r="G1564" s="104"/>
      <c r="H1564" s="104"/>
      <c r="I1564" s="104"/>
    </row>
    <row r="1565" spans="2:9" ht="35.1" customHeight="1">
      <c r="B1565" s="211"/>
      <c r="C1565" s="104"/>
      <c r="D1565" s="104"/>
      <c r="E1565" s="104"/>
      <c r="F1565" s="104"/>
      <c r="G1565" s="104"/>
      <c r="H1565" s="104"/>
      <c r="I1565" s="104"/>
    </row>
    <row r="1566" spans="2:9" ht="35.1" customHeight="1">
      <c r="B1566" s="211"/>
      <c r="C1566" s="104"/>
      <c r="D1566" s="104"/>
      <c r="E1566" s="104"/>
      <c r="F1566" s="104"/>
      <c r="G1566" s="104"/>
      <c r="H1566" s="104"/>
      <c r="I1566" s="104"/>
    </row>
    <row r="1567" spans="2:9" ht="35.1" customHeight="1">
      <c r="B1567" s="211"/>
      <c r="C1567" s="104"/>
      <c r="D1567" s="104"/>
      <c r="E1567" s="104"/>
      <c r="F1567" s="104"/>
      <c r="G1567" s="104"/>
      <c r="H1567" s="104"/>
      <c r="I1567" s="104"/>
    </row>
    <row r="1568" spans="2:9" ht="35.1" customHeight="1">
      <c r="B1568" s="211"/>
      <c r="C1568" s="104"/>
      <c r="D1568" s="104"/>
      <c r="E1568" s="104"/>
      <c r="F1568" s="104"/>
      <c r="G1568" s="104"/>
      <c r="H1568" s="104"/>
      <c r="I1568" s="104"/>
    </row>
    <row r="1569" spans="2:9" ht="35.1" customHeight="1">
      <c r="B1569" s="211"/>
      <c r="C1569" s="104"/>
      <c r="D1569" s="104"/>
      <c r="E1569" s="104"/>
      <c r="F1569" s="104"/>
      <c r="G1569" s="104"/>
      <c r="H1569" s="104"/>
      <c r="I1569" s="104"/>
    </row>
    <row r="1570" spans="2:9" ht="35.1" customHeight="1">
      <c r="B1570" s="211"/>
      <c r="C1570" s="104"/>
      <c r="D1570" s="104"/>
      <c r="E1570" s="104"/>
      <c r="F1570" s="104"/>
      <c r="G1570" s="104"/>
      <c r="H1570" s="104"/>
      <c r="I1570" s="104"/>
    </row>
    <row r="1571" spans="2:9" ht="35.1" customHeight="1">
      <c r="B1571" s="211"/>
      <c r="C1571" s="104"/>
      <c r="D1571" s="104"/>
      <c r="E1571" s="104"/>
      <c r="F1571" s="104"/>
      <c r="G1571" s="104"/>
      <c r="H1571" s="104"/>
      <c r="I1571" s="104"/>
    </row>
    <row r="1572" spans="2:9" ht="35.1" customHeight="1">
      <c r="B1572" s="211"/>
      <c r="C1572" s="104"/>
      <c r="D1572" s="104"/>
      <c r="E1572" s="104"/>
      <c r="F1572" s="104"/>
      <c r="G1572" s="104"/>
      <c r="H1572" s="104"/>
      <c r="I1572" s="104"/>
    </row>
    <row r="1573" spans="2:9" ht="35.1" customHeight="1">
      <c r="B1573" s="211"/>
      <c r="C1573" s="104"/>
      <c r="D1573" s="104"/>
      <c r="E1573" s="104"/>
      <c r="F1573" s="104"/>
      <c r="G1573" s="104"/>
      <c r="H1573" s="104"/>
      <c r="I1573" s="104"/>
    </row>
    <row r="1574" spans="2:9" ht="35.1" customHeight="1">
      <c r="B1574" s="211"/>
      <c r="C1574" s="104"/>
      <c r="D1574" s="104"/>
      <c r="E1574" s="104"/>
      <c r="F1574" s="104"/>
      <c r="G1574" s="104"/>
      <c r="H1574" s="104"/>
      <c r="I1574" s="104"/>
    </row>
    <row r="1575" spans="2:9" ht="35.1" customHeight="1">
      <c r="B1575" s="211"/>
      <c r="C1575" s="104"/>
      <c r="D1575" s="104"/>
      <c r="E1575" s="104"/>
      <c r="F1575" s="104"/>
      <c r="G1575" s="104"/>
      <c r="H1575" s="104"/>
      <c r="I1575" s="104"/>
    </row>
    <row r="1576" spans="2:9" ht="35.1" customHeight="1">
      <c r="B1576" s="211"/>
      <c r="C1576" s="104"/>
      <c r="D1576" s="104"/>
      <c r="E1576" s="104"/>
      <c r="F1576" s="104"/>
      <c r="G1576" s="104"/>
      <c r="H1576" s="104"/>
      <c r="I1576" s="104"/>
    </row>
    <row r="1577" spans="2:9" ht="35.1" customHeight="1">
      <c r="B1577" s="211"/>
      <c r="C1577" s="104"/>
      <c r="D1577" s="104"/>
      <c r="E1577" s="104"/>
      <c r="F1577" s="104"/>
      <c r="G1577" s="104"/>
      <c r="H1577" s="104"/>
      <c r="I1577" s="104"/>
    </row>
    <row r="1578" spans="2:9" ht="35.1" customHeight="1">
      <c r="B1578" s="211"/>
      <c r="C1578" s="104"/>
      <c r="D1578" s="104"/>
      <c r="E1578" s="104"/>
      <c r="F1578" s="104"/>
      <c r="G1578" s="104"/>
      <c r="H1578" s="104"/>
      <c r="I1578" s="104"/>
    </row>
    <row r="1579" spans="2:9" ht="35.1" customHeight="1">
      <c r="B1579" s="211"/>
      <c r="C1579" s="104"/>
      <c r="D1579" s="104"/>
      <c r="E1579" s="104"/>
      <c r="F1579" s="104"/>
      <c r="G1579" s="104"/>
      <c r="H1579" s="104"/>
      <c r="I1579" s="104"/>
    </row>
    <row r="1580" spans="2:9" ht="35.1" customHeight="1">
      <c r="B1580" s="211"/>
      <c r="C1580" s="104"/>
      <c r="D1580" s="104"/>
      <c r="E1580" s="104"/>
      <c r="F1580" s="104"/>
      <c r="G1580" s="104"/>
      <c r="H1580" s="104"/>
      <c r="I1580" s="104"/>
    </row>
    <row r="1581" spans="2:9" ht="35.1" customHeight="1">
      <c r="B1581" s="211"/>
      <c r="C1581" s="104"/>
      <c r="D1581" s="104"/>
      <c r="E1581" s="104"/>
      <c r="F1581" s="104"/>
      <c r="G1581" s="104"/>
      <c r="H1581" s="104"/>
      <c r="I1581" s="104"/>
    </row>
    <row r="1582" spans="2:9" ht="35.1" customHeight="1">
      <c r="B1582" s="211"/>
      <c r="C1582" s="104"/>
      <c r="D1582" s="104"/>
      <c r="E1582" s="104"/>
      <c r="F1582" s="104"/>
      <c r="G1582" s="104"/>
      <c r="H1582" s="104"/>
      <c r="I1582" s="104"/>
    </row>
    <row r="1583" spans="2:9" ht="35.1" customHeight="1">
      <c r="B1583" s="211"/>
      <c r="C1583" s="104"/>
      <c r="D1583" s="104"/>
      <c r="E1583" s="104"/>
      <c r="F1583" s="104"/>
      <c r="G1583" s="104"/>
      <c r="H1583" s="104"/>
      <c r="I1583" s="104"/>
    </row>
    <row r="1584" spans="2:9" ht="35.1" customHeight="1">
      <c r="B1584" s="211"/>
      <c r="C1584" s="104"/>
      <c r="D1584" s="104"/>
      <c r="E1584" s="104"/>
      <c r="F1584" s="104"/>
      <c r="G1584" s="104"/>
      <c r="H1584" s="104"/>
      <c r="I1584" s="104"/>
    </row>
    <row r="1585" spans="2:9" ht="35.1" customHeight="1">
      <c r="B1585" s="211"/>
      <c r="C1585" s="104"/>
      <c r="D1585" s="104"/>
      <c r="E1585" s="104"/>
      <c r="F1585" s="104"/>
      <c r="G1585" s="104"/>
      <c r="H1585" s="104"/>
      <c r="I1585" s="104"/>
    </row>
    <row r="1586" spans="2:9" ht="35.1" customHeight="1">
      <c r="B1586" s="211"/>
      <c r="C1586" s="104"/>
      <c r="D1586" s="104"/>
      <c r="E1586" s="104"/>
      <c r="F1586" s="104"/>
      <c r="G1586" s="104"/>
      <c r="H1586" s="104"/>
      <c r="I1586" s="104"/>
    </row>
    <row r="1587" spans="2:9" ht="35.1" customHeight="1">
      <c r="B1587" s="211"/>
      <c r="C1587" s="104"/>
      <c r="D1587" s="104"/>
      <c r="E1587" s="104"/>
      <c r="F1587" s="104"/>
      <c r="G1587" s="104"/>
      <c r="H1587" s="104"/>
      <c r="I1587" s="104"/>
    </row>
    <row r="1588" spans="2:9" ht="35.1" customHeight="1">
      <c r="B1588" s="211"/>
      <c r="C1588" s="104"/>
      <c r="D1588" s="104"/>
      <c r="E1588" s="104"/>
      <c r="F1588" s="104"/>
      <c r="G1588" s="104"/>
      <c r="H1588" s="104"/>
      <c r="I1588" s="104"/>
    </row>
    <row r="1589" spans="2:9" ht="35.1" customHeight="1">
      <c r="B1589" s="211"/>
      <c r="C1589" s="104"/>
      <c r="D1589" s="104"/>
      <c r="E1589" s="104"/>
      <c r="F1589" s="104"/>
      <c r="G1589" s="104"/>
      <c r="H1589" s="104"/>
      <c r="I1589" s="104"/>
    </row>
    <row r="1590" spans="2:9" ht="35.1" customHeight="1">
      <c r="B1590" s="211"/>
      <c r="C1590" s="104"/>
      <c r="D1590" s="104"/>
      <c r="E1590" s="104"/>
      <c r="F1590" s="104"/>
      <c r="G1590" s="104"/>
      <c r="H1590" s="104"/>
      <c r="I1590" s="104"/>
    </row>
    <row r="1591" spans="2:9" ht="35.1" customHeight="1">
      <c r="B1591" s="211"/>
      <c r="C1591" s="104"/>
      <c r="D1591" s="104"/>
      <c r="E1591" s="104"/>
      <c r="F1591" s="104"/>
      <c r="G1591" s="104"/>
      <c r="H1591" s="104"/>
      <c r="I1591" s="104"/>
    </row>
    <row r="1592" spans="2:9" ht="35.1" customHeight="1">
      <c r="B1592" s="211"/>
      <c r="C1592" s="104"/>
      <c r="D1592" s="104"/>
      <c r="E1592" s="104"/>
      <c r="F1592" s="104"/>
      <c r="G1592" s="104"/>
      <c r="H1592" s="104"/>
      <c r="I1592" s="104"/>
    </row>
    <row r="1593" spans="2:9" ht="35.1" customHeight="1">
      <c r="B1593" s="211"/>
      <c r="C1593" s="104"/>
      <c r="D1593" s="104"/>
      <c r="E1593" s="104"/>
      <c r="F1593" s="104"/>
      <c r="G1593" s="104"/>
      <c r="H1593" s="104"/>
      <c r="I1593" s="104"/>
    </row>
    <row r="1594" spans="2:9" ht="35.1" customHeight="1">
      <c r="B1594" s="211"/>
      <c r="C1594" s="104"/>
      <c r="D1594" s="104"/>
      <c r="E1594" s="104"/>
      <c r="F1594" s="104"/>
      <c r="G1594" s="104"/>
      <c r="H1594" s="104"/>
      <c r="I1594" s="104"/>
    </row>
    <row r="1595" spans="2:9" ht="35.1" customHeight="1">
      <c r="B1595" s="211"/>
      <c r="C1595" s="104"/>
      <c r="D1595" s="104"/>
      <c r="E1595" s="104"/>
      <c r="F1595" s="104"/>
      <c r="G1595" s="104"/>
      <c r="H1595" s="104"/>
      <c r="I1595" s="104"/>
    </row>
    <row r="1596" spans="2:9" ht="35.1" customHeight="1">
      <c r="B1596" s="211"/>
      <c r="C1596" s="104"/>
      <c r="D1596" s="104"/>
      <c r="E1596" s="104"/>
      <c r="F1596" s="104"/>
      <c r="G1596" s="104"/>
      <c r="H1596" s="104"/>
      <c r="I1596" s="104"/>
    </row>
    <row r="1597" spans="2:9" ht="35.1" customHeight="1">
      <c r="B1597" s="211"/>
      <c r="C1597" s="104"/>
      <c r="D1597" s="104"/>
      <c r="E1597" s="104"/>
      <c r="F1597" s="104"/>
      <c r="G1597" s="104"/>
      <c r="H1597" s="104"/>
      <c r="I1597" s="104"/>
    </row>
    <row r="1598" spans="2:9" ht="35.1" customHeight="1">
      <c r="B1598" s="211"/>
      <c r="C1598" s="104"/>
      <c r="D1598" s="104"/>
      <c r="E1598" s="104"/>
      <c r="F1598" s="104"/>
      <c r="G1598" s="104"/>
      <c r="H1598" s="104"/>
      <c r="I1598" s="104"/>
    </row>
    <row r="1599" spans="2:9" ht="35.1" customHeight="1">
      <c r="B1599" s="211"/>
      <c r="C1599" s="104"/>
      <c r="D1599" s="104"/>
      <c r="E1599" s="104"/>
      <c r="F1599" s="104"/>
      <c r="G1599" s="104"/>
      <c r="H1599" s="104"/>
      <c r="I1599" s="104"/>
    </row>
    <row r="1600" spans="2:9" ht="35.1" customHeight="1">
      <c r="B1600" s="211"/>
      <c r="C1600" s="104"/>
      <c r="D1600" s="104"/>
      <c r="E1600" s="104"/>
      <c r="F1600" s="104"/>
      <c r="G1600" s="104"/>
      <c r="H1600" s="104"/>
      <c r="I1600" s="104"/>
    </row>
    <row r="1601" spans="2:9" ht="35.1" customHeight="1">
      <c r="B1601" s="211"/>
      <c r="C1601" s="104"/>
      <c r="D1601" s="104"/>
      <c r="E1601" s="104"/>
      <c r="F1601" s="104"/>
      <c r="G1601" s="104"/>
      <c r="H1601" s="104"/>
      <c r="I1601" s="104"/>
    </row>
    <row r="1602" spans="2:9" ht="35.1" customHeight="1">
      <c r="B1602" s="211"/>
      <c r="C1602" s="104"/>
      <c r="D1602" s="104"/>
      <c r="E1602" s="104"/>
      <c r="F1602" s="104"/>
      <c r="G1602" s="104"/>
      <c r="H1602" s="104"/>
      <c r="I1602" s="104"/>
    </row>
    <row r="1603" spans="2:9" ht="35.1" customHeight="1">
      <c r="B1603" s="211"/>
      <c r="C1603" s="104"/>
      <c r="D1603" s="104"/>
      <c r="E1603" s="104"/>
      <c r="F1603" s="104"/>
      <c r="G1603" s="104"/>
      <c r="H1603" s="104"/>
      <c r="I1603" s="104"/>
    </row>
    <row r="1604" spans="2:9" ht="35.1" customHeight="1">
      <c r="B1604" s="211"/>
      <c r="C1604" s="104"/>
      <c r="D1604" s="104"/>
      <c r="E1604" s="104"/>
      <c r="F1604" s="104"/>
      <c r="G1604" s="104"/>
      <c r="H1604" s="104"/>
      <c r="I1604" s="104"/>
    </row>
    <row r="1605" spans="2:9" ht="35.1" customHeight="1">
      <c r="B1605" s="211"/>
      <c r="C1605" s="104"/>
      <c r="D1605" s="104"/>
      <c r="E1605" s="104"/>
      <c r="F1605" s="104"/>
      <c r="G1605" s="104"/>
      <c r="H1605" s="104"/>
      <c r="I1605" s="104"/>
    </row>
    <row r="1606" spans="2:9" ht="35.1" customHeight="1">
      <c r="B1606" s="211"/>
      <c r="C1606" s="104"/>
      <c r="D1606" s="104"/>
      <c r="E1606" s="104"/>
      <c r="F1606" s="104"/>
      <c r="G1606" s="104"/>
      <c r="H1606" s="104"/>
      <c r="I1606" s="104"/>
    </row>
    <row r="1607" spans="2:9" ht="35.1" customHeight="1">
      <c r="B1607" s="211"/>
      <c r="C1607" s="104"/>
      <c r="D1607" s="104"/>
      <c r="E1607" s="104"/>
      <c r="F1607" s="104"/>
      <c r="G1607" s="104"/>
      <c r="H1607" s="104"/>
      <c r="I1607" s="104"/>
    </row>
    <row r="1608" spans="2:9" ht="35.1" customHeight="1">
      <c r="B1608" s="211"/>
      <c r="C1608" s="104"/>
      <c r="D1608" s="104"/>
      <c r="E1608" s="104"/>
      <c r="F1608" s="104"/>
      <c r="G1608" s="104"/>
      <c r="H1608" s="104"/>
      <c r="I1608" s="104"/>
    </row>
    <row r="1609" spans="2:9" ht="35.1" customHeight="1">
      <c r="B1609" s="211"/>
      <c r="C1609" s="104"/>
      <c r="D1609" s="104"/>
      <c r="E1609" s="104"/>
      <c r="F1609" s="104"/>
      <c r="G1609" s="104"/>
      <c r="H1609" s="104"/>
      <c r="I1609" s="104"/>
    </row>
    <row r="1610" spans="2:9" ht="35.1" customHeight="1">
      <c r="B1610" s="211"/>
      <c r="C1610" s="104"/>
      <c r="D1610" s="104"/>
      <c r="E1610" s="104"/>
      <c r="F1610" s="104"/>
      <c r="G1610" s="104"/>
      <c r="H1610" s="104"/>
      <c r="I1610" s="104"/>
    </row>
    <row r="1611" spans="2:9" ht="35.1" customHeight="1">
      <c r="B1611" s="211"/>
      <c r="C1611" s="104"/>
      <c r="D1611" s="104"/>
      <c r="E1611" s="104"/>
      <c r="F1611" s="104"/>
      <c r="G1611" s="104"/>
      <c r="H1611" s="104"/>
      <c r="I1611" s="104"/>
    </row>
    <row r="1612" spans="2:9" ht="35.1" customHeight="1">
      <c r="B1612" s="211"/>
      <c r="C1612" s="104"/>
      <c r="D1612" s="104"/>
      <c r="E1612" s="104"/>
      <c r="F1612" s="104"/>
      <c r="G1612" s="104"/>
      <c r="H1612" s="104"/>
      <c r="I1612" s="104"/>
    </row>
    <row r="1613" spans="2:9" ht="35.1" customHeight="1">
      <c r="B1613" s="211"/>
      <c r="C1613" s="104"/>
      <c r="D1613" s="104"/>
      <c r="E1613" s="104"/>
      <c r="F1613" s="104"/>
      <c r="G1613" s="104"/>
      <c r="H1613" s="104"/>
      <c r="I1613" s="104"/>
    </row>
    <row r="1614" spans="2:9" ht="35.1" customHeight="1">
      <c r="B1614" s="211"/>
      <c r="C1614" s="104"/>
      <c r="D1614" s="104"/>
      <c r="E1614" s="104"/>
      <c r="F1614" s="104"/>
      <c r="G1614" s="104"/>
      <c r="H1614" s="104"/>
      <c r="I1614" s="104"/>
    </row>
    <row r="1615" spans="2:9" ht="35.1" customHeight="1">
      <c r="B1615" s="211"/>
      <c r="C1615" s="104"/>
      <c r="D1615" s="104"/>
      <c r="E1615" s="104"/>
      <c r="F1615" s="104"/>
      <c r="G1615" s="104"/>
      <c r="H1615" s="104"/>
      <c r="I1615" s="104"/>
    </row>
    <row r="1616" spans="2:9" ht="35.1" customHeight="1">
      <c r="B1616" s="211"/>
      <c r="C1616" s="104"/>
      <c r="D1616" s="104"/>
      <c r="E1616" s="104"/>
      <c r="F1616" s="104"/>
      <c r="G1616" s="104"/>
      <c r="H1616" s="104"/>
      <c r="I1616" s="104"/>
    </row>
    <row r="1617" spans="2:9" ht="35.1" customHeight="1">
      <c r="B1617" s="211"/>
      <c r="C1617" s="104"/>
      <c r="D1617" s="104"/>
      <c r="E1617" s="104"/>
      <c r="F1617" s="104"/>
      <c r="G1617" s="104"/>
      <c r="H1617" s="104"/>
      <c r="I1617" s="104"/>
    </row>
    <row r="1618" spans="2:9" ht="35.1" customHeight="1">
      <c r="B1618" s="211"/>
      <c r="C1618" s="104"/>
      <c r="D1618" s="104"/>
      <c r="E1618" s="104"/>
      <c r="F1618" s="104"/>
      <c r="G1618" s="104"/>
      <c r="H1618" s="104"/>
      <c r="I1618" s="104"/>
    </row>
    <row r="1619" spans="2:9" ht="35.1" customHeight="1">
      <c r="B1619" s="211"/>
      <c r="C1619" s="104"/>
      <c r="D1619" s="104"/>
      <c r="E1619" s="104"/>
      <c r="F1619" s="104"/>
      <c r="G1619" s="104"/>
      <c r="H1619" s="104"/>
      <c r="I1619" s="104"/>
    </row>
    <row r="1620" spans="2:9" ht="35.1" customHeight="1">
      <c r="B1620" s="211"/>
      <c r="C1620" s="104"/>
      <c r="D1620" s="104"/>
      <c r="E1620" s="104"/>
      <c r="F1620" s="104"/>
      <c r="G1620" s="104"/>
      <c r="H1620" s="104"/>
      <c r="I1620" s="104"/>
    </row>
    <row r="1621" spans="2:9" ht="35.1" customHeight="1">
      <c r="B1621" s="211"/>
      <c r="C1621" s="104"/>
      <c r="D1621" s="104"/>
      <c r="E1621" s="104"/>
      <c r="F1621" s="104"/>
      <c r="G1621" s="104"/>
      <c r="H1621" s="104"/>
      <c r="I1621" s="104"/>
    </row>
    <row r="1622" spans="2:9" ht="35.1" customHeight="1">
      <c r="B1622" s="211"/>
      <c r="C1622" s="104"/>
      <c r="D1622" s="104"/>
      <c r="E1622" s="104"/>
      <c r="F1622" s="104"/>
      <c r="G1622" s="104"/>
      <c r="H1622" s="104"/>
      <c r="I1622" s="104"/>
    </row>
    <row r="1623" spans="2:9" ht="35.1" customHeight="1">
      <c r="B1623" s="211"/>
      <c r="C1623" s="104"/>
      <c r="D1623" s="104"/>
      <c r="E1623" s="104"/>
      <c r="F1623" s="104"/>
      <c r="G1623" s="104"/>
      <c r="H1623" s="104"/>
      <c r="I1623" s="104"/>
    </row>
    <row r="1624" spans="2:9" ht="35.1" customHeight="1">
      <c r="B1624" s="211"/>
      <c r="C1624" s="104"/>
      <c r="D1624" s="104"/>
      <c r="E1624" s="104"/>
      <c r="F1624" s="104"/>
      <c r="G1624" s="104"/>
      <c r="H1624" s="104"/>
      <c r="I1624" s="104"/>
    </row>
    <row r="1625" spans="2:9" ht="35.1" customHeight="1">
      <c r="B1625" s="211"/>
      <c r="C1625" s="104"/>
      <c r="D1625" s="104"/>
      <c r="E1625" s="104"/>
      <c r="F1625" s="104"/>
      <c r="G1625" s="104"/>
      <c r="H1625" s="104"/>
      <c r="I1625" s="104"/>
    </row>
    <row r="1626" spans="2:9" ht="35.1" customHeight="1">
      <c r="B1626" s="211"/>
      <c r="C1626" s="104"/>
      <c r="D1626" s="104"/>
      <c r="E1626" s="104"/>
      <c r="F1626" s="104"/>
      <c r="G1626" s="104"/>
      <c r="H1626" s="104"/>
      <c r="I1626" s="104"/>
    </row>
    <row r="1627" spans="2:9" ht="35.1" customHeight="1">
      <c r="B1627" s="211"/>
      <c r="C1627" s="104"/>
      <c r="D1627" s="104"/>
      <c r="E1627" s="104"/>
      <c r="F1627" s="104"/>
      <c r="G1627" s="104"/>
      <c r="H1627" s="104"/>
      <c r="I1627" s="104"/>
    </row>
    <row r="1628" spans="2:9" ht="35.1" customHeight="1">
      <c r="B1628" s="211"/>
      <c r="C1628" s="104"/>
      <c r="D1628" s="104"/>
      <c r="E1628" s="104"/>
      <c r="F1628" s="104"/>
      <c r="G1628" s="104"/>
      <c r="H1628" s="104"/>
      <c r="I1628" s="104"/>
    </row>
    <row r="1629" spans="2:9" ht="35.1" customHeight="1">
      <c r="B1629" s="211"/>
      <c r="C1629" s="104"/>
      <c r="D1629" s="104"/>
      <c r="E1629" s="104"/>
      <c r="F1629" s="104"/>
      <c r="G1629" s="104"/>
      <c r="H1629" s="104"/>
      <c r="I1629" s="104"/>
    </row>
    <row r="1630" spans="2:9" ht="35.1" customHeight="1">
      <c r="B1630" s="211"/>
      <c r="C1630" s="104"/>
      <c r="D1630" s="104"/>
      <c r="E1630" s="104"/>
      <c r="F1630" s="104"/>
      <c r="G1630" s="104"/>
      <c r="H1630" s="104"/>
      <c r="I1630" s="104"/>
    </row>
    <row r="1631" spans="2:9" ht="35.1" customHeight="1">
      <c r="B1631" s="211"/>
      <c r="C1631" s="104"/>
      <c r="D1631" s="104"/>
      <c r="E1631" s="104"/>
      <c r="F1631" s="104"/>
      <c r="G1631" s="104"/>
      <c r="H1631" s="104"/>
      <c r="I1631" s="104"/>
    </row>
    <row r="1632" spans="2:9" ht="35.1" customHeight="1">
      <c r="B1632" s="211"/>
      <c r="C1632" s="104"/>
      <c r="D1632" s="104"/>
      <c r="E1632" s="104"/>
      <c r="F1632" s="104"/>
      <c r="G1632" s="104"/>
      <c r="H1632" s="104"/>
      <c r="I1632" s="104"/>
    </row>
    <row r="1633" spans="2:9" ht="35.1" customHeight="1">
      <c r="B1633" s="211"/>
      <c r="C1633" s="104"/>
      <c r="D1633" s="104"/>
      <c r="E1633" s="104"/>
      <c r="F1633" s="104"/>
      <c r="G1633" s="104"/>
      <c r="H1633" s="104"/>
      <c r="I1633" s="104"/>
    </row>
    <row r="1634" spans="2:9" ht="35.1" customHeight="1">
      <c r="B1634" s="211"/>
      <c r="C1634" s="104"/>
      <c r="D1634" s="104"/>
      <c r="E1634" s="104"/>
      <c r="F1634" s="104"/>
      <c r="G1634" s="104"/>
      <c r="H1634" s="104"/>
      <c r="I1634" s="104"/>
    </row>
    <row r="1635" spans="2:9" ht="35.1" customHeight="1">
      <c r="B1635" s="211"/>
      <c r="C1635" s="104"/>
      <c r="D1635" s="104"/>
      <c r="E1635" s="104"/>
      <c r="F1635" s="104"/>
      <c r="G1635" s="104"/>
      <c r="H1635" s="104"/>
      <c r="I1635" s="104"/>
    </row>
    <row r="1636" spans="2:9" ht="35.1" customHeight="1">
      <c r="B1636" s="211"/>
      <c r="C1636" s="104"/>
      <c r="D1636" s="104"/>
      <c r="E1636" s="104"/>
      <c r="F1636" s="104"/>
      <c r="G1636" s="104"/>
      <c r="H1636" s="104"/>
      <c r="I1636" s="104"/>
    </row>
    <row r="1637" spans="2:9" ht="35.1" customHeight="1">
      <c r="B1637" s="211"/>
      <c r="C1637" s="104"/>
      <c r="D1637" s="104"/>
      <c r="E1637" s="104"/>
      <c r="F1637" s="104"/>
      <c r="G1637" s="104"/>
      <c r="H1637" s="104"/>
      <c r="I1637" s="104"/>
    </row>
    <row r="1638" spans="2:9" ht="35.1" customHeight="1">
      <c r="B1638" s="211"/>
      <c r="C1638" s="104"/>
      <c r="D1638" s="104"/>
      <c r="E1638" s="104"/>
      <c r="F1638" s="104"/>
      <c r="G1638" s="104"/>
      <c r="H1638" s="104"/>
      <c r="I1638" s="104"/>
    </row>
    <row r="1639" spans="2:9" ht="35.1" customHeight="1">
      <c r="B1639" s="211"/>
      <c r="C1639" s="104"/>
      <c r="D1639" s="104"/>
      <c r="E1639" s="104"/>
      <c r="F1639" s="104"/>
      <c r="G1639" s="104"/>
      <c r="H1639" s="104"/>
      <c r="I1639" s="104"/>
    </row>
    <row r="1640" spans="2:9" ht="35.1" customHeight="1">
      <c r="B1640" s="211"/>
      <c r="C1640" s="104"/>
      <c r="D1640" s="104"/>
      <c r="E1640" s="104"/>
      <c r="F1640" s="104"/>
      <c r="G1640" s="104"/>
      <c r="H1640" s="104"/>
      <c r="I1640" s="104"/>
    </row>
    <row r="1641" spans="2:9" ht="35.1" customHeight="1">
      <c r="B1641" s="211"/>
      <c r="C1641" s="104"/>
      <c r="D1641" s="104"/>
      <c r="E1641" s="104"/>
      <c r="F1641" s="104"/>
      <c r="G1641" s="104"/>
      <c r="H1641" s="104"/>
      <c r="I1641" s="104"/>
    </row>
    <row r="1642" spans="2:9" ht="35.1" customHeight="1">
      <c r="B1642" s="211"/>
      <c r="C1642" s="104"/>
      <c r="D1642" s="104"/>
      <c r="E1642" s="104"/>
      <c r="F1642" s="104"/>
      <c r="G1642" s="104"/>
      <c r="H1642" s="104"/>
      <c r="I1642" s="104"/>
    </row>
    <row r="1643" spans="2:9" ht="35.1" customHeight="1">
      <c r="B1643" s="211"/>
      <c r="C1643" s="104"/>
      <c r="D1643" s="104"/>
      <c r="E1643" s="104"/>
      <c r="F1643" s="104"/>
      <c r="G1643" s="104"/>
      <c r="H1643" s="104"/>
      <c r="I1643" s="104"/>
    </row>
    <row r="1644" spans="2:9" ht="35.1" customHeight="1">
      <c r="B1644" s="211"/>
      <c r="C1644" s="104"/>
      <c r="D1644" s="104"/>
      <c r="E1644" s="104"/>
      <c r="F1644" s="104"/>
      <c r="G1644" s="104"/>
      <c r="H1644" s="104"/>
      <c r="I1644" s="104"/>
    </row>
    <row r="1645" spans="2:9" ht="35.1" customHeight="1">
      <c r="B1645" s="211"/>
      <c r="C1645" s="104"/>
      <c r="D1645" s="104"/>
      <c r="E1645" s="104"/>
      <c r="F1645" s="104"/>
      <c r="G1645" s="104"/>
      <c r="H1645" s="104"/>
      <c r="I1645" s="104"/>
    </row>
    <row r="1646" spans="2:9" ht="35.1" customHeight="1">
      <c r="B1646" s="211"/>
      <c r="C1646" s="104"/>
      <c r="D1646" s="104"/>
      <c r="E1646" s="104"/>
      <c r="F1646" s="104"/>
      <c r="G1646" s="104"/>
      <c r="H1646" s="104"/>
      <c r="I1646" s="104"/>
    </row>
    <row r="1647" spans="2:9" ht="35.1" customHeight="1">
      <c r="B1647" s="211"/>
      <c r="C1647" s="104"/>
      <c r="D1647" s="104"/>
      <c r="E1647" s="104"/>
      <c r="F1647" s="104"/>
      <c r="G1647" s="104"/>
      <c r="H1647" s="104"/>
      <c r="I1647" s="104"/>
    </row>
    <row r="1648" spans="2:9" ht="35.1" customHeight="1">
      <c r="B1648" s="211"/>
      <c r="C1648" s="104"/>
      <c r="D1648" s="104"/>
      <c r="E1648" s="104"/>
      <c r="F1648" s="104"/>
      <c r="G1648" s="104"/>
      <c r="H1648" s="104"/>
      <c r="I1648" s="104"/>
    </row>
    <row r="1649" spans="2:9" ht="35.1" customHeight="1">
      <c r="B1649" s="211"/>
      <c r="C1649" s="104"/>
      <c r="D1649" s="104"/>
      <c r="E1649" s="104"/>
      <c r="F1649" s="104"/>
      <c r="G1649" s="104"/>
      <c r="H1649" s="104"/>
      <c r="I1649" s="104"/>
    </row>
    <row r="1650" spans="2:9" ht="35.1" customHeight="1">
      <c r="B1650" s="211"/>
      <c r="C1650" s="104"/>
      <c r="D1650" s="104"/>
      <c r="E1650" s="104"/>
      <c r="F1650" s="104"/>
      <c r="G1650" s="104"/>
      <c r="H1650" s="104"/>
      <c r="I1650" s="104"/>
    </row>
    <row r="1651" spans="2:9" ht="35.1" customHeight="1">
      <c r="B1651" s="211"/>
      <c r="C1651" s="104"/>
      <c r="D1651" s="104"/>
      <c r="E1651" s="104"/>
      <c r="F1651" s="104"/>
      <c r="G1651" s="104"/>
      <c r="H1651" s="104"/>
      <c r="I1651" s="104"/>
    </row>
    <row r="1652" spans="2:9" ht="35.1" customHeight="1">
      <c r="B1652" s="211"/>
      <c r="C1652" s="104"/>
      <c r="D1652" s="104"/>
      <c r="E1652" s="104"/>
      <c r="F1652" s="104"/>
      <c r="G1652" s="104"/>
      <c r="H1652" s="104"/>
      <c r="I1652" s="104"/>
    </row>
    <row r="1653" spans="2:9" ht="35.1" customHeight="1">
      <c r="B1653" s="211"/>
      <c r="C1653" s="104"/>
      <c r="D1653" s="104"/>
      <c r="E1653" s="104"/>
      <c r="F1653" s="104"/>
      <c r="G1653" s="104"/>
      <c r="H1653" s="104"/>
      <c r="I1653" s="104"/>
    </row>
    <row r="1654" spans="2:9" ht="35.1" customHeight="1">
      <c r="B1654" s="211"/>
      <c r="C1654" s="104"/>
      <c r="D1654" s="104"/>
      <c r="E1654" s="104"/>
      <c r="F1654" s="104"/>
      <c r="G1654" s="104"/>
      <c r="H1654" s="104"/>
      <c r="I1654" s="104"/>
    </row>
    <row r="1655" spans="2:9" ht="35.1" customHeight="1">
      <c r="B1655" s="211"/>
      <c r="C1655" s="104"/>
      <c r="D1655" s="104"/>
      <c r="E1655" s="104"/>
      <c r="F1655" s="104"/>
      <c r="G1655" s="104"/>
      <c r="H1655" s="104"/>
      <c r="I1655" s="104"/>
    </row>
    <row r="1656" spans="2:9" ht="35.1" customHeight="1">
      <c r="B1656" s="211"/>
      <c r="C1656" s="104"/>
      <c r="D1656" s="104"/>
      <c r="E1656" s="104"/>
      <c r="F1656" s="104"/>
      <c r="G1656" s="104"/>
      <c r="H1656" s="104"/>
      <c r="I1656" s="104"/>
    </row>
    <row r="1657" spans="2:9" ht="35.1" customHeight="1">
      <c r="B1657" s="211"/>
      <c r="C1657" s="104"/>
      <c r="D1657" s="104"/>
      <c r="E1657" s="104"/>
      <c r="F1657" s="104"/>
      <c r="G1657" s="104"/>
      <c r="H1657" s="104"/>
      <c r="I1657" s="104"/>
    </row>
    <row r="1658" spans="2:9" ht="35.1" customHeight="1">
      <c r="B1658" s="211"/>
      <c r="C1658" s="104"/>
      <c r="D1658" s="104"/>
      <c r="E1658" s="104"/>
      <c r="F1658" s="104"/>
      <c r="G1658" s="104"/>
      <c r="H1658" s="104"/>
      <c r="I1658" s="104"/>
    </row>
    <row r="1659" spans="2:9" ht="35.1" customHeight="1">
      <c r="B1659" s="211"/>
      <c r="C1659" s="104"/>
      <c r="D1659" s="104"/>
      <c r="E1659" s="104"/>
      <c r="F1659" s="104"/>
      <c r="G1659" s="104"/>
      <c r="H1659" s="104"/>
      <c r="I1659" s="104"/>
    </row>
    <row r="1660" spans="2:9" ht="35.1" customHeight="1">
      <c r="B1660" s="211"/>
      <c r="C1660" s="104"/>
      <c r="D1660" s="104"/>
      <c r="E1660" s="104"/>
      <c r="F1660" s="104"/>
      <c r="G1660" s="104"/>
      <c r="H1660" s="104"/>
      <c r="I1660" s="104"/>
    </row>
    <row r="1661" spans="2:9" ht="35.1" customHeight="1">
      <c r="B1661" s="211"/>
      <c r="C1661" s="104"/>
      <c r="D1661" s="104"/>
      <c r="E1661" s="104"/>
      <c r="F1661" s="104"/>
      <c r="G1661" s="104"/>
      <c r="H1661" s="104"/>
      <c r="I1661" s="104"/>
    </row>
    <row r="1662" spans="2:9" ht="35.1" customHeight="1">
      <c r="B1662" s="211"/>
      <c r="C1662" s="104"/>
      <c r="D1662" s="104"/>
      <c r="E1662" s="104"/>
      <c r="F1662" s="104"/>
      <c r="G1662" s="104"/>
      <c r="H1662" s="104"/>
      <c r="I1662" s="104"/>
    </row>
    <row r="1663" spans="2:9" ht="35.1" customHeight="1">
      <c r="B1663" s="211"/>
      <c r="C1663" s="104"/>
      <c r="D1663" s="104"/>
      <c r="E1663" s="104"/>
      <c r="F1663" s="104"/>
      <c r="G1663" s="104"/>
      <c r="H1663" s="104"/>
      <c r="I1663" s="104"/>
    </row>
    <row r="1664" spans="2:9" ht="35.1" customHeight="1">
      <c r="B1664" s="211"/>
      <c r="C1664" s="104"/>
      <c r="D1664" s="104"/>
      <c r="E1664" s="104"/>
      <c r="F1664" s="104"/>
      <c r="G1664" s="104"/>
      <c r="H1664" s="104"/>
      <c r="I1664" s="104"/>
    </row>
    <row r="1665" spans="2:9" ht="35.1" customHeight="1">
      <c r="B1665" s="211"/>
      <c r="C1665" s="104"/>
      <c r="D1665" s="104"/>
      <c r="E1665" s="104"/>
      <c r="F1665" s="104"/>
      <c r="G1665" s="104"/>
      <c r="H1665" s="104"/>
      <c r="I1665" s="104"/>
    </row>
    <row r="1666" spans="2:9" ht="35.1" customHeight="1">
      <c r="B1666" s="211"/>
      <c r="C1666" s="104"/>
      <c r="D1666" s="104"/>
      <c r="E1666" s="104"/>
      <c r="F1666" s="104"/>
      <c r="G1666" s="104"/>
      <c r="H1666" s="104"/>
      <c r="I1666" s="104"/>
    </row>
    <row r="1667" spans="2:9" ht="35.1" customHeight="1">
      <c r="B1667" s="211"/>
      <c r="C1667" s="104"/>
      <c r="D1667" s="104"/>
      <c r="E1667" s="104"/>
      <c r="F1667" s="104"/>
      <c r="G1667" s="104"/>
      <c r="H1667" s="104"/>
      <c r="I1667" s="104"/>
    </row>
    <row r="1668" spans="2:9" ht="35.1" customHeight="1">
      <c r="B1668" s="211"/>
      <c r="C1668" s="104"/>
      <c r="D1668" s="104"/>
      <c r="E1668" s="104"/>
      <c r="F1668" s="104"/>
      <c r="G1668" s="104"/>
      <c r="H1668" s="104"/>
      <c r="I1668" s="104"/>
    </row>
    <row r="1669" spans="2:9" ht="35.1" customHeight="1">
      <c r="B1669" s="211"/>
      <c r="C1669" s="104"/>
      <c r="D1669" s="104"/>
      <c r="E1669" s="104"/>
      <c r="F1669" s="104"/>
      <c r="G1669" s="104"/>
      <c r="H1669" s="104"/>
      <c r="I1669" s="104"/>
    </row>
    <row r="1670" spans="2:9" ht="35.1" customHeight="1">
      <c r="B1670" s="211"/>
      <c r="C1670" s="104"/>
      <c r="D1670" s="104"/>
      <c r="E1670" s="104"/>
      <c r="F1670" s="104"/>
      <c r="G1670" s="104"/>
      <c r="H1670" s="104"/>
      <c r="I1670" s="104"/>
    </row>
    <row r="1671" spans="2:9" ht="35.1" customHeight="1">
      <c r="B1671" s="211"/>
      <c r="C1671" s="104"/>
      <c r="D1671" s="104"/>
      <c r="E1671" s="104"/>
      <c r="F1671" s="104"/>
      <c r="G1671" s="104"/>
      <c r="H1671" s="104"/>
      <c r="I1671" s="104"/>
    </row>
    <row r="1672" spans="2:9" ht="35.1" customHeight="1">
      <c r="B1672" s="211"/>
      <c r="C1672" s="104"/>
      <c r="D1672" s="104"/>
      <c r="E1672" s="104"/>
      <c r="F1672" s="104"/>
      <c r="G1672" s="104"/>
      <c r="H1672" s="104"/>
      <c r="I1672" s="104"/>
    </row>
    <row r="1673" spans="2:9" ht="35.1" customHeight="1">
      <c r="B1673" s="211"/>
      <c r="C1673" s="104"/>
      <c r="D1673" s="104"/>
      <c r="E1673" s="104"/>
      <c r="F1673" s="104"/>
      <c r="G1673" s="104"/>
      <c r="H1673" s="104"/>
      <c r="I1673" s="104"/>
    </row>
    <row r="1674" spans="2:9" ht="35.1" customHeight="1">
      <c r="B1674" s="211"/>
      <c r="C1674" s="104"/>
      <c r="D1674" s="104"/>
      <c r="E1674" s="104"/>
      <c r="F1674" s="104"/>
      <c r="G1674" s="104"/>
      <c r="H1674" s="104"/>
      <c r="I1674" s="104"/>
    </row>
    <row r="1675" spans="2:9" ht="35.1" customHeight="1">
      <c r="B1675" s="211"/>
      <c r="C1675" s="104"/>
      <c r="D1675" s="104"/>
      <c r="E1675" s="104"/>
      <c r="F1675" s="104"/>
      <c r="G1675" s="104"/>
      <c r="H1675" s="104"/>
      <c r="I1675" s="104"/>
    </row>
    <row r="1676" spans="2:9" ht="35.1" customHeight="1">
      <c r="B1676" s="211"/>
      <c r="C1676" s="104"/>
      <c r="D1676" s="104"/>
      <c r="E1676" s="104"/>
      <c r="F1676" s="104"/>
      <c r="G1676" s="104"/>
      <c r="H1676" s="104"/>
      <c r="I1676" s="104"/>
    </row>
    <row r="1677" spans="2:9" ht="35.1" customHeight="1">
      <c r="B1677" s="211"/>
      <c r="C1677" s="104"/>
      <c r="D1677" s="104"/>
      <c r="E1677" s="104"/>
      <c r="F1677" s="104"/>
      <c r="G1677" s="104"/>
      <c r="H1677" s="104"/>
      <c r="I1677" s="104"/>
    </row>
    <row r="1678" spans="2:9" ht="35.1" customHeight="1">
      <c r="B1678" s="211"/>
      <c r="C1678" s="104"/>
      <c r="D1678" s="104"/>
      <c r="E1678" s="104"/>
      <c r="F1678" s="104"/>
      <c r="G1678" s="104"/>
      <c r="H1678" s="104"/>
      <c r="I1678" s="104"/>
    </row>
    <row r="1679" spans="2:9" ht="35.1" customHeight="1">
      <c r="B1679" s="211"/>
      <c r="C1679" s="104"/>
      <c r="D1679" s="104"/>
      <c r="E1679" s="104"/>
      <c r="F1679" s="104"/>
      <c r="G1679" s="104"/>
      <c r="H1679" s="104"/>
      <c r="I1679" s="104"/>
    </row>
    <row r="1680" spans="2:9" ht="35.1" customHeight="1">
      <c r="B1680" s="211"/>
      <c r="C1680" s="104"/>
      <c r="D1680" s="104"/>
      <c r="E1680" s="104"/>
      <c r="F1680" s="104"/>
      <c r="G1680" s="104"/>
      <c r="H1680" s="104"/>
      <c r="I1680" s="104"/>
    </row>
    <row r="1681" spans="2:9" ht="35.1" customHeight="1">
      <c r="B1681" s="211"/>
      <c r="C1681" s="104"/>
      <c r="D1681" s="104"/>
      <c r="E1681" s="104"/>
      <c r="F1681" s="104"/>
      <c r="G1681" s="104"/>
      <c r="H1681" s="104"/>
      <c r="I1681" s="104"/>
    </row>
    <row r="1682" spans="2:9" ht="35.1" customHeight="1">
      <c r="B1682" s="211"/>
      <c r="C1682" s="104"/>
      <c r="D1682" s="104"/>
      <c r="E1682" s="104"/>
      <c r="F1682" s="104"/>
      <c r="G1682" s="104"/>
      <c r="H1682" s="104"/>
      <c r="I1682" s="104"/>
    </row>
    <row r="1683" spans="2:9" ht="35.1" customHeight="1">
      <c r="B1683" s="211"/>
      <c r="C1683" s="104"/>
      <c r="D1683" s="104"/>
      <c r="E1683" s="104"/>
      <c r="F1683" s="104"/>
      <c r="G1683" s="104"/>
      <c r="H1683" s="104"/>
      <c r="I1683" s="104"/>
    </row>
    <row r="1684" spans="2:9" ht="35.1" customHeight="1">
      <c r="B1684" s="211"/>
      <c r="C1684" s="104"/>
      <c r="D1684" s="104"/>
      <c r="E1684" s="104"/>
      <c r="F1684" s="104"/>
      <c r="G1684" s="104"/>
      <c r="H1684" s="104"/>
      <c r="I1684" s="104"/>
    </row>
    <row r="1685" spans="2:9" ht="35.1" customHeight="1">
      <c r="B1685" s="211"/>
      <c r="C1685" s="104"/>
      <c r="D1685" s="104"/>
      <c r="E1685" s="104"/>
      <c r="F1685" s="104"/>
      <c r="G1685" s="104"/>
      <c r="H1685" s="104"/>
      <c r="I1685" s="104"/>
    </row>
    <row r="1686" spans="2:9" ht="35.1" customHeight="1">
      <c r="B1686" s="211"/>
      <c r="C1686" s="104"/>
      <c r="D1686" s="104"/>
      <c r="E1686" s="104"/>
      <c r="F1686" s="104"/>
      <c r="G1686" s="104"/>
      <c r="H1686" s="104"/>
      <c r="I1686" s="104"/>
    </row>
    <row r="1687" spans="2:9" ht="35.1" customHeight="1">
      <c r="B1687" s="211"/>
      <c r="C1687" s="104"/>
      <c r="D1687" s="104"/>
      <c r="E1687" s="104"/>
      <c r="F1687" s="104"/>
      <c r="G1687" s="104"/>
      <c r="H1687" s="104"/>
      <c r="I1687" s="104"/>
    </row>
    <row r="1688" spans="2:9" ht="35.1" customHeight="1">
      <c r="B1688" s="211"/>
      <c r="C1688" s="104"/>
      <c r="D1688" s="104"/>
      <c r="E1688" s="104"/>
      <c r="F1688" s="104"/>
      <c r="G1688" s="104"/>
      <c r="H1688" s="104"/>
      <c r="I1688" s="104"/>
    </row>
    <row r="1689" spans="2:9" ht="35.1" customHeight="1">
      <c r="B1689" s="211"/>
      <c r="C1689" s="104"/>
      <c r="D1689" s="104"/>
      <c r="E1689" s="104"/>
      <c r="F1689" s="104"/>
      <c r="G1689" s="104"/>
      <c r="H1689" s="104"/>
      <c r="I1689" s="104"/>
    </row>
    <row r="1690" spans="2:9" ht="35.1" customHeight="1">
      <c r="B1690" s="211"/>
      <c r="C1690" s="104"/>
      <c r="D1690" s="104"/>
      <c r="E1690" s="104"/>
      <c r="F1690" s="104"/>
      <c r="G1690" s="104"/>
      <c r="H1690" s="104"/>
      <c r="I1690" s="104"/>
    </row>
    <row r="1691" spans="2:9" ht="35.1" customHeight="1">
      <c r="B1691" s="211"/>
      <c r="C1691" s="104"/>
      <c r="D1691" s="104"/>
      <c r="E1691" s="104"/>
      <c r="F1691" s="104"/>
      <c r="G1691" s="104"/>
      <c r="H1691" s="104"/>
      <c r="I1691" s="104"/>
    </row>
    <row r="1692" spans="2:9" ht="35.1" customHeight="1">
      <c r="B1692" s="211"/>
      <c r="C1692" s="104"/>
      <c r="D1692" s="104"/>
      <c r="E1692" s="104"/>
      <c r="F1692" s="104"/>
      <c r="G1692" s="104"/>
      <c r="H1692" s="104"/>
      <c r="I1692" s="104"/>
    </row>
    <row r="1693" spans="2:9" ht="35.1" customHeight="1">
      <c r="B1693" s="211"/>
      <c r="C1693" s="104"/>
      <c r="D1693" s="104"/>
      <c r="E1693" s="104"/>
      <c r="F1693" s="104"/>
      <c r="G1693" s="104"/>
      <c r="H1693" s="104"/>
      <c r="I1693" s="104"/>
    </row>
    <row r="1694" spans="2:9" ht="35.1" customHeight="1">
      <c r="B1694" s="211"/>
      <c r="C1694" s="104"/>
      <c r="D1694" s="104"/>
      <c r="E1694" s="104"/>
      <c r="F1694" s="104"/>
      <c r="G1694" s="104"/>
      <c r="H1694" s="104"/>
      <c r="I1694" s="104"/>
    </row>
    <row r="1695" spans="2:9" ht="35.1" customHeight="1">
      <c r="B1695" s="211"/>
      <c r="C1695" s="104"/>
      <c r="D1695" s="104"/>
      <c r="E1695" s="104"/>
      <c r="F1695" s="104"/>
      <c r="G1695" s="104"/>
      <c r="H1695" s="104"/>
      <c r="I1695" s="104"/>
    </row>
    <row r="1696" spans="2:9" ht="35.1" customHeight="1">
      <c r="B1696" s="211"/>
      <c r="C1696" s="104"/>
      <c r="D1696" s="104"/>
      <c r="E1696" s="104"/>
      <c r="F1696" s="104"/>
      <c r="G1696" s="104"/>
      <c r="H1696" s="104"/>
      <c r="I1696" s="104"/>
    </row>
    <row r="1697" spans="2:9" ht="35.1" customHeight="1">
      <c r="B1697" s="211"/>
      <c r="C1697" s="104"/>
      <c r="D1697" s="104"/>
      <c r="E1697" s="104"/>
      <c r="F1697" s="104"/>
      <c r="G1697" s="104"/>
      <c r="H1697" s="104"/>
      <c r="I1697" s="104"/>
    </row>
    <row r="1698" spans="2:9" ht="35.1" customHeight="1">
      <c r="B1698" s="211"/>
      <c r="C1698" s="104"/>
      <c r="D1698" s="104"/>
      <c r="E1698" s="104"/>
      <c r="F1698" s="104"/>
      <c r="G1698" s="104"/>
      <c r="H1698" s="104"/>
      <c r="I1698" s="104"/>
    </row>
    <row r="1699" spans="2:9" ht="35.1" customHeight="1">
      <c r="B1699" s="211"/>
      <c r="C1699" s="104"/>
      <c r="D1699" s="104"/>
      <c r="E1699" s="104"/>
      <c r="F1699" s="104"/>
      <c r="G1699" s="104"/>
      <c r="H1699" s="104"/>
      <c r="I1699" s="104"/>
    </row>
    <row r="1700" spans="2:9" ht="35.1" customHeight="1">
      <c r="B1700" s="211"/>
      <c r="C1700" s="104"/>
      <c r="D1700" s="104"/>
      <c r="E1700" s="104"/>
      <c r="F1700" s="104"/>
      <c r="G1700" s="104"/>
      <c r="H1700" s="104"/>
      <c r="I1700" s="104"/>
    </row>
    <row r="1701" spans="2:9" ht="35.1" customHeight="1">
      <c r="B1701" s="211"/>
      <c r="C1701" s="104"/>
      <c r="D1701" s="104"/>
      <c r="E1701" s="104"/>
      <c r="F1701" s="104"/>
      <c r="G1701" s="104"/>
      <c r="H1701" s="104"/>
      <c r="I1701" s="104"/>
    </row>
    <row r="1702" spans="2:9" ht="35.1" customHeight="1">
      <c r="B1702" s="211"/>
      <c r="C1702" s="104"/>
      <c r="D1702" s="104"/>
      <c r="E1702" s="104"/>
      <c r="F1702" s="104"/>
      <c r="G1702" s="104"/>
      <c r="H1702" s="104"/>
      <c r="I1702" s="104"/>
    </row>
    <row r="1703" spans="2:9" ht="35.1" customHeight="1">
      <c r="B1703" s="211"/>
      <c r="C1703" s="104"/>
      <c r="D1703" s="104"/>
      <c r="E1703" s="104"/>
      <c r="F1703" s="104"/>
      <c r="G1703" s="104"/>
      <c r="H1703" s="104"/>
      <c r="I1703" s="104"/>
    </row>
    <row r="1704" spans="2:9" ht="35.1" customHeight="1">
      <c r="B1704" s="211"/>
      <c r="C1704" s="104"/>
      <c r="D1704" s="104"/>
      <c r="E1704" s="104"/>
      <c r="F1704" s="104"/>
      <c r="G1704" s="104"/>
      <c r="H1704" s="104"/>
      <c r="I1704" s="104"/>
    </row>
    <row r="1705" spans="2:9" ht="35.1" customHeight="1">
      <c r="B1705" s="211"/>
      <c r="C1705" s="104"/>
      <c r="D1705" s="104"/>
      <c r="E1705" s="104"/>
      <c r="F1705" s="104"/>
      <c r="G1705" s="104"/>
      <c r="H1705" s="104"/>
      <c r="I1705" s="104"/>
    </row>
    <row r="1706" spans="2:9" ht="35.1" customHeight="1">
      <c r="B1706" s="211"/>
      <c r="C1706" s="104"/>
      <c r="D1706" s="104"/>
      <c r="E1706" s="104"/>
      <c r="F1706" s="104"/>
      <c r="G1706" s="104"/>
      <c r="H1706" s="104"/>
      <c r="I1706" s="104"/>
    </row>
    <row r="1707" spans="2:9" ht="35.1" customHeight="1">
      <c r="B1707" s="211"/>
      <c r="C1707" s="104"/>
      <c r="D1707" s="104"/>
      <c r="E1707" s="104"/>
      <c r="F1707" s="104"/>
      <c r="G1707" s="104"/>
      <c r="H1707" s="104"/>
      <c r="I1707" s="104"/>
    </row>
    <row r="1708" spans="2:9" ht="35.1" customHeight="1">
      <c r="B1708" s="211"/>
      <c r="C1708" s="104"/>
      <c r="D1708" s="104"/>
      <c r="E1708" s="104"/>
      <c r="F1708" s="104"/>
      <c r="G1708" s="104"/>
      <c r="H1708" s="104"/>
      <c r="I1708" s="104"/>
    </row>
    <row r="1709" spans="2:9" ht="35.1" customHeight="1">
      <c r="B1709" s="211"/>
      <c r="C1709" s="104"/>
      <c r="D1709" s="104"/>
      <c r="E1709" s="104"/>
      <c r="F1709" s="104"/>
      <c r="G1709" s="104"/>
      <c r="H1709" s="104"/>
      <c r="I1709" s="104"/>
    </row>
    <row r="1710" spans="2:9" ht="35.1" customHeight="1">
      <c r="B1710" s="211"/>
      <c r="C1710" s="104"/>
      <c r="D1710" s="104"/>
      <c r="E1710" s="104"/>
      <c r="F1710" s="104"/>
      <c r="G1710" s="104"/>
      <c r="H1710" s="104"/>
      <c r="I1710" s="104"/>
    </row>
    <row r="1711" spans="2:9" ht="35.1" customHeight="1">
      <c r="B1711" s="211"/>
      <c r="C1711" s="104"/>
      <c r="D1711" s="104"/>
      <c r="E1711" s="104"/>
      <c r="F1711" s="104"/>
      <c r="G1711" s="104"/>
      <c r="H1711" s="104"/>
      <c r="I1711" s="104"/>
    </row>
    <row r="1712" spans="2:9" ht="35.1" customHeight="1">
      <c r="B1712" s="211"/>
      <c r="C1712" s="104"/>
      <c r="D1712" s="104"/>
      <c r="E1712" s="104"/>
      <c r="F1712" s="104"/>
      <c r="G1712" s="104"/>
      <c r="H1712" s="104"/>
      <c r="I1712" s="104"/>
    </row>
    <row r="1713" spans="2:9" ht="35.1" customHeight="1">
      <c r="B1713" s="211"/>
      <c r="C1713" s="104"/>
      <c r="D1713" s="104"/>
      <c r="E1713" s="104"/>
      <c r="F1713" s="104"/>
      <c r="G1713" s="104"/>
      <c r="H1713" s="104"/>
      <c r="I1713" s="104"/>
    </row>
    <row r="1714" spans="2:9" ht="35.1" customHeight="1">
      <c r="B1714" s="211"/>
      <c r="C1714" s="104"/>
      <c r="D1714" s="104"/>
      <c r="E1714" s="104"/>
      <c r="F1714" s="104"/>
      <c r="G1714" s="104"/>
      <c r="H1714" s="104"/>
      <c r="I1714" s="104"/>
    </row>
    <row r="1715" spans="2:9" ht="35.1" customHeight="1">
      <c r="B1715" s="211"/>
      <c r="C1715" s="104"/>
      <c r="D1715" s="104"/>
      <c r="E1715" s="104"/>
      <c r="F1715" s="104"/>
      <c r="G1715" s="104"/>
      <c r="H1715" s="104"/>
      <c r="I1715" s="104"/>
    </row>
    <row r="1716" spans="2:9" ht="35.1" customHeight="1">
      <c r="B1716" s="211"/>
      <c r="C1716" s="104"/>
      <c r="D1716" s="104"/>
      <c r="E1716" s="104"/>
      <c r="F1716" s="104"/>
      <c r="G1716" s="104"/>
      <c r="H1716" s="104"/>
      <c r="I1716" s="104"/>
    </row>
    <row r="1717" spans="2:9" ht="35.1" customHeight="1">
      <c r="B1717" s="211"/>
      <c r="C1717" s="104"/>
      <c r="D1717" s="104"/>
      <c r="E1717" s="104"/>
      <c r="F1717" s="104"/>
      <c r="G1717" s="104"/>
      <c r="H1717" s="104"/>
      <c r="I1717" s="104"/>
    </row>
    <row r="1718" spans="2:9" ht="35.1" customHeight="1">
      <c r="B1718" s="211"/>
      <c r="C1718" s="104"/>
      <c r="D1718" s="104"/>
      <c r="E1718" s="104"/>
      <c r="F1718" s="104"/>
      <c r="G1718" s="104"/>
      <c r="H1718" s="104"/>
      <c r="I1718" s="104"/>
    </row>
    <row r="1719" spans="2:9" ht="35.1" customHeight="1">
      <c r="B1719" s="211"/>
      <c r="C1719" s="104"/>
      <c r="D1719" s="104"/>
      <c r="E1719" s="104"/>
      <c r="F1719" s="104"/>
      <c r="G1719" s="104"/>
      <c r="H1719" s="104"/>
      <c r="I1719" s="104"/>
    </row>
    <row r="1720" spans="2:9" ht="35.1" customHeight="1">
      <c r="B1720" s="211"/>
      <c r="C1720" s="104"/>
      <c r="D1720" s="104"/>
      <c r="E1720" s="104"/>
      <c r="F1720" s="104"/>
      <c r="G1720" s="104"/>
      <c r="H1720" s="104"/>
      <c r="I1720" s="104"/>
    </row>
    <row r="1721" spans="2:9" ht="35.1" customHeight="1">
      <c r="B1721" s="211"/>
      <c r="C1721" s="104"/>
      <c r="D1721" s="104"/>
      <c r="E1721" s="104"/>
      <c r="F1721" s="104"/>
      <c r="G1721" s="104"/>
      <c r="H1721" s="104"/>
      <c r="I1721" s="104"/>
    </row>
    <row r="1722" spans="2:9" ht="35.1" customHeight="1">
      <c r="B1722" s="211"/>
      <c r="C1722" s="104"/>
      <c r="D1722" s="104"/>
      <c r="E1722" s="104"/>
      <c r="F1722" s="104"/>
      <c r="G1722" s="104"/>
      <c r="H1722" s="104"/>
      <c r="I1722" s="104"/>
    </row>
    <row r="1723" spans="2:9" ht="35.1" customHeight="1">
      <c r="B1723" s="211"/>
      <c r="C1723" s="104"/>
      <c r="D1723" s="104"/>
      <c r="E1723" s="104"/>
      <c r="F1723" s="104"/>
      <c r="G1723" s="104"/>
      <c r="H1723" s="104"/>
      <c r="I1723" s="104"/>
    </row>
    <row r="1724" spans="2:9" ht="35.1" customHeight="1">
      <c r="B1724" s="211"/>
      <c r="C1724" s="104"/>
      <c r="D1724" s="104"/>
      <c r="E1724" s="104"/>
      <c r="F1724" s="104"/>
      <c r="G1724" s="104"/>
      <c r="H1724" s="104"/>
      <c r="I1724" s="104"/>
    </row>
    <row r="1725" spans="2:9" ht="35.1" customHeight="1">
      <c r="B1725" s="211"/>
      <c r="C1725" s="104"/>
      <c r="D1725" s="104"/>
      <c r="E1725" s="104"/>
      <c r="F1725" s="104"/>
      <c r="G1725" s="104"/>
      <c r="H1725" s="104"/>
      <c r="I1725" s="104"/>
    </row>
    <row r="1726" spans="2:9" ht="35.1" customHeight="1">
      <c r="B1726" s="211"/>
      <c r="C1726" s="104"/>
      <c r="D1726" s="104"/>
      <c r="E1726" s="104"/>
      <c r="F1726" s="104"/>
      <c r="G1726" s="104"/>
      <c r="H1726" s="104"/>
      <c r="I1726" s="104"/>
    </row>
    <row r="1727" spans="2:9" ht="35.1" customHeight="1">
      <c r="B1727" s="211"/>
      <c r="C1727" s="104"/>
      <c r="D1727" s="104"/>
      <c r="E1727" s="104"/>
      <c r="F1727" s="104"/>
      <c r="G1727" s="104"/>
      <c r="H1727" s="104"/>
      <c r="I1727" s="104"/>
    </row>
    <row r="1728" spans="2:9" ht="35.1" customHeight="1">
      <c r="B1728" s="211"/>
      <c r="C1728" s="104"/>
      <c r="D1728" s="104"/>
      <c r="E1728" s="104"/>
      <c r="F1728" s="104"/>
      <c r="G1728" s="104"/>
      <c r="H1728" s="104"/>
      <c r="I1728" s="104"/>
    </row>
    <row r="1729" spans="2:9" ht="35.1" customHeight="1">
      <c r="B1729" s="211"/>
      <c r="C1729" s="104"/>
      <c r="D1729" s="104"/>
      <c r="E1729" s="104"/>
      <c r="F1729" s="104"/>
      <c r="G1729" s="104"/>
      <c r="H1729" s="104"/>
      <c r="I1729" s="104"/>
    </row>
    <row r="1730" spans="2:9" ht="35.1" customHeight="1">
      <c r="B1730" s="211"/>
      <c r="C1730" s="104"/>
      <c r="D1730" s="104"/>
      <c r="E1730" s="104"/>
      <c r="F1730" s="104"/>
      <c r="G1730" s="104"/>
      <c r="H1730" s="104"/>
      <c r="I1730" s="104"/>
    </row>
    <row r="1731" spans="2:9" ht="35.1" customHeight="1">
      <c r="B1731" s="211"/>
      <c r="C1731" s="104"/>
      <c r="D1731" s="104"/>
      <c r="E1731" s="104"/>
      <c r="F1731" s="104"/>
      <c r="G1731" s="104"/>
      <c r="H1731" s="104"/>
      <c r="I1731" s="104"/>
    </row>
    <row r="1732" spans="2:9" ht="35.1" customHeight="1">
      <c r="B1732" s="211"/>
      <c r="C1732" s="104"/>
      <c r="D1732" s="104"/>
      <c r="E1732" s="104"/>
      <c r="F1732" s="104"/>
      <c r="G1732" s="104"/>
      <c r="H1732" s="104"/>
      <c r="I1732" s="104"/>
    </row>
    <row r="1733" spans="2:9" ht="35.1" customHeight="1">
      <c r="B1733" s="211"/>
      <c r="C1733" s="104"/>
      <c r="D1733" s="104"/>
      <c r="E1733" s="104"/>
      <c r="F1733" s="104"/>
      <c r="G1733" s="104"/>
      <c r="H1733" s="104"/>
      <c r="I1733" s="104"/>
    </row>
    <row r="1734" spans="2:9" ht="35.1" customHeight="1">
      <c r="B1734" s="211"/>
      <c r="C1734" s="104"/>
      <c r="D1734" s="104"/>
      <c r="E1734" s="104"/>
      <c r="F1734" s="104"/>
      <c r="G1734" s="104"/>
      <c r="H1734" s="104"/>
      <c r="I1734" s="104"/>
    </row>
    <row r="1735" spans="2:9" ht="35.1" customHeight="1">
      <c r="B1735" s="211"/>
      <c r="C1735" s="104"/>
      <c r="D1735" s="104"/>
      <c r="E1735" s="104"/>
      <c r="F1735" s="104"/>
      <c r="G1735" s="104"/>
      <c r="H1735" s="104"/>
      <c r="I1735" s="104"/>
    </row>
    <row r="1736" spans="2:9" ht="35.1" customHeight="1">
      <c r="B1736" s="211"/>
      <c r="C1736" s="104"/>
      <c r="D1736" s="104"/>
      <c r="E1736" s="104"/>
      <c r="F1736" s="104"/>
      <c r="G1736" s="104"/>
      <c r="H1736" s="104"/>
      <c r="I1736" s="104"/>
    </row>
    <row r="1737" spans="2:9" ht="35.1" customHeight="1">
      <c r="B1737" s="211"/>
      <c r="C1737" s="104"/>
      <c r="D1737" s="104"/>
      <c r="E1737" s="104"/>
      <c r="F1737" s="104"/>
      <c r="G1737" s="104"/>
      <c r="H1737" s="104"/>
      <c r="I1737" s="104"/>
    </row>
    <row r="1738" spans="2:9" ht="35.1" customHeight="1">
      <c r="B1738" s="211"/>
      <c r="C1738" s="104"/>
      <c r="D1738" s="104"/>
      <c r="E1738" s="104"/>
      <c r="F1738" s="104"/>
      <c r="G1738" s="104"/>
      <c r="H1738" s="104"/>
      <c r="I1738" s="104"/>
    </row>
    <row r="1739" spans="2:9" ht="35.1" customHeight="1">
      <c r="B1739" s="211"/>
      <c r="C1739" s="104"/>
      <c r="D1739" s="104"/>
      <c r="E1739" s="104"/>
      <c r="F1739" s="104"/>
      <c r="G1739" s="104"/>
      <c r="H1739" s="104"/>
      <c r="I1739" s="104"/>
    </row>
    <row r="1740" spans="2:9" ht="35.1" customHeight="1">
      <c r="B1740" s="211"/>
      <c r="C1740" s="104"/>
      <c r="D1740" s="104"/>
      <c r="E1740" s="104"/>
      <c r="F1740" s="104"/>
      <c r="G1740" s="104"/>
      <c r="H1740" s="104"/>
      <c r="I1740" s="104"/>
    </row>
    <row r="1741" spans="2:9" ht="35.1" customHeight="1">
      <c r="B1741" s="211"/>
      <c r="C1741" s="104"/>
      <c r="D1741" s="104"/>
      <c r="E1741" s="104"/>
      <c r="F1741" s="104"/>
      <c r="G1741" s="104"/>
      <c r="H1741" s="104"/>
      <c r="I1741" s="104"/>
    </row>
    <row r="1742" spans="2:9" ht="35.1" customHeight="1">
      <c r="B1742" s="211"/>
      <c r="C1742" s="104"/>
      <c r="D1742" s="104"/>
      <c r="E1742" s="104"/>
      <c r="F1742" s="104"/>
      <c r="G1742" s="104"/>
      <c r="H1742" s="104"/>
      <c r="I1742" s="104"/>
    </row>
    <row r="1743" spans="2:9" ht="35.1" customHeight="1">
      <c r="B1743" s="211"/>
      <c r="C1743" s="104"/>
      <c r="D1743" s="104"/>
      <c r="E1743" s="104"/>
      <c r="F1743" s="104"/>
      <c r="G1743" s="104"/>
      <c r="H1743" s="104"/>
      <c r="I1743" s="104"/>
    </row>
    <row r="1744" spans="2:9" ht="35.1" customHeight="1">
      <c r="B1744" s="211"/>
      <c r="C1744" s="104"/>
      <c r="D1744" s="104"/>
      <c r="E1744" s="104"/>
      <c r="F1744" s="104"/>
      <c r="G1744" s="104"/>
      <c r="H1744" s="104"/>
      <c r="I1744" s="104"/>
    </row>
    <row r="1745" spans="2:9" ht="35.1" customHeight="1">
      <c r="B1745" s="211"/>
      <c r="C1745" s="104"/>
      <c r="D1745" s="104"/>
      <c r="E1745" s="104"/>
      <c r="F1745" s="104"/>
      <c r="G1745" s="104"/>
      <c r="H1745" s="104"/>
      <c r="I1745" s="104"/>
    </row>
    <row r="1746" spans="2:9" ht="35.1" customHeight="1">
      <c r="B1746" s="211"/>
      <c r="C1746" s="104"/>
      <c r="D1746" s="104"/>
      <c r="E1746" s="104"/>
      <c r="F1746" s="104"/>
      <c r="G1746" s="104"/>
      <c r="H1746" s="104"/>
      <c r="I1746" s="104"/>
    </row>
    <row r="1747" spans="2:9" ht="35.1" customHeight="1">
      <c r="B1747" s="211"/>
      <c r="C1747" s="104"/>
      <c r="D1747" s="104"/>
      <c r="E1747" s="104"/>
      <c r="F1747" s="104"/>
      <c r="G1747" s="104"/>
      <c r="H1747" s="104"/>
      <c r="I1747" s="104"/>
    </row>
    <row r="1748" spans="2:9" ht="35.1" customHeight="1">
      <c r="B1748" s="211"/>
      <c r="C1748" s="104"/>
      <c r="D1748" s="104"/>
      <c r="E1748" s="104"/>
      <c r="F1748" s="104"/>
      <c r="G1748" s="104"/>
      <c r="H1748" s="104"/>
      <c r="I1748" s="104"/>
    </row>
    <row r="1749" spans="2:9" ht="35.1" customHeight="1">
      <c r="B1749" s="211"/>
      <c r="C1749" s="104"/>
      <c r="D1749" s="104"/>
      <c r="E1749" s="104"/>
      <c r="F1749" s="104"/>
      <c r="G1749" s="104"/>
      <c r="H1749" s="104"/>
      <c r="I1749" s="104"/>
    </row>
    <row r="1750" spans="2:9" ht="35.1" customHeight="1">
      <c r="B1750" s="211"/>
      <c r="C1750" s="104"/>
      <c r="D1750" s="104"/>
      <c r="E1750" s="104"/>
      <c r="F1750" s="104"/>
      <c r="G1750" s="104"/>
      <c r="H1750" s="104"/>
      <c r="I1750" s="104"/>
    </row>
  </sheetData>
  <mergeCells count="7">
    <mergeCell ref="E1:G5"/>
    <mergeCell ref="C6:G6"/>
    <mergeCell ref="E157:F157"/>
    <mergeCell ref="D149:F149"/>
    <mergeCell ref="D155:G155"/>
    <mergeCell ref="D156:G156"/>
    <mergeCell ref="E142:F142"/>
  </mergeCells>
  <dataValidations disablePrompts="1" count="6">
    <dataValidation type="list" allowBlank="1" showInputMessage="1" showErrorMessage="1" sqref="B10" xr:uid="{E02D33C7-2AA6-4209-93A6-6AB647230B95}">
      <formula1>B238:B249</formula1>
    </dataValidation>
    <dataValidation type="list" allowBlank="1" showInputMessage="1" showErrorMessage="1" sqref="B11" xr:uid="{C70A77DF-7A00-4F61-9608-7612521CB5D5}">
      <formula1>B250:B310</formula1>
    </dataValidation>
    <dataValidation type="list" allowBlank="1" showInputMessage="1" showErrorMessage="1" sqref="B9" xr:uid="{E831212F-045E-4E32-B898-2504795B1758}">
      <formula1>B246:B306</formula1>
    </dataValidation>
    <dataValidation type="list" allowBlank="1" showInputMessage="1" showErrorMessage="1" sqref="A140" xr:uid="{E612CDBE-319C-4DA4-9837-D5D3E0E343A7}">
      <formula1>"B-X,HR,Mini,SASO,Slim"</formula1>
    </dataValidation>
    <dataValidation type="list" allowBlank="1" showInputMessage="1" showErrorMessage="1" sqref="B8" xr:uid="{DB43CA36-171E-4350-9CA6-60B2AC54537B}">
      <formula1>B152:B212</formula1>
    </dataValidation>
    <dataValidation type="list" allowBlank="1" showInputMessage="1" showErrorMessage="1" sqref="A8:A139" xr:uid="{9225E2CB-F76F-4114-B4AC-AD2EE5B50618}">
      <formula1>"B-X,H1-X,HR,H-X,Mini,SASO,Slim,X Pro"</formula1>
    </dataValidation>
  </dataValidations>
  <printOptions horizontalCentered="1"/>
  <pageMargins left="0.39370078740157483" right="0.39370078740157483" top="0.39370078740157483" bottom="0" header="3.937007874015748E-2" footer="0.19685039370078741"/>
  <pageSetup paperSize="9" scale="94" fitToHeight="0" orientation="portrait" r:id="rId1"/>
  <headerFooter alignWithMargins="0">
    <oddFooter>&amp;L&amp;"Segoe UI,Bold"&amp;8&amp;F&amp;DNEWFORM# DSN01/F20,rev.k&amp;R&amp;"Segoe UI,Bold"&amp;8Page &amp;P of &amp;N</oddFooter>
  </headerFooter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1">
    <pageSetUpPr fitToPage="1"/>
  </sheetPr>
  <dimension ref="A1:Q258"/>
  <sheetViews>
    <sheetView showGridLines="0" view="pageBreakPreview" topLeftCell="A44" zoomScale="69" zoomScaleNormal="100" zoomScaleSheetLayoutView="69" workbookViewId="0">
      <selection activeCell="A57" sqref="A57:N206"/>
    </sheetView>
  </sheetViews>
  <sheetFormatPr defaultRowHeight="15"/>
  <cols>
    <col min="3" max="3" width="18.28515625" customWidth="1"/>
    <col min="5" max="5" width="81.7109375" customWidth="1"/>
    <col min="6" max="7" width="9.7109375" customWidth="1"/>
    <col min="8" max="8" width="10.28515625" customWidth="1"/>
    <col min="9" max="9" width="10.7109375" bestFit="1" customWidth="1"/>
  </cols>
  <sheetData>
    <row r="1" spans="1:17" ht="68.45" customHeight="1">
      <c r="F1" s="815"/>
      <c r="G1" s="815"/>
      <c r="H1" s="815"/>
    </row>
    <row r="2" spans="1:17" ht="30" customHeight="1">
      <c r="F2" s="815"/>
      <c r="G2" s="815"/>
      <c r="H2" s="815"/>
    </row>
    <row r="3" spans="1:17" ht="30" customHeight="1"/>
    <row r="4" spans="1:17" ht="30" customHeight="1"/>
    <row r="5" spans="1:17" ht="30" customHeight="1"/>
    <row r="6" spans="1:17" ht="34.9" customHeight="1" thickBot="1">
      <c r="E6" s="814" t="s">
        <v>890</v>
      </c>
      <c r="F6" s="814"/>
      <c r="G6" s="607"/>
      <c r="H6" s="607"/>
      <c r="I6" s="606"/>
      <c r="J6" s="606"/>
    </row>
    <row r="7" spans="1:17" ht="26.25" thickBot="1">
      <c r="A7" s="320" t="s">
        <v>380</v>
      </c>
      <c r="B7" s="173" t="s">
        <v>432</v>
      </c>
      <c r="C7" s="173" t="s">
        <v>433</v>
      </c>
      <c r="D7" s="482" t="s">
        <v>382</v>
      </c>
      <c r="E7" s="483" t="s">
        <v>26</v>
      </c>
      <c r="F7" s="484" t="s">
        <v>383</v>
      </c>
      <c r="G7" s="484" t="s">
        <v>654</v>
      </c>
      <c r="H7" s="485" t="s">
        <v>652</v>
      </c>
      <c r="I7" s="484" t="s">
        <v>662</v>
      </c>
      <c r="J7" s="486" t="s">
        <v>653</v>
      </c>
      <c r="Q7" t="s">
        <v>826</v>
      </c>
    </row>
    <row r="8" spans="1:17" ht="16.899999999999999" customHeight="1">
      <c r="A8" s="568"/>
      <c r="B8" s="568"/>
      <c r="C8" s="568"/>
      <c r="D8" s="477" t="str">
        <f>"IU-0"&amp;ROW(A8)-7</f>
        <v>IU-01</v>
      </c>
      <c r="E8" s="478"/>
      <c r="F8" s="565"/>
      <c r="G8" s="479"/>
      <c r="H8" s="480" t="str">
        <f>IF(F8&lt;&gt;"",G8*F8,"")</f>
        <v/>
      </c>
      <c r="I8" s="481" t="str">
        <f>IF(G8&lt;&gt;"",IF(General!$F$7&lt;&gt;"",ROUNDUP((1-General!$F$7)*G8,0),""),"")</f>
        <v/>
      </c>
      <c r="J8" s="480" t="str">
        <f>IFERROR(IF(F8&lt;&gt;"",I8*F8,""),H8)</f>
        <v/>
      </c>
      <c r="K8" t="e">
        <f ca="1">F8*ExtractKWValue(E8)</f>
        <v>#NAME?</v>
      </c>
      <c r="P8" t="s">
        <v>824</v>
      </c>
      <c r="Q8">
        <v>725</v>
      </c>
    </row>
    <row r="9" spans="1:17" ht="16.899999999999999" customHeight="1">
      <c r="A9" s="568"/>
      <c r="B9" s="568"/>
      <c r="C9" s="568"/>
      <c r="D9" s="464" t="str">
        <f t="shared" ref="D9:D207" si="0">"IU-0"&amp;ROW(A9)-7</f>
        <v>IU-02</v>
      </c>
      <c r="E9" s="465"/>
      <c r="F9" s="566"/>
      <c r="G9" s="466"/>
      <c r="H9" s="467" t="str">
        <f t="shared" ref="H9:H27" si="1">IF(F9&lt;&gt;"",G9*F9,"")</f>
        <v/>
      </c>
      <c r="I9" s="481" t="str">
        <f>IF(G9&lt;&gt;"",IF(General!$F$7&lt;&gt;"",ROUNDUP((1-General!$F$7)*G9,0),""),"")</f>
        <v/>
      </c>
      <c r="J9" s="480" t="str">
        <f t="shared" ref="J9:J207" si="2">IFERROR(IF(F9&lt;&gt;"",I9*F9,""),H9)</f>
        <v/>
      </c>
      <c r="K9" t="e">
        <f t="shared" ref="K9:K27" ca="1" si="3">F9*ExtractKWValue(E9)</f>
        <v>#NAME?</v>
      </c>
    </row>
    <row r="10" spans="1:17" ht="16.899999999999999" customHeight="1">
      <c r="A10" s="568"/>
      <c r="B10" s="568"/>
      <c r="C10" s="568"/>
      <c r="D10" s="463" t="str">
        <f t="shared" si="0"/>
        <v>IU-03</v>
      </c>
      <c r="E10" s="468"/>
      <c r="F10" s="567"/>
      <c r="G10" s="469"/>
      <c r="H10" s="470" t="str">
        <f t="shared" si="1"/>
        <v/>
      </c>
      <c r="I10" s="481" t="str">
        <f>IF(G10&lt;&gt;"",IF(General!$F$7&lt;&gt;"",ROUNDUP((1-General!$F$7)*G10,0),""),"")</f>
        <v/>
      </c>
      <c r="J10" s="480" t="str">
        <f t="shared" si="2"/>
        <v/>
      </c>
      <c r="K10" t="e">
        <f t="shared" ca="1" si="3"/>
        <v>#NAME?</v>
      </c>
    </row>
    <row r="11" spans="1:17" ht="16.899999999999999" customHeight="1">
      <c r="A11" s="568"/>
      <c r="B11" s="568"/>
      <c r="C11" s="568"/>
      <c r="D11" s="464" t="str">
        <f t="shared" si="0"/>
        <v>IU-04</v>
      </c>
      <c r="E11" s="471"/>
      <c r="F11" s="566"/>
      <c r="G11" s="466"/>
      <c r="H11" s="467" t="str">
        <f t="shared" si="1"/>
        <v/>
      </c>
      <c r="I11" s="481" t="str">
        <f>IF(G11&lt;&gt;"",IF(General!$F$7&lt;&gt;"",ROUNDUP((1-General!$F$7)*G11,0),""),"")</f>
        <v/>
      </c>
      <c r="J11" s="480" t="str">
        <f t="shared" si="2"/>
        <v/>
      </c>
      <c r="K11" t="e">
        <f t="shared" ca="1" si="3"/>
        <v>#NAME?</v>
      </c>
    </row>
    <row r="12" spans="1:17" ht="16.899999999999999" customHeight="1">
      <c r="A12" s="568"/>
      <c r="B12" s="568"/>
      <c r="C12" s="568"/>
      <c r="D12" s="463" t="str">
        <f t="shared" si="0"/>
        <v>IU-05</v>
      </c>
      <c r="E12" s="468"/>
      <c r="F12" s="567"/>
      <c r="G12" s="469"/>
      <c r="H12" s="470" t="str">
        <f t="shared" si="1"/>
        <v/>
      </c>
      <c r="I12" s="481" t="str">
        <f>IF(G12&lt;&gt;"",IF(General!$F$7&lt;&gt;"",ROUNDUP((1-General!$F$7)*G12,0),""),"")</f>
        <v/>
      </c>
      <c r="J12" s="480" t="str">
        <f t="shared" si="2"/>
        <v/>
      </c>
      <c r="K12" t="e">
        <f t="shared" ca="1" si="3"/>
        <v>#NAME?</v>
      </c>
    </row>
    <row r="13" spans="1:17" ht="16.899999999999999" customHeight="1">
      <c r="A13" s="568"/>
      <c r="B13" s="568"/>
      <c r="C13" s="568"/>
      <c r="D13" s="464" t="str">
        <f t="shared" si="0"/>
        <v>IU-06</v>
      </c>
      <c r="E13" s="471"/>
      <c r="F13" s="566"/>
      <c r="G13" s="466"/>
      <c r="H13" s="467" t="str">
        <f t="shared" si="1"/>
        <v/>
      </c>
      <c r="I13" s="481" t="str">
        <f>IF(G13&lt;&gt;"",IF(General!$F$7&lt;&gt;"",ROUNDUP((1-General!$F$7)*G13,0),""),"")</f>
        <v/>
      </c>
      <c r="J13" s="480" t="str">
        <f t="shared" si="2"/>
        <v/>
      </c>
      <c r="K13" t="e">
        <f t="shared" ca="1" si="3"/>
        <v>#NAME?</v>
      </c>
    </row>
    <row r="14" spans="1:17" ht="16.899999999999999" customHeight="1">
      <c r="A14" s="568"/>
      <c r="B14" s="568"/>
      <c r="C14" s="568"/>
      <c r="D14" s="463" t="str">
        <f t="shared" si="0"/>
        <v>IU-07</v>
      </c>
      <c r="E14" s="468"/>
      <c r="F14" s="567"/>
      <c r="G14" s="469"/>
      <c r="H14" s="470" t="str">
        <f t="shared" si="1"/>
        <v/>
      </c>
      <c r="I14" s="481" t="str">
        <f>IF(G14&lt;&gt;"",IF(General!$F$7&lt;&gt;"",ROUNDUP((1-General!$F$7)*G14,0),""),"")</f>
        <v/>
      </c>
      <c r="J14" s="480" t="str">
        <f t="shared" si="2"/>
        <v/>
      </c>
      <c r="K14" t="e">
        <f t="shared" ca="1" si="3"/>
        <v>#NAME?</v>
      </c>
    </row>
    <row r="15" spans="1:17" ht="16.899999999999999" customHeight="1">
      <c r="A15" s="568"/>
      <c r="B15" s="568"/>
      <c r="C15" s="568"/>
      <c r="D15" s="464" t="str">
        <f t="shared" si="0"/>
        <v>IU-08</v>
      </c>
      <c r="E15" s="471"/>
      <c r="F15" s="566"/>
      <c r="G15" s="466"/>
      <c r="H15" s="467" t="str">
        <f t="shared" si="1"/>
        <v/>
      </c>
      <c r="I15" s="481" t="str">
        <f>IF(G15&lt;&gt;"",IF(General!$F$7&lt;&gt;"",ROUNDUP((1-General!$F$7)*G15,0),""),"")</f>
        <v/>
      </c>
      <c r="J15" s="480" t="str">
        <f t="shared" si="2"/>
        <v/>
      </c>
      <c r="K15" t="e">
        <f t="shared" ca="1" si="3"/>
        <v>#NAME?</v>
      </c>
    </row>
    <row r="16" spans="1:17" ht="16.899999999999999" customHeight="1">
      <c r="A16" s="568"/>
      <c r="B16" s="568"/>
      <c r="C16" s="568"/>
      <c r="D16" s="463" t="str">
        <f t="shared" si="0"/>
        <v>IU-09</v>
      </c>
      <c r="E16" s="468"/>
      <c r="F16" s="567"/>
      <c r="G16" s="469"/>
      <c r="H16" s="470" t="str">
        <f t="shared" si="1"/>
        <v/>
      </c>
      <c r="I16" s="481" t="str">
        <f>IF(G16&lt;&gt;"",IF(General!$F$7&lt;&gt;"",ROUNDUP((1-General!$F$7)*G16,0),""),"")</f>
        <v/>
      </c>
      <c r="J16" s="480" t="str">
        <f t="shared" si="2"/>
        <v/>
      </c>
      <c r="K16" t="e">
        <f t="shared" ca="1" si="3"/>
        <v>#NAME?</v>
      </c>
    </row>
    <row r="17" spans="1:11" ht="16.899999999999999" customHeight="1">
      <c r="A17" s="568"/>
      <c r="B17" s="568"/>
      <c r="C17" s="568"/>
      <c r="D17" s="464" t="str">
        <f t="shared" si="0"/>
        <v>IU-010</v>
      </c>
      <c r="E17" s="471"/>
      <c r="F17" s="566"/>
      <c r="G17" s="466"/>
      <c r="H17" s="467" t="str">
        <f t="shared" si="1"/>
        <v/>
      </c>
      <c r="I17" s="481" t="str">
        <f>IF(G17&lt;&gt;"",IF(General!$F$7&lt;&gt;"",ROUNDUP((1-General!$F$7)*G17,0),""),"")</f>
        <v/>
      </c>
      <c r="J17" s="480" t="str">
        <f t="shared" si="2"/>
        <v/>
      </c>
      <c r="K17" t="e">
        <f t="shared" ca="1" si="3"/>
        <v>#NAME?</v>
      </c>
    </row>
    <row r="18" spans="1:11" ht="16.899999999999999" customHeight="1">
      <c r="A18" s="568"/>
      <c r="B18" s="568"/>
      <c r="C18" s="568"/>
      <c r="D18" s="463" t="str">
        <f t="shared" si="0"/>
        <v>IU-011</v>
      </c>
      <c r="E18" s="468"/>
      <c r="F18" s="567"/>
      <c r="G18" s="469"/>
      <c r="H18" s="470" t="str">
        <f t="shared" si="1"/>
        <v/>
      </c>
      <c r="I18" s="481" t="str">
        <f>IF(G18&lt;&gt;"",IF(General!$F$7&lt;&gt;"",ROUNDUP((1-General!$F$7)*G18,0),""),"")</f>
        <v/>
      </c>
      <c r="J18" s="480" t="str">
        <f t="shared" si="2"/>
        <v/>
      </c>
      <c r="K18" t="e">
        <f t="shared" ca="1" si="3"/>
        <v>#NAME?</v>
      </c>
    </row>
    <row r="19" spans="1:11" ht="16.899999999999999" customHeight="1">
      <c r="A19" s="568"/>
      <c r="B19" s="568"/>
      <c r="C19" s="568"/>
      <c r="D19" s="464" t="str">
        <f t="shared" si="0"/>
        <v>IU-012</v>
      </c>
      <c r="E19" s="471"/>
      <c r="F19" s="566"/>
      <c r="G19" s="466"/>
      <c r="H19" s="467" t="str">
        <f t="shared" si="1"/>
        <v/>
      </c>
      <c r="I19" s="481" t="str">
        <f>IF(G19&lt;&gt;"",IF(General!$F$7&lt;&gt;"",ROUNDUP((1-General!$F$7)*G19,0),""),"")</f>
        <v/>
      </c>
      <c r="J19" s="480" t="str">
        <f t="shared" si="2"/>
        <v/>
      </c>
      <c r="K19" t="e">
        <f t="shared" ca="1" si="3"/>
        <v>#NAME?</v>
      </c>
    </row>
    <row r="20" spans="1:11" ht="16.899999999999999" customHeight="1">
      <c r="A20" s="568"/>
      <c r="B20" s="568"/>
      <c r="C20" s="568"/>
      <c r="D20" s="463" t="str">
        <f t="shared" si="0"/>
        <v>IU-013</v>
      </c>
      <c r="E20" s="468"/>
      <c r="F20" s="567"/>
      <c r="G20" s="469"/>
      <c r="H20" s="470" t="str">
        <f t="shared" si="1"/>
        <v/>
      </c>
      <c r="I20" s="481" t="str">
        <f>IF(G20&lt;&gt;"",IF(General!$F$7&lt;&gt;"",ROUNDUP((1-General!$F$7)*G20,0),""),"")</f>
        <v/>
      </c>
      <c r="J20" s="480" t="str">
        <f t="shared" si="2"/>
        <v/>
      </c>
      <c r="K20" t="e">
        <f t="shared" ca="1" si="3"/>
        <v>#NAME?</v>
      </c>
    </row>
    <row r="21" spans="1:11" ht="16.899999999999999" customHeight="1">
      <c r="A21" s="568"/>
      <c r="B21" s="568"/>
      <c r="C21" s="568"/>
      <c r="D21" s="464" t="str">
        <f t="shared" si="0"/>
        <v>IU-014</v>
      </c>
      <c r="E21" s="471"/>
      <c r="F21" s="566"/>
      <c r="G21" s="466"/>
      <c r="H21" s="467" t="str">
        <f t="shared" si="1"/>
        <v/>
      </c>
      <c r="I21" s="481" t="str">
        <f>IF(G21&lt;&gt;"",IF(General!$F$7&lt;&gt;"",ROUNDUP((1-General!$F$7)*G21,0),""),"")</f>
        <v/>
      </c>
      <c r="J21" s="480" t="str">
        <f t="shared" si="2"/>
        <v/>
      </c>
      <c r="K21" t="e">
        <f t="shared" ca="1" si="3"/>
        <v>#NAME?</v>
      </c>
    </row>
    <row r="22" spans="1:11" ht="16.899999999999999" customHeight="1">
      <c r="A22" s="568"/>
      <c r="B22" s="568"/>
      <c r="C22" s="568"/>
      <c r="D22" s="463" t="str">
        <f t="shared" si="0"/>
        <v>IU-015</v>
      </c>
      <c r="E22" s="468"/>
      <c r="F22" s="567"/>
      <c r="G22" s="469"/>
      <c r="H22" s="470" t="str">
        <f t="shared" si="1"/>
        <v/>
      </c>
      <c r="I22" s="481" t="str">
        <f>IF(G22&lt;&gt;"",IF(General!$F$7&lt;&gt;"",ROUNDUP((1-General!$F$7)*G22,0),""),"")</f>
        <v/>
      </c>
      <c r="J22" s="480" t="str">
        <f t="shared" si="2"/>
        <v/>
      </c>
      <c r="K22" t="e">
        <f t="shared" ca="1" si="3"/>
        <v>#NAME?</v>
      </c>
    </row>
    <row r="23" spans="1:11" ht="16.899999999999999" customHeight="1">
      <c r="A23" s="568"/>
      <c r="B23" s="568"/>
      <c r="C23" s="568"/>
      <c r="D23" s="464" t="str">
        <f t="shared" si="0"/>
        <v>IU-016</v>
      </c>
      <c r="E23" s="471"/>
      <c r="F23" s="566"/>
      <c r="G23" s="466"/>
      <c r="H23" s="467" t="str">
        <f t="shared" si="1"/>
        <v/>
      </c>
      <c r="I23" s="481" t="str">
        <f>IF(G23&lt;&gt;"",IF(General!$F$7&lt;&gt;"",ROUNDUP((1-General!$F$7)*G23,0),""),"")</f>
        <v/>
      </c>
      <c r="J23" s="480" t="str">
        <f t="shared" si="2"/>
        <v/>
      </c>
      <c r="K23" t="e">
        <f t="shared" ca="1" si="3"/>
        <v>#NAME?</v>
      </c>
    </row>
    <row r="24" spans="1:11" ht="16.899999999999999" customHeight="1">
      <c r="A24" s="568"/>
      <c r="B24" s="568"/>
      <c r="C24" s="568"/>
      <c r="D24" s="463" t="str">
        <f t="shared" si="0"/>
        <v>IU-017</v>
      </c>
      <c r="E24" s="468"/>
      <c r="F24" s="567"/>
      <c r="G24" s="469"/>
      <c r="H24" s="470" t="str">
        <f t="shared" si="1"/>
        <v/>
      </c>
      <c r="I24" s="481" t="str">
        <f>IF(G24&lt;&gt;"",IF(General!$F$7&lt;&gt;"",ROUNDUP((1-General!$F$7)*G24,0),""),"")</f>
        <v/>
      </c>
      <c r="J24" s="480" t="str">
        <f t="shared" si="2"/>
        <v/>
      </c>
      <c r="K24" t="e">
        <f t="shared" ca="1" si="3"/>
        <v>#NAME?</v>
      </c>
    </row>
    <row r="25" spans="1:11" ht="16.899999999999999" customHeight="1">
      <c r="A25" s="568"/>
      <c r="B25" s="568"/>
      <c r="C25" s="568"/>
      <c r="D25" s="464" t="str">
        <f t="shared" si="0"/>
        <v>IU-018</v>
      </c>
      <c r="E25" s="471"/>
      <c r="F25" s="566"/>
      <c r="G25" s="466"/>
      <c r="H25" s="467" t="str">
        <f t="shared" si="1"/>
        <v/>
      </c>
      <c r="I25" s="481" t="str">
        <f>IF(G25&lt;&gt;"",IF(General!$F$7&lt;&gt;"",ROUNDUP((1-General!$F$7)*G25,0),""),"")</f>
        <v/>
      </c>
      <c r="J25" s="480" t="str">
        <f t="shared" si="2"/>
        <v/>
      </c>
      <c r="K25" t="e">
        <f t="shared" ca="1" si="3"/>
        <v>#NAME?</v>
      </c>
    </row>
    <row r="26" spans="1:11" ht="16.899999999999999" customHeight="1">
      <c r="A26" s="568"/>
      <c r="B26" s="568"/>
      <c r="C26" s="568"/>
      <c r="D26" s="463" t="str">
        <f t="shared" si="0"/>
        <v>IU-019</v>
      </c>
      <c r="E26" s="468"/>
      <c r="F26" s="567"/>
      <c r="G26" s="469"/>
      <c r="H26" s="470" t="str">
        <f t="shared" si="1"/>
        <v/>
      </c>
      <c r="I26" s="481" t="str">
        <f>IF(G26&lt;&gt;"",IF(General!$F$7&lt;&gt;"",ROUNDUP((1-General!$F$7)*G26,0),""),"")</f>
        <v/>
      </c>
      <c r="J26" s="480" t="str">
        <f t="shared" si="2"/>
        <v/>
      </c>
      <c r="K26" t="e">
        <f t="shared" ca="1" si="3"/>
        <v>#NAME?</v>
      </c>
    </row>
    <row r="27" spans="1:11" ht="16.899999999999999" customHeight="1">
      <c r="A27" s="568"/>
      <c r="B27" s="568"/>
      <c r="C27" s="568"/>
      <c r="D27" s="464" t="str">
        <f t="shared" si="0"/>
        <v>IU-020</v>
      </c>
      <c r="E27" s="471"/>
      <c r="F27" s="566"/>
      <c r="G27" s="466"/>
      <c r="H27" s="467" t="str">
        <f t="shared" si="1"/>
        <v/>
      </c>
      <c r="I27" s="481" t="str">
        <f>IF(G27&lt;&gt;"",IF(General!$F$7&lt;&gt;"",ROUNDUP((1-General!$F$7)*G27,0),""),"")</f>
        <v/>
      </c>
      <c r="J27" s="480" t="str">
        <f t="shared" si="2"/>
        <v/>
      </c>
      <c r="K27" t="e">
        <f t="shared" ca="1" si="3"/>
        <v>#NAME?</v>
      </c>
    </row>
    <row r="28" spans="1:11" ht="16.899999999999999" customHeight="1">
      <c r="A28" s="568"/>
      <c r="B28" s="568"/>
      <c r="C28" s="568"/>
      <c r="D28" s="463" t="str">
        <f t="shared" si="0"/>
        <v>IU-021</v>
      </c>
      <c r="E28" s="468"/>
      <c r="F28" s="567"/>
      <c r="G28" s="469"/>
      <c r="H28" s="470" t="str">
        <f t="shared" ref="H28:H37" si="4">IF(F28&lt;&gt;"",G28*F28,"")</f>
        <v/>
      </c>
      <c r="I28" s="481" t="str">
        <f>IF(G28&lt;&gt;"",IF(General!$F$7&lt;&gt;"",ROUNDUP((1-General!$F$7)*G28,0),""),"")</f>
        <v/>
      </c>
      <c r="J28" s="480" t="str">
        <f t="shared" si="2"/>
        <v/>
      </c>
      <c r="K28" t="e">
        <f t="shared" ref="K28:K37" ca="1" si="5">F28*ExtractKWValue(E28)</f>
        <v>#NAME?</v>
      </c>
    </row>
    <row r="29" spans="1:11" ht="16.899999999999999" customHeight="1">
      <c r="A29" s="568"/>
      <c r="B29" s="568"/>
      <c r="C29" s="568"/>
      <c r="D29" s="464" t="str">
        <f t="shared" si="0"/>
        <v>IU-022</v>
      </c>
      <c r="E29" s="471"/>
      <c r="F29" s="566"/>
      <c r="G29" s="466"/>
      <c r="H29" s="467" t="str">
        <f t="shared" si="4"/>
        <v/>
      </c>
      <c r="I29" s="481" t="str">
        <f>IF(G29&lt;&gt;"",IF(General!$F$7&lt;&gt;"",ROUNDUP((1-General!$F$7)*G29,0),""),"")</f>
        <v/>
      </c>
      <c r="J29" s="480" t="str">
        <f t="shared" si="2"/>
        <v/>
      </c>
      <c r="K29" t="e">
        <f t="shared" ca="1" si="5"/>
        <v>#NAME?</v>
      </c>
    </row>
    <row r="30" spans="1:11" ht="16.899999999999999" customHeight="1">
      <c r="A30" s="568"/>
      <c r="B30" s="568"/>
      <c r="C30" s="568"/>
      <c r="D30" s="463" t="str">
        <f t="shared" si="0"/>
        <v>IU-023</v>
      </c>
      <c r="E30" s="468"/>
      <c r="F30" s="567"/>
      <c r="G30" s="469"/>
      <c r="H30" s="470" t="str">
        <f t="shared" si="4"/>
        <v/>
      </c>
      <c r="I30" s="481" t="str">
        <f>IF(G30&lt;&gt;"",IF(General!$F$7&lt;&gt;"",ROUNDUP((1-General!$F$7)*G30,0),""),"")</f>
        <v/>
      </c>
      <c r="J30" s="480" t="str">
        <f t="shared" si="2"/>
        <v/>
      </c>
      <c r="K30" t="e">
        <f t="shared" ca="1" si="5"/>
        <v>#NAME?</v>
      </c>
    </row>
    <row r="31" spans="1:11" ht="16.899999999999999" customHeight="1">
      <c r="A31" s="568"/>
      <c r="B31" s="568"/>
      <c r="C31" s="568"/>
      <c r="D31" s="464" t="str">
        <f t="shared" si="0"/>
        <v>IU-024</v>
      </c>
      <c r="E31" s="471"/>
      <c r="F31" s="566"/>
      <c r="G31" s="466"/>
      <c r="H31" s="467" t="str">
        <f t="shared" si="4"/>
        <v/>
      </c>
      <c r="I31" s="481" t="str">
        <f>IF(G31&lt;&gt;"",IF(General!$F$7&lt;&gt;"",ROUNDUP((1-General!$F$7)*G31,0),""),"")</f>
        <v/>
      </c>
      <c r="J31" s="480" t="str">
        <f t="shared" si="2"/>
        <v/>
      </c>
      <c r="K31" t="e">
        <f t="shared" ca="1" si="5"/>
        <v>#NAME?</v>
      </c>
    </row>
    <row r="32" spans="1:11" ht="16.899999999999999" customHeight="1">
      <c r="A32" s="568"/>
      <c r="B32" s="568"/>
      <c r="C32" s="568"/>
      <c r="D32" s="463" t="str">
        <f t="shared" si="0"/>
        <v>IU-025</v>
      </c>
      <c r="E32" s="468"/>
      <c r="F32" s="567"/>
      <c r="G32" s="469"/>
      <c r="H32" s="470" t="str">
        <f t="shared" si="4"/>
        <v/>
      </c>
      <c r="I32" s="481" t="str">
        <f>IF(G32&lt;&gt;"",IF(General!$F$7&lt;&gt;"",ROUNDUP((1-General!$F$7)*G32,0),""),"")</f>
        <v/>
      </c>
      <c r="J32" s="480" t="str">
        <f t="shared" si="2"/>
        <v/>
      </c>
      <c r="K32" t="e">
        <f t="shared" ca="1" si="5"/>
        <v>#NAME?</v>
      </c>
    </row>
    <row r="33" spans="1:11" ht="16.899999999999999" customHeight="1">
      <c r="A33" s="568"/>
      <c r="B33" s="568"/>
      <c r="C33" s="568"/>
      <c r="D33" s="464" t="str">
        <f t="shared" si="0"/>
        <v>IU-026</v>
      </c>
      <c r="E33" s="471"/>
      <c r="F33" s="566"/>
      <c r="G33" s="466"/>
      <c r="H33" s="467" t="str">
        <f t="shared" si="4"/>
        <v/>
      </c>
      <c r="I33" s="481" t="str">
        <f>IF(G33&lt;&gt;"",IF(General!$F$7&lt;&gt;"",ROUNDUP((1-General!$F$7)*G33,0),""),"")</f>
        <v/>
      </c>
      <c r="J33" s="480" t="str">
        <f t="shared" si="2"/>
        <v/>
      </c>
      <c r="K33" t="e">
        <f t="shared" ca="1" si="5"/>
        <v>#NAME?</v>
      </c>
    </row>
    <row r="34" spans="1:11" ht="16.899999999999999" customHeight="1">
      <c r="A34" s="568"/>
      <c r="B34" s="568"/>
      <c r="C34" s="568"/>
      <c r="D34" s="463" t="str">
        <f t="shared" si="0"/>
        <v>IU-027</v>
      </c>
      <c r="E34" s="468"/>
      <c r="F34" s="567"/>
      <c r="G34" s="469"/>
      <c r="H34" s="470" t="str">
        <f t="shared" si="4"/>
        <v/>
      </c>
      <c r="I34" s="481" t="str">
        <f>IF(G34&lt;&gt;"",IF(General!$F$7&lt;&gt;"",ROUNDUP((1-General!$F$7)*G34,0),""),"")</f>
        <v/>
      </c>
      <c r="J34" s="480" t="str">
        <f t="shared" si="2"/>
        <v/>
      </c>
      <c r="K34" t="e">
        <f t="shared" ca="1" si="5"/>
        <v>#NAME?</v>
      </c>
    </row>
    <row r="35" spans="1:11" ht="16.899999999999999" customHeight="1">
      <c r="A35" s="568"/>
      <c r="B35" s="568"/>
      <c r="C35" s="568"/>
      <c r="D35" s="464" t="str">
        <f t="shared" si="0"/>
        <v>IU-028</v>
      </c>
      <c r="E35" s="471"/>
      <c r="F35" s="566"/>
      <c r="G35" s="466"/>
      <c r="H35" s="467" t="str">
        <f t="shared" si="4"/>
        <v/>
      </c>
      <c r="I35" s="481" t="str">
        <f>IF(G35&lt;&gt;"",IF(General!$F$7&lt;&gt;"",ROUNDUP((1-General!$F$7)*G35,0),""),"")</f>
        <v/>
      </c>
      <c r="J35" s="480" t="str">
        <f t="shared" si="2"/>
        <v/>
      </c>
      <c r="K35" t="e">
        <f t="shared" ca="1" si="5"/>
        <v>#NAME?</v>
      </c>
    </row>
    <row r="36" spans="1:11" ht="16.899999999999999" customHeight="1">
      <c r="A36" s="568"/>
      <c r="B36" s="568"/>
      <c r="C36" s="568"/>
      <c r="D36" s="463" t="str">
        <f t="shared" si="0"/>
        <v>IU-029</v>
      </c>
      <c r="E36" s="468"/>
      <c r="F36" s="567"/>
      <c r="G36" s="469"/>
      <c r="H36" s="470" t="str">
        <f t="shared" si="4"/>
        <v/>
      </c>
      <c r="I36" s="481" t="str">
        <f>IF(G36&lt;&gt;"",IF(General!$F$7&lt;&gt;"",ROUNDUP((1-General!$F$7)*G36,0),""),"")</f>
        <v/>
      </c>
      <c r="J36" s="480" t="str">
        <f t="shared" si="2"/>
        <v/>
      </c>
      <c r="K36" t="e">
        <f t="shared" ca="1" si="5"/>
        <v>#NAME?</v>
      </c>
    </row>
    <row r="37" spans="1:11" ht="16.899999999999999" customHeight="1">
      <c r="A37" s="568"/>
      <c r="B37" s="568"/>
      <c r="C37" s="568"/>
      <c r="D37" s="464" t="str">
        <f t="shared" si="0"/>
        <v>IU-030</v>
      </c>
      <c r="E37" s="471"/>
      <c r="F37" s="566"/>
      <c r="G37" s="466"/>
      <c r="H37" s="467" t="str">
        <f t="shared" si="4"/>
        <v/>
      </c>
      <c r="I37" s="481" t="str">
        <f>IF(G37&lt;&gt;"",IF(General!$F$7&lt;&gt;"",ROUNDUP((1-General!$F$7)*G37,0),""),"")</f>
        <v/>
      </c>
      <c r="J37" s="480" t="str">
        <f t="shared" si="2"/>
        <v/>
      </c>
      <c r="K37" t="e">
        <f t="shared" ca="1" si="5"/>
        <v>#NAME?</v>
      </c>
    </row>
    <row r="38" spans="1:11" ht="16.899999999999999" customHeight="1">
      <c r="A38" s="568"/>
      <c r="B38" s="568"/>
      <c r="C38" s="568"/>
      <c r="D38" s="463" t="str">
        <f t="shared" si="0"/>
        <v>IU-031</v>
      </c>
      <c r="E38" s="468"/>
      <c r="F38" s="567"/>
      <c r="G38" s="469"/>
      <c r="H38" s="470" t="str">
        <f t="shared" ref="H38:H47" si="6">IF(F38&lt;&gt;"",G38*F38,"")</f>
        <v/>
      </c>
      <c r="I38" s="481" t="str">
        <f>IF(G38&lt;&gt;"",IF(General!$F$7&lt;&gt;"",ROUNDUP((1-General!$F$7)*G38,0),""),"")</f>
        <v/>
      </c>
      <c r="J38" s="480" t="str">
        <f t="shared" si="2"/>
        <v/>
      </c>
      <c r="K38" t="e">
        <f t="shared" ref="K38:K47" ca="1" si="7">F38*ExtractKWValue(E38)</f>
        <v>#NAME?</v>
      </c>
    </row>
    <row r="39" spans="1:11" ht="16.899999999999999" customHeight="1">
      <c r="A39" s="568"/>
      <c r="B39" s="568"/>
      <c r="C39" s="568"/>
      <c r="D39" s="464" t="str">
        <f t="shared" si="0"/>
        <v>IU-032</v>
      </c>
      <c r="E39" s="471"/>
      <c r="F39" s="566"/>
      <c r="G39" s="466"/>
      <c r="H39" s="467" t="str">
        <f t="shared" si="6"/>
        <v/>
      </c>
      <c r="I39" s="481" t="str">
        <f>IF(G39&lt;&gt;"",IF(General!$F$7&lt;&gt;"",ROUNDUP((1-General!$F$7)*G39,0),""),"")</f>
        <v/>
      </c>
      <c r="J39" s="480" t="str">
        <f t="shared" si="2"/>
        <v/>
      </c>
      <c r="K39" t="e">
        <f t="shared" ca="1" si="7"/>
        <v>#NAME?</v>
      </c>
    </row>
    <row r="40" spans="1:11" ht="16.899999999999999" customHeight="1">
      <c r="A40" s="568"/>
      <c r="B40" s="568"/>
      <c r="C40" s="568"/>
      <c r="D40" s="463" t="str">
        <f t="shared" si="0"/>
        <v>IU-033</v>
      </c>
      <c r="E40" s="468"/>
      <c r="F40" s="567"/>
      <c r="G40" s="469"/>
      <c r="H40" s="470" t="str">
        <f t="shared" si="6"/>
        <v/>
      </c>
      <c r="I40" s="481" t="str">
        <f>IF(G40&lt;&gt;"",IF(General!$F$7&lt;&gt;"",ROUNDUP((1-General!$F$7)*G40,0),""),"")</f>
        <v/>
      </c>
      <c r="J40" s="480" t="str">
        <f t="shared" si="2"/>
        <v/>
      </c>
      <c r="K40" t="e">
        <f t="shared" ca="1" si="7"/>
        <v>#NAME?</v>
      </c>
    </row>
    <row r="41" spans="1:11" ht="16.899999999999999" customHeight="1">
      <c r="A41" s="568"/>
      <c r="B41" s="568"/>
      <c r="C41" s="568"/>
      <c r="D41" s="464" t="str">
        <f t="shared" si="0"/>
        <v>IU-034</v>
      </c>
      <c r="E41" s="471"/>
      <c r="F41" s="566"/>
      <c r="G41" s="466"/>
      <c r="H41" s="467" t="str">
        <f t="shared" si="6"/>
        <v/>
      </c>
      <c r="I41" s="481" t="str">
        <f>IF(G41&lt;&gt;"",IF(General!$F$7&lt;&gt;"",ROUNDUP((1-General!$F$7)*G41,0),""),"")</f>
        <v/>
      </c>
      <c r="J41" s="480" t="str">
        <f t="shared" si="2"/>
        <v/>
      </c>
      <c r="K41" t="e">
        <f t="shared" ca="1" si="7"/>
        <v>#NAME?</v>
      </c>
    </row>
    <row r="42" spans="1:11" ht="16.899999999999999" customHeight="1">
      <c r="A42" s="568"/>
      <c r="B42" s="568"/>
      <c r="C42" s="568"/>
      <c r="D42" s="463" t="str">
        <f t="shared" si="0"/>
        <v>IU-035</v>
      </c>
      <c r="E42" s="468"/>
      <c r="F42" s="567"/>
      <c r="G42" s="469"/>
      <c r="H42" s="470" t="str">
        <f t="shared" si="6"/>
        <v/>
      </c>
      <c r="I42" s="481" t="str">
        <f>IF(G42&lt;&gt;"",IF(General!$F$7&lt;&gt;"",ROUNDUP((1-General!$F$7)*G42,0),""),"")</f>
        <v/>
      </c>
      <c r="J42" s="480" t="str">
        <f t="shared" si="2"/>
        <v/>
      </c>
      <c r="K42" t="e">
        <f t="shared" ca="1" si="7"/>
        <v>#NAME?</v>
      </c>
    </row>
    <row r="43" spans="1:11" ht="16.899999999999999" customHeight="1">
      <c r="A43" s="568"/>
      <c r="B43" s="568"/>
      <c r="C43" s="568"/>
      <c r="D43" s="464" t="str">
        <f t="shared" si="0"/>
        <v>IU-036</v>
      </c>
      <c r="E43" s="471"/>
      <c r="F43" s="566"/>
      <c r="G43" s="466"/>
      <c r="H43" s="467" t="str">
        <f t="shared" si="6"/>
        <v/>
      </c>
      <c r="I43" s="481" t="str">
        <f>IF(G43&lt;&gt;"",IF(General!$F$7&lt;&gt;"",ROUNDUP((1-General!$F$7)*G43,0),""),"")</f>
        <v/>
      </c>
      <c r="J43" s="480" t="str">
        <f t="shared" si="2"/>
        <v/>
      </c>
      <c r="K43" t="e">
        <f t="shared" ca="1" si="7"/>
        <v>#NAME?</v>
      </c>
    </row>
    <row r="44" spans="1:11" ht="16.899999999999999" customHeight="1">
      <c r="A44" s="568"/>
      <c r="B44" s="568"/>
      <c r="C44" s="568"/>
      <c r="D44" s="463" t="str">
        <f t="shared" si="0"/>
        <v>IU-037</v>
      </c>
      <c r="E44" s="468"/>
      <c r="F44" s="567"/>
      <c r="G44" s="469"/>
      <c r="H44" s="470" t="str">
        <f t="shared" si="6"/>
        <v/>
      </c>
      <c r="I44" s="481" t="str">
        <f>IF(G44&lt;&gt;"",IF(General!$F$7&lt;&gt;"",ROUNDUP((1-General!$F$7)*G44,0),""),"")</f>
        <v/>
      </c>
      <c r="J44" s="480" t="str">
        <f t="shared" si="2"/>
        <v/>
      </c>
      <c r="K44" t="e">
        <f t="shared" ca="1" si="7"/>
        <v>#NAME?</v>
      </c>
    </row>
    <row r="45" spans="1:11" ht="16.899999999999999" customHeight="1">
      <c r="A45" s="568"/>
      <c r="B45" s="568"/>
      <c r="C45" s="568"/>
      <c r="D45" s="464" t="str">
        <f t="shared" si="0"/>
        <v>IU-038</v>
      </c>
      <c r="E45" s="471"/>
      <c r="F45" s="566"/>
      <c r="G45" s="466"/>
      <c r="H45" s="467" t="str">
        <f t="shared" si="6"/>
        <v/>
      </c>
      <c r="I45" s="481" t="str">
        <f>IF(G45&lt;&gt;"",IF(General!$F$7&lt;&gt;"",ROUNDUP((1-General!$F$7)*G45,0),""),"")</f>
        <v/>
      </c>
      <c r="J45" s="480" t="str">
        <f t="shared" si="2"/>
        <v/>
      </c>
      <c r="K45" t="e">
        <f t="shared" ca="1" si="7"/>
        <v>#NAME?</v>
      </c>
    </row>
    <row r="46" spans="1:11" ht="16.899999999999999" customHeight="1">
      <c r="A46" s="568"/>
      <c r="B46" s="568"/>
      <c r="C46" s="568"/>
      <c r="D46" s="463" t="str">
        <f t="shared" si="0"/>
        <v>IU-039</v>
      </c>
      <c r="E46" s="468"/>
      <c r="F46" s="567"/>
      <c r="G46" s="469"/>
      <c r="H46" s="470" t="str">
        <f t="shared" si="6"/>
        <v/>
      </c>
      <c r="I46" s="481" t="str">
        <f>IF(G46&lt;&gt;"",IF(General!$F$7&lt;&gt;"",ROUNDUP((1-General!$F$7)*G46,0),""),"")</f>
        <v/>
      </c>
      <c r="J46" s="480" t="str">
        <f t="shared" si="2"/>
        <v/>
      </c>
      <c r="K46" t="e">
        <f t="shared" ca="1" si="7"/>
        <v>#NAME?</v>
      </c>
    </row>
    <row r="47" spans="1:11" ht="16.899999999999999" customHeight="1">
      <c r="A47" s="568"/>
      <c r="B47" s="568"/>
      <c r="C47" s="568"/>
      <c r="D47" s="464" t="str">
        <f t="shared" si="0"/>
        <v>IU-040</v>
      </c>
      <c r="E47" s="471"/>
      <c r="F47" s="566"/>
      <c r="G47" s="466"/>
      <c r="H47" s="467" t="str">
        <f t="shared" si="6"/>
        <v/>
      </c>
      <c r="I47" s="481" t="str">
        <f>IF(G47&lt;&gt;"",IF(General!$F$7&lt;&gt;"",ROUNDUP((1-General!$F$7)*G47,0),""),"")</f>
        <v/>
      </c>
      <c r="J47" s="480" t="str">
        <f t="shared" si="2"/>
        <v/>
      </c>
      <c r="K47" t="e">
        <f t="shared" ca="1" si="7"/>
        <v>#NAME?</v>
      </c>
    </row>
    <row r="48" spans="1:11" ht="16.899999999999999" customHeight="1">
      <c r="A48" s="568"/>
      <c r="B48" s="568"/>
      <c r="C48" s="568"/>
      <c r="D48" s="463" t="str">
        <f t="shared" si="0"/>
        <v>IU-041</v>
      </c>
      <c r="E48" s="468"/>
      <c r="F48" s="567"/>
      <c r="G48" s="469"/>
      <c r="H48" s="470" t="str">
        <f t="shared" ref="H48:H207" si="8">IF(F48&lt;&gt;"",G48*F48,"")</f>
        <v/>
      </c>
      <c r="I48" s="481" t="str">
        <f>IF(G48&lt;&gt;"",IF(General!$F$7&lt;&gt;"",ROUNDUP((1-General!$F$7)*G48,0),""),"")</f>
        <v/>
      </c>
      <c r="J48" s="480" t="str">
        <f t="shared" si="2"/>
        <v/>
      </c>
      <c r="K48" t="e">
        <f t="shared" ref="K48:K207" ca="1" si="9">F48*ExtractKWValue(E48)</f>
        <v>#NAME?</v>
      </c>
    </row>
    <row r="49" spans="1:14" ht="16.899999999999999" customHeight="1">
      <c r="A49" s="568"/>
      <c r="B49" s="568"/>
      <c r="C49" s="568"/>
      <c r="D49" s="464" t="str">
        <f t="shared" si="0"/>
        <v>IU-042</v>
      </c>
      <c r="E49" s="471"/>
      <c r="F49" s="566"/>
      <c r="G49" s="466"/>
      <c r="H49" s="467" t="str">
        <f t="shared" si="8"/>
        <v/>
      </c>
      <c r="I49" s="481" t="str">
        <f>IF(G49&lt;&gt;"",IF(General!$F$7&lt;&gt;"",ROUNDUP((1-General!$F$7)*G49,0),""),"")</f>
        <v/>
      </c>
      <c r="J49" s="480" t="str">
        <f t="shared" si="2"/>
        <v/>
      </c>
      <c r="K49" t="e">
        <f t="shared" ca="1" si="9"/>
        <v>#NAME?</v>
      </c>
    </row>
    <row r="50" spans="1:14" ht="16.899999999999999" customHeight="1">
      <c r="A50" s="568"/>
      <c r="B50" s="568"/>
      <c r="C50" s="568"/>
      <c r="D50" s="463" t="str">
        <f t="shared" si="0"/>
        <v>IU-043</v>
      </c>
      <c r="E50" s="468"/>
      <c r="F50" s="567"/>
      <c r="G50" s="469"/>
      <c r="H50" s="470" t="str">
        <f t="shared" si="8"/>
        <v/>
      </c>
      <c r="I50" s="481" t="str">
        <f>IF(G50&lt;&gt;"",IF(General!$F$7&lt;&gt;"",ROUNDUP((1-General!$F$7)*G50,0),""),"")</f>
        <v/>
      </c>
      <c r="J50" s="480" t="str">
        <f t="shared" si="2"/>
        <v/>
      </c>
      <c r="K50" t="e">
        <f t="shared" ca="1" si="9"/>
        <v>#NAME?</v>
      </c>
    </row>
    <row r="51" spans="1:14" ht="16.899999999999999" customHeight="1">
      <c r="A51" s="568"/>
      <c r="B51" s="568"/>
      <c r="C51" s="568"/>
      <c r="D51" s="464" t="str">
        <f t="shared" si="0"/>
        <v>IU-044</v>
      </c>
      <c r="E51" s="471"/>
      <c r="F51" s="566"/>
      <c r="G51" s="466"/>
      <c r="H51" s="467" t="str">
        <f t="shared" si="8"/>
        <v/>
      </c>
      <c r="I51" s="481" t="str">
        <f>IF(G51&lt;&gt;"",IF(General!$F$7&lt;&gt;"",ROUNDUP((1-General!$F$7)*G51,0),""),"")</f>
        <v/>
      </c>
      <c r="J51" s="480" t="str">
        <f t="shared" si="2"/>
        <v/>
      </c>
      <c r="K51" t="e">
        <f t="shared" ca="1" si="9"/>
        <v>#NAME?</v>
      </c>
    </row>
    <row r="52" spans="1:14" ht="16.899999999999999" customHeight="1">
      <c r="A52" s="568"/>
      <c r="B52" s="568"/>
      <c r="C52" s="568"/>
      <c r="D52" s="463" t="str">
        <f t="shared" si="0"/>
        <v>IU-045</v>
      </c>
      <c r="E52" s="468"/>
      <c r="F52" s="567"/>
      <c r="G52" s="469"/>
      <c r="H52" s="470" t="str">
        <f t="shared" si="8"/>
        <v/>
      </c>
      <c r="I52" s="481" t="str">
        <f>IF(G52&lt;&gt;"",IF(General!$F$7&lt;&gt;"",ROUNDUP((1-General!$F$7)*G52,0),""),"")</f>
        <v/>
      </c>
      <c r="J52" s="480" t="str">
        <f t="shared" si="2"/>
        <v/>
      </c>
      <c r="K52" t="e">
        <f t="shared" ca="1" si="9"/>
        <v>#NAME?</v>
      </c>
    </row>
    <row r="53" spans="1:14" ht="16.899999999999999" customHeight="1">
      <c r="A53" s="568"/>
      <c r="B53" s="568"/>
      <c r="C53" s="568"/>
      <c r="D53" s="464" t="str">
        <f t="shared" si="0"/>
        <v>IU-046</v>
      </c>
      <c r="E53" s="471"/>
      <c r="F53" s="566"/>
      <c r="G53" s="466"/>
      <c r="H53" s="467" t="str">
        <f t="shared" si="8"/>
        <v/>
      </c>
      <c r="I53" s="481" t="str">
        <f>IF(G53&lt;&gt;"",IF(General!$F$7&lt;&gt;"",ROUNDUP((1-General!$F$7)*G53,0),""),"")</f>
        <v/>
      </c>
      <c r="J53" s="480" t="str">
        <f>IFERROR(IF(F53&lt;&gt;"",I53*F53,""),H53)</f>
        <v/>
      </c>
      <c r="K53" t="e">
        <f t="shared" ca="1" si="9"/>
        <v>#NAME?</v>
      </c>
    </row>
    <row r="54" spans="1:14" ht="16.899999999999999" customHeight="1">
      <c r="A54" s="568"/>
      <c r="B54" s="568"/>
      <c r="C54" s="568"/>
      <c r="D54" s="463" t="str">
        <f t="shared" si="0"/>
        <v>IU-047</v>
      </c>
      <c r="E54" s="468"/>
      <c r="F54" s="567"/>
      <c r="G54" s="469"/>
      <c r="H54" s="470" t="str">
        <f t="shared" si="8"/>
        <v/>
      </c>
      <c r="I54" s="481" t="str">
        <f>IF(G54&lt;&gt;"",IF(General!$F$7&lt;&gt;"",ROUNDUP((1-General!$F$7)*G54,0),""),"")</f>
        <v/>
      </c>
      <c r="J54" s="480" t="str">
        <f>IFERROR(IF(F54&lt;&gt;"",I54*F54,""),H54)</f>
        <v/>
      </c>
      <c r="K54" t="e">
        <f t="shared" ca="1" si="9"/>
        <v>#NAME?</v>
      </c>
    </row>
    <row r="55" spans="1:14" ht="16.899999999999999" customHeight="1">
      <c r="A55" s="568"/>
      <c r="B55" s="568"/>
      <c r="C55" s="568"/>
      <c r="D55" s="464" t="str">
        <f t="shared" si="0"/>
        <v>IU-048</v>
      </c>
      <c r="E55" s="471"/>
      <c r="F55" s="566"/>
      <c r="G55" s="466"/>
      <c r="H55" s="467" t="str">
        <f t="shared" si="8"/>
        <v/>
      </c>
      <c r="I55" s="481" t="str">
        <f>IF(G55&lt;&gt;"",IF(General!$F$7&lt;&gt;"",ROUNDUP((1-General!$F$7)*G55,0),""),"")</f>
        <v/>
      </c>
      <c r="J55" s="480" t="str">
        <f>IFERROR(IF(F55&lt;&gt;"",I55*F55,""),H55)</f>
        <v/>
      </c>
      <c r="K55" t="e">
        <f t="shared" ca="1" si="9"/>
        <v>#NAME?</v>
      </c>
    </row>
    <row r="56" spans="1:14" customFormat="1" ht="16.899999999999999" customHeight="1">
      <c r="A56" s="568"/>
      <c r="B56" s="568"/>
      <c r="C56" s="568"/>
      <c r="D56" s="463" t="str">
        <f t="shared" si="0"/>
        <v>IU-049</v>
      </c>
      <c r="E56" s="468"/>
      <c r="F56" s="567"/>
      <c r="G56" s="469"/>
      <c r="H56" s="470" t="str">
        <f t="shared" si="8"/>
        <v/>
      </c>
      <c r="I56" s="481" t="str">
        <f>IF(G56&lt;&gt;"",IF(General!$F$7&lt;&gt;"",ROUNDUP((1-General!$F$7)*G56,0),""),"")</f>
        <v/>
      </c>
      <c r="J56" s="480" t="str">
        <f>IFERROR(IF(F56&lt;&gt;"",I56*F56,""),H56)</f>
        <v/>
      </c>
      <c r="K56" t="e">
        <f t="shared" ca="1" si="9"/>
        <v>#NAME?</v>
      </c>
    </row>
    <row r="57" spans="1:14" s="458" customFormat="1" ht="17.100000000000001" customHeight="1">
      <c r="A57" s="568"/>
      <c r="B57" s="568"/>
      <c r="C57" s="568"/>
      <c r="D57" s="463" t="str">
        <f t="shared" ref="D57:D120" si="10">"IU-0"&amp;ROW(A57)-7</f>
        <v>IU-050</v>
      </c>
      <c r="E57" s="468"/>
      <c r="F57" s="567"/>
      <c r="G57" s="469"/>
      <c r="H57" s="470" t="str">
        <f t="shared" ref="H57:H120" si="11">IF(F57&lt;&gt;"",G57*F57,"")</f>
        <v/>
      </c>
      <c r="I57" s="481" t="str">
        <f>IF(G57&lt;&gt;"",IF(General!$F$7&lt;&gt;"",ROUNDUP((1-General!$F$7)*G57,0),""),"")</f>
        <v/>
      </c>
      <c r="J57" s="480" t="str">
        <f t="shared" ref="J57:J120" si="12">IFERROR(IF(F57&lt;&gt;"",I57*F57,""),H57)</f>
        <v/>
      </c>
      <c r="K57" t="e">
        <f t="shared" ref="K57:K120" ca="1" si="13">F57*ExtractKWValue(E57)</f>
        <v>#NAME?</v>
      </c>
      <c r="L57"/>
      <c r="M57"/>
      <c r="N57"/>
    </row>
    <row r="58" spans="1:14" s="458" customFormat="1" ht="17.100000000000001" customHeight="1">
      <c r="A58" s="568"/>
      <c r="B58" s="568"/>
      <c r="C58" s="568"/>
      <c r="D58" s="463" t="str">
        <f t="shared" si="10"/>
        <v>IU-051</v>
      </c>
      <c r="E58" s="468"/>
      <c r="F58" s="567"/>
      <c r="G58" s="469"/>
      <c r="H58" s="470" t="str">
        <f t="shared" si="11"/>
        <v/>
      </c>
      <c r="I58" s="481" t="str">
        <f>IF(G58&lt;&gt;"",IF(General!$F$7&lt;&gt;"",ROUNDUP((1-General!$F$7)*G58,0),""),"")</f>
        <v/>
      </c>
      <c r="J58" s="480" t="str">
        <f t="shared" si="12"/>
        <v/>
      </c>
      <c r="K58" t="e">
        <f t="shared" ca="1" si="13"/>
        <v>#NAME?</v>
      </c>
      <c r="L58"/>
      <c r="M58"/>
      <c r="N58"/>
    </row>
    <row r="59" spans="1:14" s="458" customFormat="1" ht="17.100000000000001" customHeight="1">
      <c r="A59" s="568"/>
      <c r="B59" s="568"/>
      <c r="C59" s="568"/>
      <c r="D59" s="463" t="str">
        <f t="shared" si="10"/>
        <v>IU-052</v>
      </c>
      <c r="E59" s="468"/>
      <c r="F59" s="567"/>
      <c r="G59" s="469"/>
      <c r="H59" s="470" t="str">
        <f t="shared" si="11"/>
        <v/>
      </c>
      <c r="I59" s="481" t="str">
        <f>IF(G59&lt;&gt;"",IF(General!$F$7&lt;&gt;"",ROUNDUP((1-General!$F$7)*G59,0),""),"")</f>
        <v/>
      </c>
      <c r="J59" s="480" t="str">
        <f t="shared" si="12"/>
        <v/>
      </c>
      <c r="K59" t="e">
        <f t="shared" ca="1" si="13"/>
        <v>#NAME?</v>
      </c>
      <c r="L59"/>
      <c r="M59"/>
      <c r="N59"/>
    </row>
    <row r="60" spans="1:14" s="458" customFormat="1" ht="17.100000000000001" customHeight="1">
      <c r="A60" s="568"/>
      <c r="B60" s="568"/>
      <c r="C60" s="568"/>
      <c r="D60" s="463" t="str">
        <f t="shared" si="10"/>
        <v>IU-053</v>
      </c>
      <c r="E60" s="468"/>
      <c r="F60" s="567"/>
      <c r="G60" s="469"/>
      <c r="H60" s="470" t="str">
        <f t="shared" si="11"/>
        <v/>
      </c>
      <c r="I60" s="481" t="str">
        <f>IF(G60&lt;&gt;"",IF(General!$F$7&lt;&gt;"",ROUNDUP((1-General!$F$7)*G60,0),""),"")</f>
        <v/>
      </c>
      <c r="J60" s="480" t="str">
        <f t="shared" si="12"/>
        <v/>
      </c>
      <c r="K60" t="e">
        <f t="shared" ca="1" si="13"/>
        <v>#NAME?</v>
      </c>
      <c r="L60"/>
      <c r="M60"/>
      <c r="N60"/>
    </row>
    <row r="61" spans="1:14" s="458" customFormat="1" ht="17.100000000000001" customHeight="1">
      <c r="A61" s="568"/>
      <c r="B61" s="568"/>
      <c r="C61" s="568"/>
      <c r="D61" s="463" t="str">
        <f t="shared" si="10"/>
        <v>IU-054</v>
      </c>
      <c r="E61" s="468"/>
      <c r="F61" s="567"/>
      <c r="G61" s="469"/>
      <c r="H61" s="470" t="str">
        <f t="shared" si="11"/>
        <v/>
      </c>
      <c r="I61" s="481" t="str">
        <f>IF(G61&lt;&gt;"",IF(General!$F$7&lt;&gt;"",ROUNDUP((1-General!$F$7)*G61,0),""),"")</f>
        <v/>
      </c>
      <c r="J61" s="480" t="str">
        <f t="shared" si="12"/>
        <v/>
      </c>
      <c r="K61" t="e">
        <f t="shared" ca="1" si="13"/>
        <v>#NAME?</v>
      </c>
      <c r="L61"/>
      <c r="M61"/>
      <c r="N61"/>
    </row>
    <row r="62" spans="1:14" s="458" customFormat="1" ht="17.100000000000001" customHeight="1">
      <c r="A62" s="568"/>
      <c r="B62" s="568"/>
      <c r="C62" s="568"/>
      <c r="D62" s="463" t="str">
        <f t="shared" si="10"/>
        <v>IU-055</v>
      </c>
      <c r="E62" s="468"/>
      <c r="F62" s="567"/>
      <c r="G62" s="469"/>
      <c r="H62" s="470" t="str">
        <f t="shared" si="11"/>
        <v/>
      </c>
      <c r="I62" s="481" t="str">
        <f>IF(G62&lt;&gt;"",IF(General!$F$7&lt;&gt;"",ROUNDUP((1-General!$F$7)*G62,0),""),"")</f>
        <v/>
      </c>
      <c r="J62" s="480" t="str">
        <f t="shared" si="12"/>
        <v/>
      </c>
      <c r="K62" t="e">
        <f t="shared" ca="1" si="13"/>
        <v>#NAME?</v>
      </c>
      <c r="L62"/>
      <c r="M62"/>
      <c r="N62"/>
    </row>
    <row r="63" spans="1:14" s="458" customFormat="1" ht="17.100000000000001" customHeight="1">
      <c r="A63" s="568"/>
      <c r="B63" s="568"/>
      <c r="C63" s="568"/>
      <c r="D63" s="463" t="str">
        <f t="shared" si="10"/>
        <v>IU-056</v>
      </c>
      <c r="E63" s="468"/>
      <c r="F63" s="567"/>
      <c r="G63" s="469"/>
      <c r="H63" s="470" t="str">
        <f t="shared" si="11"/>
        <v/>
      </c>
      <c r="I63" s="481" t="str">
        <f>IF(G63&lt;&gt;"",IF(General!$F$7&lt;&gt;"",ROUNDUP((1-General!$F$7)*G63,0),""),"")</f>
        <v/>
      </c>
      <c r="J63" s="480" t="str">
        <f t="shared" si="12"/>
        <v/>
      </c>
      <c r="K63" t="e">
        <f t="shared" ca="1" si="13"/>
        <v>#NAME?</v>
      </c>
      <c r="L63"/>
      <c r="M63"/>
      <c r="N63"/>
    </row>
    <row r="64" spans="1:14" s="458" customFormat="1" ht="17.100000000000001" customHeight="1">
      <c r="A64" s="568"/>
      <c r="B64" s="568"/>
      <c r="C64" s="568"/>
      <c r="D64" s="463" t="str">
        <f t="shared" si="10"/>
        <v>IU-057</v>
      </c>
      <c r="E64" s="468"/>
      <c r="F64" s="567"/>
      <c r="G64" s="469"/>
      <c r="H64" s="470" t="str">
        <f t="shared" si="11"/>
        <v/>
      </c>
      <c r="I64" s="481" t="str">
        <f>IF(G64&lt;&gt;"",IF(General!$F$7&lt;&gt;"",ROUNDUP((1-General!$F$7)*G64,0),""),"")</f>
        <v/>
      </c>
      <c r="J64" s="480" t="str">
        <f t="shared" si="12"/>
        <v/>
      </c>
      <c r="K64" t="e">
        <f t="shared" ca="1" si="13"/>
        <v>#NAME?</v>
      </c>
      <c r="L64"/>
      <c r="M64"/>
      <c r="N64"/>
    </row>
    <row r="65" spans="1:14" s="458" customFormat="1" ht="17.100000000000001" customHeight="1">
      <c r="A65" s="568"/>
      <c r="B65" s="568"/>
      <c r="C65" s="568"/>
      <c r="D65" s="463" t="str">
        <f t="shared" si="10"/>
        <v>IU-058</v>
      </c>
      <c r="E65" s="468"/>
      <c r="F65" s="567"/>
      <c r="G65" s="469"/>
      <c r="H65" s="470" t="str">
        <f t="shared" si="11"/>
        <v/>
      </c>
      <c r="I65" s="481" t="str">
        <f>IF(G65&lt;&gt;"",IF(General!$F$7&lt;&gt;"",ROUNDUP((1-General!$F$7)*G65,0),""),"")</f>
        <v/>
      </c>
      <c r="J65" s="480" t="str">
        <f t="shared" si="12"/>
        <v/>
      </c>
      <c r="K65" t="e">
        <f t="shared" ca="1" si="13"/>
        <v>#NAME?</v>
      </c>
      <c r="L65"/>
      <c r="M65"/>
      <c r="N65"/>
    </row>
    <row r="66" spans="1:14" s="458" customFormat="1" ht="17.100000000000001" customHeight="1">
      <c r="A66" s="568"/>
      <c r="B66" s="568"/>
      <c r="C66" s="568"/>
      <c r="D66" s="463" t="str">
        <f t="shared" si="10"/>
        <v>IU-059</v>
      </c>
      <c r="E66" s="468"/>
      <c r="F66" s="567"/>
      <c r="G66" s="469"/>
      <c r="H66" s="470" t="str">
        <f t="shared" si="11"/>
        <v/>
      </c>
      <c r="I66" s="481" t="str">
        <f>IF(G66&lt;&gt;"",IF(General!$F$7&lt;&gt;"",ROUNDUP((1-General!$F$7)*G66,0),""),"")</f>
        <v/>
      </c>
      <c r="J66" s="480" t="str">
        <f t="shared" si="12"/>
        <v/>
      </c>
      <c r="K66" t="e">
        <f t="shared" ca="1" si="13"/>
        <v>#NAME?</v>
      </c>
      <c r="L66"/>
      <c r="M66"/>
      <c r="N66"/>
    </row>
    <row r="67" spans="1:14" s="458" customFormat="1" ht="17.100000000000001" customHeight="1">
      <c r="A67" s="568"/>
      <c r="B67" s="568"/>
      <c r="C67" s="568"/>
      <c r="D67" s="463" t="str">
        <f t="shared" si="10"/>
        <v>IU-060</v>
      </c>
      <c r="E67" s="468"/>
      <c r="F67" s="567"/>
      <c r="G67" s="469"/>
      <c r="H67" s="470" t="str">
        <f t="shared" si="11"/>
        <v/>
      </c>
      <c r="I67" s="481" t="str">
        <f>IF(G67&lt;&gt;"",IF(General!$F$7&lt;&gt;"",ROUNDUP((1-General!$F$7)*G67,0),""),"")</f>
        <v/>
      </c>
      <c r="J67" s="480" t="str">
        <f t="shared" si="12"/>
        <v/>
      </c>
      <c r="K67" t="e">
        <f t="shared" ca="1" si="13"/>
        <v>#NAME?</v>
      </c>
      <c r="L67"/>
      <c r="M67"/>
      <c r="N67"/>
    </row>
    <row r="68" spans="1:14" s="458" customFormat="1" ht="17.100000000000001" customHeight="1">
      <c r="A68" s="568"/>
      <c r="B68" s="568"/>
      <c r="C68" s="568"/>
      <c r="D68" s="463" t="str">
        <f t="shared" si="10"/>
        <v>IU-061</v>
      </c>
      <c r="E68" s="468"/>
      <c r="F68" s="567"/>
      <c r="G68" s="469"/>
      <c r="H68" s="470" t="str">
        <f t="shared" si="11"/>
        <v/>
      </c>
      <c r="I68" s="481" t="str">
        <f>IF(G68&lt;&gt;"",IF(General!$F$7&lt;&gt;"",ROUNDUP((1-General!$F$7)*G68,0),""),"")</f>
        <v/>
      </c>
      <c r="J68" s="480" t="str">
        <f t="shared" si="12"/>
        <v/>
      </c>
      <c r="K68" t="e">
        <f t="shared" ca="1" si="13"/>
        <v>#NAME?</v>
      </c>
      <c r="L68"/>
      <c r="M68"/>
      <c r="N68"/>
    </row>
    <row r="69" spans="1:14" s="458" customFormat="1" ht="17.100000000000001" customHeight="1">
      <c r="A69" s="568"/>
      <c r="B69" s="568"/>
      <c r="C69" s="568"/>
      <c r="D69" s="463" t="str">
        <f t="shared" si="10"/>
        <v>IU-062</v>
      </c>
      <c r="E69" s="468"/>
      <c r="F69" s="567"/>
      <c r="G69" s="469"/>
      <c r="H69" s="470" t="str">
        <f t="shared" si="11"/>
        <v/>
      </c>
      <c r="I69" s="481" t="str">
        <f>IF(G69&lt;&gt;"",IF(General!$F$7&lt;&gt;"",ROUNDUP((1-General!$F$7)*G69,0),""),"")</f>
        <v/>
      </c>
      <c r="J69" s="480" t="str">
        <f t="shared" si="12"/>
        <v/>
      </c>
      <c r="K69" t="e">
        <f t="shared" ca="1" si="13"/>
        <v>#NAME?</v>
      </c>
      <c r="L69"/>
      <c r="M69"/>
      <c r="N69"/>
    </row>
    <row r="70" spans="1:14" s="458" customFormat="1" ht="17.100000000000001" customHeight="1">
      <c r="A70" s="568"/>
      <c r="B70" s="568"/>
      <c r="C70" s="568"/>
      <c r="D70" s="463" t="str">
        <f t="shared" si="10"/>
        <v>IU-063</v>
      </c>
      <c r="E70" s="468"/>
      <c r="F70" s="567"/>
      <c r="G70" s="469"/>
      <c r="H70" s="470" t="str">
        <f t="shared" si="11"/>
        <v/>
      </c>
      <c r="I70" s="481" t="str">
        <f>IF(G70&lt;&gt;"",IF(General!$F$7&lt;&gt;"",ROUNDUP((1-General!$F$7)*G70,0),""),"")</f>
        <v/>
      </c>
      <c r="J70" s="480" t="str">
        <f t="shared" si="12"/>
        <v/>
      </c>
      <c r="K70" t="e">
        <f t="shared" ca="1" si="13"/>
        <v>#NAME?</v>
      </c>
      <c r="L70"/>
      <c r="M70"/>
      <c r="N70"/>
    </row>
    <row r="71" spans="1:14" s="458" customFormat="1" ht="17.100000000000001" customHeight="1">
      <c r="A71" s="568"/>
      <c r="B71" s="568"/>
      <c r="C71" s="568"/>
      <c r="D71" s="463" t="str">
        <f t="shared" si="10"/>
        <v>IU-064</v>
      </c>
      <c r="E71" s="468"/>
      <c r="F71" s="567"/>
      <c r="G71" s="469"/>
      <c r="H71" s="470" t="str">
        <f t="shared" si="11"/>
        <v/>
      </c>
      <c r="I71" s="481" t="str">
        <f>IF(G71&lt;&gt;"",IF(General!$F$7&lt;&gt;"",ROUNDUP((1-General!$F$7)*G71,0),""),"")</f>
        <v/>
      </c>
      <c r="J71" s="480" t="str">
        <f t="shared" si="12"/>
        <v/>
      </c>
      <c r="K71" t="e">
        <f t="shared" ca="1" si="13"/>
        <v>#NAME?</v>
      </c>
      <c r="L71"/>
      <c r="M71"/>
      <c r="N71"/>
    </row>
    <row r="72" spans="1:14" s="458" customFormat="1" ht="17.100000000000001" customHeight="1">
      <c r="A72" s="568"/>
      <c r="B72" s="568"/>
      <c r="C72" s="568"/>
      <c r="D72" s="463" t="str">
        <f t="shared" si="10"/>
        <v>IU-065</v>
      </c>
      <c r="E72" s="468"/>
      <c r="F72" s="567"/>
      <c r="G72" s="469"/>
      <c r="H72" s="470" t="str">
        <f t="shared" si="11"/>
        <v/>
      </c>
      <c r="I72" s="481" t="str">
        <f>IF(G72&lt;&gt;"",IF(General!$F$7&lt;&gt;"",ROUNDUP((1-General!$F$7)*G72,0),""),"")</f>
        <v/>
      </c>
      <c r="J72" s="480" t="str">
        <f t="shared" si="12"/>
        <v/>
      </c>
      <c r="K72" t="e">
        <f t="shared" ca="1" si="13"/>
        <v>#NAME?</v>
      </c>
      <c r="L72"/>
      <c r="M72"/>
      <c r="N72"/>
    </row>
    <row r="73" spans="1:14" s="458" customFormat="1" ht="17.100000000000001" customHeight="1">
      <c r="A73" s="568"/>
      <c r="B73" s="568"/>
      <c r="C73" s="568"/>
      <c r="D73" s="463" t="str">
        <f t="shared" si="10"/>
        <v>IU-066</v>
      </c>
      <c r="E73" s="468"/>
      <c r="F73" s="567"/>
      <c r="G73" s="469"/>
      <c r="H73" s="470" t="str">
        <f t="shared" si="11"/>
        <v/>
      </c>
      <c r="I73" s="481" t="str">
        <f>IF(G73&lt;&gt;"",IF(General!$F$7&lt;&gt;"",ROUNDUP((1-General!$F$7)*G73,0),""),"")</f>
        <v/>
      </c>
      <c r="J73" s="480" t="str">
        <f t="shared" si="12"/>
        <v/>
      </c>
      <c r="K73" t="e">
        <f t="shared" ca="1" si="13"/>
        <v>#NAME?</v>
      </c>
      <c r="L73"/>
      <c r="M73"/>
      <c r="N73"/>
    </row>
    <row r="74" spans="1:14" s="458" customFormat="1" ht="17.100000000000001" customHeight="1">
      <c r="A74" s="568"/>
      <c r="B74" s="568"/>
      <c r="C74" s="568"/>
      <c r="D74" s="463" t="str">
        <f t="shared" si="10"/>
        <v>IU-067</v>
      </c>
      <c r="E74" s="468"/>
      <c r="F74" s="567"/>
      <c r="G74" s="469"/>
      <c r="H74" s="470" t="str">
        <f t="shared" si="11"/>
        <v/>
      </c>
      <c r="I74" s="481" t="str">
        <f>IF(G74&lt;&gt;"",IF(General!$F$7&lt;&gt;"",ROUNDUP((1-General!$F$7)*G74,0),""),"")</f>
        <v/>
      </c>
      <c r="J74" s="480" t="str">
        <f t="shared" si="12"/>
        <v/>
      </c>
      <c r="K74" t="e">
        <f t="shared" ca="1" si="13"/>
        <v>#NAME?</v>
      </c>
      <c r="L74"/>
      <c r="M74"/>
      <c r="N74"/>
    </row>
    <row r="75" spans="1:14" s="458" customFormat="1" ht="17.100000000000001" customHeight="1">
      <c r="A75" s="568"/>
      <c r="B75" s="568"/>
      <c r="C75" s="568"/>
      <c r="D75" s="463" t="str">
        <f t="shared" si="10"/>
        <v>IU-068</v>
      </c>
      <c r="E75" s="468"/>
      <c r="F75" s="567"/>
      <c r="G75" s="469"/>
      <c r="H75" s="470" t="str">
        <f t="shared" si="11"/>
        <v/>
      </c>
      <c r="I75" s="481" t="str">
        <f>IF(G75&lt;&gt;"",IF(General!$F$7&lt;&gt;"",ROUNDUP((1-General!$F$7)*G75,0),""),"")</f>
        <v/>
      </c>
      <c r="J75" s="480" t="str">
        <f t="shared" si="12"/>
        <v/>
      </c>
      <c r="K75" t="e">
        <f t="shared" ca="1" si="13"/>
        <v>#NAME?</v>
      </c>
      <c r="L75"/>
      <c r="M75"/>
      <c r="N75"/>
    </row>
    <row r="76" spans="1:14" s="458" customFormat="1" ht="17.100000000000001" customHeight="1">
      <c r="A76" s="568"/>
      <c r="B76" s="568"/>
      <c r="C76" s="568"/>
      <c r="D76" s="463" t="str">
        <f t="shared" si="10"/>
        <v>IU-069</v>
      </c>
      <c r="E76" s="468"/>
      <c r="F76" s="567"/>
      <c r="G76" s="469"/>
      <c r="H76" s="470" t="str">
        <f t="shared" si="11"/>
        <v/>
      </c>
      <c r="I76" s="481" t="str">
        <f>IF(G76&lt;&gt;"",IF(General!$F$7&lt;&gt;"",ROUNDUP((1-General!$F$7)*G76,0),""),"")</f>
        <v/>
      </c>
      <c r="J76" s="480" t="str">
        <f t="shared" si="12"/>
        <v/>
      </c>
      <c r="K76" t="e">
        <f t="shared" ca="1" si="13"/>
        <v>#NAME?</v>
      </c>
      <c r="L76"/>
      <c r="M76"/>
      <c r="N76"/>
    </row>
    <row r="77" spans="1:14" s="458" customFormat="1" ht="17.100000000000001" customHeight="1">
      <c r="A77" s="568"/>
      <c r="B77" s="568"/>
      <c r="C77" s="568"/>
      <c r="D77" s="463" t="str">
        <f t="shared" si="10"/>
        <v>IU-070</v>
      </c>
      <c r="E77" s="468"/>
      <c r="F77" s="567"/>
      <c r="G77" s="469"/>
      <c r="H77" s="470" t="str">
        <f t="shared" si="11"/>
        <v/>
      </c>
      <c r="I77" s="481" t="str">
        <f>IF(G77&lt;&gt;"",IF(General!$F$7&lt;&gt;"",ROUNDUP((1-General!$F$7)*G77,0),""),"")</f>
        <v/>
      </c>
      <c r="J77" s="480" t="str">
        <f t="shared" si="12"/>
        <v/>
      </c>
      <c r="K77" t="e">
        <f t="shared" ca="1" si="13"/>
        <v>#NAME?</v>
      </c>
      <c r="L77"/>
      <c r="M77"/>
      <c r="N77"/>
    </row>
    <row r="78" spans="1:14" s="458" customFormat="1" ht="17.100000000000001" customHeight="1">
      <c r="A78" s="568"/>
      <c r="B78" s="568"/>
      <c r="C78" s="568"/>
      <c r="D78" s="463" t="str">
        <f t="shared" si="10"/>
        <v>IU-071</v>
      </c>
      <c r="E78" s="468"/>
      <c r="F78" s="567"/>
      <c r="G78" s="469"/>
      <c r="H78" s="470" t="str">
        <f t="shared" si="11"/>
        <v/>
      </c>
      <c r="I78" s="481" t="str">
        <f>IF(G78&lt;&gt;"",IF(General!$F$7&lt;&gt;"",ROUNDUP((1-General!$F$7)*G78,0),""),"")</f>
        <v/>
      </c>
      <c r="J78" s="480" t="str">
        <f t="shared" si="12"/>
        <v/>
      </c>
      <c r="K78" t="e">
        <f t="shared" ca="1" si="13"/>
        <v>#NAME?</v>
      </c>
      <c r="L78"/>
      <c r="M78"/>
      <c r="N78"/>
    </row>
    <row r="79" spans="1:14" s="458" customFormat="1" ht="17.100000000000001" customHeight="1">
      <c r="A79" s="568"/>
      <c r="B79" s="568"/>
      <c r="C79" s="568"/>
      <c r="D79" s="463" t="str">
        <f t="shared" si="10"/>
        <v>IU-072</v>
      </c>
      <c r="E79" s="468"/>
      <c r="F79" s="567"/>
      <c r="G79" s="469"/>
      <c r="H79" s="470" t="str">
        <f t="shared" si="11"/>
        <v/>
      </c>
      <c r="I79" s="481" t="str">
        <f>IF(G79&lt;&gt;"",IF(General!$F$7&lt;&gt;"",ROUNDUP((1-General!$F$7)*G79,0),""),"")</f>
        <v/>
      </c>
      <c r="J79" s="480" t="str">
        <f t="shared" si="12"/>
        <v/>
      </c>
      <c r="K79" t="e">
        <f t="shared" ca="1" si="13"/>
        <v>#NAME?</v>
      </c>
      <c r="L79"/>
      <c r="M79"/>
      <c r="N79"/>
    </row>
    <row r="80" spans="1:14" s="458" customFormat="1" ht="17.100000000000001" customHeight="1">
      <c r="A80" s="568"/>
      <c r="B80" s="568"/>
      <c r="C80" s="568"/>
      <c r="D80" s="463" t="str">
        <f t="shared" si="10"/>
        <v>IU-073</v>
      </c>
      <c r="E80" s="468"/>
      <c r="F80" s="567"/>
      <c r="G80" s="469"/>
      <c r="H80" s="470" t="str">
        <f t="shared" si="11"/>
        <v/>
      </c>
      <c r="I80" s="481" t="str">
        <f>IF(G80&lt;&gt;"",IF(General!$F$7&lt;&gt;"",ROUNDUP((1-General!$F$7)*G80,0),""),"")</f>
        <v/>
      </c>
      <c r="J80" s="480" t="str">
        <f t="shared" si="12"/>
        <v/>
      </c>
      <c r="K80" t="e">
        <f t="shared" ca="1" si="13"/>
        <v>#NAME?</v>
      </c>
      <c r="L80"/>
      <c r="M80"/>
      <c r="N80"/>
    </row>
    <row r="81" spans="1:14" s="458" customFormat="1" ht="17.100000000000001" customHeight="1">
      <c r="A81" s="568"/>
      <c r="B81" s="568"/>
      <c r="C81" s="568"/>
      <c r="D81" s="463" t="str">
        <f t="shared" si="10"/>
        <v>IU-074</v>
      </c>
      <c r="E81" s="468"/>
      <c r="F81" s="567"/>
      <c r="G81" s="469"/>
      <c r="H81" s="470" t="str">
        <f t="shared" si="11"/>
        <v/>
      </c>
      <c r="I81" s="481" t="str">
        <f>IF(G81&lt;&gt;"",IF(General!$F$7&lt;&gt;"",ROUNDUP((1-General!$F$7)*G81,0),""),"")</f>
        <v/>
      </c>
      <c r="J81" s="480" t="str">
        <f t="shared" si="12"/>
        <v/>
      </c>
      <c r="K81" t="e">
        <f t="shared" ca="1" si="13"/>
        <v>#NAME?</v>
      </c>
      <c r="L81"/>
      <c r="M81"/>
      <c r="N81"/>
    </row>
    <row r="82" spans="1:14" s="458" customFormat="1" ht="17.100000000000001" customHeight="1">
      <c r="A82" s="568"/>
      <c r="B82" s="568"/>
      <c r="C82" s="568"/>
      <c r="D82" s="463" t="str">
        <f t="shared" si="10"/>
        <v>IU-075</v>
      </c>
      <c r="E82" s="468"/>
      <c r="F82" s="567"/>
      <c r="G82" s="469"/>
      <c r="H82" s="470" t="str">
        <f t="shared" si="11"/>
        <v/>
      </c>
      <c r="I82" s="481" t="str">
        <f>IF(G82&lt;&gt;"",IF(General!$F$7&lt;&gt;"",ROUNDUP((1-General!$F$7)*G82,0),""),"")</f>
        <v/>
      </c>
      <c r="J82" s="480" t="str">
        <f t="shared" si="12"/>
        <v/>
      </c>
      <c r="K82" t="e">
        <f t="shared" ca="1" si="13"/>
        <v>#NAME?</v>
      </c>
      <c r="L82"/>
      <c r="M82"/>
      <c r="N82"/>
    </row>
    <row r="83" spans="1:14" s="458" customFormat="1" ht="17.100000000000001" customHeight="1">
      <c r="A83" s="568"/>
      <c r="B83" s="568"/>
      <c r="C83" s="568"/>
      <c r="D83" s="463" t="str">
        <f t="shared" si="10"/>
        <v>IU-076</v>
      </c>
      <c r="E83" s="468"/>
      <c r="F83" s="567"/>
      <c r="G83" s="469"/>
      <c r="H83" s="470" t="str">
        <f t="shared" si="11"/>
        <v/>
      </c>
      <c r="I83" s="481" t="str">
        <f>IF(G83&lt;&gt;"",IF(General!$F$7&lt;&gt;"",ROUNDUP((1-General!$F$7)*G83,0),""),"")</f>
        <v/>
      </c>
      <c r="J83" s="480" t="str">
        <f t="shared" si="12"/>
        <v/>
      </c>
      <c r="K83" t="e">
        <f t="shared" ca="1" si="13"/>
        <v>#NAME?</v>
      </c>
      <c r="L83"/>
      <c r="M83"/>
      <c r="N83"/>
    </row>
    <row r="84" spans="1:14" s="458" customFormat="1" ht="17.100000000000001" customHeight="1">
      <c r="A84" s="568"/>
      <c r="B84" s="568"/>
      <c r="C84" s="568"/>
      <c r="D84" s="463" t="str">
        <f t="shared" si="10"/>
        <v>IU-077</v>
      </c>
      <c r="E84" s="468"/>
      <c r="F84" s="567"/>
      <c r="G84" s="469"/>
      <c r="H84" s="470" t="str">
        <f t="shared" si="11"/>
        <v/>
      </c>
      <c r="I84" s="481" t="str">
        <f>IF(G84&lt;&gt;"",IF(General!$F$7&lt;&gt;"",ROUNDUP((1-General!$F$7)*G84,0),""),"")</f>
        <v/>
      </c>
      <c r="J84" s="480" t="str">
        <f t="shared" si="12"/>
        <v/>
      </c>
      <c r="K84" t="e">
        <f t="shared" ca="1" si="13"/>
        <v>#NAME?</v>
      </c>
      <c r="L84"/>
      <c r="M84"/>
      <c r="N84"/>
    </row>
    <row r="85" spans="1:14" s="458" customFormat="1" ht="17.100000000000001" customHeight="1">
      <c r="A85" s="568"/>
      <c r="B85" s="568"/>
      <c r="C85" s="568"/>
      <c r="D85" s="463" t="str">
        <f t="shared" si="10"/>
        <v>IU-078</v>
      </c>
      <c r="E85" s="468"/>
      <c r="F85" s="567"/>
      <c r="G85" s="469"/>
      <c r="H85" s="470" t="str">
        <f t="shared" si="11"/>
        <v/>
      </c>
      <c r="I85" s="481" t="str">
        <f>IF(G85&lt;&gt;"",IF(General!$F$7&lt;&gt;"",ROUNDUP((1-General!$F$7)*G85,0),""),"")</f>
        <v/>
      </c>
      <c r="J85" s="480" t="str">
        <f t="shared" si="12"/>
        <v/>
      </c>
      <c r="K85" t="e">
        <f t="shared" ca="1" si="13"/>
        <v>#NAME?</v>
      </c>
      <c r="L85"/>
      <c r="M85"/>
      <c r="N85"/>
    </row>
    <row r="86" spans="1:14" s="458" customFormat="1" ht="17.100000000000001" customHeight="1">
      <c r="A86" s="568"/>
      <c r="B86" s="568"/>
      <c r="C86" s="568"/>
      <c r="D86" s="463" t="str">
        <f t="shared" si="10"/>
        <v>IU-079</v>
      </c>
      <c r="E86" s="468"/>
      <c r="F86" s="567"/>
      <c r="G86" s="469"/>
      <c r="H86" s="470" t="str">
        <f t="shared" si="11"/>
        <v/>
      </c>
      <c r="I86" s="481" t="str">
        <f>IF(G86&lt;&gt;"",IF(General!$F$7&lt;&gt;"",ROUNDUP((1-General!$F$7)*G86,0),""),"")</f>
        <v/>
      </c>
      <c r="J86" s="480" t="str">
        <f t="shared" si="12"/>
        <v/>
      </c>
      <c r="K86" t="e">
        <f t="shared" ca="1" si="13"/>
        <v>#NAME?</v>
      </c>
      <c r="L86"/>
      <c r="M86"/>
      <c r="N86"/>
    </row>
    <row r="87" spans="1:14" s="458" customFormat="1" ht="17.100000000000001" customHeight="1">
      <c r="A87" s="568"/>
      <c r="B87" s="568"/>
      <c r="C87" s="568"/>
      <c r="D87" s="463" t="str">
        <f t="shared" si="10"/>
        <v>IU-080</v>
      </c>
      <c r="E87" s="468"/>
      <c r="F87" s="567"/>
      <c r="G87" s="469"/>
      <c r="H87" s="470" t="str">
        <f t="shared" si="11"/>
        <v/>
      </c>
      <c r="I87" s="481" t="str">
        <f>IF(G87&lt;&gt;"",IF(General!$F$7&lt;&gt;"",ROUNDUP((1-General!$F$7)*G87,0),""),"")</f>
        <v/>
      </c>
      <c r="J87" s="480" t="str">
        <f t="shared" si="12"/>
        <v/>
      </c>
      <c r="K87" t="e">
        <f t="shared" ca="1" si="13"/>
        <v>#NAME?</v>
      </c>
      <c r="L87"/>
      <c r="M87"/>
      <c r="N87"/>
    </row>
    <row r="88" spans="1:14" s="458" customFormat="1" ht="17.100000000000001" customHeight="1">
      <c r="A88" s="568"/>
      <c r="B88" s="568"/>
      <c r="C88" s="568"/>
      <c r="D88" s="463" t="str">
        <f t="shared" si="10"/>
        <v>IU-081</v>
      </c>
      <c r="E88" s="468"/>
      <c r="F88" s="567"/>
      <c r="G88" s="469"/>
      <c r="H88" s="470" t="str">
        <f t="shared" si="11"/>
        <v/>
      </c>
      <c r="I88" s="481" t="str">
        <f>IF(G88&lt;&gt;"",IF(General!$F$7&lt;&gt;"",ROUNDUP((1-General!$F$7)*G88,0),""),"")</f>
        <v/>
      </c>
      <c r="J88" s="480" t="str">
        <f t="shared" si="12"/>
        <v/>
      </c>
      <c r="K88" t="e">
        <f t="shared" ca="1" si="13"/>
        <v>#NAME?</v>
      </c>
      <c r="L88"/>
      <c r="M88"/>
      <c r="N88"/>
    </row>
    <row r="89" spans="1:14" s="458" customFormat="1" ht="17.100000000000001" customHeight="1">
      <c r="A89" s="568"/>
      <c r="B89" s="568"/>
      <c r="C89" s="568"/>
      <c r="D89" s="463" t="str">
        <f t="shared" si="10"/>
        <v>IU-082</v>
      </c>
      <c r="E89" s="468"/>
      <c r="F89" s="567"/>
      <c r="G89" s="469"/>
      <c r="H89" s="470" t="str">
        <f t="shared" si="11"/>
        <v/>
      </c>
      <c r="I89" s="481" t="str">
        <f>IF(G89&lt;&gt;"",IF(General!$F$7&lt;&gt;"",ROUNDUP((1-General!$F$7)*G89,0),""),"")</f>
        <v/>
      </c>
      <c r="J89" s="480" t="str">
        <f t="shared" si="12"/>
        <v/>
      </c>
      <c r="K89" t="e">
        <f t="shared" ca="1" si="13"/>
        <v>#NAME?</v>
      </c>
      <c r="L89"/>
      <c r="M89"/>
      <c r="N89"/>
    </row>
    <row r="90" spans="1:14" s="458" customFormat="1" ht="17.100000000000001" customHeight="1">
      <c r="A90" s="568"/>
      <c r="B90" s="568"/>
      <c r="C90" s="568"/>
      <c r="D90" s="463" t="str">
        <f t="shared" si="10"/>
        <v>IU-083</v>
      </c>
      <c r="E90" s="468"/>
      <c r="F90" s="567"/>
      <c r="G90" s="469"/>
      <c r="H90" s="470" t="str">
        <f t="shared" si="11"/>
        <v/>
      </c>
      <c r="I90" s="481" t="str">
        <f>IF(G90&lt;&gt;"",IF(General!$F$7&lt;&gt;"",ROUNDUP((1-General!$F$7)*G90,0),""),"")</f>
        <v/>
      </c>
      <c r="J90" s="480" t="str">
        <f t="shared" si="12"/>
        <v/>
      </c>
      <c r="K90" t="e">
        <f t="shared" ca="1" si="13"/>
        <v>#NAME?</v>
      </c>
      <c r="L90"/>
      <c r="M90"/>
      <c r="N90"/>
    </row>
    <row r="91" spans="1:14" s="458" customFormat="1" ht="17.100000000000001" customHeight="1">
      <c r="A91" s="568"/>
      <c r="B91" s="568"/>
      <c r="C91" s="568"/>
      <c r="D91" s="463" t="str">
        <f t="shared" si="10"/>
        <v>IU-084</v>
      </c>
      <c r="E91" s="468"/>
      <c r="F91" s="567"/>
      <c r="G91" s="469"/>
      <c r="H91" s="470" t="str">
        <f t="shared" si="11"/>
        <v/>
      </c>
      <c r="I91" s="481" t="str">
        <f>IF(G91&lt;&gt;"",IF(General!$F$7&lt;&gt;"",ROUNDUP((1-General!$F$7)*G91,0),""),"")</f>
        <v/>
      </c>
      <c r="J91" s="480" t="str">
        <f t="shared" si="12"/>
        <v/>
      </c>
      <c r="K91" t="e">
        <f t="shared" ca="1" si="13"/>
        <v>#NAME?</v>
      </c>
      <c r="L91"/>
      <c r="M91"/>
      <c r="N91"/>
    </row>
    <row r="92" spans="1:14" s="458" customFormat="1" ht="17.100000000000001" customHeight="1">
      <c r="A92" s="568"/>
      <c r="B92" s="568"/>
      <c r="C92" s="568"/>
      <c r="D92" s="463" t="str">
        <f t="shared" si="10"/>
        <v>IU-085</v>
      </c>
      <c r="E92" s="468"/>
      <c r="F92" s="567"/>
      <c r="G92" s="469"/>
      <c r="H92" s="470" t="str">
        <f t="shared" si="11"/>
        <v/>
      </c>
      <c r="I92" s="481" t="str">
        <f>IF(G92&lt;&gt;"",IF(General!$F$7&lt;&gt;"",ROUNDUP((1-General!$F$7)*G92,0),""),"")</f>
        <v/>
      </c>
      <c r="J92" s="480" t="str">
        <f t="shared" si="12"/>
        <v/>
      </c>
      <c r="K92" t="e">
        <f t="shared" ca="1" si="13"/>
        <v>#NAME?</v>
      </c>
      <c r="L92"/>
      <c r="M92"/>
      <c r="N92"/>
    </row>
    <row r="93" spans="1:14" s="458" customFormat="1" ht="17.100000000000001" customHeight="1">
      <c r="A93" s="568"/>
      <c r="B93" s="568"/>
      <c r="C93" s="568"/>
      <c r="D93" s="463" t="str">
        <f t="shared" si="10"/>
        <v>IU-086</v>
      </c>
      <c r="E93" s="468"/>
      <c r="F93" s="567"/>
      <c r="G93" s="469"/>
      <c r="H93" s="470" t="str">
        <f t="shared" si="11"/>
        <v/>
      </c>
      <c r="I93" s="481" t="str">
        <f>IF(G93&lt;&gt;"",IF(General!$F$7&lt;&gt;"",ROUNDUP((1-General!$F$7)*G93,0),""),"")</f>
        <v/>
      </c>
      <c r="J93" s="480" t="str">
        <f t="shared" si="12"/>
        <v/>
      </c>
      <c r="K93" t="e">
        <f t="shared" ca="1" si="13"/>
        <v>#NAME?</v>
      </c>
      <c r="L93"/>
      <c r="M93"/>
      <c r="N93"/>
    </row>
    <row r="94" spans="1:14" s="458" customFormat="1" ht="17.100000000000001" customHeight="1">
      <c r="A94" s="568"/>
      <c r="B94" s="568"/>
      <c r="C94" s="568"/>
      <c r="D94" s="463" t="str">
        <f t="shared" si="10"/>
        <v>IU-087</v>
      </c>
      <c r="E94" s="468"/>
      <c r="F94" s="567"/>
      <c r="G94" s="469"/>
      <c r="H94" s="470" t="str">
        <f t="shared" si="11"/>
        <v/>
      </c>
      <c r="I94" s="481" t="str">
        <f>IF(G94&lt;&gt;"",IF(General!$F$7&lt;&gt;"",ROUNDUP((1-General!$F$7)*G94,0),""),"")</f>
        <v/>
      </c>
      <c r="J94" s="480" t="str">
        <f t="shared" si="12"/>
        <v/>
      </c>
      <c r="K94" t="e">
        <f t="shared" ca="1" si="13"/>
        <v>#NAME?</v>
      </c>
      <c r="L94"/>
      <c r="M94"/>
      <c r="N94"/>
    </row>
    <row r="95" spans="1:14" s="458" customFormat="1" ht="17.100000000000001" customHeight="1">
      <c r="A95" s="568"/>
      <c r="B95" s="568"/>
      <c r="C95" s="568"/>
      <c r="D95" s="463" t="str">
        <f t="shared" si="10"/>
        <v>IU-088</v>
      </c>
      <c r="E95" s="468"/>
      <c r="F95" s="567"/>
      <c r="G95" s="469"/>
      <c r="H95" s="470" t="str">
        <f t="shared" si="11"/>
        <v/>
      </c>
      <c r="I95" s="481" t="str">
        <f>IF(G95&lt;&gt;"",IF(General!$F$7&lt;&gt;"",ROUNDUP((1-General!$F$7)*G95,0),""),"")</f>
        <v/>
      </c>
      <c r="J95" s="480" t="str">
        <f t="shared" si="12"/>
        <v/>
      </c>
      <c r="K95" t="e">
        <f t="shared" ca="1" si="13"/>
        <v>#NAME?</v>
      </c>
      <c r="L95"/>
      <c r="M95"/>
      <c r="N95"/>
    </row>
    <row r="96" spans="1:14" s="458" customFormat="1" ht="17.100000000000001" customHeight="1">
      <c r="A96" s="568"/>
      <c r="B96" s="568"/>
      <c r="C96" s="568"/>
      <c r="D96" s="463" t="str">
        <f t="shared" si="10"/>
        <v>IU-089</v>
      </c>
      <c r="E96" s="468"/>
      <c r="F96" s="567"/>
      <c r="G96" s="469"/>
      <c r="H96" s="470" t="str">
        <f t="shared" si="11"/>
        <v/>
      </c>
      <c r="I96" s="481" t="str">
        <f>IF(G96&lt;&gt;"",IF(General!$F$7&lt;&gt;"",ROUNDUP((1-General!$F$7)*G96,0),""),"")</f>
        <v/>
      </c>
      <c r="J96" s="480" t="str">
        <f t="shared" si="12"/>
        <v/>
      </c>
      <c r="K96" t="e">
        <f t="shared" ca="1" si="13"/>
        <v>#NAME?</v>
      </c>
      <c r="L96"/>
      <c r="M96"/>
      <c r="N96"/>
    </row>
    <row r="97" spans="1:14" s="458" customFormat="1" ht="17.100000000000001" customHeight="1">
      <c r="A97" s="568"/>
      <c r="B97" s="568"/>
      <c r="C97" s="568"/>
      <c r="D97" s="463" t="str">
        <f t="shared" si="10"/>
        <v>IU-090</v>
      </c>
      <c r="E97" s="468"/>
      <c r="F97" s="567"/>
      <c r="G97" s="469"/>
      <c r="H97" s="470" t="str">
        <f t="shared" si="11"/>
        <v/>
      </c>
      <c r="I97" s="481" t="str">
        <f>IF(G97&lt;&gt;"",IF(General!$F$7&lt;&gt;"",ROUNDUP((1-General!$F$7)*G97,0),""),"")</f>
        <v/>
      </c>
      <c r="J97" s="480" t="str">
        <f t="shared" si="12"/>
        <v/>
      </c>
      <c r="K97" t="e">
        <f t="shared" ca="1" si="13"/>
        <v>#NAME?</v>
      </c>
      <c r="L97"/>
      <c r="M97"/>
      <c r="N97"/>
    </row>
    <row r="98" spans="1:14" s="458" customFormat="1" ht="17.100000000000001" customHeight="1">
      <c r="A98" s="568"/>
      <c r="B98" s="568"/>
      <c r="C98" s="568"/>
      <c r="D98" s="463" t="str">
        <f t="shared" si="10"/>
        <v>IU-091</v>
      </c>
      <c r="E98" s="468"/>
      <c r="F98" s="567"/>
      <c r="G98" s="469"/>
      <c r="H98" s="470" t="str">
        <f t="shared" si="11"/>
        <v/>
      </c>
      <c r="I98" s="481" t="str">
        <f>IF(G98&lt;&gt;"",IF(General!$F$7&lt;&gt;"",ROUNDUP((1-General!$F$7)*G98,0),""),"")</f>
        <v/>
      </c>
      <c r="J98" s="480" t="str">
        <f t="shared" si="12"/>
        <v/>
      </c>
      <c r="K98" t="e">
        <f t="shared" ca="1" si="13"/>
        <v>#NAME?</v>
      </c>
      <c r="L98"/>
      <c r="M98"/>
      <c r="N98"/>
    </row>
    <row r="99" spans="1:14" s="458" customFormat="1" ht="17.100000000000001" customHeight="1">
      <c r="A99" s="568"/>
      <c r="B99" s="568"/>
      <c r="C99" s="568"/>
      <c r="D99" s="463" t="str">
        <f t="shared" si="10"/>
        <v>IU-092</v>
      </c>
      <c r="E99" s="468"/>
      <c r="F99" s="567"/>
      <c r="G99" s="469"/>
      <c r="H99" s="470" t="str">
        <f t="shared" si="11"/>
        <v/>
      </c>
      <c r="I99" s="481" t="str">
        <f>IF(G99&lt;&gt;"",IF(General!$F$7&lt;&gt;"",ROUNDUP((1-General!$F$7)*G99,0),""),"")</f>
        <v/>
      </c>
      <c r="J99" s="480" t="str">
        <f t="shared" si="12"/>
        <v/>
      </c>
      <c r="K99" t="e">
        <f t="shared" ca="1" si="13"/>
        <v>#NAME?</v>
      </c>
      <c r="L99"/>
      <c r="M99"/>
      <c r="N99"/>
    </row>
    <row r="100" spans="1:14" s="458" customFormat="1" ht="17.100000000000001" customHeight="1">
      <c r="A100" s="568"/>
      <c r="B100" s="568"/>
      <c r="C100" s="568"/>
      <c r="D100" s="463" t="str">
        <f t="shared" si="10"/>
        <v>IU-093</v>
      </c>
      <c r="E100" s="468"/>
      <c r="F100" s="567"/>
      <c r="G100" s="469"/>
      <c r="H100" s="470" t="str">
        <f t="shared" si="11"/>
        <v/>
      </c>
      <c r="I100" s="481" t="str">
        <f>IF(G100&lt;&gt;"",IF(General!$F$7&lt;&gt;"",ROUNDUP((1-General!$F$7)*G100,0),""),"")</f>
        <v/>
      </c>
      <c r="J100" s="480" t="str">
        <f t="shared" si="12"/>
        <v/>
      </c>
      <c r="K100" t="e">
        <f t="shared" ca="1" si="13"/>
        <v>#NAME?</v>
      </c>
      <c r="L100"/>
      <c r="M100"/>
      <c r="N100"/>
    </row>
    <row r="101" spans="1:14" s="458" customFormat="1" ht="17.100000000000001" customHeight="1">
      <c r="A101" s="568"/>
      <c r="B101" s="568"/>
      <c r="C101" s="568"/>
      <c r="D101" s="463" t="str">
        <f t="shared" si="10"/>
        <v>IU-094</v>
      </c>
      <c r="E101" s="468"/>
      <c r="F101" s="567"/>
      <c r="G101" s="469"/>
      <c r="H101" s="470" t="str">
        <f t="shared" si="11"/>
        <v/>
      </c>
      <c r="I101" s="481" t="str">
        <f>IF(G101&lt;&gt;"",IF(General!$F$7&lt;&gt;"",ROUNDUP((1-General!$F$7)*G101,0),""),"")</f>
        <v/>
      </c>
      <c r="J101" s="480" t="str">
        <f t="shared" si="12"/>
        <v/>
      </c>
      <c r="K101" t="e">
        <f t="shared" ca="1" si="13"/>
        <v>#NAME?</v>
      </c>
      <c r="L101"/>
      <c r="M101"/>
      <c r="N101"/>
    </row>
    <row r="102" spans="1:14" s="458" customFormat="1" ht="17.100000000000001" customHeight="1">
      <c r="A102" s="568"/>
      <c r="B102" s="568"/>
      <c r="C102" s="568"/>
      <c r="D102" s="463" t="str">
        <f t="shared" si="10"/>
        <v>IU-095</v>
      </c>
      <c r="E102" s="468"/>
      <c r="F102" s="567"/>
      <c r="G102" s="469"/>
      <c r="H102" s="470" t="str">
        <f t="shared" si="11"/>
        <v/>
      </c>
      <c r="I102" s="481" t="str">
        <f>IF(G102&lt;&gt;"",IF(General!$F$7&lt;&gt;"",ROUNDUP((1-General!$F$7)*G102,0),""),"")</f>
        <v/>
      </c>
      <c r="J102" s="480" t="str">
        <f t="shared" si="12"/>
        <v/>
      </c>
      <c r="K102" t="e">
        <f t="shared" ca="1" si="13"/>
        <v>#NAME?</v>
      </c>
      <c r="L102"/>
      <c r="M102"/>
      <c r="N102"/>
    </row>
    <row r="103" spans="1:14" s="458" customFormat="1" ht="17.100000000000001" customHeight="1">
      <c r="A103" s="568"/>
      <c r="B103" s="568"/>
      <c r="C103" s="568"/>
      <c r="D103" s="463" t="str">
        <f t="shared" si="10"/>
        <v>IU-096</v>
      </c>
      <c r="E103" s="468"/>
      <c r="F103" s="567"/>
      <c r="G103" s="469"/>
      <c r="H103" s="470" t="str">
        <f t="shared" si="11"/>
        <v/>
      </c>
      <c r="I103" s="481" t="str">
        <f>IF(G103&lt;&gt;"",IF(General!$F$7&lt;&gt;"",ROUNDUP((1-General!$F$7)*G103,0),""),"")</f>
        <v/>
      </c>
      <c r="J103" s="480" t="str">
        <f t="shared" si="12"/>
        <v/>
      </c>
      <c r="K103" t="e">
        <f t="shared" ca="1" si="13"/>
        <v>#NAME?</v>
      </c>
      <c r="L103"/>
      <c r="M103"/>
      <c r="N103"/>
    </row>
    <row r="104" spans="1:14" s="458" customFormat="1" ht="17.100000000000001" customHeight="1">
      <c r="A104" s="568"/>
      <c r="B104" s="568"/>
      <c r="C104" s="568"/>
      <c r="D104" s="463" t="str">
        <f t="shared" si="10"/>
        <v>IU-097</v>
      </c>
      <c r="E104" s="468"/>
      <c r="F104" s="567"/>
      <c r="G104" s="469"/>
      <c r="H104" s="470" t="str">
        <f t="shared" si="11"/>
        <v/>
      </c>
      <c r="I104" s="481" t="str">
        <f>IF(G104&lt;&gt;"",IF(General!$F$7&lt;&gt;"",ROUNDUP((1-General!$F$7)*G104,0),""),"")</f>
        <v/>
      </c>
      <c r="J104" s="480" t="str">
        <f t="shared" si="12"/>
        <v/>
      </c>
      <c r="K104" t="e">
        <f t="shared" ca="1" si="13"/>
        <v>#NAME?</v>
      </c>
      <c r="L104"/>
      <c r="M104"/>
      <c r="N104"/>
    </row>
    <row r="105" spans="1:14" s="458" customFormat="1" ht="17.100000000000001" customHeight="1">
      <c r="A105" s="568"/>
      <c r="B105" s="568"/>
      <c r="C105" s="568"/>
      <c r="D105" s="463" t="str">
        <f t="shared" si="10"/>
        <v>IU-098</v>
      </c>
      <c r="E105" s="468"/>
      <c r="F105" s="567"/>
      <c r="G105" s="469"/>
      <c r="H105" s="470" t="str">
        <f t="shared" si="11"/>
        <v/>
      </c>
      <c r="I105" s="481" t="str">
        <f>IF(G105&lt;&gt;"",IF(General!$F$7&lt;&gt;"",ROUNDUP((1-General!$F$7)*G105,0),""),"")</f>
        <v/>
      </c>
      <c r="J105" s="480" t="str">
        <f t="shared" si="12"/>
        <v/>
      </c>
      <c r="K105" t="e">
        <f t="shared" ca="1" si="13"/>
        <v>#NAME?</v>
      </c>
      <c r="L105"/>
      <c r="M105"/>
      <c r="N105"/>
    </row>
    <row r="106" spans="1:14" s="458" customFormat="1" ht="17.100000000000001" customHeight="1">
      <c r="A106" s="568"/>
      <c r="B106" s="568"/>
      <c r="C106" s="568"/>
      <c r="D106" s="463" t="str">
        <f t="shared" si="10"/>
        <v>IU-099</v>
      </c>
      <c r="E106" s="468"/>
      <c r="F106" s="567"/>
      <c r="G106" s="469"/>
      <c r="H106" s="470" t="str">
        <f t="shared" si="11"/>
        <v/>
      </c>
      <c r="I106" s="481" t="str">
        <f>IF(G106&lt;&gt;"",IF(General!$F$7&lt;&gt;"",ROUNDUP((1-General!$F$7)*G106,0),""),"")</f>
        <v/>
      </c>
      <c r="J106" s="480" t="str">
        <f t="shared" si="12"/>
        <v/>
      </c>
      <c r="K106" t="e">
        <f t="shared" ca="1" si="13"/>
        <v>#NAME?</v>
      </c>
      <c r="L106"/>
      <c r="M106"/>
      <c r="N106"/>
    </row>
    <row r="107" spans="1:14" s="458" customFormat="1" ht="17.100000000000001" customHeight="1">
      <c r="A107" s="568"/>
      <c r="B107" s="568"/>
      <c r="C107" s="568"/>
      <c r="D107" s="463" t="str">
        <f t="shared" si="10"/>
        <v>IU-0100</v>
      </c>
      <c r="E107" s="468"/>
      <c r="F107" s="567"/>
      <c r="G107" s="469"/>
      <c r="H107" s="470" t="str">
        <f t="shared" si="11"/>
        <v/>
      </c>
      <c r="I107" s="481" t="str">
        <f>IF(G107&lt;&gt;"",IF(General!$F$7&lt;&gt;"",ROUNDUP((1-General!$F$7)*G107,0),""),"")</f>
        <v/>
      </c>
      <c r="J107" s="480" t="str">
        <f t="shared" si="12"/>
        <v/>
      </c>
      <c r="K107" t="e">
        <f t="shared" ca="1" si="13"/>
        <v>#NAME?</v>
      </c>
      <c r="L107"/>
      <c r="M107"/>
      <c r="N107"/>
    </row>
    <row r="108" spans="1:14" s="458" customFormat="1" ht="17.100000000000001" customHeight="1">
      <c r="A108" s="568"/>
      <c r="B108" s="568"/>
      <c r="C108" s="568"/>
      <c r="D108" s="463" t="str">
        <f t="shared" si="10"/>
        <v>IU-0101</v>
      </c>
      <c r="E108" s="468"/>
      <c r="F108" s="567"/>
      <c r="G108" s="469"/>
      <c r="H108" s="470" t="str">
        <f t="shared" si="11"/>
        <v/>
      </c>
      <c r="I108" s="481" t="str">
        <f>IF(G108&lt;&gt;"",IF(General!$F$7&lt;&gt;"",ROUNDUP((1-General!$F$7)*G108,0),""),"")</f>
        <v/>
      </c>
      <c r="J108" s="480" t="str">
        <f t="shared" si="12"/>
        <v/>
      </c>
      <c r="K108" t="e">
        <f t="shared" ca="1" si="13"/>
        <v>#NAME?</v>
      </c>
      <c r="L108"/>
      <c r="M108"/>
      <c r="N108"/>
    </row>
    <row r="109" spans="1:14" s="458" customFormat="1" ht="17.100000000000001" customHeight="1">
      <c r="A109" s="568"/>
      <c r="B109" s="568"/>
      <c r="C109" s="568"/>
      <c r="D109" s="463" t="str">
        <f t="shared" si="10"/>
        <v>IU-0102</v>
      </c>
      <c r="E109" s="468"/>
      <c r="F109" s="567"/>
      <c r="G109" s="469"/>
      <c r="H109" s="470" t="str">
        <f t="shared" si="11"/>
        <v/>
      </c>
      <c r="I109" s="481" t="str">
        <f>IF(G109&lt;&gt;"",IF(General!$F$7&lt;&gt;"",ROUNDUP((1-General!$F$7)*G109,0),""),"")</f>
        <v/>
      </c>
      <c r="J109" s="480" t="str">
        <f t="shared" si="12"/>
        <v/>
      </c>
      <c r="K109" t="e">
        <f t="shared" ca="1" si="13"/>
        <v>#NAME?</v>
      </c>
      <c r="L109"/>
      <c r="M109"/>
      <c r="N109"/>
    </row>
    <row r="110" spans="1:14" s="458" customFormat="1" ht="17.100000000000001" customHeight="1">
      <c r="A110" s="568"/>
      <c r="B110" s="568"/>
      <c r="C110" s="568"/>
      <c r="D110" s="463" t="str">
        <f t="shared" si="10"/>
        <v>IU-0103</v>
      </c>
      <c r="E110" s="468"/>
      <c r="F110" s="567"/>
      <c r="G110" s="469"/>
      <c r="H110" s="470" t="str">
        <f t="shared" si="11"/>
        <v/>
      </c>
      <c r="I110" s="481" t="str">
        <f>IF(G110&lt;&gt;"",IF(General!$F$7&lt;&gt;"",ROUNDUP((1-General!$F$7)*G110,0),""),"")</f>
        <v/>
      </c>
      <c r="J110" s="480" t="str">
        <f t="shared" si="12"/>
        <v/>
      </c>
      <c r="K110" t="e">
        <f t="shared" ca="1" si="13"/>
        <v>#NAME?</v>
      </c>
      <c r="L110"/>
      <c r="M110"/>
      <c r="N110"/>
    </row>
    <row r="111" spans="1:14" s="458" customFormat="1" ht="17.100000000000001" customHeight="1">
      <c r="A111" s="568"/>
      <c r="B111" s="568"/>
      <c r="C111" s="568"/>
      <c r="D111" s="463" t="str">
        <f t="shared" si="10"/>
        <v>IU-0104</v>
      </c>
      <c r="E111" s="468"/>
      <c r="F111" s="567"/>
      <c r="G111" s="469"/>
      <c r="H111" s="470" t="str">
        <f t="shared" si="11"/>
        <v/>
      </c>
      <c r="I111" s="481" t="str">
        <f>IF(G111&lt;&gt;"",IF(General!$F$7&lt;&gt;"",ROUNDUP((1-General!$F$7)*G111,0),""),"")</f>
        <v/>
      </c>
      <c r="J111" s="480" t="str">
        <f t="shared" si="12"/>
        <v/>
      </c>
      <c r="K111" t="e">
        <f t="shared" ca="1" si="13"/>
        <v>#NAME?</v>
      </c>
      <c r="L111"/>
      <c r="M111"/>
      <c r="N111"/>
    </row>
    <row r="112" spans="1:14" s="458" customFormat="1" ht="17.100000000000001" customHeight="1">
      <c r="A112" s="568"/>
      <c r="B112" s="568"/>
      <c r="C112" s="568"/>
      <c r="D112" s="463" t="str">
        <f t="shared" si="10"/>
        <v>IU-0105</v>
      </c>
      <c r="E112" s="468"/>
      <c r="F112" s="567"/>
      <c r="G112" s="469"/>
      <c r="H112" s="470" t="str">
        <f t="shared" si="11"/>
        <v/>
      </c>
      <c r="I112" s="481" t="str">
        <f>IF(G112&lt;&gt;"",IF(General!$F$7&lt;&gt;"",ROUNDUP((1-General!$F$7)*G112,0),""),"")</f>
        <v/>
      </c>
      <c r="J112" s="480" t="str">
        <f t="shared" si="12"/>
        <v/>
      </c>
      <c r="K112" t="e">
        <f t="shared" ca="1" si="13"/>
        <v>#NAME?</v>
      </c>
      <c r="L112"/>
      <c r="M112"/>
      <c r="N112"/>
    </row>
    <row r="113" spans="1:14" s="458" customFormat="1" ht="17.100000000000001" customHeight="1">
      <c r="A113" s="568"/>
      <c r="B113" s="568"/>
      <c r="C113" s="568"/>
      <c r="D113" s="463" t="str">
        <f t="shared" si="10"/>
        <v>IU-0106</v>
      </c>
      <c r="E113" s="468"/>
      <c r="F113" s="567"/>
      <c r="G113" s="469"/>
      <c r="H113" s="470" t="str">
        <f t="shared" si="11"/>
        <v/>
      </c>
      <c r="I113" s="481" t="str">
        <f>IF(G113&lt;&gt;"",IF(General!$F$7&lt;&gt;"",ROUNDUP((1-General!$F$7)*G113,0),""),"")</f>
        <v/>
      </c>
      <c r="J113" s="480" t="str">
        <f t="shared" si="12"/>
        <v/>
      </c>
      <c r="K113" t="e">
        <f t="shared" ca="1" si="13"/>
        <v>#NAME?</v>
      </c>
      <c r="L113"/>
      <c r="M113"/>
      <c r="N113"/>
    </row>
    <row r="114" spans="1:14" s="458" customFormat="1" ht="17.100000000000001" customHeight="1">
      <c r="A114" s="568"/>
      <c r="B114" s="568"/>
      <c r="C114" s="568"/>
      <c r="D114" s="463" t="str">
        <f t="shared" si="10"/>
        <v>IU-0107</v>
      </c>
      <c r="E114" s="468"/>
      <c r="F114" s="567"/>
      <c r="G114" s="469"/>
      <c r="H114" s="470" t="str">
        <f t="shared" si="11"/>
        <v/>
      </c>
      <c r="I114" s="481" t="str">
        <f>IF(G114&lt;&gt;"",IF(General!$F$7&lt;&gt;"",ROUNDUP((1-General!$F$7)*G114,0),""),"")</f>
        <v/>
      </c>
      <c r="J114" s="480" t="str">
        <f t="shared" si="12"/>
        <v/>
      </c>
      <c r="K114" t="e">
        <f t="shared" ca="1" si="13"/>
        <v>#NAME?</v>
      </c>
      <c r="L114"/>
      <c r="M114"/>
      <c r="N114"/>
    </row>
    <row r="115" spans="1:14" s="458" customFormat="1" ht="17.100000000000001" customHeight="1">
      <c r="A115" s="568"/>
      <c r="B115" s="568"/>
      <c r="C115" s="568"/>
      <c r="D115" s="463" t="str">
        <f t="shared" si="10"/>
        <v>IU-0108</v>
      </c>
      <c r="E115" s="468"/>
      <c r="F115" s="567"/>
      <c r="G115" s="469"/>
      <c r="H115" s="470" t="str">
        <f t="shared" si="11"/>
        <v/>
      </c>
      <c r="I115" s="481" t="str">
        <f>IF(G115&lt;&gt;"",IF(General!$F$7&lt;&gt;"",ROUNDUP((1-General!$F$7)*G115,0),""),"")</f>
        <v/>
      </c>
      <c r="J115" s="480" t="str">
        <f t="shared" si="12"/>
        <v/>
      </c>
      <c r="K115" t="e">
        <f t="shared" ca="1" si="13"/>
        <v>#NAME?</v>
      </c>
      <c r="L115"/>
      <c r="M115"/>
      <c r="N115"/>
    </row>
    <row r="116" spans="1:14" s="458" customFormat="1" ht="17.100000000000001" customHeight="1">
      <c r="A116" s="568"/>
      <c r="B116" s="568"/>
      <c r="C116" s="568"/>
      <c r="D116" s="463" t="str">
        <f t="shared" si="10"/>
        <v>IU-0109</v>
      </c>
      <c r="E116" s="468"/>
      <c r="F116" s="567"/>
      <c r="G116" s="469"/>
      <c r="H116" s="470" t="str">
        <f t="shared" si="11"/>
        <v/>
      </c>
      <c r="I116" s="481" t="str">
        <f>IF(G116&lt;&gt;"",IF(General!$F$7&lt;&gt;"",ROUNDUP((1-General!$F$7)*G116,0),""),"")</f>
        <v/>
      </c>
      <c r="J116" s="480" t="str">
        <f t="shared" si="12"/>
        <v/>
      </c>
      <c r="K116" t="e">
        <f t="shared" ca="1" si="13"/>
        <v>#NAME?</v>
      </c>
      <c r="L116"/>
      <c r="M116"/>
      <c r="N116"/>
    </row>
    <row r="117" spans="1:14" s="458" customFormat="1" ht="17.100000000000001" customHeight="1">
      <c r="A117" s="568"/>
      <c r="B117" s="568"/>
      <c r="C117" s="568"/>
      <c r="D117" s="463" t="str">
        <f t="shared" si="10"/>
        <v>IU-0110</v>
      </c>
      <c r="E117" s="468"/>
      <c r="F117" s="567"/>
      <c r="G117" s="469"/>
      <c r="H117" s="470" t="str">
        <f t="shared" si="11"/>
        <v/>
      </c>
      <c r="I117" s="481" t="str">
        <f>IF(G117&lt;&gt;"",IF(General!$F$7&lt;&gt;"",ROUNDUP((1-General!$F$7)*G117,0),""),"")</f>
        <v/>
      </c>
      <c r="J117" s="480" t="str">
        <f t="shared" si="12"/>
        <v/>
      </c>
      <c r="K117" t="e">
        <f t="shared" ca="1" si="13"/>
        <v>#NAME?</v>
      </c>
      <c r="L117"/>
      <c r="M117"/>
      <c r="N117"/>
    </row>
    <row r="118" spans="1:14" s="458" customFormat="1" ht="17.100000000000001" customHeight="1">
      <c r="A118" s="568"/>
      <c r="B118" s="568"/>
      <c r="C118" s="568"/>
      <c r="D118" s="463" t="str">
        <f t="shared" si="10"/>
        <v>IU-0111</v>
      </c>
      <c r="E118" s="468"/>
      <c r="F118" s="567"/>
      <c r="G118" s="469"/>
      <c r="H118" s="470" t="str">
        <f t="shared" si="11"/>
        <v/>
      </c>
      <c r="I118" s="481" t="str">
        <f>IF(G118&lt;&gt;"",IF(General!$F$7&lt;&gt;"",ROUNDUP((1-General!$F$7)*G118,0),""),"")</f>
        <v/>
      </c>
      <c r="J118" s="480" t="str">
        <f t="shared" si="12"/>
        <v/>
      </c>
      <c r="K118" t="e">
        <f t="shared" ca="1" si="13"/>
        <v>#NAME?</v>
      </c>
      <c r="L118"/>
      <c r="M118"/>
      <c r="N118"/>
    </row>
    <row r="119" spans="1:14" s="458" customFormat="1" ht="17.100000000000001" customHeight="1">
      <c r="A119" s="568"/>
      <c r="B119" s="568"/>
      <c r="C119" s="568"/>
      <c r="D119" s="463" t="str">
        <f t="shared" si="10"/>
        <v>IU-0112</v>
      </c>
      <c r="E119" s="468"/>
      <c r="F119" s="567"/>
      <c r="G119" s="469"/>
      <c r="H119" s="470" t="str">
        <f t="shared" si="11"/>
        <v/>
      </c>
      <c r="I119" s="481" t="str">
        <f>IF(G119&lt;&gt;"",IF(General!$F$7&lt;&gt;"",ROUNDUP((1-General!$F$7)*G119,0),""),"")</f>
        <v/>
      </c>
      <c r="J119" s="480" t="str">
        <f t="shared" si="12"/>
        <v/>
      </c>
      <c r="K119" t="e">
        <f t="shared" ca="1" si="13"/>
        <v>#NAME?</v>
      </c>
      <c r="L119"/>
      <c r="M119"/>
      <c r="N119"/>
    </row>
    <row r="120" spans="1:14" s="458" customFormat="1" ht="17.100000000000001" customHeight="1">
      <c r="A120" s="568"/>
      <c r="B120" s="568"/>
      <c r="C120" s="568"/>
      <c r="D120" s="463" t="str">
        <f t="shared" si="10"/>
        <v>IU-0113</v>
      </c>
      <c r="E120" s="468"/>
      <c r="F120" s="567"/>
      <c r="G120" s="469"/>
      <c r="H120" s="470" t="str">
        <f t="shared" si="11"/>
        <v/>
      </c>
      <c r="I120" s="481" t="str">
        <f>IF(G120&lt;&gt;"",IF(General!$F$7&lt;&gt;"",ROUNDUP((1-General!$F$7)*G120,0),""),"")</f>
        <v/>
      </c>
      <c r="J120" s="480" t="str">
        <f t="shared" si="12"/>
        <v/>
      </c>
      <c r="K120" t="e">
        <f t="shared" ca="1" si="13"/>
        <v>#NAME?</v>
      </c>
      <c r="L120"/>
      <c r="M120"/>
      <c r="N120"/>
    </row>
    <row r="121" spans="1:14" s="458" customFormat="1" ht="17.100000000000001" customHeight="1">
      <c r="A121" s="568"/>
      <c r="B121" s="568"/>
      <c r="C121" s="568"/>
      <c r="D121" s="463" t="str">
        <f t="shared" ref="D121:D184" si="14">"IU-0"&amp;ROW(A121)-7</f>
        <v>IU-0114</v>
      </c>
      <c r="E121" s="468"/>
      <c r="F121" s="567"/>
      <c r="G121" s="469"/>
      <c r="H121" s="470" t="str">
        <f t="shared" ref="H121:H184" si="15">IF(F121&lt;&gt;"",G121*F121,"")</f>
        <v/>
      </c>
      <c r="I121" s="481" t="str">
        <f>IF(G121&lt;&gt;"",IF(General!$F$7&lt;&gt;"",ROUNDUP((1-General!$F$7)*G121,0),""),"")</f>
        <v/>
      </c>
      <c r="J121" s="480" t="str">
        <f t="shared" ref="J121:J184" si="16">IFERROR(IF(F121&lt;&gt;"",I121*F121,""),H121)</f>
        <v/>
      </c>
      <c r="K121" t="e">
        <f t="shared" ref="K121:K184" ca="1" si="17">F121*ExtractKWValue(E121)</f>
        <v>#NAME?</v>
      </c>
      <c r="L121"/>
      <c r="M121"/>
      <c r="N121"/>
    </row>
    <row r="122" spans="1:14" s="458" customFormat="1" ht="17.100000000000001" customHeight="1">
      <c r="A122" s="568"/>
      <c r="B122" s="568"/>
      <c r="C122" s="568"/>
      <c r="D122" s="463" t="str">
        <f t="shared" si="14"/>
        <v>IU-0115</v>
      </c>
      <c r="E122" s="468"/>
      <c r="F122" s="567"/>
      <c r="G122" s="469"/>
      <c r="H122" s="470" t="str">
        <f t="shared" si="15"/>
        <v/>
      </c>
      <c r="I122" s="481" t="str">
        <f>IF(G122&lt;&gt;"",IF(General!$F$7&lt;&gt;"",ROUNDUP((1-General!$F$7)*G122,0),""),"")</f>
        <v/>
      </c>
      <c r="J122" s="480" t="str">
        <f t="shared" si="16"/>
        <v/>
      </c>
      <c r="K122" t="e">
        <f t="shared" ca="1" si="17"/>
        <v>#NAME?</v>
      </c>
      <c r="L122"/>
      <c r="M122"/>
      <c r="N122"/>
    </row>
    <row r="123" spans="1:14" s="458" customFormat="1" ht="17.100000000000001" customHeight="1">
      <c r="A123" s="568"/>
      <c r="B123" s="568"/>
      <c r="C123" s="568"/>
      <c r="D123" s="463" t="str">
        <f t="shared" si="14"/>
        <v>IU-0116</v>
      </c>
      <c r="E123" s="468"/>
      <c r="F123" s="567"/>
      <c r="G123" s="469"/>
      <c r="H123" s="470" t="str">
        <f t="shared" si="15"/>
        <v/>
      </c>
      <c r="I123" s="481" t="str">
        <f>IF(G123&lt;&gt;"",IF(General!$F$7&lt;&gt;"",ROUNDUP((1-General!$F$7)*G123,0),""),"")</f>
        <v/>
      </c>
      <c r="J123" s="480" t="str">
        <f t="shared" si="16"/>
        <v/>
      </c>
      <c r="K123" t="e">
        <f t="shared" ca="1" si="17"/>
        <v>#NAME?</v>
      </c>
      <c r="L123"/>
      <c r="M123"/>
      <c r="N123"/>
    </row>
    <row r="124" spans="1:14" s="458" customFormat="1" ht="17.100000000000001" customHeight="1">
      <c r="A124" s="568"/>
      <c r="B124" s="568"/>
      <c r="C124" s="568"/>
      <c r="D124" s="463" t="str">
        <f t="shared" si="14"/>
        <v>IU-0117</v>
      </c>
      <c r="E124" s="468"/>
      <c r="F124" s="567"/>
      <c r="G124" s="469"/>
      <c r="H124" s="470" t="str">
        <f t="shared" si="15"/>
        <v/>
      </c>
      <c r="I124" s="481" t="str">
        <f>IF(G124&lt;&gt;"",IF(General!$F$7&lt;&gt;"",ROUNDUP((1-General!$F$7)*G124,0),""),"")</f>
        <v/>
      </c>
      <c r="J124" s="480" t="str">
        <f t="shared" si="16"/>
        <v/>
      </c>
      <c r="K124" t="e">
        <f t="shared" ca="1" si="17"/>
        <v>#NAME?</v>
      </c>
      <c r="L124"/>
      <c r="M124"/>
      <c r="N124"/>
    </row>
    <row r="125" spans="1:14" s="458" customFormat="1" ht="17.100000000000001" customHeight="1">
      <c r="A125" s="568"/>
      <c r="B125" s="568"/>
      <c r="C125" s="568"/>
      <c r="D125" s="463" t="str">
        <f t="shared" si="14"/>
        <v>IU-0118</v>
      </c>
      <c r="E125" s="468"/>
      <c r="F125" s="567"/>
      <c r="G125" s="469"/>
      <c r="H125" s="470" t="str">
        <f t="shared" si="15"/>
        <v/>
      </c>
      <c r="I125" s="481" t="str">
        <f>IF(G125&lt;&gt;"",IF(General!$F$7&lt;&gt;"",ROUNDUP((1-General!$F$7)*G125,0),""),"")</f>
        <v/>
      </c>
      <c r="J125" s="480" t="str">
        <f t="shared" si="16"/>
        <v/>
      </c>
      <c r="K125" t="e">
        <f t="shared" ca="1" si="17"/>
        <v>#NAME?</v>
      </c>
      <c r="L125"/>
      <c r="M125"/>
      <c r="N125"/>
    </row>
    <row r="126" spans="1:14" s="458" customFormat="1" ht="17.100000000000001" customHeight="1">
      <c r="A126" s="568"/>
      <c r="B126" s="568"/>
      <c r="C126" s="568"/>
      <c r="D126" s="463" t="str">
        <f t="shared" si="14"/>
        <v>IU-0119</v>
      </c>
      <c r="E126" s="468"/>
      <c r="F126" s="567"/>
      <c r="G126" s="469"/>
      <c r="H126" s="470" t="str">
        <f t="shared" si="15"/>
        <v/>
      </c>
      <c r="I126" s="481" t="str">
        <f>IF(G126&lt;&gt;"",IF(General!$F$7&lt;&gt;"",ROUNDUP((1-General!$F$7)*G126,0),""),"")</f>
        <v/>
      </c>
      <c r="J126" s="480" t="str">
        <f t="shared" si="16"/>
        <v/>
      </c>
      <c r="K126" t="e">
        <f t="shared" ca="1" si="17"/>
        <v>#NAME?</v>
      </c>
      <c r="L126"/>
      <c r="M126"/>
      <c r="N126"/>
    </row>
    <row r="127" spans="1:14" s="458" customFormat="1" ht="17.100000000000001" customHeight="1">
      <c r="A127" s="568"/>
      <c r="B127" s="568"/>
      <c r="C127" s="568"/>
      <c r="D127" s="463" t="str">
        <f t="shared" si="14"/>
        <v>IU-0120</v>
      </c>
      <c r="E127" s="468"/>
      <c r="F127" s="567"/>
      <c r="G127" s="469"/>
      <c r="H127" s="470" t="str">
        <f t="shared" si="15"/>
        <v/>
      </c>
      <c r="I127" s="481" t="str">
        <f>IF(G127&lt;&gt;"",IF(General!$F$7&lt;&gt;"",ROUNDUP((1-General!$F$7)*G127,0),""),"")</f>
        <v/>
      </c>
      <c r="J127" s="480" t="str">
        <f t="shared" si="16"/>
        <v/>
      </c>
      <c r="K127" t="e">
        <f t="shared" ca="1" si="17"/>
        <v>#NAME?</v>
      </c>
      <c r="L127"/>
      <c r="M127"/>
      <c r="N127"/>
    </row>
    <row r="128" spans="1:14" s="458" customFormat="1" ht="17.100000000000001" customHeight="1">
      <c r="A128" s="568"/>
      <c r="B128" s="568"/>
      <c r="C128" s="568"/>
      <c r="D128" s="463" t="str">
        <f t="shared" si="14"/>
        <v>IU-0121</v>
      </c>
      <c r="E128" s="468"/>
      <c r="F128" s="567"/>
      <c r="G128" s="469"/>
      <c r="H128" s="470" t="str">
        <f t="shared" si="15"/>
        <v/>
      </c>
      <c r="I128" s="481" t="str">
        <f>IF(G128&lt;&gt;"",IF(General!$F$7&lt;&gt;"",ROUNDUP((1-General!$F$7)*G128,0),""),"")</f>
        <v/>
      </c>
      <c r="J128" s="480" t="str">
        <f t="shared" si="16"/>
        <v/>
      </c>
      <c r="K128" t="e">
        <f t="shared" ca="1" si="17"/>
        <v>#NAME?</v>
      </c>
      <c r="L128"/>
      <c r="M128"/>
      <c r="N128"/>
    </row>
    <row r="129" spans="1:14" s="458" customFormat="1" ht="17.100000000000001" customHeight="1">
      <c r="A129" s="568"/>
      <c r="B129" s="568"/>
      <c r="C129" s="568"/>
      <c r="D129" s="463" t="str">
        <f t="shared" si="14"/>
        <v>IU-0122</v>
      </c>
      <c r="E129" s="468"/>
      <c r="F129" s="567"/>
      <c r="G129" s="469"/>
      <c r="H129" s="470" t="str">
        <f t="shared" si="15"/>
        <v/>
      </c>
      <c r="I129" s="481" t="str">
        <f>IF(G129&lt;&gt;"",IF(General!$F$7&lt;&gt;"",ROUNDUP((1-General!$F$7)*G129,0),""),"")</f>
        <v/>
      </c>
      <c r="J129" s="480" t="str">
        <f t="shared" si="16"/>
        <v/>
      </c>
      <c r="K129" t="e">
        <f t="shared" ca="1" si="17"/>
        <v>#NAME?</v>
      </c>
      <c r="L129"/>
      <c r="M129"/>
      <c r="N129"/>
    </row>
    <row r="130" spans="1:14" s="458" customFormat="1" ht="17.100000000000001" customHeight="1">
      <c r="A130" s="568"/>
      <c r="B130" s="568"/>
      <c r="C130" s="568"/>
      <c r="D130" s="463" t="str">
        <f t="shared" si="14"/>
        <v>IU-0123</v>
      </c>
      <c r="E130" s="468"/>
      <c r="F130" s="567"/>
      <c r="G130" s="469"/>
      <c r="H130" s="470" t="str">
        <f t="shared" si="15"/>
        <v/>
      </c>
      <c r="I130" s="481" t="str">
        <f>IF(G130&lt;&gt;"",IF(General!$F$7&lt;&gt;"",ROUNDUP((1-General!$F$7)*G130,0),""),"")</f>
        <v/>
      </c>
      <c r="J130" s="480" t="str">
        <f t="shared" si="16"/>
        <v/>
      </c>
      <c r="K130" t="e">
        <f t="shared" ca="1" si="17"/>
        <v>#NAME?</v>
      </c>
      <c r="L130"/>
      <c r="M130"/>
      <c r="N130"/>
    </row>
    <row r="131" spans="1:14" s="458" customFormat="1" ht="17.100000000000001" customHeight="1">
      <c r="A131" s="568"/>
      <c r="B131" s="568"/>
      <c r="C131" s="568"/>
      <c r="D131" s="463" t="str">
        <f t="shared" si="14"/>
        <v>IU-0124</v>
      </c>
      <c r="E131" s="468"/>
      <c r="F131" s="567"/>
      <c r="G131" s="469"/>
      <c r="H131" s="470" t="str">
        <f t="shared" si="15"/>
        <v/>
      </c>
      <c r="I131" s="481" t="str">
        <f>IF(G131&lt;&gt;"",IF(General!$F$7&lt;&gt;"",ROUNDUP((1-General!$F$7)*G131,0),""),"")</f>
        <v/>
      </c>
      <c r="J131" s="480" t="str">
        <f t="shared" si="16"/>
        <v/>
      </c>
      <c r="K131" t="e">
        <f t="shared" ca="1" si="17"/>
        <v>#NAME?</v>
      </c>
      <c r="L131"/>
      <c r="M131"/>
      <c r="N131"/>
    </row>
    <row r="132" spans="1:14" s="458" customFormat="1" ht="17.100000000000001" customHeight="1">
      <c r="A132" s="568"/>
      <c r="B132" s="568"/>
      <c r="C132" s="568"/>
      <c r="D132" s="463" t="str">
        <f t="shared" si="14"/>
        <v>IU-0125</v>
      </c>
      <c r="E132" s="468"/>
      <c r="F132" s="567"/>
      <c r="G132" s="469"/>
      <c r="H132" s="470" t="str">
        <f t="shared" si="15"/>
        <v/>
      </c>
      <c r="I132" s="481" t="str">
        <f>IF(G132&lt;&gt;"",IF(General!$F$7&lt;&gt;"",ROUNDUP((1-General!$F$7)*G132,0),""),"")</f>
        <v/>
      </c>
      <c r="J132" s="480" t="str">
        <f t="shared" si="16"/>
        <v/>
      </c>
      <c r="K132" t="e">
        <f t="shared" ca="1" si="17"/>
        <v>#NAME?</v>
      </c>
      <c r="L132"/>
      <c r="M132"/>
      <c r="N132"/>
    </row>
    <row r="133" spans="1:14" s="458" customFormat="1" ht="17.100000000000001" customHeight="1">
      <c r="A133" s="568"/>
      <c r="B133" s="568"/>
      <c r="C133" s="568"/>
      <c r="D133" s="463" t="str">
        <f t="shared" si="14"/>
        <v>IU-0126</v>
      </c>
      <c r="E133" s="468"/>
      <c r="F133" s="567"/>
      <c r="G133" s="469"/>
      <c r="H133" s="470" t="str">
        <f t="shared" si="15"/>
        <v/>
      </c>
      <c r="I133" s="481" t="str">
        <f>IF(G133&lt;&gt;"",IF(General!$F$7&lt;&gt;"",ROUNDUP((1-General!$F$7)*G133,0),""),"")</f>
        <v/>
      </c>
      <c r="J133" s="480" t="str">
        <f t="shared" si="16"/>
        <v/>
      </c>
      <c r="K133" t="e">
        <f t="shared" ca="1" si="17"/>
        <v>#NAME?</v>
      </c>
      <c r="L133"/>
      <c r="M133"/>
      <c r="N133"/>
    </row>
    <row r="134" spans="1:14" s="458" customFormat="1" ht="17.100000000000001" customHeight="1">
      <c r="A134" s="568"/>
      <c r="B134" s="568"/>
      <c r="C134" s="568"/>
      <c r="D134" s="463" t="str">
        <f t="shared" si="14"/>
        <v>IU-0127</v>
      </c>
      <c r="E134" s="468"/>
      <c r="F134" s="567"/>
      <c r="G134" s="469"/>
      <c r="H134" s="470" t="str">
        <f t="shared" si="15"/>
        <v/>
      </c>
      <c r="I134" s="481" t="str">
        <f>IF(G134&lt;&gt;"",IF(General!$F$7&lt;&gt;"",ROUNDUP((1-General!$F$7)*G134,0),""),"")</f>
        <v/>
      </c>
      <c r="J134" s="480" t="str">
        <f t="shared" si="16"/>
        <v/>
      </c>
      <c r="K134" t="e">
        <f t="shared" ca="1" si="17"/>
        <v>#NAME?</v>
      </c>
      <c r="L134"/>
      <c r="M134"/>
      <c r="N134"/>
    </row>
    <row r="135" spans="1:14" s="458" customFormat="1" ht="17.100000000000001" customHeight="1">
      <c r="A135" s="568"/>
      <c r="B135" s="568"/>
      <c r="C135" s="568"/>
      <c r="D135" s="463" t="str">
        <f t="shared" si="14"/>
        <v>IU-0128</v>
      </c>
      <c r="E135" s="468"/>
      <c r="F135" s="567"/>
      <c r="G135" s="469"/>
      <c r="H135" s="470" t="str">
        <f t="shared" si="15"/>
        <v/>
      </c>
      <c r="I135" s="481" t="str">
        <f>IF(G135&lt;&gt;"",IF(General!$F$7&lt;&gt;"",ROUNDUP((1-General!$F$7)*G135,0),""),"")</f>
        <v/>
      </c>
      <c r="J135" s="480" t="str">
        <f t="shared" si="16"/>
        <v/>
      </c>
      <c r="K135" t="e">
        <f t="shared" ca="1" si="17"/>
        <v>#NAME?</v>
      </c>
      <c r="L135"/>
      <c r="M135"/>
      <c r="N135"/>
    </row>
    <row r="136" spans="1:14" s="458" customFormat="1" ht="17.100000000000001" customHeight="1">
      <c r="A136" s="568"/>
      <c r="B136" s="568"/>
      <c r="C136" s="568"/>
      <c r="D136" s="463" t="str">
        <f t="shared" si="14"/>
        <v>IU-0129</v>
      </c>
      <c r="E136" s="468"/>
      <c r="F136" s="567"/>
      <c r="G136" s="469"/>
      <c r="H136" s="470" t="str">
        <f t="shared" si="15"/>
        <v/>
      </c>
      <c r="I136" s="481" t="str">
        <f>IF(G136&lt;&gt;"",IF(General!$F$7&lt;&gt;"",ROUNDUP((1-General!$F$7)*G136,0),""),"")</f>
        <v/>
      </c>
      <c r="J136" s="480" t="str">
        <f t="shared" si="16"/>
        <v/>
      </c>
      <c r="K136" t="e">
        <f t="shared" ca="1" si="17"/>
        <v>#NAME?</v>
      </c>
      <c r="L136"/>
      <c r="M136"/>
      <c r="N136"/>
    </row>
    <row r="137" spans="1:14" s="458" customFormat="1" ht="17.100000000000001" customHeight="1">
      <c r="A137" s="568"/>
      <c r="B137" s="568"/>
      <c r="C137" s="568"/>
      <c r="D137" s="463" t="str">
        <f t="shared" si="14"/>
        <v>IU-0130</v>
      </c>
      <c r="E137" s="468"/>
      <c r="F137" s="567"/>
      <c r="G137" s="469"/>
      <c r="H137" s="470" t="str">
        <f t="shared" si="15"/>
        <v/>
      </c>
      <c r="I137" s="481" t="str">
        <f>IF(G137&lt;&gt;"",IF(General!$F$7&lt;&gt;"",ROUNDUP((1-General!$F$7)*G137,0),""),"")</f>
        <v/>
      </c>
      <c r="J137" s="480" t="str">
        <f t="shared" si="16"/>
        <v/>
      </c>
      <c r="K137" t="e">
        <f t="shared" ca="1" si="17"/>
        <v>#NAME?</v>
      </c>
      <c r="L137"/>
      <c r="M137"/>
      <c r="N137"/>
    </row>
    <row r="138" spans="1:14" s="458" customFormat="1" ht="17.100000000000001" customHeight="1">
      <c r="A138" s="568"/>
      <c r="B138" s="568"/>
      <c r="C138" s="568"/>
      <c r="D138" s="463" t="str">
        <f t="shared" si="14"/>
        <v>IU-0131</v>
      </c>
      <c r="E138" s="468"/>
      <c r="F138" s="567"/>
      <c r="G138" s="469"/>
      <c r="H138" s="470" t="str">
        <f t="shared" si="15"/>
        <v/>
      </c>
      <c r="I138" s="481" t="str">
        <f>IF(G138&lt;&gt;"",IF(General!$F$7&lt;&gt;"",ROUNDUP((1-General!$F$7)*G138,0),""),"")</f>
        <v/>
      </c>
      <c r="J138" s="480" t="str">
        <f t="shared" si="16"/>
        <v/>
      </c>
      <c r="K138" t="e">
        <f t="shared" ca="1" si="17"/>
        <v>#NAME?</v>
      </c>
      <c r="L138"/>
      <c r="M138"/>
      <c r="N138"/>
    </row>
    <row r="139" spans="1:14" s="458" customFormat="1" ht="17.100000000000001" customHeight="1">
      <c r="A139" s="568"/>
      <c r="B139" s="568"/>
      <c r="C139" s="568"/>
      <c r="D139" s="463" t="str">
        <f t="shared" si="14"/>
        <v>IU-0132</v>
      </c>
      <c r="E139" s="468"/>
      <c r="F139" s="567"/>
      <c r="G139" s="469"/>
      <c r="H139" s="470" t="str">
        <f t="shared" si="15"/>
        <v/>
      </c>
      <c r="I139" s="481" t="str">
        <f>IF(G139&lt;&gt;"",IF(General!$F$7&lt;&gt;"",ROUNDUP((1-General!$F$7)*G139,0),""),"")</f>
        <v/>
      </c>
      <c r="J139" s="480" t="str">
        <f t="shared" si="16"/>
        <v/>
      </c>
      <c r="K139" t="e">
        <f t="shared" ca="1" si="17"/>
        <v>#NAME?</v>
      </c>
      <c r="L139"/>
      <c r="M139"/>
      <c r="N139"/>
    </row>
    <row r="140" spans="1:14" s="458" customFormat="1" ht="17.100000000000001" customHeight="1">
      <c r="A140" s="568"/>
      <c r="B140" s="568"/>
      <c r="C140" s="568"/>
      <c r="D140" s="463" t="str">
        <f t="shared" si="14"/>
        <v>IU-0133</v>
      </c>
      <c r="E140" s="468"/>
      <c r="F140" s="567"/>
      <c r="G140" s="469"/>
      <c r="H140" s="470" t="str">
        <f t="shared" si="15"/>
        <v/>
      </c>
      <c r="I140" s="481" t="str">
        <f>IF(G140&lt;&gt;"",IF(General!$F$7&lt;&gt;"",ROUNDUP((1-General!$F$7)*G140,0),""),"")</f>
        <v/>
      </c>
      <c r="J140" s="480" t="str">
        <f t="shared" si="16"/>
        <v/>
      </c>
      <c r="K140" t="e">
        <f t="shared" ca="1" si="17"/>
        <v>#NAME?</v>
      </c>
      <c r="L140"/>
      <c r="M140"/>
      <c r="N140"/>
    </row>
    <row r="141" spans="1:14" s="458" customFormat="1" ht="17.100000000000001" customHeight="1">
      <c r="A141" s="568"/>
      <c r="B141" s="568"/>
      <c r="C141" s="568"/>
      <c r="D141" s="463" t="str">
        <f t="shared" si="14"/>
        <v>IU-0134</v>
      </c>
      <c r="E141" s="468"/>
      <c r="F141" s="567"/>
      <c r="G141" s="469"/>
      <c r="H141" s="470" t="str">
        <f t="shared" si="15"/>
        <v/>
      </c>
      <c r="I141" s="481" t="str">
        <f>IF(G141&lt;&gt;"",IF(General!$F$7&lt;&gt;"",ROUNDUP((1-General!$F$7)*G141,0),""),"")</f>
        <v/>
      </c>
      <c r="J141" s="480" t="str">
        <f t="shared" si="16"/>
        <v/>
      </c>
      <c r="K141" t="e">
        <f t="shared" ca="1" si="17"/>
        <v>#NAME?</v>
      </c>
      <c r="L141"/>
      <c r="M141"/>
      <c r="N141"/>
    </row>
    <row r="142" spans="1:14" s="458" customFormat="1" ht="17.100000000000001" customHeight="1">
      <c r="A142" s="568"/>
      <c r="B142" s="568"/>
      <c r="C142" s="568"/>
      <c r="D142" s="463" t="str">
        <f t="shared" si="14"/>
        <v>IU-0135</v>
      </c>
      <c r="E142" s="468"/>
      <c r="F142" s="567"/>
      <c r="G142" s="469"/>
      <c r="H142" s="470" t="str">
        <f t="shared" si="15"/>
        <v/>
      </c>
      <c r="I142" s="481" t="str">
        <f>IF(G142&lt;&gt;"",IF(General!$F$7&lt;&gt;"",ROUNDUP((1-General!$F$7)*G142,0),""),"")</f>
        <v/>
      </c>
      <c r="J142" s="480" t="str">
        <f t="shared" si="16"/>
        <v/>
      </c>
      <c r="K142" t="e">
        <f t="shared" ca="1" si="17"/>
        <v>#NAME?</v>
      </c>
      <c r="L142"/>
      <c r="M142"/>
      <c r="N142"/>
    </row>
    <row r="143" spans="1:14" s="458" customFormat="1" ht="17.100000000000001" customHeight="1">
      <c r="A143" s="568"/>
      <c r="B143" s="568"/>
      <c r="C143" s="568"/>
      <c r="D143" s="463" t="str">
        <f t="shared" si="14"/>
        <v>IU-0136</v>
      </c>
      <c r="E143" s="468"/>
      <c r="F143" s="567"/>
      <c r="G143" s="469"/>
      <c r="H143" s="470" t="str">
        <f t="shared" si="15"/>
        <v/>
      </c>
      <c r="I143" s="481" t="str">
        <f>IF(G143&lt;&gt;"",IF(General!$F$7&lt;&gt;"",ROUNDUP((1-General!$F$7)*G143,0),""),"")</f>
        <v/>
      </c>
      <c r="J143" s="480" t="str">
        <f t="shared" si="16"/>
        <v/>
      </c>
      <c r="K143" t="e">
        <f t="shared" ca="1" si="17"/>
        <v>#NAME?</v>
      </c>
      <c r="L143"/>
      <c r="M143"/>
      <c r="N143"/>
    </row>
    <row r="144" spans="1:14" s="458" customFormat="1" ht="17.100000000000001" customHeight="1">
      <c r="A144" s="568"/>
      <c r="B144" s="568"/>
      <c r="C144" s="568"/>
      <c r="D144" s="463" t="str">
        <f t="shared" si="14"/>
        <v>IU-0137</v>
      </c>
      <c r="E144" s="468"/>
      <c r="F144" s="567"/>
      <c r="G144" s="469"/>
      <c r="H144" s="470" t="str">
        <f t="shared" si="15"/>
        <v/>
      </c>
      <c r="I144" s="481" t="str">
        <f>IF(G144&lt;&gt;"",IF(General!$F$7&lt;&gt;"",ROUNDUP((1-General!$F$7)*G144,0),""),"")</f>
        <v/>
      </c>
      <c r="J144" s="480" t="str">
        <f t="shared" si="16"/>
        <v/>
      </c>
      <c r="K144" t="e">
        <f t="shared" ca="1" si="17"/>
        <v>#NAME?</v>
      </c>
      <c r="L144"/>
      <c r="M144"/>
      <c r="N144"/>
    </row>
    <row r="145" spans="1:14" s="458" customFormat="1" ht="17.100000000000001" customHeight="1">
      <c r="A145" s="568"/>
      <c r="B145" s="568"/>
      <c r="C145" s="568"/>
      <c r="D145" s="463" t="str">
        <f t="shared" si="14"/>
        <v>IU-0138</v>
      </c>
      <c r="E145" s="468"/>
      <c r="F145" s="567"/>
      <c r="G145" s="469"/>
      <c r="H145" s="470" t="str">
        <f t="shared" si="15"/>
        <v/>
      </c>
      <c r="I145" s="481" t="str">
        <f>IF(G145&lt;&gt;"",IF(General!$F$7&lt;&gt;"",ROUNDUP((1-General!$F$7)*G145,0),""),"")</f>
        <v/>
      </c>
      <c r="J145" s="480" t="str">
        <f t="shared" si="16"/>
        <v/>
      </c>
      <c r="K145" t="e">
        <f t="shared" ca="1" si="17"/>
        <v>#NAME?</v>
      </c>
      <c r="L145"/>
      <c r="M145"/>
      <c r="N145"/>
    </row>
    <row r="146" spans="1:14" s="458" customFormat="1" ht="17.100000000000001" customHeight="1">
      <c r="A146" s="568"/>
      <c r="B146" s="568"/>
      <c r="C146" s="568"/>
      <c r="D146" s="463" t="str">
        <f t="shared" si="14"/>
        <v>IU-0139</v>
      </c>
      <c r="E146" s="468"/>
      <c r="F146" s="567"/>
      <c r="G146" s="469"/>
      <c r="H146" s="470" t="str">
        <f t="shared" si="15"/>
        <v/>
      </c>
      <c r="I146" s="481" t="str">
        <f>IF(G146&lt;&gt;"",IF(General!$F$7&lt;&gt;"",ROUNDUP((1-General!$F$7)*G146,0),""),"")</f>
        <v/>
      </c>
      <c r="J146" s="480" t="str">
        <f t="shared" si="16"/>
        <v/>
      </c>
      <c r="K146" t="e">
        <f t="shared" ca="1" si="17"/>
        <v>#NAME?</v>
      </c>
      <c r="L146"/>
      <c r="M146"/>
      <c r="N146"/>
    </row>
    <row r="147" spans="1:14" s="458" customFormat="1" ht="17.100000000000001" customHeight="1">
      <c r="A147" s="568"/>
      <c r="B147" s="568"/>
      <c r="C147" s="568"/>
      <c r="D147" s="463" t="str">
        <f t="shared" si="14"/>
        <v>IU-0140</v>
      </c>
      <c r="E147" s="468"/>
      <c r="F147" s="567"/>
      <c r="G147" s="469"/>
      <c r="H147" s="470" t="str">
        <f t="shared" si="15"/>
        <v/>
      </c>
      <c r="I147" s="481" t="str">
        <f>IF(G147&lt;&gt;"",IF(General!$F$7&lt;&gt;"",ROUNDUP((1-General!$F$7)*G147,0),""),"")</f>
        <v/>
      </c>
      <c r="J147" s="480" t="str">
        <f t="shared" si="16"/>
        <v/>
      </c>
      <c r="K147" t="e">
        <f t="shared" ca="1" si="17"/>
        <v>#NAME?</v>
      </c>
      <c r="L147"/>
      <c r="M147"/>
      <c r="N147"/>
    </row>
    <row r="148" spans="1:14" s="458" customFormat="1" ht="17.100000000000001" customHeight="1">
      <c r="A148" s="568"/>
      <c r="B148" s="568"/>
      <c r="C148" s="568"/>
      <c r="D148" s="463" t="str">
        <f t="shared" si="14"/>
        <v>IU-0141</v>
      </c>
      <c r="E148" s="468"/>
      <c r="F148" s="567"/>
      <c r="G148" s="469"/>
      <c r="H148" s="470" t="str">
        <f t="shared" si="15"/>
        <v/>
      </c>
      <c r="I148" s="481" t="str">
        <f>IF(G148&lt;&gt;"",IF(General!$F$7&lt;&gt;"",ROUNDUP((1-General!$F$7)*G148,0),""),"")</f>
        <v/>
      </c>
      <c r="J148" s="480" t="str">
        <f t="shared" si="16"/>
        <v/>
      </c>
      <c r="K148" t="e">
        <f t="shared" ca="1" si="17"/>
        <v>#NAME?</v>
      </c>
      <c r="L148"/>
      <c r="M148"/>
      <c r="N148"/>
    </row>
    <row r="149" spans="1:14" s="458" customFormat="1" ht="17.100000000000001" customHeight="1">
      <c r="A149" s="568"/>
      <c r="B149" s="568"/>
      <c r="C149" s="568"/>
      <c r="D149" s="463" t="str">
        <f t="shared" si="14"/>
        <v>IU-0142</v>
      </c>
      <c r="E149" s="468"/>
      <c r="F149" s="567"/>
      <c r="G149" s="469"/>
      <c r="H149" s="470" t="str">
        <f t="shared" si="15"/>
        <v/>
      </c>
      <c r="I149" s="481" t="str">
        <f>IF(G149&lt;&gt;"",IF(General!$F$7&lt;&gt;"",ROUNDUP((1-General!$F$7)*G149,0),""),"")</f>
        <v/>
      </c>
      <c r="J149" s="480" t="str">
        <f t="shared" si="16"/>
        <v/>
      </c>
      <c r="K149" t="e">
        <f t="shared" ca="1" si="17"/>
        <v>#NAME?</v>
      </c>
      <c r="L149"/>
      <c r="M149"/>
      <c r="N149"/>
    </row>
    <row r="150" spans="1:14" s="458" customFormat="1" ht="17.100000000000001" customHeight="1">
      <c r="A150" s="568"/>
      <c r="B150" s="568"/>
      <c r="C150" s="568"/>
      <c r="D150" s="463" t="str">
        <f t="shared" si="14"/>
        <v>IU-0143</v>
      </c>
      <c r="E150" s="468"/>
      <c r="F150" s="567"/>
      <c r="G150" s="469"/>
      <c r="H150" s="470" t="str">
        <f t="shared" si="15"/>
        <v/>
      </c>
      <c r="I150" s="481" t="str">
        <f>IF(G150&lt;&gt;"",IF(General!$F$7&lt;&gt;"",ROUNDUP((1-General!$F$7)*G150,0),""),"")</f>
        <v/>
      </c>
      <c r="J150" s="480" t="str">
        <f t="shared" si="16"/>
        <v/>
      </c>
      <c r="K150" t="e">
        <f t="shared" ca="1" si="17"/>
        <v>#NAME?</v>
      </c>
      <c r="L150"/>
      <c r="M150"/>
      <c r="N150"/>
    </row>
    <row r="151" spans="1:14" s="458" customFormat="1" ht="17.100000000000001" customHeight="1">
      <c r="A151" s="568"/>
      <c r="B151" s="568"/>
      <c r="C151" s="568"/>
      <c r="D151" s="463" t="str">
        <f t="shared" si="14"/>
        <v>IU-0144</v>
      </c>
      <c r="E151" s="468"/>
      <c r="F151" s="567"/>
      <c r="G151" s="469"/>
      <c r="H151" s="470" t="str">
        <f t="shared" si="15"/>
        <v/>
      </c>
      <c r="I151" s="481" t="str">
        <f>IF(G151&lt;&gt;"",IF(General!$F$7&lt;&gt;"",ROUNDUP((1-General!$F$7)*G151,0),""),"")</f>
        <v/>
      </c>
      <c r="J151" s="480" t="str">
        <f t="shared" si="16"/>
        <v/>
      </c>
      <c r="K151" t="e">
        <f t="shared" ca="1" si="17"/>
        <v>#NAME?</v>
      </c>
      <c r="L151"/>
      <c r="M151"/>
      <c r="N151"/>
    </row>
    <row r="152" spans="1:14" s="458" customFormat="1" ht="17.100000000000001" customHeight="1">
      <c r="A152" s="568"/>
      <c r="B152" s="568"/>
      <c r="C152" s="568"/>
      <c r="D152" s="463" t="str">
        <f t="shared" si="14"/>
        <v>IU-0145</v>
      </c>
      <c r="E152" s="468"/>
      <c r="F152" s="567"/>
      <c r="G152" s="469"/>
      <c r="H152" s="470" t="str">
        <f t="shared" si="15"/>
        <v/>
      </c>
      <c r="I152" s="481" t="str">
        <f>IF(G152&lt;&gt;"",IF(General!$F$7&lt;&gt;"",ROUNDUP((1-General!$F$7)*G152,0),""),"")</f>
        <v/>
      </c>
      <c r="J152" s="480" t="str">
        <f t="shared" si="16"/>
        <v/>
      </c>
      <c r="K152" t="e">
        <f t="shared" ca="1" si="17"/>
        <v>#NAME?</v>
      </c>
      <c r="L152"/>
      <c r="M152"/>
      <c r="N152"/>
    </row>
    <row r="153" spans="1:14" s="458" customFormat="1" ht="17.100000000000001" customHeight="1">
      <c r="A153" s="568"/>
      <c r="B153" s="568"/>
      <c r="C153" s="568"/>
      <c r="D153" s="463" t="str">
        <f t="shared" si="14"/>
        <v>IU-0146</v>
      </c>
      <c r="E153" s="468"/>
      <c r="F153" s="567"/>
      <c r="G153" s="469"/>
      <c r="H153" s="470" t="str">
        <f t="shared" si="15"/>
        <v/>
      </c>
      <c r="I153" s="481" t="str">
        <f>IF(G153&lt;&gt;"",IF(General!$F$7&lt;&gt;"",ROUNDUP((1-General!$F$7)*G153,0),""),"")</f>
        <v/>
      </c>
      <c r="J153" s="480" t="str">
        <f t="shared" si="16"/>
        <v/>
      </c>
      <c r="K153" t="e">
        <f t="shared" ca="1" si="17"/>
        <v>#NAME?</v>
      </c>
      <c r="L153"/>
      <c r="M153"/>
      <c r="N153"/>
    </row>
    <row r="154" spans="1:14" s="458" customFormat="1" ht="17.100000000000001" customHeight="1">
      <c r="A154" s="568"/>
      <c r="B154" s="568"/>
      <c r="C154" s="568"/>
      <c r="D154" s="463" t="str">
        <f t="shared" si="14"/>
        <v>IU-0147</v>
      </c>
      <c r="E154" s="468"/>
      <c r="F154" s="567"/>
      <c r="G154" s="469"/>
      <c r="H154" s="470" t="str">
        <f t="shared" si="15"/>
        <v/>
      </c>
      <c r="I154" s="481" t="str">
        <f>IF(G154&lt;&gt;"",IF(General!$F$7&lt;&gt;"",ROUNDUP((1-General!$F$7)*G154,0),""),"")</f>
        <v/>
      </c>
      <c r="J154" s="480" t="str">
        <f t="shared" si="16"/>
        <v/>
      </c>
      <c r="K154" t="e">
        <f t="shared" ca="1" si="17"/>
        <v>#NAME?</v>
      </c>
      <c r="L154"/>
      <c r="M154"/>
      <c r="N154"/>
    </row>
    <row r="155" spans="1:14" s="458" customFormat="1" ht="17.100000000000001" customHeight="1">
      <c r="A155" s="568"/>
      <c r="B155" s="568"/>
      <c r="C155" s="568"/>
      <c r="D155" s="463" t="str">
        <f t="shared" si="14"/>
        <v>IU-0148</v>
      </c>
      <c r="E155" s="468"/>
      <c r="F155" s="567"/>
      <c r="G155" s="469"/>
      <c r="H155" s="470" t="str">
        <f t="shared" si="15"/>
        <v/>
      </c>
      <c r="I155" s="481" t="str">
        <f>IF(G155&lt;&gt;"",IF(General!$F$7&lt;&gt;"",ROUNDUP((1-General!$F$7)*G155,0),""),"")</f>
        <v/>
      </c>
      <c r="J155" s="480" t="str">
        <f t="shared" si="16"/>
        <v/>
      </c>
      <c r="K155" t="e">
        <f t="shared" ca="1" si="17"/>
        <v>#NAME?</v>
      </c>
      <c r="L155"/>
      <c r="M155"/>
      <c r="N155"/>
    </row>
    <row r="156" spans="1:14" s="458" customFormat="1" ht="17.100000000000001" customHeight="1">
      <c r="A156" s="568"/>
      <c r="B156" s="568"/>
      <c r="C156" s="568"/>
      <c r="D156" s="463" t="str">
        <f t="shared" si="14"/>
        <v>IU-0149</v>
      </c>
      <c r="E156" s="468"/>
      <c r="F156" s="567"/>
      <c r="G156" s="469"/>
      <c r="H156" s="470" t="str">
        <f t="shared" si="15"/>
        <v/>
      </c>
      <c r="I156" s="481" t="str">
        <f>IF(G156&lt;&gt;"",IF(General!$F$7&lt;&gt;"",ROUNDUP((1-General!$F$7)*G156,0),""),"")</f>
        <v/>
      </c>
      <c r="J156" s="480" t="str">
        <f t="shared" si="16"/>
        <v/>
      </c>
      <c r="K156" t="e">
        <f t="shared" ca="1" si="17"/>
        <v>#NAME?</v>
      </c>
      <c r="L156"/>
      <c r="M156"/>
      <c r="N156"/>
    </row>
    <row r="157" spans="1:14" s="458" customFormat="1" ht="17.100000000000001" customHeight="1">
      <c r="A157" s="568"/>
      <c r="B157" s="568"/>
      <c r="C157" s="568"/>
      <c r="D157" s="463" t="str">
        <f t="shared" si="14"/>
        <v>IU-0150</v>
      </c>
      <c r="E157" s="468"/>
      <c r="F157" s="567"/>
      <c r="G157" s="469"/>
      <c r="H157" s="470" t="str">
        <f t="shared" si="15"/>
        <v/>
      </c>
      <c r="I157" s="481" t="str">
        <f>IF(G157&lt;&gt;"",IF(General!$F$7&lt;&gt;"",ROUNDUP((1-General!$F$7)*G157,0),""),"")</f>
        <v/>
      </c>
      <c r="J157" s="480" t="str">
        <f t="shared" si="16"/>
        <v/>
      </c>
      <c r="K157" t="e">
        <f t="shared" ca="1" si="17"/>
        <v>#NAME?</v>
      </c>
      <c r="L157"/>
      <c r="M157"/>
      <c r="N157"/>
    </row>
    <row r="158" spans="1:14" s="458" customFormat="1" ht="17.100000000000001" customHeight="1">
      <c r="A158" s="568"/>
      <c r="B158" s="568"/>
      <c r="C158" s="568"/>
      <c r="D158" s="463" t="str">
        <f t="shared" si="14"/>
        <v>IU-0151</v>
      </c>
      <c r="E158" s="468"/>
      <c r="F158" s="567"/>
      <c r="G158" s="469"/>
      <c r="H158" s="470" t="str">
        <f t="shared" si="15"/>
        <v/>
      </c>
      <c r="I158" s="481" t="str">
        <f>IF(G158&lt;&gt;"",IF(General!$F$7&lt;&gt;"",ROUNDUP((1-General!$F$7)*G158,0),""),"")</f>
        <v/>
      </c>
      <c r="J158" s="480" t="str">
        <f t="shared" si="16"/>
        <v/>
      </c>
      <c r="K158" t="e">
        <f t="shared" ca="1" si="17"/>
        <v>#NAME?</v>
      </c>
      <c r="L158"/>
      <c r="M158"/>
      <c r="N158"/>
    </row>
    <row r="159" spans="1:14" s="458" customFormat="1" ht="17.100000000000001" customHeight="1">
      <c r="A159" s="568"/>
      <c r="B159" s="568"/>
      <c r="C159" s="568"/>
      <c r="D159" s="463" t="str">
        <f t="shared" si="14"/>
        <v>IU-0152</v>
      </c>
      <c r="E159" s="468"/>
      <c r="F159" s="567"/>
      <c r="G159" s="469"/>
      <c r="H159" s="470" t="str">
        <f t="shared" si="15"/>
        <v/>
      </c>
      <c r="I159" s="481" t="str">
        <f>IF(G159&lt;&gt;"",IF(General!$F$7&lt;&gt;"",ROUNDUP((1-General!$F$7)*G159,0),""),"")</f>
        <v/>
      </c>
      <c r="J159" s="480" t="str">
        <f t="shared" si="16"/>
        <v/>
      </c>
      <c r="K159" t="e">
        <f t="shared" ca="1" si="17"/>
        <v>#NAME?</v>
      </c>
      <c r="L159"/>
      <c r="M159"/>
      <c r="N159"/>
    </row>
    <row r="160" spans="1:14" s="458" customFormat="1" ht="17.100000000000001" customHeight="1">
      <c r="A160" s="568"/>
      <c r="B160" s="568"/>
      <c r="C160" s="568"/>
      <c r="D160" s="463" t="str">
        <f t="shared" si="14"/>
        <v>IU-0153</v>
      </c>
      <c r="E160" s="468"/>
      <c r="F160" s="567"/>
      <c r="G160" s="469"/>
      <c r="H160" s="470" t="str">
        <f t="shared" si="15"/>
        <v/>
      </c>
      <c r="I160" s="481" t="str">
        <f>IF(G160&lt;&gt;"",IF(General!$F$7&lt;&gt;"",ROUNDUP((1-General!$F$7)*G160,0),""),"")</f>
        <v/>
      </c>
      <c r="J160" s="480" t="str">
        <f t="shared" si="16"/>
        <v/>
      </c>
      <c r="K160" t="e">
        <f t="shared" ca="1" si="17"/>
        <v>#NAME?</v>
      </c>
      <c r="L160"/>
      <c r="M160"/>
      <c r="N160"/>
    </row>
    <row r="161" spans="1:14" s="458" customFormat="1" ht="17.100000000000001" customHeight="1">
      <c r="A161" s="568"/>
      <c r="B161" s="568"/>
      <c r="C161" s="568"/>
      <c r="D161" s="463" t="str">
        <f t="shared" si="14"/>
        <v>IU-0154</v>
      </c>
      <c r="E161" s="468"/>
      <c r="F161" s="567"/>
      <c r="G161" s="469"/>
      <c r="H161" s="470" t="str">
        <f t="shared" si="15"/>
        <v/>
      </c>
      <c r="I161" s="481" t="str">
        <f>IF(G161&lt;&gt;"",IF(General!$F$7&lt;&gt;"",ROUNDUP((1-General!$F$7)*G161,0),""),"")</f>
        <v/>
      </c>
      <c r="J161" s="480" t="str">
        <f t="shared" si="16"/>
        <v/>
      </c>
      <c r="K161" t="e">
        <f t="shared" ca="1" si="17"/>
        <v>#NAME?</v>
      </c>
      <c r="L161"/>
      <c r="M161"/>
      <c r="N161"/>
    </row>
    <row r="162" spans="1:14" s="458" customFormat="1" ht="17.100000000000001" customHeight="1">
      <c r="A162" s="568"/>
      <c r="B162" s="568"/>
      <c r="C162" s="568"/>
      <c r="D162" s="463" t="str">
        <f t="shared" si="14"/>
        <v>IU-0155</v>
      </c>
      <c r="E162" s="468"/>
      <c r="F162" s="567"/>
      <c r="G162" s="469"/>
      <c r="H162" s="470" t="str">
        <f t="shared" si="15"/>
        <v/>
      </c>
      <c r="I162" s="481" t="str">
        <f>IF(G162&lt;&gt;"",IF(General!$F$7&lt;&gt;"",ROUNDUP((1-General!$F$7)*G162,0),""),"")</f>
        <v/>
      </c>
      <c r="J162" s="480" t="str">
        <f t="shared" si="16"/>
        <v/>
      </c>
      <c r="K162" t="e">
        <f t="shared" ca="1" si="17"/>
        <v>#NAME?</v>
      </c>
      <c r="L162"/>
      <c r="M162"/>
      <c r="N162"/>
    </row>
    <row r="163" spans="1:14" s="458" customFormat="1" ht="17.100000000000001" customHeight="1">
      <c r="A163" s="568"/>
      <c r="B163" s="568"/>
      <c r="C163" s="568"/>
      <c r="D163" s="463" t="str">
        <f t="shared" si="14"/>
        <v>IU-0156</v>
      </c>
      <c r="E163" s="468"/>
      <c r="F163" s="567"/>
      <c r="G163" s="469"/>
      <c r="H163" s="470" t="str">
        <f t="shared" si="15"/>
        <v/>
      </c>
      <c r="I163" s="481" t="str">
        <f>IF(G163&lt;&gt;"",IF(General!$F$7&lt;&gt;"",ROUNDUP((1-General!$F$7)*G163,0),""),"")</f>
        <v/>
      </c>
      <c r="J163" s="480" t="str">
        <f t="shared" si="16"/>
        <v/>
      </c>
      <c r="K163" t="e">
        <f t="shared" ca="1" si="17"/>
        <v>#NAME?</v>
      </c>
      <c r="L163"/>
      <c r="M163"/>
      <c r="N163"/>
    </row>
    <row r="164" spans="1:14" s="458" customFormat="1" ht="17.100000000000001" customHeight="1">
      <c r="A164" s="568"/>
      <c r="B164" s="568"/>
      <c r="C164" s="568"/>
      <c r="D164" s="463" t="str">
        <f t="shared" si="14"/>
        <v>IU-0157</v>
      </c>
      <c r="E164" s="468"/>
      <c r="F164" s="567"/>
      <c r="G164" s="469"/>
      <c r="H164" s="470" t="str">
        <f t="shared" si="15"/>
        <v/>
      </c>
      <c r="I164" s="481" t="str">
        <f>IF(G164&lt;&gt;"",IF(General!$F$7&lt;&gt;"",ROUNDUP((1-General!$F$7)*G164,0),""),"")</f>
        <v/>
      </c>
      <c r="J164" s="480" t="str">
        <f t="shared" si="16"/>
        <v/>
      </c>
      <c r="K164" t="e">
        <f t="shared" ca="1" si="17"/>
        <v>#NAME?</v>
      </c>
      <c r="L164"/>
      <c r="M164"/>
      <c r="N164"/>
    </row>
    <row r="165" spans="1:14" s="458" customFormat="1" ht="17.100000000000001" customHeight="1">
      <c r="A165" s="568"/>
      <c r="B165" s="568"/>
      <c r="C165" s="568"/>
      <c r="D165" s="463" t="str">
        <f t="shared" si="14"/>
        <v>IU-0158</v>
      </c>
      <c r="E165" s="468"/>
      <c r="F165" s="567"/>
      <c r="G165" s="469"/>
      <c r="H165" s="470" t="str">
        <f t="shared" si="15"/>
        <v/>
      </c>
      <c r="I165" s="481" t="str">
        <f>IF(G165&lt;&gt;"",IF(General!$F$7&lt;&gt;"",ROUNDUP((1-General!$F$7)*G165,0),""),"")</f>
        <v/>
      </c>
      <c r="J165" s="480" t="str">
        <f t="shared" si="16"/>
        <v/>
      </c>
      <c r="K165" t="e">
        <f t="shared" ca="1" si="17"/>
        <v>#NAME?</v>
      </c>
      <c r="L165"/>
      <c r="M165"/>
      <c r="N165"/>
    </row>
    <row r="166" spans="1:14" s="458" customFormat="1" ht="17.100000000000001" customHeight="1">
      <c r="A166" s="568"/>
      <c r="B166" s="568"/>
      <c r="C166" s="568"/>
      <c r="D166" s="463" t="str">
        <f t="shared" si="14"/>
        <v>IU-0159</v>
      </c>
      <c r="E166" s="468"/>
      <c r="F166" s="567"/>
      <c r="G166" s="469"/>
      <c r="H166" s="470" t="str">
        <f t="shared" si="15"/>
        <v/>
      </c>
      <c r="I166" s="481" t="str">
        <f>IF(G166&lt;&gt;"",IF(General!$F$7&lt;&gt;"",ROUNDUP((1-General!$F$7)*G166,0),""),"")</f>
        <v/>
      </c>
      <c r="J166" s="480" t="str">
        <f t="shared" si="16"/>
        <v/>
      </c>
      <c r="K166" t="e">
        <f t="shared" ca="1" si="17"/>
        <v>#NAME?</v>
      </c>
      <c r="L166"/>
      <c r="M166"/>
      <c r="N166"/>
    </row>
    <row r="167" spans="1:14" s="458" customFormat="1" ht="17.100000000000001" customHeight="1">
      <c r="A167" s="568"/>
      <c r="B167" s="568"/>
      <c r="C167" s="568"/>
      <c r="D167" s="463" t="str">
        <f t="shared" si="14"/>
        <v>IU-0160</v>
      </c>
      <c r="E167" s="468"/>
      <c r="F167" s="567"/>
      <c r="G167" s="469"/>
      <c r="H167" s="470" t="str">
        <f t="shared" si="15"/>
        <v/>
      </c>
      <c r="I167" s="481" t="str">
        <f>IF(G167&lt;&gt;"",IF(General!$F$7&lt;&gt;"",ROUNDUP((1-General!$F$7)*G167,0),""),"")</f>
        <v/>
      </c>
      <c r="J167" s="480" t="str">
        <f t="shared" si="16"/>
        <v/>
      </c>
      <c r="K167" t="e">
        <f t="shared" ca="1" si="17"/>
        <v>#NAME?</v>
      </c>
      <c r="L167"/>
      <c r="M167"/>
      <c r="N167"/>
    </row>
    <row r="168" spans="1:14" s="458" customFormat="1" ht="17.100000000000001" customHeight="1">
      <c r="A168" s="568"/>
      <c r="B168" s="568"/>
      <c r="C168" s="568"/>
      <c r="D168" s="463" t="str">
        <f t="shared" si="14"/>
        <v>IU-0161</v>
      </c>
      <c r="E168" s="468"/>
      <c r="F168" s="567"/>
      <c r="G168" s="469"/>
      <c r="H168" s="470" t="str">
        <f t="shared" si="15"/>
        <v/>
      </c>
      <c r="I168" s="481" t="str">
        <f>IF(G168&lt;&gt;"",IF(General!$F$7&lt;&gt;"",ROUNDUP((1-General!$F$7)*G168,0),""),"")</f>
        <v/>
      </c>
      <c r="J168" s="480" t="str">
        <f t="shared" si="16"/>
        <v/>
      </c>
      <c r="K168" t="e">
        <f t="shared" ca="1" si="17"/>
        <v>#NAME?</v>
      </c>
      <c r="L168"/>
      <c r="M168"/>
      <c r="N168"/>
    </row>
    <row r="169" spans="1:14" s="458" customFormat="1" ht="17.100000000000001" customHeight="1">
      <c r="A169" s="568"/>
      <c r="B169" s="568"/>
      <c r="C169" s="568"/>
      <c r="D169" s="463" t="str">
        <f t="shared" si="14"/>
        <v>IU-0162</v>
      </c>
      <c r="E169" s="468"/>
      <c r="F169" s="567"/>
      <c r="G169" s="469"/>
      <c r="H169" s="470" t="str">
        <f t="shared" si="15"/>
        <v/>
      </c>
      <c r="I169" s="481" t="str">
        <f>IF(G169&lt;&gt;"",IF(General!$F$7&lt;&gt;"",ROUNDUP((1-General!$F$7)*G169,0),""),"")</f>
        <v/>
      </c>
      <c r="J169" s="480" t="str">
        <f t="shared" si="16"/>
        <v/>
      </c>
      <c r="K169" t="e">
        <f t="shared" ca="1" si="17"/>
        <v>#NAME?</v>
      </c>
      <c r="L169"/>
      <c r="M169"/>
      <c r="N169"/>
    </row>
    <row r="170" spans="1:14" s="458" customFormat="1" ht="17.100000000000001" customHeight="1">
      <c r="A170" s="568"/>
      <c r="B170" s="568"/>
      <c r="C170" s="568"/>
      <c r="D170" s="463" t="str">
        <f t="shared" si="14"/>
        <v>IU-0163</v>
      </c>
      <c r="E170" s="468"/>
      <c r="F170" s="567"/>
      <c r="G170" s="469"/>
      <c r="H170" s="470" t="str">
        <f t="shared" si="15"/>
        <v/>
      </c>
      <c r="I170" s="481" t="str">
        <f>IF(G170&lt;&gt;"",IF(General!$F$7&lt;&gt;"",ROUNDUP((1-General!$F$7)*G170,0),""),"")</f>
        <v/>
      </c>
      <c r="J170" s="480" t="str">
        <f t="shared" si="16"/>
        <v/>
      </c>
      <c r="K170" t="e">
        <f t="shared" ca="1" si="17"/>
        <v>#NAME?</v>
      </c>
      <c r="L170"/>
      <c r="M170"/>
      <c r="N170"/>
    </row>
    <row r="171" spans="1:14" s="458" customFormat="1" ht="17.100000000000001" customHeight="1">
      <c r="A171" s="568"/>
      <c r="B171" s="568"/>
      <c r="C171" s="568"/>
      <c r="D171" s="463" t="str">
        <f t="shared" si="14"/>
        <v>IU-0164</v>
      </c>
      <c r="E171" s="468"/>
      <c r="F171" s="567"/>
      <c r="G171" s="469"/>
      <c r="H171" s="470" t="str">
        <f t="shared" si="15"/>
        <v/>
      </c>
      <c r="I171" s="481" t="str">
        <f>IF(G171&lt;&gt;"",IF(General!$F$7&lt;&gt;"",ROUNDUP((1-General!$F$7)*G171,0),""),"")</f>
        <v/>
      </c>
      <c r="J171" s="480" t="str">
        <f t="shared" si="16"/>
        <v/>
      </c>
      <c r="K171" t="e">
        <f t="shared" ca="1" si="17"/>
        <v>#NAME?</v>
      </c>
      <c r="L171"/>
      <c r="M171"/>
      <c r="N171"/>
    </row>
    <row r="172" spans="1:14" s="458" customFormat="1" ht="17.100000000000001" customHeight="1">
      <c r="A172" s="568"/>
      <c r="B172" s="568"/>
      <c r="C172" s="568"/>
      <c r="D172" s="463" t="str">
        <f t="shared" si="14"/>
        <v>IU-0165</v>
      </c>
      <c r="E172" s="468"/>
      <c r="F172" s="567"/>
      <c r="G172" s="469"/>
      <c r="H172" s="470" t="str">
        <f t="shared" si="15"/>
        <v/>
      </c>
      <c r="I172" s="481" t="str">
        <f>IF(G172&lt;&gt;"",IF(General!$F$7&lt;&gt;"",ROUNDUP((1-General!$F$7)*G172,0),""),"")</f>
        <v/>
      </c>
      <c r="J172" s="480" t="str">
        <f t="shared" si="16"/>
        <v/>
      </c>
      <c r="K172" t="e">
        <f t="shared" ca="1" si="17"/>
        <v>#NAME?</v>
      </c>
      <c r="L172"/>
      <c r="M172"/>
      <c r="N172"/>
    </row>
    <row r="173" spans="1:14" s="458" customFormat="1" ht="17.100000000000001" customHeight="1">
      <c r="A173" s="568"/>
      <c r="B173" s="568"/>
      <c r="C173" s="568"/>
      <c r="D173" s="463" t="str">
        <f t="shared" si="14"/>
        <v>IU-0166</v>
      </c>
      <c r="E173" s="468"/>
      <c r="F173" s="567"/>
      <c r="G173" s="469"/>
      <c r="H173" s="470" t="str">
        <f t="shared" si="15"/>
        <v/>
      </c>
      <c r="I173" s="481" t="str">
        <f>IF(G173&lt;&gt;"",IF(General!$F$7&lt;&gt;"",ROUNDUP((1-General!$F$7)*G173,0),""),"")</f>
        <v/>
      </c>
      <c r="J173" s="480" t="str">
        <f t="shared" si="16"/>
        <v/>
      </c>
      <c r="K173" t="e">
        <f t="shared" ca="1" si="17"/>
        <v>#NAME?</v>
      </c>
      <c r="L173"/>
      <c r="M173"/>
      <c r="N173"/>
    </row>
    <row r="174" spans="1:14" s="458" customFormat="1" ht="17.100000000000001" customHeight="1">
      <c r="A174" s="568"/>
      <c r="B174" s="568"/>
      <c r="C174" s="568"/>
      <c r="D174" s="463" t="str">
        <f t="shared" si="14"/>
        <v>IU-0167</v>
      </c>
      <c r="E174" s="468"/>
      <c r="F174" s="567"/>
      <c r="G174" s="469"/>
      <c r="H174" s="470" t="str">
        <f t="shared" si="15"/>
        <v/>
      </c>
      <c r="I174" s="481" t="str">
        <f>IF(G174&lt;&gt;"",IF(General!$F$7&lt;&gt;"",ROUNDUP((1-General!$F$7)*G174,0),""),"")</f>
        <v/>
      </c>
      <c r="J174" s="480" t="str">
        <f t="shared" si="16"/>
        <v/>
      </c>
      <c r="K174" t="e">
        <f t="shared" ca="1" si="17"/>
        <v>#NAME?</v>
      </c>
      <c r="L174"/>
      <c r="M174"/>
      <c r="N174"/>
    </row>
    <row r="175" spans="1:14" s="458" customFormat="1" ht="17.100000000000001" customHeight="1">
      <c r="A175" s="568"/>
      <c r="B175" s="568"/>
      <c r="C175" s="568"/>
      <c r="D175" s="463" t="str">
        <f t="shared" si="14"/>
        <v>IU-0168</v>
      </c>
      <c r="E175" s="468"/>
      <c r="F175" s="567"/>
      <c r="G175" s="469"/>
      <c r="H175" s="470" t="str">
        <f t="shared" si="15"/>
        <v/>
      </c>
      <c r="I175" s="481" t="str">
        <f>IF(G175&lt;&gt;"",IF(General!$F$7&lt;&gt;"",ROUNDUP((1-General!$F$7)*G175,0),""),"")</f>
        <v/>
      </c>
      <c r="J175" s="480" t="str">
        <f t="shared" si="16"/>
        <v/>
      </c>
      <c r="K175" t="e">
        <f t="shared" ca="1" si="17"/>
        <v>#NAME?</v>
      </c>
      <c r="L175"/>
      <c r="M175"/>
      <c r="N175"/>
    </row>
    <row r="176" spans="1:14" s="458" customFormat="1" ht="17.100000000000001" customHeight="1">
      <c r="A176" s="568"/>
      <c r="B176" s="568"/>
      <c r="C176" s="568"/>
      <c r="D176" s="463" t="str">
        <f t="shared" si="14"/>
        <v>IU-0169</v>
      </c>
      <c r="E176" s="468"/>
      <c r="F176" s="567"/>
      <c r="G176" s="469"/>
      <c r="H176" s="470" t="str">
        <f t="shared" si="15"/>
        <v/>
      </c>
      <c r="I176" s="481" t="str">
        <f>IF(G176&lt;&gt;"",IF(General!$F$7&lt;&gt;"",ROUNDUP((1-General!$F$7)*G176,0),""),"")</f>
        <v/>
      </c>
      <c r="J176" s="480" t="str">
        <f t="shared" si="16"/>
        <v/>
      </c>
      <c r="K176" t="e">
        <f t="shared" ca="1" si="17"/>
        <v>#NAME?</v>
      </c>
      <c r="L176"/>
      <c r="M176"/>
      <c r="N176"/>
    </row>
    <row r="177" spans="1:14" s="458" customFormat="1" ht="17.100000000000001" customHeight="1">
      <c r="A177" s="568"/>
      <c r="B177" s="568"/>
      <c r="C177" s="568"/>
      <c r="D177" s="463" t="str">
        <f t="shared" si="14"/>
        <v>IU-0170</v>
      </c>
      <c r="E177" s="468"/>
      <c r="F177" s="567"/>
      <c r="G177" s="469"/>
      <c r="H177" s="470" t="str">
        <f t="shared" si="15"/>
        <v/>
      </c>
      <c r="I177" s="481" t="str">
        <f>IF(G177&lt;&gt;"",IF(General!$F$7&lt;&gt;"",ROUNDUP((1-General!$F$7)*G177,0),""),"")</f>
        <v/>
      </c>
      <c r="J177" s="480" t="str">
        <f t="shared" si="16"/>
        <v/>
      </c>
      <c r="K177" t="e">
        <f t="shared" ca="1" si="17"/>
        <v>#NAME?</v>
      </c>
      <c r="L177"/>
      <c r="M177"/>
      <c r="N177"/>
    </row>
    <row r="178" spans="1:14" s="458" customFormat="1" ht="17.100000000000001" customHeight="1">
      <c r="A178" s="568"/>
      <c r="B178" s="568"/>
      <c r="C178" s="568"/>
      <c r="D178" s="463" t="str">
        <f t="shared" si="14"/>
        <v>IU-0171</v>
      </c>
      <c r="E178" s="468"/>
      <c r="F178" s="567"/>
      <c r="G178" s="469"/>
      <c r="H178" s="470" t="str">
        <f t="shared" si="15"/>
        <v/>
      </c>
      <c r="I178" s="481" t="str">
        <f>IF(G178&lt;&gt;"",IF(General!$F$7&lt;&gt;"",ROUNDUP((1-General!$F$7)*G178,0),""),"")</f>
        <v/>
      </c>
      <c r="J178" s="480" t="str">
        <f t="shared" si="16"/>
        <v/>
      </c>
      <c r="K178" t="e">
        <f t="shared" ca="1" si="17"/>
        <v>#NAME?</v>
      </c>
      <c r="L178"/>
      <c r="M178"/>
      <c r="N178"/>
    </row>
    <row r="179" spans="1:14" s="458" customFormat="1" ht="17.100000000000001" customHeight="1">
      <c r="A179" s="568"/>
      <c r="B179" s="568"/>
      <c r="C179" s="568"/>
      <c r="D179" s="463" t="str">
        <f t="shared" si="14"/>
        <v>IU-0172</v>
      </c>
      <c r="E179" s="468"/>
      <c r="F179" s="567"/>
      <c r="G179" s="469"/>
      <c r="H179" s="470" t="str">
        <f t="shared" si="15"/>
        <v/>
      </c>
      <c r="I179" s="481" t="str">
        <f>IF(G179&lt;&gt;"",IF(General!$F$7&lt;&gt;"",ROUNDUP((1-General!$F$7)*G179,0),""),"")</f>
        <v/>
      </c>
      <c r="J179" s="480" t="str">
        <f t="shared" si="16"/>
        <v/>
      </c>
      <c r="K179" t="e">
        <f t="shared" ca="1" si="17"/>
        <v>#NAME?</v>
      </c>
      <c r="L179"/>
      <c r="M179"/>
      <c r="N179"/>
    </row>
    <row r="180" spans="1:14" s="458" customFormat="1" ht="17.100000000000001" customHeight="1">
      <c r="A180" s="568"/>
      <c r="B180" s="568"/>
      <c r="C180" s="568"/>
      <c r="D180" s="463" t="str">
        <f t="shared" si="14"/>
        <v>IU-0173</v>
      </c>
      <c r="E180" s="468"/>
      <c r="F180" s="567"/>
      <c r="G180" s="469"/>
      <c r="H180" s="470" t="str">
        <f t="shared" si="15"/>
        <v/>
      </c>
      <c r="I180" s="481" t="str">
        <f>IF(G180&lt;&gt;"",IF(General!$F$7&lt;&gt;"",ROUNDUP((1-General!$F$7)*G180,0),""),"")</f>
        <v/>
      </c>
      <c r="J180" s="480" t="str">
        <f t="shared" si="16"/>
        <v/>
      </c>
      <c r="K180" t="e">
        <f t="shared" ca="1" si="17"/>
        <v>#NAME?</v>
      </c>
      <c r="L180"/>
      <c r="M180"/>
      <c r="N180"/>
    </row>
    <row r="181" spans="1:14" s="458" customFormat="1" ht="17.100000000000001" customHeight="1">
      <c r="A181" s="568"/>
      <c r="B181" s="568"/>
      <c r="C181" s="568"/>
      <c r="D181" s="463" t="str">
        <f t="shared" si="14"/>
        <v>IU-0174</v>
      </c>
      <c r="E181" s="468"/>
      <c r="F181" s="567"/>
      <c r="G181" s="469"/>
      <c r="H181" s="470" t="str">
        <f t="shared" si="15"/>
        <v/>
      </c>
      <c r="I181" s="481" t="str">
        <f>IF(G181&lt;&gt;"",IF(General!$F$7&lt;&gt;"",ROUNDUP((1-General!$F$7)*G181,0),""),"")</f>
        <v/>
      </c>
      <c r="J181" s="480" t="str">
        <f t="shared" si="16"/>
        <v/>
      </c>
      <c r="K181" t="e">
        <f t="shared" ca="1" si="17"/>
        <v>#NAME?</v>
      </c>
      <c r="L181"/>
      <c r="M181"/>
      <c r="N181"/>
    </row>
    <row r="182" spans="1:14" s="458" customFormat="1" ht="17.100000000000001" customHeight="1">
      <c r="A182" s="568"/>
      <c r="B182" s="568"/>
      <c r="C182" s="568"/>
      <c r="D182" s="463" t="str">
        <f t="shared" si="14"/>
        <v>IU-0175</v>
      </c>
      <c r="E182" s="468"/>
      <c r="F182" s="567"/>
      <c r="G182" s="469"/>
      <c r="H182" s="470" t="str">
        <f t="shared" si="15"/>
        <v/>
      </c>
      <c r="I182" s="481" t="str">
        <f>IF(G182&lt;&gt;"",IF(General!$F$7&lt;&gt;"",ROUNDUP((1-General!$F$7)*G182,0),""),"")</f>
        <v/>
      </c>
      <c r="J182" s="480" t="str">
        <f t="shared" si="16"/>
        <v/>
      </c>
      <c r="K182" t="e">
        <f t="shared" ca="1" si="17"/>
        <v>#NAME?</v>
      </c>
      <c r="L182"/>
      <c r="M182"/>
      <c r="N182"/>
    </row>
    <row r="183" spans="1:14" s="458" customFormat="1" ht="17.100000000000001" customHeight="1">
      <c r="A183" s="568"/>
      <c r="B183" s="568"/>
      <c r="C183" s="568"/>
      <c r="D183" s="463" t="str">
        <f t="shared" si="14"/>
        <v>IU-0176</v>
      </c>
      <c r="E183" s="468"/>
      <c r="F183" s="567"/>
      <c r="G183" s="469"/>
      <c r="H183" s="470" t="str">
        <f t="shared" si="15"/>
        <v/>
      </c>
      <c r="I183" s="481" t="str">
        <f>IF(G183&lt;&gt;"",IF(General!$F$7&lt;&gt;"",ROUNDUP((1-General!$F$7)*G183,0),""),"")</f>
        <v/>
      </c>
      <c r="J183" s="480" t="str">
        <f t="shared" si="16"/>
        <v/>
      </c>
      <c r="K183" t="e">
        <f t="shared" ca="1" si="17"/>
        <v>#NAME?</v>
      </c>
      <c r="L183"/>
      <c r="M183"/>
      <c r="N183"/>
    </row>
    <row r="184" spans="1:14" s="458" customFormat="1" ht="17.100000000000001" customHeight="1">
      <c r="A184" s="568"/>
      <c r="B184" s="568"/>
      <c r="C184" s="568"/>
      <c r="D184" s="463" t="str">
        <f t="shared" si="14"/>
        <v>IU-0177</v>
      </c>
      <c r="E184" s="468"/>
      <c r="F184" s="567"/>
      <c r="G184" s="469"/>
      <c r="H184" s="470" t="str">
        <f t="shared" si="15"/>
        <v/>
      </c>
      <c r="I184" s="481" t="str">
        <f>IF(G184&lt;&gt;"",IF(General!$F$7&lt;&gt;"",ROUNDUP((1-General!$F$7)*G184,0),""),"")</f>
        <v/>
      </c>
      <c r="J184" s="480" t="str">
        <f t="shared" si="16"/>
        <v/>
      </c>
      <c r="K184" t="e">
        <f t="shared" ca="1" si="17"/>
        <v>#NAME?</v>
      </c>
      <c r="L184"/>
      <c r="M184"/>
      <c r="N184"/>
    </row>
    <row r="185" spans="1:14" s="458" customFormat="1" ht="17.100000000000001" customHeight="1">
      <c r="A185" s="568"/>
      <c r="B185" s="568"/>
      <c r="C185" s="568"/>
      <c r="D185" s="463" t="str">
        <f t="shared" ref="D185:D206" si="18">"IU-0"&amp;ROW(A185)-7</f>
        <v>IU-0178</v>
      </c>
      <c r="E185" s="468"/>
      <c r="F185" s="567"/>
      <c r="G185" s="469"/>
      <c r="H185" s="470" t="str">
        <f t="shared" ref="H185:H206" si="19">IF(F185&lt;&gt;"",G185*F185,"")</f>
        <v/>
      </c>
      <c r="I185" s="481" t="str">
        <f>IF(G185&lt;&gt;"",IF(General!$F$7&lt;&gt;"",ROUNDUP((1-General!$F$7)*G185,0),""),"")</f>
        <v/>
      </c>
      <c r="J185" s="480" t="str">
        <f t="shared" ref="J185:J206" si="20">IFERROR(IF(F185&lt;&gt;"",I185*F185,""),H185)</f>
        <v/>
      </c>
      <c r="K185" t="e">
        <f t="shared" ref="K185:K206" ca="1" si="21">F185*ExtractKWValue(E185)</f>
        <v>#NAME?</v>
      </c>
      <c r="L185"/>
      <c r="M185"/>
      <c r="N185"/>
    </row>
    <row r="186" spans="1:14" s="458" customFormat="1" ht="17.100000000000001" customHeight="1">
      <c r="A186" s="568"/>
      <c r="B186" s="568"/>
      <c r="C186" s="568"/>
      <c r="D186" s="463" t="str">
        <f t="shared" si="18"/>
        <v>IU-0179</v>
      </c>
      <c r="E186" s="468"/>
      <c r="F186" s="567"/>
      <c r="G186" s="469"/>
      <c r="H186" s="470" t="str">
        <f t="shared" si="19"/>
        <v/>
      </c>
      <c r="I186" s="481" t="str">
        <f>IF(G186&lt;&gt;"",IF(General!$F$7&lt;&gt;"",ROUNDUP((1-General!$F$7)*G186,0),""),"")</f>
        <v/>
      </c>
      <c r="J186" s="480" t="str">
        <f t="shared" si="20"/>
        <v/>
      </c>
      <c r="K186" t="e">
        <f t="shared" ca="1" si="21"/>
        <v>#NAME?</v>
      </c>
      <c r="L186"/>
      <c r="M186"/>
      <c r="N186"/>
    </row>
    <row r="187" spans="1:14" s="458" customFormat="1" ht="17.100000000000001" customHeight="1">
      <c r="A187" s="568"/>
      <c r="B187" s="568"/>
      <c r="C187" s="568"/>
      <c r="D187" s="463" t="str">
        <f t="shared" si="18"/>
        <v>IU-0180</v>
      </c>
      <c r="E187" s="468"/>
      <c r="F187" s="567"/>
      <c r="G187" s="469"/>
      <c r="H187" s="470" t="str">
        <f t="shared" si="19"/>
        <v/>
      </c>
      <c r="I187" s="481" t="str">
        <f>IF(G187&lt;&gt;"",IF(General!$F$7&lt;&gt;"",ROUNDUP((1-General!$F$7)*G187,0),""),"")</f>
        <v/>
      </c>
      <c r="J187" s="480" t="str">
        <f t="shared" si="20"/>
        <v/>
      </c>
      <c r="K187" t="e">
        <f t="shared" ca="1" si="21"/>
        <v>#NAME?</v>
      </c>
      <c r="L187"/>
      <c r="M187"/>
      <c r="N187"/>
    </row>
    <row r="188" spans="1:14" s="458" customFormat="1" ht="17.100000000000001" customHeight="1">
      <c r="A188" s="568"/>
      <c r="B188" s="568"/>
      <c r="C188" s="568"/>
      <c r="D188" s="463" t="str">
        <f t="shared" si="18"/>
        <v>IU-0181</v>
      </c>
      <c r="E188" s="468"/>
      <c r="F188" s="567"/>
      <c r="G188" s="469"/>
      <c r="H188" s="470" t="str">
        <f t="shared" si="19"/>
        <v/>
      </c>
      <c r="I188" s="481" t="str">
        <f>IF(G188&lt;&gt;"",IF(General!$F$7&lt;&gt;"",ROUNDUP((1-General!$F$7)*G188,0),""),"")</f>
        <v/>
      </c>
      <c r="J188" s="480" t="str">
        <f t="shared" si="20"/>
        <v/>
      </c>
      <c r="K188" t="e">
        <f t="shared" ca="1" si="21"/>
        <v>#NAME?</v>
      </c>
      <c r="L188"/>
      <c r="M188"/>
      <c r="N188"/>
    </row>
    <row r="189" spans="1:14" s="458" customFormat="1" ht="17.100000000000001" customHeight="1">
      <c r="A189" s="568"/>
      <c r="B189" s="568"/>
      <c r="C189" s="568"/>
      <c r="D189" s="463" t="str">
        <f t="shared" si="18"/>
        <v>IU-0182</v>
      </c>
      <c r="E189" s="468"/>
      <c r="F189" s="567"/>
      <c r="G189" s="469"/>
      <c r="H189" s="470" t="str">
        <f t="shared" si="19"/>
        <v/>
      </c>
      <c r="I189" s="481" t="str">
        <f>IF(G189&lt;&gt;"",IF(General!$F$7&lt;&gt;"",ROUNDUP((1-General!$F$7)*G189,0),""),"")</f>
        <v/>
      </c>
      <c r="J189" s="480" t="str">
        <f t="shared" si="20"/>
        <v/>
      </c>
      <c r="K189" t="e">
        <f t="shared" ca="1" si="21"/>
        <v>#NAME?</v>
      </c>
      <c r="L189"/>
      <c r="M189"/>
      <c r="N189"/>
    </row>
    <row r="190" spans="1:14" s="458" customFormat="1" ht="17.100000000000001" customHeight="1">
      <c r="A190" s="568"/>
      <c r="B190" s="568"/>
      <c r="C190" s="568"/>
      <c r="D190" s="463" t="str">
        <f t="shared" si="18"/>
        <v>IU-0183</v>
      </c>
      <c r="E190" s="468"/>
      <c r="F190" s="567"/>
      <c r="G190" s="469"/>
      <c r="H190" s="470" t="str">
        <f t="shared" si="19"/>
        <v/>
      </c>
      <c r="I190" s="481" t="str">
        <f>IF(G190&lt;&gt;"",IF(General!$F$7&lt;&gt;"",ROUNDUP((1-General!$F$7)*G190,0),""),"")</f>
        <v/>
      </c>
      <c r="J190" s="480" t="str">
        <f t="shared" si="20"/>
        <v/>
      </c>
      <c r="K190" t="e">
        <f t="shared" ca="1" si="21"/>
        <v>#NAME?</v>
      </c>
      <c r="L190"/>
      <c r="M190"/>
      <c r="N190"/>
    </row>
    <row r="191" spans="1:14" s="458" customFormat="1" ht="17.100000000000001" customHeight="1">
      <c r="A191" s="568"/>
      <c r="B191" s="568"/>
      <c r="C191" s="568"/>
      <c r="D191" s="463" t="str">
        <f t="shared" si="18"/>
        <v>IU-0184</v>
      </c>
      <c r="E191" s="468"/>
      <c r="F191" s="567"/>
      <c r="G191" s="469"/>
      <c r="H191" s="470" t="str">
        <f t="shared" si="19"/>
        <v/>
      </c>
      <c r="I191" s="481" t="str">
        <f>IF(G191&lt;&gt;"",IF(General!$F$7&lt;&gt;"",ROUNDUP((1-General!$F$7)*G191,0),""),"")</f>
        <v/>
      </c>
      <c r="J191" s="480" t="str">
        <f t="shared" si="20"/>
        <v/>
      </c>
      <c r="K191" t="e">
        <f t="shared" ca="1" si="21"/>
        <v>#NAME?</v>
      </c>
      <c r="L191"/>
      <c r="M191"/>
      <c r="N191"/>
    </row>
    <row r="192" spans="1:14" s="458" customFormat="1" ht="17.100000000000001" customHeight="1">
      <c r="A192" s="568"/>
      <c r="B192" s="568"/>
      <c r="C192" s="568"/>
      <c r="D192" s="463" t="str">
        <f t="shared" si="18"/>
        <v>IU-0185</v>
      </c>
      <c r="E192" s="468"/>
      <c r="F192" s="567"/>
      <c r="G192" s="469"/>
      <c r="H192" s="470" t="str">
        <f t="shared" si="19"/>
        <v/>
      </c>
      <c r="I192" s="481" t="str">
        <f>IF(G192&lt;&gt;"",IF(General!$F$7&lt;&gt;"",ROUNDUP((1-General!$F$7)*G192,0),""),"")</f>
        <v/>
      </c>
      <c r="J192" s="480" t="str">
        <f t="shared" si="20"/>
        <v/>
      </c>
      <c r="K192" t="e">
        <f t="shared" ca="1" si="21"/>
        <v>#NAME?</v>
      </c>
      <c r="L192"/>
      <c r="M192"/>
      <c r="N192"/>
    </row>
    <row r="193" spans="1:14" s="458" customFormat="1" ht="17.100000000000001" customHeight="1">
      <c r="A193" s="568"/>
      <c r="B193" s="568"/>
      <c r="C193" s="568"/>
      <c r="D193" s="463" t="str">
        <f t="shared" si="18"/>
        <v>IU-0186</v>
      </c>
      <c r="E193" s="468"/>
      <c r="F193" s="567"/>
      <c r="G193" s="469"/>
      <c r="H193" s="470" t="str">
        <f t="shared" si="19"/>
        <v/>
      </c>
      <c r="I193" s="481" t="str">
        <f>IF(G193&lt;&gt;"",IF(General!$F$7&lt;&gt;"",ROUNDUP((1-General!$F$7)*G193,0),""),"")</f>
        <v/>
      </c>
      <c r="J193" s="480" t="str">
        <f t="shared" si="20"/>
        <v/>
      </c>
      <c r="K193" t="e">
        <f t="shared" ca="1" si="21"/>
        <v>#NAME?</v>
      </c>
      <c r="L193"/>
      <c r="M193"/>
      <c r="N193"/>
    </row>
    <row r="194" spans="1:14" s="458" customFormat="1" ht="17.100000000000001" customHeight="1">
      <c r="A194" s="568"/>
      <c r="B194" s="568"/>
      <c r="C194" s="568"/>
      <c r="D194" s="463" t="str">
        <f t="shared" si="18"/>
        <v>IU-0187</v>
      </c>
      <c r="E194" s="468"/>
      <c r="F194" s="567"/>
      <c r="G194" s="469"/>
      <c r="H194" s="470" t="str">
        <f t="shared" si="19"/>
        <v/>
      </c>
      <c r="I194" s="481" t="str">
        <f>IF(G194&lt;&gt;"",IF(General!$F$7&lt;&gt;"",ROUNDUP((1-General!$F$7)*G194,0),""),"")</f>
        <v/>
      </c>
      <c r="J194" s="480" t="str">
        <f t="shared" si="20"/>
        <v/>
      </c>
      <c r="K194" t="e">
        <f t="shared" ca="1" si="21"/>
        <v>#NAME?</v>
      </c>
      <c r="L194"/>
      <c r="M194"/>
      <c r="N194"/>
    </row>
    <row r="195" spans="1:14" s="458" customFormat="1" ht="17.100000000000001" customHeight="1">
      <c r="A195" s="568"/>
      <c r="B195" s="568"/>
      <c r="C195" s="568"/>
      <c r="D195" s="463" t="str">
        <f t="shared" si="18"/>
        <v>IU-0188</v>
      </c>
      <c r="E195" s="468"/>
      <c r="F195" s="567"/>
      <c r="G195" s="469"/>
      <c r="H195" s="470" t="str">
        <f t="shared" si="19"/>
        <v/>
      </c>
      <c r="I195" s="481" t="str">
        <f>IF(G195&lt;&gt;"",IF(General!$F$7&lt;&gt;"",ROUNDUP((1-General!$F$7)*G195,0),""),"")</f>
        <v/>
      </c>
      <c r="J195" s="480" t="str">
        <f t="shared" si="20"/>
        <v/>
      </c>
      <c r="K195" t="e">
        <f t="shared" ca="1" si="21"/>
        <v>#NAME?</v>
      </c>
      <c r="L195"/>
      <c r="M195"/>
      <c r="N195"/>
    </row>
    <row r="196" spans="1:14" s="458" customFormat="1" ht="17.100000000000001" customHeight="1">
      <c r="A196" s="568"/>
      <c r="B196" s="568"/>
      <c r="C196" s="568"/>
      <c r="D196" s="463" t="str">
        <f t="shared" si="18"/>
        <v>IU-0189</v>
      </c>
      <c r="E196" s="468"/>
      <c r="F196" s="567"/>
      <c r="G196" s="469"/>
      <c r="H196" s="470" t="str">
        <f t="shared" si="19"/>
        <v/>
      </c>
      <c r="I196" s="481" t="str">
        <f>IF(G196&lt;&gt;"",IF(General!$F$7&lt;&gt;"",ROUNDUP((1-General!$F$7)*G196,0),""),"")</f>
        <v/>
      </c>
      <c r="J196" s="480" t="str">
        <f t="shared" si="20"/>
        <v/>
      </c>
      <c r="K196" t="e">
        <f t="shared" ca="1" si="21"/>
        <v>#NAME?</v>
      </c>
      <c r="L196"/>
      <c r="M196"/>
      <c r="N196"/>
    </row>
    <row r="197" spans="1:14" s="458" customFormat="1" ht="17.100000000000001" customHeight="1">
      <c r="A197" s="568"/>
      <c r="B197" s="568"/>
      <c r="C197" s="568"/>
      <c r="D197" s="463" t="str">
        <f t="shared" si="18"/>
        <v>IU-0190</v>
      </c>
      <c r="E197" s="468"/>
      <c r="F197" s="567"/>
      <c r="G197" s="469"/>
      <c r="H197" s="470" t="str">
        <f t="shared" si="19"/>
        <v/>
      </c>
      <c r="I197" s="481" t="str">
        <f>IF(G197&lt;&gt;"",IF(General!$F$7&lt;&gt;"",ROUNDUP((1-General!$F$7)*G197,0),""),"")</f>
        <v/>
      </c>
      <c r="J197" s="480" t="str">
        <f t="shared" si="20"/>
        <v/>
      </c>
      <c r="K197" t="e">
        <f t="shared" ca="1" si="21"/>
        <v>#NAME?</v>
      </c>
      <c r="L197"/>
      <c r="M197"/>
      <c r="N197"/>
    </row>
    <row r="198" spans="1:14" s="458" customFormat="1" ht="17.100000000000001" customHeight="1">
      <c r="A198" s="568"/>
      <c r="B198" s="568"/>
      <c r="C198" s="568"/>
      <c r="D198" s="463" t="str">
        <f t="shared" si="18"/>
        <v>IU-0191</v>
      </c>
      <c r="E198" s="468"/>
      <c r="F198" s="567"/>
      <c r="G198" s="469"/>
      <c r="H198" s="470" t="str">
        <f t="shared" si="19"/>
        <v/>
      </c>
      <c r="I198" s="481" t="str">
        <f>IF(G198&lt;&gt;"",IF(General!$F$7&lt;&gt;"",ROUNDUP((1-General!$F$7)*G198,0),""),"")</f>
        <v/>
      </c>
      <c r="J198" s="480" t="str">
        <f t="shared" si="20"/>
        <v/>
      </c>
      <c r="K198" t="e">
        <f t="shared" ca="1" si="21"/>
        <v>#NAME?</v>
      </c>
      <c r="L198"/>
      <c r="M198"/>
      <c r="N198"/>
    </row>
    <row r="199" spans="1:14" s="458" customFormat="1" ht="17.100000000000001" customHeight="1">
      <c r="A199" s="568"/>
      <c r="B199" s="568"/>
      <c r="C199" s="568"/>
      <c r="D199" s="463" t="str">
        <f t="shared" si="18"/>
        <v>IU-0192</v>
      </c>
      <c r="E199" s="468"/>
      <c r="F199" s="567"/>
      <c r="G199" s="469"/>
      <c r="H199" s="470" t="str">
        <f t="shared" si="19"/>
        <v/>
      </c>
      <c r="I199" s="481" t="str">
        <f>IF(G199&lt;&gt;"",IF(General!$F$7&lt;&gt;"",ROUNDUP((1-General!$F$7)*G199,0),""),"")</f>
        <v/>
      </c>
      <c r="J199" s="480" t="str">
        <f t="shared" si="20"/>
        <v/>
      </c>
      <c r="K199" t="e">
        <f t="shared" ca="1" si="21"/>
        <v>#NAME?</v>
      </c>
      <c r="L199"/>
      <c r="M199"/>
      <c r="N199"/>
    </row>
    <row r="200" spans="1:14" s="458" customFormat="1" ht="17.100000000000001" customHeight="1">
      <c r="A200" s="568"/>
      <c r="B200" s="568"/>
      <c r="C200" s="568"/>
      <c r="D200" s="463" t="str">
        <f t="shared" si="18"/>
        <v>IU-0193</v>
      </c>
      <c r="E200" s="468"/>
      <c r="F200" s="567"/>
      <c r="G200" s="469"/>
      <c r="H200" s="470" t="str">
        <f t="shared" si="19"/>
        <v/>
      </c>
      <c r="I200" s="481" t="str">
        <f>IF(G200&lt;&gt;"",IF(General!$F$7&lt;&gt;"",ROUNDUP((1-General!$F$7)*G200,0),""),"")</f>
        <v/>
      </c>
      <c r="J200" s="480" t="str">
        <f t="shared" si="20"/>
        <v/>
      </c>
      <c r="K200" t="e">
        <f t="shared" ca="1" si="21"/>
        <v>#NAME?</v>
      </c>
      <c r="L200"/>
      <c r="M200"/>
      <c r="N200"/>
    </row>
    <row r="201" spans="1:14" s="458" customFormat="1" ht="17.100000000000001" customHeight="1">
      <c r="A201" s="568"/>
      <c r="B201" s="568"/>
      <c r="C201" s="568"/>
      <c r="D201" s="463" t="str">
        <f t="shared" si="18"/>
        <v>IU-0194</v>
      </c>
      <c r="E201" s="468"/>
      <c r="F201" s="567"/>
      <c r="G201" s="469"/>
      <c r="H201" s="470" t="str">
        <f t="shared" si="19"/>
        <v/>
      </c>
      <c r="I201" s="481" t="str">
        <f>IF(G201&lt;&gt;"",IF(General!$F$7&lt;&gt;"",ROUNDUP((1-General!$F$7)*G201,0),""),"")</f>
        <v/>
      </c>
      <c r="J201" s="480" t="str">
        <f t="shared" si="20"/>
        <v/>
      </c>
      <c r="K201" t="e">
        <f t="shared" ca="1" si="21"/>
        <v>#NAME?</v>
      </c>
      <c r="L201"/>
      <c r="M201"/>
      <c r="N201"/>
    </row>
    <row r="202" spans="1:14" s="458" customFormat="1" ht="17.100000000000001" customHeight="1">
      <c r="A202" s="568"/>
      <c r="B202" s="568"/>
      <c r="C202" s="568"/>
      <c r="D202" s="463" t="str">
        <f t="shared" si="18"/>
        <v>IU-0195</v>
      </c>
      <c r="E202" s="468"/>
      <c r="F202" s="567"/>
      <c r="G202" s="469"/>
      <c r="H202" s="470" t="str">
        <f t="shared" si="19"/>
        <v/>
      </c>
      <c r="I202" s="481" t="str">
        <f>IF(G202&lt;&gt;"",IF(General!$F$7&lt;&gt;"",ROUNDUP((1-General!$F$7)*G202,0),""),"")</f>
        <v/>
      </c>
      <c r="J202" s="480" t="str">
        <f t="shared" si="20"/>
        <v/>
      </c>
      <c r="K202" t="e">
        <f t="shared" ca="1" si="21"/>
        <v>#NAME?</v>
      </c>
      <c r="L202"/>
      <c r="M202"/>
      <c r="N202"/>
    </row>
    <row r="203" spans="1:14" s="458" customFormat="1" ht="17.100000000000001" customHeight="1">
      <c r="A203" s="568"/>
      <c r="B203" s="568"/>
      <c r="C203" s="568"/>
      <c r="D203" s="463" t="str">
        <f t="shared" si="18"/>
        <v>IU-0196</v>
      </c>
      <c r="E203" s="468"/>
      <c r="F203" s="567"/>
      <c r="G203" s="469"/>
      <c r="H203" s="470" t="str">
        <f t="shared" si="19"/>
        <v/>
      </c>
      <c r="I203" s="481" t="str">
        <f>IF(G203&lt;&gt;"",IF(General!$F$7&lt;&gt;"",ROUNDUP((1-General!$F$7)*G203,0),""),"")</f>
        <v/>
      </c>
      <c r="J203" s="480" t="str">
        <f t="shared" si="20"/>
        <v/>
      </c>
      <c r="K203" t="e">
        <f t="shared" ca="1" si="21"/>
        <v>#NAME?</v>
      </c>
      <c r="L203"/>
      <c r="M203"/>
      <c r="N203"/>
    </row>
    <row r="204" spans="1:14" s="458" customFormat="1" ht="17.100000000000001" customHeight="1">
      <c r="A204" s="568"/>
      <c r="B204" s="568"/>
      <c r="C204" s="568"/>
      <c r="D204" s="463" t="str">
        <f t="shared" si="18"/>
        <v>IU-0197</v>
      </c>
      <c r="E204" s="468"/>
      <c r="F204" s="567"/>
      <c r="G204" s="469"/>
      <c r="H204" s="470" t="str">
        <f t="shared" si="19"/>
        <v/>
      </c>
      <c r="I204" s="481" t="str">
        <f>IF(G204&lt;&gt;"",IF(General!$F$7&lt;&gt;"",ROUNDUP((1-General!$F$7)*G204,0),""),"")</f>
        <v/>
      </c>
      <c r="J204" s="480" t="str">
        <f t="shared" si="20"/>
        <v/>
      </c>
      <c r="K204" t="e">
        <f t="shared" ca="1" si="21"/>
        <v>#NAME?</v>
      </c>
      <c r="L204"/>
      <c r="M204"/>
      <c r="N204"/>
    </row>
    <row r="205" spans="1:14" s="458" customFormat="1" ht="17.100000000000001" customHeight="1">
      <c r="A205" s="568"/>
      <c r="B205" s="568"/>
      <c r="C205" s="568"/>
      <c r="D205" s="463" t="str">
        <f t="shared" si="18"/>
        <v>IU-0198</v>
      </c>
      <c r="E205" s="468"/>
      <c r="F205" s="567"/>
      <c r="G205" s="469"/>
      <c r="H205" s="470" t="str">
        <f t="shared" si="19"/>
        <v/>
      </c>
      <c r="I205" s="481" t="str">
        <f>IF(G205&lt;&gt;"",IF(General!$F$7&lt;&gt;"",ROUNDUP((1-General!$F$7)*G205,0),""),"")</f>
        <v/>
      </c>
      <c r="J205" s="480" t="str">
        <f t="shared" si="20"/>
        <v/>
      </c>
      <c r="K205" t="e">
        <f t="shared" ca="1" si="21"/>
        <v>#NAME?</v>
      </c>
      <c r="L205"/>
      <c r="M205"/>
      <c r="N205"/>
    </row>
    <row r="206" spans="1:14" s="458" customFormat="1" ht="17.100000000000001" customHeight="1">
      <c r="A206" s="568"/>
      <c r="B206" s="568"/>
      <c r="C206" s="568"/>
      <c r="D206" s="463" t="str">
        <f t="shared" si="18"/>
        <v>IU-0199</v>
      </c>
      <c r="E206" s="468"/>
      <c r="F206" s="567"/>
      <c r="G206" s="469"/>
      <c r="H206" s="470" t="str">
        <f t="shared" si="19"/>
        <v/>
      </c>
      <c r="I206" s="481" t="str">
        <f>IF(G206&lt;&gt;"",IF(General!$F$7&lt;&gt;"",ROUNDUP((1-General!$F$7)*G206,0),""),"")</f>
        <v/>
      </c>
      <c r="J206" s="480" t="str">
        <f t="shared" si="20"/>
        <v/>
      </c>
      <c r="K206" t="e">
        <f t="shared" ca="1" si="21"/>
        <v>#NAME?</v>
      </c>
      <c r="L206"/>
      <c r="M206"/>
      <c r="N206"/>
    </row>
    <row r="207" spans="1:14" customFormat="1" ht="16.899999999999999" customHeight="1">
      <c r="A207" s="568"/>
      <c r="B207" s="568"/>
      <c r="C207" s="568"/>
      <c r="D207" s="464" t="str">
        <f t="shared" si="0"/>
        <v>IU-0200</v>
      </c>
      <c r="E207" s="471"/>
      <c r="F207" s="566"/>
      <c r="G207" s="466"/>
      <c r="H207" s="467" t="str">
        <f t="shared" si="8"/>
        <v/>
      </c>
      <c r="I207" s="481" t="str">
        <f>IF(G207&lt;&gt;"",IF(General!$F$7&lt;&gt;"",ROUNDUP((1-General!$F$7)*G207,0),""),"")</f>
        <v/>
      </c>
      <c r="J207" s="480" t="str">
        <f t="shared" si="2"/>
        <v/>
      </c>
      <c r="K207" t="e">
        <f t="shared" ca="1" si="9"/>
        <v>#NAME?</v>
      </c>
    </row>
    <row r="208" spans="1:14" customFormat="1" ht="16.899999999999999" customHeight="1" thickBot="1">
      <c r="A208" s="568"/>
      <c r="B208" s="568"/>
      <c r="C208" s="568"/>
      <c r="D208" s="680"/>
      <c r="E208" s="681"/>
      <c r="F208" s="682"/>
      <c r="G208" s="683"/>
      <c r="H208" s="684"/>
      <c r="I208" s="677"/>
      <c r="J208" s="676"/>
    </row>
    <row r="209" spans="2:11" ht="16.899999999999999" customHeight="1" thickBot="1">
      <c r="D209" s="472"/>
      <c r="E209" s="473"/>
      <c r="F209" s="678">
        <f>SUM(F8:F207)</f>
        <v>0</v>
      </c>
      <c r="G209" s="679" t="s">
        <v>384</v>
      </c>
      <c r="H209" s="474">
        <f>SUM(H8:H207)</f>
        <v>0</v>
      </c>
      <c r="I209" s="475" t="s">
        <v>385</v>
      </c>
      <c r="J209" s="476">
        <f>SUM(J8:J207)</f>
        <v>0</v>
      </c>
      <c r="K209" t="e">
        <f ca="1">SUM(K8:K207)</f>
        <v>#NAME?</v>
      </c>
    </row>
    <row r="210" spans="2:11" ht="15.75" thickBot="1">
      <c r="F210" s="817" t="s">
        <v>879</v>
      </c>
      <c r="G210" s="818"/>
      <c r="H210" s="474" t="e">
        <f ca="1">+K209</f>
        <v>#NAME?</v>
      </c>
      <c r="I210" s="706"/>
    </row>
    <row r="212" spans="2:11" ht="39.6" customHeight="1"/>
    <row r="213" spans="2:11" ht="39.6" customHeight="1"/>
    <row r="215" spans="2:11" ht="36.6" customHeight="1">
      <c r="D215" s="685" t="str">
        <f>IF(E215&lt;&gt;"","-","")</f>
        <v>-</v>
      </c>
      <c r="E215" s="816" t="str">
        <f>IF(VRF="Gree","Indoor unit price includes wired controller for ducted and wireless controller for both cassette and high wall units","")</f>
        <v>Indoor unit price includes wired controller for ducted and wireless controller for both cassette and high wall units</v>
      </c>
      <c r="F215" s="816"/>
      <c r="G215" s="816"/>
      <c r="H215" s="816"/>
    </row>
    <row r="216" spans="2:11" ht="37.9" customHeight="1">
      <c r="D216" s="685" t="s">
        <v>421</v>
      </c>
      <c r="E216" s="816" t="s">
        <v>430</v>
      </c>
      <c r="F216" s="816"/>
      <c r="G216" s="816"/>
      <c r="H216" s="816"/>
    </row>
    <row r="223" spans="2:11">
      <c r="B223" t="s">
        <v>843</v>
      </c>
    </row>
    <row r="224" spans="2:11">
      <c r="B224" t="s">
        <v>844</v>
      </c>
    </row>
    <row r="225" spans="2:2">
      <c r="B225" t="s">
        <v>845</v>
      </c>
    </row>
    <row r="226" spans="2:2">
      <c r="B226" t="s">
        <v>846</v>
      </c>
    </row>
    <row r="227" spans="2:2">
      <c r="B227" t="s">
        <v>847</v>
      </c>
    </row>
    <row r="228" spans="2:2">
      <c r="B228" t="s">
        <v>848</v>
      </c>
    </row>
    <row r="229" spans="2:2">
      <c r="B229" t="s">
        <v>849</v>
      </c>
    </row>
    <row r="230" spans="2:2">
      <c r="B230" t="s">
        <v>850</v>
      </c>
    </row>
    <row r="231" spans="2:2">
      <c r="B231" t="s">
        <v>851</v>
      </c>
    </row>
    <row r="232" spans="2:2">
      <c r="B232" t="s">
        <v>852</v>
      </c>
    </row>
    <row r="233" spans="2:2">
      <c r="B233" t="s">
        <v>853</v>
      </c>
    </row>
    <row r="234" spans="2:2">
      <c r="B234" t="s">
        <v>854</v>
      </c>
    </row>
    <row r="235" spans="2:2">
      <c r="B235" t="s">
        <v>855</v>
      </c>
    </row>
    <row r="236" spans="2:2">
      <c r="B236" t="s">
        <v>856</v>
      </c>
    </row>
    <row r="237" spans="2:2">
      <c r="B237" t="s">
        <v>857</v>
      </c>
    </row>
    <row r="238" spans="2:2">
      <c r="B238" t="s">
        <v>858</v>
      </c>
    </row>
    <row r="239" spans="2:2">
      <c r="B239" t="s">
        <v>859</v>
      </c>
    </row>
    <row r="240" spans="2:2">
      <c r="B240" t="s">
        <v>860</v>
      </c>
    </row>
    <row r="241" spans="2:2">
      <c r="B241" t="s">
        <v>861</v>
      </c>
    </row>
    <row r="242" spans="2:2">
      <c r="B242" t="s">
        <v>862</v>
      </c>
    </row>
    <row r="243" spans="2:2">
      <c r="B243" t="s">
        <v>863</v>
      </c>
    </row>
    <row r="244" spans="2:2">
      <c r="B244" t="s">
        <v>864</v>
      </c>
    </row>
    <row r="245" spans="2:2">
      <c r="B245" t="s">
        <v>865</v>
      </c>
    </row>
    <row r="246" spans="2:2">
      <c r="B246" t="s">
        <v>866</v>
      </c>
    </row>
    <row r="247" spans="2:2">
      <c r="B247" t="s">
        <v>867</v>
      </c>
    </row>
    <row r="248" spans="2:2">
      <c r="B248" t="s">
        <v>868</v>
      </c>
    </row>
    <row r="249" spans="2:2">
      <c r="B249" t="s">
        <v>869</v>
      </c>
    </row>
    <row r="250" spans="2:2">
      <c r="B250" t="s">
        <v>870</v>
      </c>
    </row>
    <row r="251" spans="2:2">
      <c r="B251" t="s">
        <v>871</v>
      </c>
    </row>
    <row r="252" spans="2:2">
      <c r="B252" t="s">
        <v>872</v>
      </c>
    </row>
    <row r="253" spans="2:2">
      <c r="B253" t="s">
        <v>873</v>
      </c>
    </row>
    <row r="254" spans="2:2">
      <c r="B254" t="s">
        <v>874</v>
      </c>
    </row>
    <row r="255" spans="2:2">
      <c r="B255" t="s">
        <v>875</v>
      </c>
    </row>
    <row r="256" spans="2:2">
      <c r="B256" t="s">
        <v>876</v>
      </c>
    </row>
    <row r="257" spans="2:2">
      <c r="B257" t="s">
        <v>877</v>
      </c>
    </row>
    <row r="258" spans="2:2">
      <c r="B258" t="s">
        <v>878</v>
      </c>
    </row>
  </sheetData>
  <mergeCells count="5">
    <mergeCell ref="E6:F6"/>
    <mergeCell ref="F1:H2"/>
    <mergeCell ref="E216:H216"/>
    <mergeCell ref="E215:H215"/>
    <mergeCell ref="F210:G210"/>
  </mergeCells>
  <dataValidations count="9">
    <dataValidation type="list" allowBlank="1" showInputMessage="1" showErrorMessage="1" sqref="B10" xr:uid="{AF7BA1D4-DD82-474E-BF11-627145D6BE9C}">
      <formula1>"Branch Box,Hydro Box"</formula1>
    </dataValidation>
    <dataValidation type="list" allowBlank="1" showInputMessage="1" showErrorMessage="1" sqref="C10" xr:uid="{973DD1F3-EA20-4B9A-92D6-C5485E7BDDB1}">
      <formula1>B276:B277</formula1>
    </dataValidation>
    <dataValidation type="list" allowBlank="1" showInputMessage="1" showErrorMessage="1" sqref="B11" xr:uid="{9EB17BA1-DD4E-4E6B-89F8-7AC7D61AB3D6}">
      <formula1>"Low Static,Medium Static,Super HS"</formula1>
    </dataValidation>
    <dataValidation type="list" allowBlank="1" showInputMessage="1" showErrorMessage="1" sqref="C11" xr:uid="{76569B6C-04DE-4B44-80F7-331B4925BAA8}">
      <formula1>B278:B301</formula1>
    </dataValidation>
    <dataValidation type="list" allowBlank="1" showInputMessage="1" showErrorMessage="1" sqref="B9" xr:uid="{FBA5D10A-F9AC-4D5A-9F63-A74281F99AB6}">
      <formula1>"Big Duct,ERV,High Static,Low Static,Medium Static,Super HS"</formula1>
    </dataValidation>
    <dataValidation type="list" allowBlank="1" showInputMessage="1" showErrorMessage="1" sqref="C9" xr:uid="{B69CD629-41A3-460E-8F1C-EAE29CC6A440}">
      <formula1>B262:B299</formula1>
    </dataValidation>
    <dataValidation type="list" allowBlank="1" showInputMessage="1" showErrorMessage="1" sqref="A8:A216" xr:uid="{D890F440-370F-42A8-B1A1-28CAEEE4EB72}">
      <formula1>"AHU KIT,Cassette,Concealed-Floor Ceiling,Console,Ducted,ERV,Floor Ceiling,Floor Stand,HR,Total Fresh,Wall Mounted"</formula1>
    </dataValidation>
    <dataValidation type="list" allowBlank="1" showInputMessage="1" showErrorMessage="1" sqref="B8" xr:uid="{B52F77D1-2164-4434-AE72-0212B0E8027C}">
      <formula1>"Big Duct,ERV,High Static,Low Static,Medium Static,Motorized Grill,Super HS"</formula1>
    </dataValidation>
    <dataValidation type="list" allowBlank="1" showInputMessage="1" showErrorMessage="1" sqref="C8" xr:uid="{B253F494-F6A3-419A-8E6F-F0314099935E}">
      <formula1>B223:B258</formula1>
    </dataValidation>
  </dataValidations>
  <printOptions horizontalCentered="1"/>
  <pageMargins left="0.25" right="0.25" top="0" bottom="0" header="0" footer="0"/>
  <pageSetup paperSize="9" scale="21" orientation="portrait" horizontalDpi="1200" verticalDpi="120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27355-86D1-4486-9294-83127E098281}">
  <sheetPr codeName="Sheet10">
    <pageSetUpPr fitToPage="1"/>
  </sheetPr>
  <dimension ref="A1:BH1877"/>
  <sheetViews>
    <sheetView view="pageBreakPreview" topLeftCell="A10" zoomScaleNormal="100" zoomScaleSheetLayoutView="100" workbookViewId="0">
      <selection activeCell="A17" sqref="A17:N55"/>
    </sheetView>
  </sheetViews>
  <sheetFormatPr defaultColWidth="9.140625" defaultRowHeight="35.1" customHeight="1" outlineLevelRow="1"/>
  <cols>
    <col min="1" max="1" width="15.28515625" style="104" customWidth="1"/>
    <col min="2" max="2" width="17.140625" style="166" customWidth="1"/>
    <col min="3" max="3" width="47.42578125" style="162" customWidth="1"/>
    <col min="4" max="4" width="9.7109375" style="166" customWidth="1"/>
    <col min="5" max="8" width="9.7109375" style="167" customWidth="1"/>
    <col min="9" max="58" width="9.140625" style="104"/>
    <col min="59" max="69" width="0" hidden="1" customWidth="1"/>
  </cols>
  <sheetData>
    <row r="1" spans="1:60" ht="25.15" customHeight="1">
      <c r="B1" s="612"/>
      <c r="C1" s="612"/>
      <c r="D1" s="786"/>
      <c r="E1" s="786"/>
      <c r="F1" s="786"/>
      <c r="G1" s="612"/>
      <c r="H1" s="612"/>
    </row>
    <row r="2" spans="1:60" ht="25.15" customHeight="1">
      <c r="B2" s="612"/>
      <c r="C2" s="612"/>
      <c r="D2" s="786"/>
      <c r="E2" s="786"/>
      <c r="F2" s="786"/>
      <c r="G2" s="612"/>
      <c r="H2" s="612"/>
      <c r="BG2" t="s">
        <v>701</v>
      </c>
      <c r="BH2" t="s">
        <v>704</v>
      </c>
    </row>
    <row r="3" spans="1:60" ht="25.15" customHeight="1">
      <c r="B3" s="612"/>
      <c r="C3" s="612"/>
      <c r="D3" s="786"/>
      <c r="E3" s="786"/>
      <c r="F3" s="786"/>
      <c r="G3" s="612"/>
      <c r="H3" s="612"/>
      <c r="BG3" t="s">
        <v>702</v>
      </c>
      <c r="BH3" t="s">
        <v>701</v>
      </c>
    </row>
    <row r="4" spans="1:60" ht="25.15" customHeight="1">
      <c r="B4" s="612"/>
      <c r="C4" s="612"/>
      <c r="D4" s="786"/>
      <c r="E4" s="786"/>
      <c r="F4" s="786"/>
      <c r="G4" s="612"/>
      <c r="H4" s="612"/>
      <c r="I4" s="168"/>
      <c r="J4" s="168"/>
      <c r="K4" s="168"/>
      <c r="L4" s="168"/>
      <c r="M4" s="168"/>
      <c r="N4" s="168"/>
      <c r="O4" s="168"/>
      <c r="P4" s="168"/>
      <c r="Q4" s="168"/>
      <c r="R4" s="168"/>
      <c r="S4" s="168"/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68"/>
      <c r="AH4" s="168"/>
      <c r="AI4" s="168"/>
      <c r="AJ4" s="168"/>
      <c r="AK4" s="168"/>
      <c r="AL4" s="168"/>
      <c r="AM4" s="168"/>
      <c r="AN4" s="168"/>
      <c r="AO4" s="168"/>
      <c r="AP4" s="168"/>
      <c r="AQ4" s="168"/>
      <c r="AR4" s="168"/>
      <c r="AS4" s="168"/>
      <c r="AT4" s="168"/>
      <c r="AU4" s="168"/>
      <c r="AV4" s="168"/>
      <c r="AW4" s="168"/>
      <c r="AX4" s="168"/>
      <c r="AY4" s="168"/>
      <c r="AZ4" s="168"/>
      <c r="BA4" s="168"/>
      <c r="BB4" s="168"/>
      <c r="BC4" s="168"/>
      <c r="BD4" s="168"/>
      <c r="BE4" s="168"/>
      <c r="BF4" s="168"/>
      <c r="BG4" t="s">
        <v>703</v>
      </c>
      <c r="BH4" t="s">
        <v>702</v>
      </c>
    </row>
    <row r="5" spans="1:60" ht="35.1" customHeight="1" outlineLevel="1" thickBot="1">
      <c r="C5" s="810" t="s">
        <v>891</v>
      </c>
      <c r="D5" s="810"/>
      <c r="E5" s="810"/>
      <c r="F5" s="608"/>
      <c r="G5" s="608"/>
      <c r="H5" s="608"/>
      <c r="BG5" t="s">
        <v>704</v>
      </c>
      <c r="BH5" t="s">
        <v>703</v>
      </c>
    </row>
    <row r="6" spans="1:60" ht="35.1" customHeight="1" outlineLevel="1">
      <c r="B6" s="303" t="s">
        <v>341</v>
      </c>
      <c r="C6" s="304" t="s">
        <v>26</v>
      </c>
      <c r="D6" s="304" t="s">
        <v>383</v>
      </c>
      <c r="E6" s="304" t="s">
        <v>654</v>
      </c>
      <c r="F6" s="305" t="s">
        <v>663</v>
      </c>
      <c r="G6" s="304" t="s">
        <v>662</v>
      </c>
      <c r="H6" s="305" t="s">
        <v>653</v>
      </c>
      <c r="BG6" t="s">
        <v>705</v>
      </c>
      <c r="BH6" t="s">
        <v>705</v>
      </c>
    </row>
    <row r="7" spans="1:60" ht="20.100000000000001" customHeight="1" outlineLevel="1">
      <c r="B7" s="130">
        <f>A7</f>
        <v>0</v>
      </c>
      <c r="C7" s="131"/>
      <c r="D7" s="132"/>
      <c r="E7" s="306"/>
      <c r="F7" s="307" t="str">
        <f t="shared" ref="F7:F56" si="0">IF(D7=0,"",+D7*E7)</f>
        <v/>
      </c>
      <c r="G7" s="306" t="str">
        <f>IF(E7&lt;&gt;"",IF(General!$F$7&lt;&gt;"",ROUNDUP((1-General!$F$7)*E7,0),E7),"")</f>
        <v/>
      </c>
      <c r="H7" s="307" t="str">
        <f>IFERROR(IF(F7&lt;&gt;"",G7*D7,""),F7)</f>
        <v/>
      </c>
      <c r="BG7" t="s">
        <v>706</v>
      </c>
      <c r="BH7" t="s">
        <v>707</v>
      </c>
    </row>
    <row r="8" spans="1:60" ht="20.100000000000001" customHeight="1" outlineLevel="1">
      <c r="B8" s="125">
        <f>A8</f>
        <v>0</v>
      </c>
      <c r="C8" s="126"/>
      <c r="D8" s="127"/>
      <c r="E8" s="308"/>
      <c r="F8" s="309" t="str">
        <f t="shared" si="0"/>
        <v/>
      </c>
      <c r="G8" s="308" t="str">
        <f>IF(E8&lt;&gt;"",IF(General!$F$7&lt;&gt;"",ROUNDUP((1-General!$F$7)*E8,0),E8),"")</f>
        <v/>
      </c>
      <c r="H8" s="309" t="str">
        <f t="shared" ref="H8:H56" si="1">IFERROR(IF(F8&lt;&gt;"",G8*D8,""),F8)</f>
        <v/>
      </c>
      <c r="BG8" t="s">
        <v>707</v>
      </c>
      <c r="BH8" t="s">
        <v>715</v>
      </c>
    </row>
    <row r="9" spans="1:60" ht="20.100000000000001" customHeight="1" outlineLevel="1">
      <c r="A9" s="162"/>
      <c r="B9" s="130">
        <f t="shared" ref="B9:B16" si="2">A9</f>
        <v>0</v>
      </c>
      <c r="C9" s="131"/>
      <c r="D9" s="132"/>
      <c r="E9" s="306"/>
      <c r="F9" s="307" t="str">
        <f t="shared" si="0"/>
        <v/>
      </c>
      <c r="G9" s="306" t="str">
        <f>IF(E9&lt;&gt;"",IF(General!$F$7&lt;&gt;"",ROUNDUP((1-General!$F$7)*E9,0),E9),"")</f>
        <v/>
      </c>
      <c r="H9" s="307" t="str">
        <f t="shared" si="1"/>
        <v/>
      </c>
      <c r="I9" s="122"/>
      <c r="J9" s="122"/>
      <c r="K9" s="122"/>
      <c r="L9" s="122"/>
      <c r="M9" s="122"/>
      <c r="N9" s="122"/>
      <c r="O9" s="122"/>
      <c r="P9" s="122"/>
      <c r="Q9" s="122"/>
      <c r="R9" s="122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  <c r="AH9" s="122"/>
      <c r="AI9" s="122"/>
      <c r="AJ9" s="122"/>
      <c r="AK9" s="122"/>
      <c r="AL9" s="122"/>
      <c r="AM9" s="122"/>
      <c r="AN9" s="122"/>
      <c r="AO9" s="122"/>
      <c r="AP9" s="122"/>
      <c r="AQ9" s="122"/>
      <c r="AR9" s="122"/>
      <c r="AS9" s="122"/>
      <c r="AT9" s="122"/>
      <c r="AU9" s="122"/>
      <c r="AV9" s="122"/>
      <c r="AW9" s="122"/>
      <c r="AX9" s="122"/>
      <c r="AY9" s="122"/>
      <c r="AZ9" s="122"/>
      <c r="BA9" s="122"/>
      <c r="BB9" s="122"/>
      <c r="BC9" s="122"/>
      <c r="BD9" s="122"/>
      <c r="BE9" s="122"/>
      <c r="BF9" s="122"/>
      <c r="BG9" t="s">
        <v>708</v>
      </c>
      <c r="BH9" t="s">
        <v>716</v>
      </c>
    </row>
    <row r="10" spans="1:60" ht="20.100000000000001" customHeight="1" outlineLevel="1">
      <c r="B10" s="125">
        <f t="shared" si="2"/>
        <v>0</v>
      </c>
      <c r="C10" s="126"/>
      <c r="D10" s="127"/>
      <c r="E10" s="308"/>
      <c r="F10" s="309" t="str">
        <f t="shared" si="0"/>
        <v/>
      </c>
      <c r="G10" s="308" t="str">
        <f>IF(E10&lt;&gt;"",IF(General!$F$7&lt;&gt;"",ROUNDUP((1-General!$F$7)*E10,0),E10),"")</f>
        <v/>
      </c>
      <c r="H10" s="309" t="str">
        <f t="shared" si="1"/>
        <v/>
      </c>
      <c r="BG10" t="s">
        <v>709</v>
      </c>
      <c r="BH10" t="s">
        <v>709</v>
      </c>
    </row>
    <row r="11" spans="1:60" ht="20.100000000000001" customHeight="1" outlineLevel="1">
      <c r="A11" s="162"/>
      <c r="B11" s="130">
        <f t="shared" si="2"/>
        <v>0</v>
      </c>
      <c r="C11" s="131"/>
      <c r="D11" s="132"/>
      <c r="E11" s="306"/>
      <c r="F11" s="307" t="str">
        <f t="shared" si="0"/>
        <v/>
      </c>
      <c r="G11" s="306" t="str">
        <f>IF(E11&lt;&gt;"",IF(General!$F$7&lt;&gt;"",ROUNDUP((1-General!$F$7)*E11,0),E11),"")</f>
        <v/>
      </c>
      <c r="H11" s="307" t="str">
        <f t="shared" si="1"/>
        <v/>
      </c>
      <c r="I11" s="122"/>
      <c r="J11" s="122"/>
      <c r="K11" s="122"/>
      <c r="L11" s="122"/>
      <c r="M11" s="122"/>
      <c r="N11" s="122"/>
      <c r="O11" s="122"/>
      <c r="P11" s="122"/>
      <c r="Q11" s="122"/>
      <c r="R11" s="122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  <c r="AH11" s="122"/>
      <c r="AI11" s="122"/>
      <c r="AJ11" s="122"/>
      <c r="AK11" s="122"/>
      <c r="AL11" s="122"/>
      <c r="AM11" s="122"/>
      <c r="AN11" s="122"/>
      <c r="AO11" s="122"/>
      <c r="AP11" s="122"/>
      <c r="AQ11" s="122"/>
      <c r="AR11" s="122"/>
      <c r="AS11" s="122"/>
      <c r="AT11" s="122"/>
      <c r="AU11" s="122"/>
      <c r="AV11" s="122"/>
      <c r="AW11" s="122"/>
      <c r="AX11" s="122"/>
      <c r="AY11" s="122"/>
      <c r="AZ11" s="122"/>
      <c r="BA11" s="122"/>
      <c r="BB11" s="122"/>
      <c r="BC11" s="122"/>
      <c r="BD11" s="122"/>
      <c r="BE11" s="122"/>
      <c r="BF11" s="122"/>
      <c r="BG11" t="s">
        <v>710</v>
      </c>
      <c r="BH11" t="s">
        <v>710</v>
      </c>
    </row>
    <row r="12" spans="1:60" ht="20.100000000000001" customHeight="1" outlineLevel="1">
      <c r="B12" s="125">
        <f t="shared" si="2"/>
        <v>0</v>
      </c>
      <c r="C12" s="126"/>
      <c r="D12" s="127"/>
      <c r="E12" s="308"/>
      <c r="F12" s="309" t="str">
        <f t="shared" si="0"/>
        <v/>
      </c>
      <c r="G12" s="308" t="str">
        <f>IF(E12&lt;&gt;"",IF(General!$F$7&lt;&gt;"",ROUNDUP((1-General!$F$7)*E12,0),E12),"")</f>
        <v/>
      </c>
      <c r="H12" s="309" t="str">
        <f t="shared" si="1"/>
        <v/>
      </c>
      <c r="BG12" t="s">
        <v>711</v>
      </c>
      <c r="BH12" t="s">
        <v>711</v>
      </c>
    </row>
    <row r="13" spans="1:60" ht="20.100000000000001" customHeight="1" outlineLevel="1">
      <c r="A13" s="162"/>
      <c r="B13" s="130">
        <f t="shared" si="2"/>
        <v>0</v>
      </c>
      <c r="C13" s="131"/>
      <c r="D13" s="132"/>
      <c r="E13" s="306"/>
      <c r="F13" s="307" t="str">
        <f t="shared" si="0"/>
        <v/>
      </c>
      <c r="G13" s="306" t="str">
        <f>IF(E13&lt;&gt;"",IF(General!$F$7&lt;&gt;"",ROUNDUP((1-General!$F$7)*E13,0),E13),"")</f>
        <v/>
      </c>
      <c r="H13" s="307" t="str">
        <f t="shared" si="1"/>
        <v/>
      </c>
      <c r="I13" s="122"/>
      <c r="J13" s="122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  <c r="AH13" s="122"/>
      <c r="AI13" s="122"/>
      <c r="AJ13" s="122"/>
      <c r="AK13" s="122"/>
      <c r="AL13" s="122"/>
      <c r="AM13" s="122"/>
      <c r="AN13" s="122"/>
      <c r="AO13" s="122"/>
      <c r="AP13" s="122"/>
      <c r="AQ13" s="122"/>
      <c r="AR13" s="122"/>
      <c r="AS13" s="122"/>
      <c r="AT13" s="122"/>
      <c r="AU13" s="122"/>
      <c r="AV13" s="122"/>
      <c r="AW13" s="122"/>
      <c r="AX13" s="122"/>
      <c r="AY13" s="122"/>
      <c r="AZ13" s="122"/>
      <c r="BA13" s="122"/>
      <c r="BB13" s="122"/>
      <c r="BC13" s="122"/>
      <c r="BD13" s="122"/>
      <c r="BE13" s="122"/>
      <c r="BF13" s="122"/>
      <c r="BG13" t="s">
        <v>712</v>
      </c>
      <c r="BH13" t="s">
        <v>712</v>
      </c>
    </row>
    <row r="14" spans="1:60" ht="20.100000000000001" customHeight="1" outlineLevel="1">
      <c r="B14" s="125">
        <f t="shared" si="2"/>
        <v>0</v>
      </c>
      <c r="C14" s="126"/>
      <c r="D14" s="127"/>
      <c r="E14" s="308"/>
      <c r="F14" s="309" t="str">
        <f t="shared" si="0"/>
        <v/>
      </c>
      <c r="G14" s="308" t="str">
        <f>IF(E14&lt;&gt;"",IF(General!$F$7&lt;&gt;"",ROUNDUP((1-General!$F$7)*E14,0),E14),"")</f>
        <v/>
      </c>
      <c r="H14" s="309" t="str">
        <f t="shared" si="1"/>
        <v/>
      </c>
      <c r="BG14" t="s">
        <v>713</v>
      </c>
      <c r="BH14" t="s">
        <v>713</v>
      </c>
    </row>
    <row r="15" spans="1:60" ht="20.100000000000001" customHeight="1" outlineLevel="1">
      <c r="A15" s="162"/>
      <c r="B15" s="130">
        <f t="shared" si="2"/>
        <v>0</v>
      </c>
      <c r="C15" s="131"/>
      <c r="D15" s="132"/>
      <c r="E15" s="306"/>
      <c r="F15" s="307" t="str">
        <f t="shared" si="0"/>
        <v/>
      </c>
      <c r="G15" s="306" t="str">
        <f>IF(E15&lt;&gt;"",IF(General!$F$7&lt;&gt;"",ROUNDUP((1-General!$F$7)*E15,0),E15),"")</f>
        <v/>
      </c>
      <c r="H15" s="307" t="str">
        <f t="shared" si="1"/>
        <v/>
      </c>
      <c r="I15" s="122"/>
      <c r="J15" s="122"/>
      <c r="K15" s="122"/>
      <c r="L15" s="122"/>
      <c r="M15" s="122"/>
      <c r="N15" s="122"/>
      <c r="O15" s="122"/>
      <c r="P15" s="122"/>
      <c r="Q15" s="122"/>
      <c r="R15" s="122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  <c r="AH15" s="122"/>
      <c r="AI15" s="122"/>
      <c r="AJ15" s="122"/>
      <c r="AK15" s="122"/>
      <c r="AL15" s="122"/>
      <c r="AM15" s="122"/>
      <c r="AN15" s="122"/>
      <c r="AO15" s="122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22"/>
      <c r="BB15" s="122"/>
      <c r="BC15" s="122"/>
      <c r="BD15" s="122"/>
      <c r="BE15" s="122"/>
      <c r="BF15" s="122"/>
      <c r="BG15" t="s">
        <v>714</v>
      </c>
      <c r="BH15" t="s">
        <v>714</v>
      </c>
    </row>
    <row r="16" spans="1:60" ht="20.100000000000001" customHeight="1" outlineLevel="1">
      <c r="B16" s="125">
        <f t="shared" si="2"/>
        <v>0</v>
      </c>
      <c r="C16" s="126"/>
      <c r="D16" s="127"/>
      <c r="E16" s="308"/>
      <c r="F16" s="309" t="str">
        <f t="shared" si="0"/>
        <v/>
      </c>
      <c r="G16" s="308" t="str">
        <f>IF(E16&lt;&gt;"",IF(General!$F$7&lt;&gt;"",ROUNDUP((1-General!$F$7)*E16,0),E16),"")</f>
        <v/>
      </c>
      <c r="H16" s="309" t="str">
        <f t="shared" si="1"/>
        <v/>
      </c>
    </row>
    <row r="17" spans="1:14" customFormat="1" ht="20.100000000000001" customHeight="1" outlineLevel="1">
      <c r="A17" s="104"/>
      <c r="B17" s="125">
        <f t="shared" ref="B17:B55" si="3">A17</f>
        <v>0</v>
      </c>
      <c r="C17" s="126"/>
      <c r="D17" s="127"/>
      <c r="E17" s="308"/>
      <c r="F17" s="309" t="str">
        <f t="shared" ref="F17:F55" si="4">IF(D17=0,"",+D17*E17)</f>
        <v/>
      </c>
      <c r="G17" s="308" t="str">
        <f>IF(E17&lt;&gt;"",IF(General!$F$7&lt;&gt;"",ROUNDUP((1-General!$F$7)*E17,0),E17),"")</f>
        <v/>
      </c>
      <c r="H17" s="309" t="str">
        <f t="shared" ref="H17:H55" si="5">IFERROR(IF(F17&lt;&gt;"",G17*D17,""),F17)</f>
        <v/>
      </c>
      <c r="I17" s="104"/>
      <c r="J17" s="104"/>
      <c r="K17" s="104"/>
      <c r="L17" s="104"/>
      <c r="M17" s="104"/>
      <c r="N17" s="104"/>
    </row>
    <row r="18" spans="1:14" customFormat="1" ht="20.100000000000001" customHeight="1" outlineLevel="1">
      <c r="A18" s="104"/>
      <c r="B18" s="125">
        <f t="shared" si="3"/>
        <v>0</v>
      </c>
      <c r="C18" s="126"/>
      <c r="D18" s="127"/>
      <c r="E18" s="308"/>
      <c r="F18" s="309" t="str">
        <f t="shared" si="4"/>
        <v/>
      </c>
      <c r="G18" s="308" t="str">
        <f>IF(E18&lt;&gt;"",IF(General!$F$7&lt;&gt;"",ROUNDUP((1-General!$F$7)*E18,0),E18),"")</f>
        <v/>
      </c>
      <c r="H18" s="309" t="str">
        <f t="shared" si="5"/>
        <v/>
      </c>
      <c r="I18" s="104"/>
      <c r="J18" s="104"/>
      <c r="K18" s="104"/>
      <c r="L18" s="104"/>
      <c r="M18" s="104"/>
      <c r="N18" s="104"/>
    </row>
    <row r="19" spans="1:14" customFormat="1" ht="20.100000000000001" customHeight="1" outlineLevel="1">
      <c r="A19" s="104"/>
      <c r="B19" s="125">
        <f t="shared" si="3"/>
        <v>0</v>
      </c>
      <c r="C19" s="126"/>
      <c r="D19" s="127"/>
      <c r="E19" s="308"/>
      <c r="F19" s="309" t="str">
        <f t="shared" si="4"/>
        <v/>
      </c>
      <c r="G19" s="308" t="str">
        <f>IF(E19&lt;&gt;"",IF(General!$F$7&lt;&gt;"",ROUNDUP((1-General!$F$7)*E19,0),E19),"")</f>
        <v/>
      </c>
      <c r="H19" s="309" t="str">
        <f t="shared" si="5"/>
        <v/>
      </c>
      <c r="I19" s="104"/>
      <c r="J19" s="104"/>
      <c r="K19" s="104"/>
      <c r="L19" s="104"/>
      <c r="M19" s="104"/>
      <c r="N19" s="104"/>
    </row>
    <row r="20" spans="1:14" customFormat="1" ht="20.100000000000001" customHeight="1" outlineLevel="1">
      <c r="A20" s="104"/>
      <c r="B20" s="125">
        <f t="shared" si="3"/>
        <v>0</v>
      </c>
      <c r="C20" s="126"/>
      <c r="D20" s="127"/>
      <c r="E20" s="308"/>
      <c r="F20" s="309" t="str">
        <f t="shared" si="4"/>
        <v/>
      </c>
      <c r="G20" s="308" t="str">
        <f>IF(E20&lt;&gt;"",IF(General!$F$7&lt;&gt;"",ROUNDUP((1-General!$F$7)*E20,0),E20),"")</f>
        <v/>
      </c>
      <c r="H20" s="309" t="str">
        <f t="shared" si="5"/>
        <v/>
      </c>
      <c r="I20" s="104"/>
      <c r="J20" s="104"/>
      <c r="K20" s="104"/>
      <c r="L20" s="104"/>
      <c r="M20" s="104"/>
      <c r="N20" s="104"/>
    </row>
    <row r="21" spans="1:14" customFormat="1" ht="20.100000000000001" customHeight="1" outlineLevel="1">
      <c r="A21" s="104"/>
      <c r="B21" s="125">
        <f t="shared" si="3"/>
        <v>0</v>
      </c>
      <c r="C21" s="126"/>
      <c r="D21" s="127"/>
      <c r="E21" s="308"/>
      <c r="F21" s="309" t="str">
        <f t="shared" si="4"/>
        <v/>
      </c>
      <c r="G21" s="308" t="str">
        <f>IF(E21&lt;&gt;"",IF(General!$F$7&lt;&gt;"",ROUNDUP((1-General!$F$7)*E21,0),E21),"")</f>
        <v/>
      </c>
      <c r="H21" s="309" t="str">
        <f t="shared" si="5"/>
        <v/>
      </c>
      <c r="I21" s="104"/>
      <c r="J21" s="104"/>
      <c r="K21" s="104"/>
      <c r="L21" s="104"/>
      <c r="M21" s="104"/>
      <c r="N21" s="104"/>
    </row>
    <row r="22" spans="1:14" customFormat="1" ht="20.100000000000001" customHeight="1" outlineLevel="1">
      <c r="A22" s="104"/>
      <c r="B22" s="125">
        <f t="shared" si="3"/>
        <v>0</v>
      </c>
      <c r="C22" s="126"/>
      <c r="D22" s="127"/>
      <c r="E22" s="308"/>
      <c r="F22" s="309" t="str">
        <f t="shared" si="4"/>
        <v/>
      </c>
      <c r="G22" s="308" t="str">
        <f>IF(E22&lt;&gt;"",IF(General!$F$7&lt;&gt;"",ROUNDUP((1-General!$F$7)*E22,0),E22),"")</f>
        <v/>
      </c>
      <c r="H22" s="309" t="str">
        <f t="shared" si="5"/>
        <v/>
      </c>
      <c r="I22" s="104"/>
      <c r="J22" s="104"/>
      <c r="K22" s="104"/>
      <c r="L22" s="104"/>
      <c r="M22" s="104"/>
      <c r="N22" s="104"/>
    </row>
    <row r="23" spans="1:14" customFormat="1" ht="20.100000000000001" customHeight="1" outlineLevel="1">
      <c r="A23" s="104"/>
      <c r="B23" s="125">
        <f t="shared" si="3"/>
        <v>0</v>
      </c>
      <c r="C23" s="126"/>
      <c r="D23" s="127"/>
      <c r="E23" s="308"/>
      <c r="F23" s="309" t="str">
        <f t="shared" si="4"/>
        <v/>
      </c>
      <c r="G23" s="308" t="str">
        <f>IF(E23&lt;&gt;"",IF(General!$F$7&lt;&gt;"",ROUNDUP((1-General!$F$7)*E23,0),E23),"")</f>
        <v/>
      </c>
      <c r="H23" s="309" t="str">
        <f t="shared" si="5"/>
        <v/>
      </c>
      <c r="I23" s="104"/>
      <c r="J23" s="104"/>
      <c r="K23" s="104"/>
      <c r="L23" s="104"/>
      <c r="M23" s="104"/>
      <c r="N23" s="104"/>
    </row>
    <row r="24" spans="1:14" customFormat="1" ht="20.100000000000001" customHeight="1" outlineLevel="1">
      <c r="A24" s="104"/>
      <c r="B24" s="125">
        <f t="shared" si="3"/>
        <v>0</v>
      </c>
      <c r="C24" s="126"/>
      <c r="D24" s="127"/>
      <c r="E24" s="308"/>
      <c r="F24" s="309" t="str">
        <f t="shared" si="4"/>
        <v/>
      </c>
      <c r="G24" s="308" t="str">
        <f>IF(E24&lt;&gt;"",IF(General!$F$7&lt;&gt;"",ROUNDUP((1-General!$F$7)*E24,0),E24),"")</f>
        <v/>
      </c>
      <c r="H24" s="309" t="str">
        <f t="shared" si="5"/>
        <v/>
      </c>
      <c r="I24" s="104"/>
      <c r="J24" s="104"/>
      <c r="K24" s="104"/>
      <c r="L24" s="104"/>
      <c r="M24" s="104"/>
      <c r="N24" s="104"/>
    </row>
    <row r="25" spans="1:14" customFormat="1" ht="20.100000000000001" customHeight="1" outlineLevel="1">
      <c r="A25" s="104"/>
      <c r="B25" s="125">
        <f t="shared" si="3"/>
        <v>0</v>
      </c>
      <c r="C25" s="126"/>
      <c r="D25" s="127"/>
      <c r="E25" s="308"/>
      <c r="F25" s="309" t="str">
        <f t="shared" si="4"/>
        <v/>
      </c>
      <c r="G25" s="308" t="str">
        <f>IF(E25&lt;&gt;"",IF(General!$F$7&lt;&gt;"",ROUNDUP((1-General!$F$7)*E25,0),E25),"")</f>
        <v/>
      </c>
      <c r="H25" s="309" t="str">
        <f t="shared" si="5"/>
        <v/>
      </c>
      <c r="I25" s="104"/>
      <c r="J25" s="104"/>
      <c r="K25" s="104"/>
      <c r="L25" s="104"/>
      <c r="M25" s="104"/>
      <c r="N25" s="104"/>
    </row>
    <row r="26" spans="1:14" customFormat="1" ht="20.100000000000001" customHeight="1" outlineLevel="1">
      <c r="A26" s="104"/>
      <c r="B26" s="125">
        <f t="shared" si="3"/>
        <v>0</v>
      </c>
      <c r="C26" s="126"/>
      <c r="D26" s="127"/>
      <c r="E26" s="308"/>
      <c r="F26" s="309" t="str">
        <f t="shared" si="4"/>
        <v/>
      </c>
      <c r="G26" s="308" t="str">
        <f>IF(E26&lt;&gt;"",IF(General!$F$7&lt;&gt;"",ROUNDUP((1-General!$F$7)*E26,0),E26),"")</f>
        <v/>
      </c>
      <c r="H26" s="309" t="str">
        <f t="shared" si="5"/>
        <v/>
      </c>
      <c r="I26" s="104"/>
      <c r="J26" s="104"/>
      <c r="K26" s="104"/>
      <c r="L26" s="104"/>
      <c r="M26" s="104"/>
      <c r="N26" s="104"/>
    </row>
    <row r="27" spans="1:14" customFormat="1" ht="20.100000000000001" customHeight="1" outlineLevel="1">
      <c r="A27" s="104"/>
      <c r="B27" s="125">
        <f t="shared" si="3"/>
        <v>0</v>
      </c>
      <c r="C27" s="126"/>
      <c r="D27" s="127"/>
      <c r="E27" s="308"/>
      <c r="F27" s="309" t="str">
        <f t="shared" si="4"/>
        <v/>
      </c>
      <c r="G27" s="308" t="str">
        <f>IF(E27&lt;&gt;"",IF(General!$F$7&lt;&gt;"",ROUNDUP((1-General!$F$7)*E27,0),E27),"")</f>
        <v/>
      </c>
      <c r="H27" s="309" t="str">
        <f t="shared" si="5"/>
        <v/>
      </c>
      <c r="I27" s="104"/>
      <c r="J27" s="104"/>
      <c r="K27" s="104"/>
      <c r="L27" s="104"/>
      <c r="M27" s="104"/>
      <c r="N27" s="104"/>
    </row>
    <row r="28" spans="1:14" customFormat="1" ht="20.100000000000001" customHeight="1" outlineLevel="1">
      <c r="A28" s="104"/>
      <c r="B28" s="125">
        <f t="shared" si="3"/>
        <v>0</v>
      </c>
      <c r="C28" s="126"/>
      <c r="D28" s="127"/>
      <c r="E28" s="308"/>
      <c r="F28" s="309" t="str">
        <f t="shared" si="4"/>
        <v/>
      </c>
      <c r="G28" s="308" t="str">
        <f>IF(E28&lt;&gt;"",IF(General!$F$7&lt;&gt;"",ROUNDUP((1-General!$F$7)*E28,0),E28),"")</f>
        <v/>
      </c>
      <c r="H28" s="309" t="str">
        <f t="shared" si="5"/>
        <v/>
      </c>
      <c r="I28" s="104"/>
      <c r="J28" s="104"/>
      <c r="K28" s="104"/>
      <c r="L28" s="104"/>
      <c r="M28" s="104"/>
      <c r="N28" s="104"/>
    </row>
    <row r="29" spans="1:14" customFormat="1" ht="20.100000000000001" customHeight="1" outlineLevel="1">
      <c r="A29" s="104"/>
      <c r="B29" s="125">
        <f t="shared" si="3"/>
        <v>0</v>
      </c>
      <c r="C29" s="126"/>
      <c r="D29" s="127"/>
      <c r="E29" s="308"/>
      <c r="F29" s="309" t="str">
        <f t="shared" si="4"/>
        <v/>
      </c>
      <c r="G29" s="308" t="str">
        <f>IF(E29&lt;&gt;"",IF(General!$F$7&lt;&gt;"",ROUNDUP((1-General!$F$7)*E29,0),E29),"")</f>
        <v/>
      </c>
      <c r="H29" s="309" t="str">
        <f t="shared" si="5"/>
        <v/>
      </c>
      <c r="I29" s="104"/>
      <c r="J29" s="104"/>
      <c r="K29" s="104"/>
      <c r="L29" s="104"/>
      <c r="M29" s="104"/>
      <c r="N29" s="104"/>
    </row>
    <row r="30" spans="1:14" customFormat="1" ht="20.100000000000001" customHeight="1" outlineLevel="1">
      <c r="A30" s="104"/>
      <c r="B30" s="125">
        <f t="shared" si="3"/>
        <v>0</v>
      </c>
      <c r="C30" s="126"/>
      <c r="D30" s="127"/>
      <c r="E30" s="308"/>
      <c r="F30" s="309" t="str">
        <f t="shared" si="4"/>
        <v/>
      </c>
      <c r="G30" s="308" t="str">
        <f>IF(E30&lt;&gt;"",IF(General!$F$7&lt;&gt;"",ROUNDUP((1-General!$F$7)*E30,0),E30),"")</f>
        <v/>
      </c>
      <c r="H30" s="309" t="str">
        <f t="shared" si="5"/>
        <v/>
      </c>
      <c r="I30" s="104"/>
      <c r="J30" s="104"/>
      <c r="K30" s="104"/>
      <c r="L30" s="104"/>
      <c r="M30" s="104"/>
      <c r="N30" s="104"/>
    </row>
    <row r="31" spans="1:14" customFormat="1" ht="20.100000000000001" customHeight="1" outlineLevel="1">
      <c r="A31" s="104"/>
      <c r="B31" s="125">
        <f t="shared" si="3"/>
        <v>0</v>
      </c>
      <c r="C31" s="126"/>
      <c r="D31" s="127"/>
      <c r="E31" s="308"/>
      <c r="F31" s="309" t="str">
        <f t="shared" si="4"/>
        <v/>
      </c>
      <c r="G31" s="308" t="str">
        <f>IF(E31&lt;&gt;"",IF(General!$F$7&lt;&gt;"",ROUNDUP((1-General!$F$7)*E31,0),E31),"")</f>
        <v/>
      </c>
      <c r="H31" s="309" t="str">
        <f t="shared" si="5"/>
        <v/>
      </c>
      <c r="I31" s="104"/>
      <c r="J31" s="104"/>
      <c r="K31" s="104"/>
      <c r="L31" s="104"/>
      <c r="M31" s="104"/>
      <c r="N31" s="104"/>
    </row>
    <row r="32" spans="1:14" customFormat="1" ht="20.100000000000001" customHeight="1" outlineLevel="1">
      <c r="A32" s="104"/>
      <c r="B32" s="125">
        <f t="shared" si="3"/>
        <v>0</v>
      </c>
      <c r="C32" s="126"/>
      <c r="D32" s="127"/>
      <c r="E32" s="308"/>
      <c r="F32" s="309" t="str">
        <f t="shared" si="4"/>
        <v/>
      </c>
      <c r="G32" s="308" t="str">
        <f>IF(E32&lt;&gt;"",IF(General!$F$7&lt;&gt;"",ROUNDUP((1-General!$F$7)*E32,0),E32),"")</f>
        <v/>
      </c>
      <c r="H32" s="309" t="str">
        <f t="shared" si="5"/>
        <v/>
      </c>
      <c r="I32" s="104"/>
      <c r="J32" s="104"/>
      <c r="K32" s="104"/>
      <c r="L32" s="104"/>
      <c r="M32" s="104"/>
      <c r="N32" s="104"/>
    </row>
    <row r="33" spans="1:14" customFormat="1" ht="20.100000000000001" customHeight="1" outlineLevel="1">
      <c r="A33" s="104"/>
      <c r="B33" s="125">
        <f t="shared" si="3"/>
        <v>0</v>
      </c>
      <c r="C33" s="126"/>
      <c r="D33" s="127"/>
      <c r="E33" s="308"/>
      <c r="F33" s="309" t="str">
        <f t="shared" si="4"/>
        <v/>
      </c>
      <c r="G33" s="308" t="str">
        <f>IF(E33&lt;&gt;"",IF(General!$F$7&lt;&gt;"",ROUNDUP((1-General!$F$7)*E33,0),E33),"")</f>
        <v/>
      </c>
      <c r="H33" s="309" t="str">
        <f t="shared" si="5"/>
        <v/>
      </c>
      <c r="I33" s="104"/>
      <c r="J33" s="104"/>
      <c r="K33" s="104"/>
      <c r="L33" s="104"/>
      <c r="M33" s="104"/>
      <c r="N33" s="104"/>
    </row>
    <row r="34" spans="1:14" customFormat="1" ht="20.100000000000001" customHeight="1" outlineLevel="1">
      <c r="A34" s="104"/>
      <c r="B34" s="125">
        <f t="shared" si="3"/>
        <v>0</v>
      </c>
      <c r="C34" s="126"/>
      <c r="D34" s="127"/>
      <c r="E34" s="308"/>
      <c r="F34" s="309" t="str">
        <f t="shared" si="4"/>
        <v/>
      </c>
      <c r="G34" s="308" t="str">
        <f>IF(E34&lt;&gt;"",IF(General!$F$7&lt;&gt;"",ROUNDUP((1-General!$F$7)*E34,0),E34),"")</f>
        <v/>
      </c>
      <c r="H34" s="309" t="str">
        <f t="shared" si="5"/>
        <v/>
      </c>
      <c r="I34" s="104"/>
      <c r="J34" s="104"/>
      <c r="K34" s="104"/>
      <c r="L34" s="104"/>
      <c r="M34" s="104"/>
      <c r="N34" s="104"/>
    </row>
    <row r="35" spans="1:14" customFormat="1" ht="20.100000000000001" customHeight="1" outlineLevel="1">
      <c r="A35" s="104"/>
      <c r="B35" s="125">
        <f t="shared" si="3"/>
        <v>0</v>
      </c>
      <c r="C35" s="126"/>
      <c r="D35" s="127"/>
      <c r="E35" s="308"/>
      <c r="F35" s="309" t="str">
        <f t="shared" si="4"/>
        <v/>
      </c>
      <c r="G35" s="308" t="str">
        <f>IF(E35&lt;&gt;"",IF(General!$F$7&lt;&gt;"",ROUNDUP((1-General!$F$7)*E35,0),E35),"")</f>
        <v/>
      </c>
      <c r="H35" s="309" t="str">
        <f t="shared" si="5"/>
        <v/>
      </c>
      <c r="I35" s="104"/>
      <c r="J35" s="104"/>
      <c r="K35" s="104"/>
      <c r="L35" s="104"/>
      <c r="M35" s="104"/>
      <c r="N35" s="104"/>
    </row>
    <row r="36" spans="1:14" customFormat="1" ht="20.100000000000001" customHeight="1" outlineLevel="1">
      <c r="A36" s="104"/>
      <c r="B36" s="125">
        <f t="shared" si="3"/>
        <v>0</v>
      </c>
      <c r="C36" s="126"/>
      <c r="D36" s="127"/>
      <c r="E36" s="308"/>
      <c r="F36" s="309" t="str">
        <f t="shared" si="4"/>
        <v/>
      </c>
      <c r="G36" s="308" t="str">
        <f>IF(E36&lt;&gt;"",IF(General!$F$7&lt;&gt;"",ROUNDUP((1-General!$F$7)*E36,0),E36),"")</f>
        <v/>
      </c>
      <c r="H36" s="309" t="str">
        <f t="shared" si="5"/>
        <v/>
      </c>
      <c r="I36" s="104"/>
      <c r="J36" s="104"/>
      <c r="K36" s="104"/>
      <c r="L36" s="104"/>
      <c r="M36" s="104"/>
      <c r="N36" s="104"/>
    </row>
    <row r="37" spans="1:14" customFormat="1" ht="20.100000000000001" customHeight="1" outlineLevel="1">
      <c r="A37" s="104"/>
      <c r="B37" s="125">
        <f t="shared" si="3"/>
        <v>0</v>
      </c>
      <c r="C37" s="126"/>
      <c r="D37" s="127"/>
      <c r="E37" s="308"/>
      <c r="F37" s="309" t="str">
        <f t="shared" si="4"/>
        <v/>
      </c>
      <c r="G37" s="308" t="str">
        <f>IF(E37&lt;&gt;"",IF(General!$F$7&lt;&gt;"",ROUNDUP((1-General!$F$7)*E37,0),E37),"")</f>
        <v/>
      </c>
      <c r="H37" s="309" t="str">
        <f t="shared" si="5"/>
        <v/>
      </c>
      <c r="I37" s="104"/>
      <c r="J37" s="104"/>
      <c r="K37" s="104"/>
      <c r="L37" s="104"/>
      <c r="M37" s="104"/>
      <c r="N37" s="104"/>
    </row>
    <row r="38" spans="1:14" customFormat="1" ht="20.100000000000001" customHeight="1" outlineLevel="1">
      <c r="A38" s="104"/>
      <c r="B38" s="125">
        <f t="shared" si="3"/>
        <v>0</v>
      </c>
      <c r="C38" s="126"/>
      <c r="D38" s="127"/>
      <c r="E38" s="308"/>
      <c r="F38" s="309" t="str">
        <f t="shared" si="4"/>
        <v/>
      </c>
      <c r="G38" s="308" t="str">
        <f>IF(E38&lt;&gt;"",IF(General!$F$7&lt;&gt;"",ROUNDUP((1-General!$F$7)*E38,0),E38),"")</f>
        <v/>
      </c>
      <c r="H38" s="309" t="str">
        <f t="shared" si="5"/>
        <v/>
      </c>
      <c r="I38" s="104"/>
      <c r="J38" s="104"/>
      <c r="K38" s="104"/>
      <c r="L38" s="104"/>
      <c r="M38" s="104"/>
      <c r="N38" s="104"/>
    </row>
    <row r="39" spans="1:14" customFormat="1" ht="20.100000000000001" customHeight="1" outlineLevel="1">
      <c r="A39" s="104"/>
      <c r="B39" s="125">
        <f t="shared" si="3"/>
        <v>0</v>
      </c>
      <c r="C39" s="126"/>
      <c r="D39" s="127"/>
      <c r="E39" s="308"/>
      <c r="F39" s="309" t="str">
        <f t="shared" si="4"/>
        <v/>
      </c>
      <c r="G39" s="308" t="str">
        <f>IF(E39&lt;&gt;"",IF(General!$F$7&lt;&gt;"",ROUNDUP((1-General!$F$7)*E39,0),E39),"")</f>
        <v/>
      </c>
      <c r="H39" s="309" t="str">
        <f t="shared" si="5"/>
        <v/>
      </c>
      <c r="I39" s="104"/>
      <c r="J39" s="104"/>
      <c r="K39" s="104"/>
      <c r="L39" s="104"/>
      <c r="M39" s="104"/>
      <c r="N39" s="104"/>
    </row>
    <row r="40" spans="1:14" customFormat="1" ht="20.100000000000001" customHeight="1" outlineLevel="1">
      <c r="A40" s="104"/>
      <c r="B40" s="125">
        <f t="shared" si="3"/>
        <v>0</v>
      </c>
      <c r="C40" s="126"/>
      <c r="D40" s="127"/>
      <c r="E40" s="308"/>
      <c r="F40" s="309" t="str">
        <f t="shared" si="4"/>
        <v/>
      </c>
      <c r="G40" s="308" t="str">
        <f>IF(E40&lt;&gt;"",IF(General!$F$7&lt;&gt;"",ROUNDUP((1-General!$F$7)*E40,0),E40),"")</f>
        <v/>
      </c>
      <c r="H40" s="309" t="str">
        <f t="shared" si="5"/>
        <v/>
      </c>
      <c r="I40" s="104"/>
      <c r="J40" s="104"/>
      <c r="K40" s="104"/>
      <c r="L40" s="104"/>
      <c r="M40" s="104"/>
      <c r="N40" s="104"/>
    </row>
    <row r="41" spans="1:14" customFormat="1" ht="20.100000000000001" customHeight="1" outlineLevel="1">
      <c r="A41" s="104"/>
      <c r="B41" s="125">
        <f t="shared" si="3"/>
        <v>0</v>
      </c>
      <c r="C41" s="126"/>
      <c r="D41" s="127"/>
      <c r="E41" s="308"/>
      <c r="F41" s="309" t="str">
        <f t="shared" si="4"/>
        <v/>
      </c>
      <c r="G41" s="308" t="str">
        <f>IF(E41&lt;&gt;"",IF(General!$F$7&lt;&gt;"",ROUNDUP((1-General!$F$7)*E41,0),E41),"")</f>
        <v/>
      </c>
      <c r="H41" s="309" t="str">
        <f t="shared" si="5"/>
        <v/>
      </c>
      <c r="I41" s="104"/>
      <c r="J41" s="104"/>
      <c r="K41" s="104"/>
      <c r="L41" s="104"/>
      <c r="M41" s="104"/>
      <c r="N41" s="104"/>
    </row>
    <row r="42" spans="1:14" customFormat="1" ht="20.100000000000001" customHeight="1" outlineLevel="1">
      <c r="A42" s="104"/>
      <c r="B42" s="125">
        <f t="shared" si="3"/>
        <v>0</v>
      </c>
      <c r="C42" s="126"/>
      <c r="D42" s="127"/>
      <c r="E42" s="308"/>
      <c r="F42" s="309" t="str">
        <f t="shared" si="4"/>
        <v/>
      </c>
      <c r="G42" s="308" t="str">
        <f>IF(E42&lt;&gt;"",IF(General!$F$7&lt;&gt;"",ROUNDUP((1-General!$F$7)*E42,0),E42),"")</f>
        <v/>
      </c>
      <c r="H42" s="309" t="str">
        <f t="shared" si="5"/>
        <v/>
      </c>
      <c r="I42" s="104"/>
      <c r="J42" s="104"/>
      <c r="K42" s="104"/>
      <c r="L42" s="104"/>
      <c r="M42" s="104"/>
      <c r="N42" s="104"/>
    </row>
    <row r="43" spans="1:14" customFormat="1" ht="20.100000000000001" customHeight="1" outlineLevel="1">
      <c r="A43" s="104"/>
      <c r="B43" s="125">
        <f t="shared" si="3"/>
        <v>0</v>
      </c>
      <c r="C43" s="126"/>
      <c r="D43" s="127"/>
      <c r="E43" s="308"/>
      <c r="F43" s="309" t="str">
        <f t="shared" si="4"/>
        <v/>
      </c>
      <c r="G43" s="308" t="str">
        <f>IF(E43&lt;&gt;"",IF(General!$F$7&lt;&gt;"",ROUNDUP((1-General!$F$7)*E43,0),E43),"")</f>
        <v/>
      </c>
      <c r="H43" s="309" t="str">
        <f t="shared" si="5"/>
        <v/>
      </c>
      <c r="I43" s="104"/>
      <c r="J43" s="104"/>
      <c r="K43" s="104"/>
      <c r="L43" s="104"/>
      <c r="M43" s="104"/>
      <c r="N43" s="104"/>
    </row>
    <row r="44" spans="1:14" customFormat="1" ht="20.100000000000001" customHeight="1" outlineLevel="1">
      <c r="A44" s="104"/>
      <c r="B44" s="125">
        <f t="shared" si="3"/>
        <v>0</v>
      </c>
      <c r="C44" s="126"/>
      <c r="D44" s="127"/>
      <c r="E44" s="308"/>
      <c r="F44" s="309" t="str">
        <f t="shared" si="4"/>
        <v/>
      </c>
      <c r="G44" s="308" t="str">
        <f>IF(E44&lt;&gt;"",IF(General!$F$7&lt;&gt;"",ROUNDUP((1-General!$F$7)*E44,0),E44),"")</f>
        <v/>
      </c>
      <c r="H44" s="309" t="str">
        <f t="shared" si="5"/>
        <v/>
      </c>
      <c r="I44" s="104"/>
      <c r="J44" s="104"/>
      <c r="K44" s="104"/>
      <c r="L44" s="104"/>
      <c r="M44" s="104"/>
      <c r="N44" s="104"/>
    </row>
    <row r="45" spans="1:14" customFormat="1" ht="20.100000000000001" customHeight="1" outlineLevel="1">
      <c r="A45" s="104"/>
      <c r="B45" s="125">
        <f t="shared" si="3"/>
        <v>0</v>
      </c>
      <c r="C45" s="126"/>
      <c r="D45" s="127"/>
      <c r="E45" s="308"/>
      <c r="F45" s="309" t="str">
        <f t="shared" si="4"/>
        <v/>
      </c>
      <c r="G45" s="308" t="str">
        <f>IF(E45&lt;&gt;"",IF(General!$F$7&lt;&gt;"",ROUNDUP((1-General!$F$7)*E45,0),E45),"")</f>
        <v/>
      </c>
      <c r="H45" s="309" t="str">
        <f t="shared" si="5"/>
        <v/>
      </c>
      <c r="I45" s="104"/>
      <c r="J45" s="104"/>
      <c r="K45" s="104"/>
      <c r="L45" s="104"/>
      <c r="M45" s="104"/>
      <c r="N45" s="104"/>
    </row>
    <row r="46" spans="1:14" customFormat="1" ht="20.100000000000001" customHeight="1" outlineLevel="1">
      <c r="A46" s="104"/>
      <c r="B46" s="125">
        <f t="shared" si="3"/>
        <v>0</v>
      </c>
      <c r="C46" s="126"/>
      <c r="D46" s="127"/>
      <c r="E46" s="308"/>
      <c r="F46" s="309" t="str">
        <f t="shared" si="4"/>
        <v/>
      </c>
      <c r="G46" s="308" t="str">
        <f>IF(E46&lt;&gt;"",IF(General!$F$7&lt;&gt;"",ROUNDUP((1-General!$F$7)*E46,0),E46),"")</f>
        <v/>
      </c>
      <c r="H46" s="309" t="str">
        <f t="shared" si="5"/>
        <v/>
      </c>
      <c r="I46" s="104"/>
      <c r="J46" s="104"/>
      <c r="K46" s="104"/>
      <c r="L46" s="104"/>
      <c r="M46" s="104"/>
      <c r="N46" s="104"/>
    </row>
    <row r="47" spans="1:14" customFormat="1" ht="20.100000000000001" customHeight="1" outlineLevel="1">
      <c r="A47" s="104"/>
      <c r="B47" s="125">
        <f t="shared" si="3"/>
        <v>0</v>
      </c>
      <c r="C47" s="126"/>
      <c r="D47" s="127"/>
      <c r="E47" s="308"/>
      <c r="F47" s="309" t="str">
        <f t="shared" si="4"/>
        <v/>
      </c>
      <c r="G47" s="308" t="str">
        <f>IF(E47&lt;&gt;"",IF(General!$F$7&lt;&gt;"",ROUNDUP((1-General!$F$7)*E47,0),E47),"")</f>
        <v/>
      </c>
      <c r="H47" s="309" t="str">
        <f t="shared" si="5"/>
        <v/>
      </c>
      <c r="I47" s="104"/>
      <c r="J47" s="104"/>
      <c r="K47" s="104"/>
      <c r="L47" s="104"/>
      <c r="M47" s="104"/>
      <c r="N47" s="104"/>
    </row>
    <row r="48" spans="1:14" customFormat="1" ht="20.100000000000001" customHeight="1" outlineLevel="1">
      <c r="A48" s="104"/>
      <c r="B48" s="125">
        <f t="shared" si="3"/>
        <v>0</v>
      </c>
      <c r="C48" s="126"/>
      <c r="D48" s="127"/>
      <c r="E48" s="308"/>
      <c r="F48" s="309" t="str">
        <f t="shared" si="4"/>
        <v/>
      </c>
      <c r="G48" s="308" t="str">
        <f>IF(E48&lt;&gt;"",IF(General!$F$7&lt;&gt;"",ROUNDUP((1-General!$F$7)*E48,0),E48),"")</f>
        <v/>
      </c>
      <c r="H48" s="309" t="str">
        <f t="shared" si="5"/>
        <v/>
      </c>
      <c r="I48" s="104"/>
      <c r="J48" s="104"/>
      <c r="K48" s="104"/>
      <c r="L48" s="104"/>
      <c r="M48" s="104"/>
      <c r="N48" s="104"/>
    </row>
    <row r="49" spans="1:58" customFormat="1" ht="20.100000000000001" customHeight="1" outlineLevel="1">
      <c r="A49" s="104"/>
      <c r="B49" s="125">
        <f t="shared" si="3"/>
        <v>0</v>
      </c>
      <c r="C49" s="126"/>
      <c r="D49" s="127"/>
      <c r="E49" s="308"/>
      <c r="F49" s="309" t="str">
        <f t="shared" si="4"/>
        <v/>
      </c>
      <c r="G49" s="308" t="str">
        <f>IF(E49&lt;&gt;"",IF(General!$F$7&lt;&gt;"",ROUNDUP((1-General!$F$7)*E49,0),E49),"")</f>
        <v/>
      </c>
      <c r="H49" s="309" t="str">
        <f t="shared" si="5"/>
        <v/>
      </c>
      <c r="I49" s="104"/>
      <c r="J49" s="104"/>
      <c r="K49" s="104"/>
      <c r="L49" s="104"/>
      <c r="M49" s="104"/>
      <c r="N49" s="104"/>
    </row>
    <row r="50" spans="1:58" customFormat="1" ht="20.100000000000001" customHeight="1" outlineLevel="1">
      <c r="A50" s="104"/>
      <c r="B50" s="125">
        <f t="shared" si="3"/>
        <v>0</v>
      </c>
      <c r="C50" s="126"/>
      <c r="D50" s="127"/>
      <c r="E50" s="308"/>
      <c r="F50" s="309" t="str">
        <f t="shared" si="4"/>
        <v/>
      </c>
      <c r="G50" s="308" t="str">
        <f>IF(E50&lt;&gt;"",IF(General!$F$7&lt;&gt;"",ROUNDUP((1-General!$F$7)*E50,0),E50),"")</f>
        <v/>
      </c>
      <c r="H50" s="309" t="str">
        <f t="shared" si="5"/>
        <v/>
      </c>
      <c r="I50" s="104"/>
      <c r="J50" s="104"/>
      <c r="K50" s="104"/>
      <c r="L50" s="104"/>
      <c r="M50" s="104"/>
      <c r="N50" s="104"/>
    </row>
    <row r="51" spans="1:58" customFormat="1" ht="20.100000000000001" customHeight="1" outlineLevel="1">
      <c r="A51" s="104"/>
      <c r="B51" s="125">
        <f t="shared" si="3"/>
        <v>0</v>
      </c>
      <c r="C51" s="126"/>
      <c r="D51" s="127"/>
      <c r="E51" s="308"/>
      <c r="F51" s="309" t="str">
        <f t="shared" si="4"/>
        <v/>
      </c>
      <c r="G51" s="308" t="str">
        <f>IF(E51&lt;&gt;"",IF(General!$F$7&lt;&gt;"",ROUNDUP((1-General!$F$7)*E51,0),E51),"")</f>
        <v/>
      </c>
      <c r="H51" s="309" t="str">
        <f t="shared" si="5"/>
        <v/>
      </c>
      <c r="I51" s="104"/>
      <c r="J51" s="104"/>
      <c r="K51" s="104"/>
      <c r="L51" s="104"/>
      <c r="M51" s="104"/>
      <c r="N51" s="104"/>
    </row>
    <row r="52" spans="1:58" customFormat="1" ht="20.100000000000001" customHeight="1" outlineLevel="1">
      <c r="A52" s="104"/>
      <c r="B52" s="125">
        <f t="shared" si="3"/>
        <v>0</v>
      </c>
      <c r="C52" s="126"/>
      <c r="D52" s="127"/>
      <c r="E52" s="308"/>
      <c r="F52" s="309" t="str">
        <f t="shared" si="4"/>
        <v/>
      </c>
      <c r="G52" s="308" t="str">
        <f>IF(E52&lt;&gt;"",IF(General!$F$7&lt;&gt;"",ROUNDUP((1-General!$F$7)*E52,0),E52),"")</f>
        <v/>
      </c>
      <c r="H52" s="309" t="str">
        <f t="shared" si="5"/>
        <v/>
      </c>
      <c r="I52" s="104"/>
      <c r="J52" s="104"/>
      <c r="K52" s="104"/>
      <c r="L52" s="104"/>
      <c r="M52" s="104"/>
      <c r="N52" s="104"/>
    </row>
    <row r="53" spans="1:58" customFormat="1" ht="20.100000000000001" customHeight="1" outlineLevel="1">
      <c r="A53" s="104"/>
      <c r="B53" s="125">
        <f t="shared" si="3"/>
        <v>0</v>
      </c>
      <c r="C53" s="126"/>
      <c r="D53" s="127"/>
      <c r="E53" s="308"/>
      <c r="F53" s="309" t="str">
        <f t="shared" si="4"/>
        <v/>
      </c>
      <c r="G53" s="308" t="str">
        <f>IF(E53&lt;&gt;"",IF(General!$F$7&lt;&gt;"",ROUNDUP((1-General!$F$7)*E53,0),E53),"")</f>
        <v/>
      </c>
      <c r="H53" s="309" t="str">
        <f t="shared" si="5"/>
        <v/>
      </c>
      <c r="I53" s="104"/>
      <c r="J53" s="104"/>
      <c r="K53" s="104"/>
      <c r="L53" s="104"/>
      <c r="M53" s="104"/>
      <c r="N53" s="104"/>
    </row>
    <row r="54" spans="1:58" customFormat="1" ht="20.100000000000001" customHeight="1" outlineLevel="1">
      <c r="A54" s="104"/>
      <c r="B54" s="125">
        <f t="shared" si="3"/>
        <v>0</v>
      </c>
      <c r="C54" s="126"/>
      <c r="D54" s="127"/>
      <c r="E54" s="308"/>
      <c r="F54" s="309" t="str">
        <f t="shared" si="4"/>
        <v/>
      </c>
      <c r="G54" s="308" t="str">
        <f>IF(E54&lt;&gt;"",IF(General!$F$7&lt;&gt;"",ROUNDUP((1-General!$F$7)*E54,0),E54),"")</f>
        <v/>
      </c>
      <c r="H54" s="309" t="str">
        <f t="shared" si="5"/>
        <v/>
      </c>
      <c r="I54" s="104"/>
      <c r="J54" s="104"/>
      <c r="K54" s="104"/>
      <c r="L54" s="104"/>
      <c r="M54" s="104"/>
      <c r="N54" s="104"/>
    </row>
    <row r="55" spans="1:58" customFormat="1" ht="20.100000000000001" customHeight="1" outlineLevel="1">
      <c r="A55" s="104"/>
      <c r="B55" s="125">
        <f t="shared" si="3"/>
        <v>0</v>
      </c>
      <c r="C55" s="126"/>
      <c r="D55" s="127"/>
      <c r="E55" s="308"/>
      <c r="F55" s="309" t="str">
        <f t="shared" si="4"/>
        <v/>
      </c>
      <c r="G55" s="308" t="str">
        <f>IF(E55&lt;&gt;"",IF(General!$F$7&lt;&gt;"",ROUNDUP((1-General!$F$7)*E55,0),E55),"")</f>
        <v/>
      </c>
      <c r="H55" s="309" t="str">
        <f t="shared" si="5"/>
        <v/>
      </c>
      <c r="I55" s="104"/>
      <c r="J55" s="104"/>
      <c r="K55" s="104"/>
      <c r="L55" s="104"/>
      <c r="M55" s="104"/>
      <c r="N55" s="104"/>
    </row>
    <row r="56" spans="1:58" customFormat="1" ht="20.100000000000001" customHeight="1" outlineLevel="1" thickBot="1">
      <c r="A56" s="162"/>
      <c r="B56" s="310"/>
      <c r="C56" s="311"/>
      <c r="D56" s="273"/>
      <c r="E56" s="311"/>
      <c r="F56" s="312" t="str">
        <f t="shared" si="0"/>
        <v/>
      </c>
      <c r="G56" s="311" t="str">
        <f>IF(E56&lt;&gt;"",IF(General!$F$7&lt;&gt;"",ROUNDUP((1-General!$F$7)*E56,0),E56),"")</f>
        <v/>
      </c>
      <c r="H56" s="312" t="str">
        <f t="shared" si="1"/>
        <v/>
      </c>
      <c r="I56" s="104"/>
      <c r="J56" s="104"/>
      <c r="K56" s="104"/>
      <c r="L56" s="104"/>
      <c r="M56" s="104"/>
      <c r="N56" s="104"/>
      <c r="O56" s="104"/>
      <c r="P56" s="104"/>
      <c r="Q56" s="104"/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  <c r="AH56" s="104"/>
      <c r="AI56" s="104"/>
      <c r="AJ56" s="104"/>
      <c r="AK56" s="104"/>
      <c r="AL56" s="104"/>
      <c r="AM56" s="104"/>
      <c r="AN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</row>
    <row r="57" spans="1:58" customFormat="1" ht="35.1" customHeight="1" outlineLevel="1" thickBot="1">
      <c r="A57" s="104"/>
      <c r="B57" s="313"/>
      <c r="C57" s="314"/>
      <c r="D57" s="195">
        <f>SUM(D7:D56)</f>
        <v>0</v>
      </c>
      <c r="E57" s="195" t="s">
        <v>384</v>
      </c>
      <c r="F57" s="315">
        <f>SUM(F7:F56)</f>
        <v>0</v>
      </c>
      <c r="G57" s="195" t="s">
        <v>385</v>
      </c>
      <c r="H57" s="315">
        <f>SUM(H7:H56)</f>
        <v>0</v>
      </c>
      <c r="I57" s="104"/>
      <c r="J57" s="104"/>
      <c r="K57" s="104"/>
      <c r="L57" s="104"/>
      <c r="M57" s="104"/>
      <c r="N57" s="104"/>
      <c r="O57" s="104"/>
      <c r="P57" s="104"/>
      <c r="Q57" s="104"/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  <c r="AH57" s="104"/>
      <c r="AI57" s="104"/>
      <c r="AJ57" s="104"/>
      <c r="AK57" s="104"/>
      <c r="AL57" s="104"/>
      <c r="AM57" s="104"/>
      <c r="AN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</row>
    <row r="58" spans="1:58" customFormat="1" ht="35.1" customHeight="1" outlineLevel="1">
      <c r="A58" s="162"/>
      <c r="B58" s="819" t="s">
        <v>430</v>
      </c>
      <c r="C58" s="819"/>
      <c r="D58" s="819"/>
      <c r="E58" s="819"/>
      <c r="F58" s="819"/>
      <c r="G58" s="104"/>
      <c r="H58" s="104"/>
      <c r="I58" s="104"/>
      <c r="J58" s="104"/>
      <c r="K58" s="104"/>
      <c r="L58" s="104"/>
      <c r="M58" s="104"/>
      <c r="N58" s="104"/>
      <c r="O58" s="104"/>
      <c r="P58" s="104"/>
      <c r="Q58" s="104"/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  <c r="AH58" s="104"/>
      <c r="AI58" s="104"/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</row>
    <row r="59" spans="1:58" customFormat="1" ht="18.75" customHeight="1">
      <c r="A59" s="162"/>
      <c r="B59" s="316"/>
      <c r="C59" s="199"/>
      <c r="D59" s="199"/>
      <c r="E59" s="199"/>
      <c r="F59" s="88"/>
      <c r="G59" s="199"/>
      <c r="H59" s="88"/>
      <c r="I59" s="104"/>
      <c r="J59" s="104"/>
      <c r="K59" s="104"/>
      <c r="L59" s="104"/>
      <c r="M59" s="104"/>
      <c r="N59" s="104"/>
      <c r="O59" s="104"/>
      <c r="P59" s="104"/>
      <c r="Q59" s="104"/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  <c r="AH59" s="104"/>
      <c r="AI59" s="104"/>
      <c r="AJ59" s="104"/>
      <c r="AK59" s="104"/>
      <c r="AL59" s="104"/>
      <c r="AM59" s="104"/>
      <c r="AN59" s="104"/>
      <c r="AO59" s="104"/>
      <c r="AP59" s="104"/>
      <c r="AQ59" s="104"/>
      <c r="AR59" s="104"/>
      <c r="AS59" s="104"/>
      <c r="AT59" s="104"/>
      <c r="AU59" s="104"/>
      <c r="AV59" s="104"/>
      <c r="AW59" s="104"/>
      <c r="AX59" s="104"/>
      <c r="AY59" s="104"/>
      <c r="AZ59" s="104"/>
      <c r="BA59" s="104"/>
      <c r="BB59" s="104"/>
      <c r="BC59" s="104"/>
      <c r="BD59" s="104"/>
      <c r="BE59" s="104"/>
      <c r="BF59" s="104"/>
    </row>
    <row r="60" spans="1:58" customFormat="1" ht="16.5" customHeight="1">
      <c r="A60" s="162"/>
      <c r="B60" s="316"/>
      <c r="C60" s="199"/>
      <c r="D60" s="199"/>
      <c r="E60" s="199"/>
      <c r="F60" s="88"/>
      <c r="G60" s="199"/>
      <c r="H60" s="88"/>
      <c r="I60" s="104"/>
      <c r="J60" s="104"/>
      <c r="K60" s="104"/>
      <c r="L60" s="104"/>
      <c r="M60" s="104"/>
      <c r="N60" s="104"/>
      <c r="O60" s="104"/>
      <c r="P60" s="104"/>
      <c r="Q60" s="104"/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  <c r="AH60" s="104"/>
      <c r="AI60" s="104"/>
      <c r="AJ60" s="104"/>
      <c r="AK60" s="104"/>
      <c r="AL60" s="104"/>
      <c r="AM60" s="104"/>
      <c r="AN60" s="104"/>
      <c r="AO60" s="104"/>
      <c r="AP60" s="104"/>
      <c r="AQ60" s="104"/>
      <c r="AR60" s="104"/>
      <c r="AS60" s="104"/>
      <c r="AT60" s="104"/>
      <c r="AU60" s="104"/>
      <c r="AV60" s="104"/>
      <c r="AW60" s="104"/>
      <c r="AX60" s="104"/>
      <c r="AY60" s="104"/>
      <c r="AZ60" s="104"/>
      <c r="BA60" s="104"/>
      <c r="BB60" s="104"/>
      <c r="BC60" s="104"/>
      <c r="BD60" s="104"/>
      <c r="BE60" s="104"/>
      <c r="BF60" s="104"/>
    </row>
    <row r="61" spans="1:58" customFormat="1" ht="35.1" customHeight="1" outlineLevel="1" thickBot="1">
      <c r="A61" s="104"/>
      <c r="B61" s="810" t="s">
        <v>892</v>
      </c>
      <c r="C61" s="810"/>
      <c r="D61" s="810"/>
      <c r="E61" s="810"/>
      <c r="F61" s="810"/>
      <c r="G61" s="810"/>
      <c r="H61" s="810"/>
      <c r="I61" s="104"/>
      <c r="J61" s="104"/>
      <c r="K61" s="104"/>
      <c r="L61" s="104"/>
      <c r="M61" s="104"/>
      <c r="N61" s="104"/>
      <c r="O61" s="104"/>
      <c r="P61" s="104"/>
      <c r="Q61" s="104"/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  <c r="AH61" s="104"/>
      <c r="AI61" s="104"/>
      <c r="AJ61" s="104"/>
      <c r="AK61" s="104"/>
      <c r="AL61" s="104"/>
      <c r="AM61" s="104"/>
      <c r="AN61" s="104"/>
      <c r="AO61" s="104"/>
      <c r="AP61" s="104"/>
      <c r="AQ61" s="104"/>
      <c r="AR61" s="104"/>
      <c r="AS61" s="104"/>
      <c r="AT61" s="104"/>
      <c r="AU61" s="104"/>
      <c r="AV61" s="104"/>
      <c r="AW61" s="104"/>
      <c r="AX61" s="104"/>
      <c r="AY61" s="104"/>
      <c r="AZ61" s="104"/>
      <c r="BA61" s="104"/>
      <c r="BB61" s="104"/>
      <c r="BC61" s="104"/>
      <c r="BD61" s="104"/>
      <c r="BE61" s="104"/>
      <c r="BF61" s="104"/>
    </row>
    <row r="62" spans="1:58" customFormat="1" ht="35.1" customHeight="1" outlineLevel="1" thickBot="1">
      <c r="A62" s="104"/>
      <c r="B62" s="317" t="s">
        <v>341</v>
      </c>
      <c r="C62" s="176" t="s">
        <v>26</v>
      </c>
      <c r="D62" s="176" t="s">
        <v>383</v>
      </c>
      <c r="E62" s="176" t="s">
        <v>654</v>
      </c>
      <c r="F62" s="177" t="s">
        <v>652</v>
      </c>
      <c r="G62" s="317" t="s">
        <v>662</v>
      </c>
      <c r="H62" s="177" t="s">
        <v>653</v>
      </c>
      <c r="I62" s="104"/>
      <c r="J62" s="104"/>
      <c r="K62" s="104"/>
      <c r="L62" s="104"/>
      <c r="M62" s="104"/>
      <c r="N62" s="104"/>
      <c r="O62" s="104"/>
      <c r="P62" s="104"/>
      <c r="Q62" s="104"/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  <c r="AH62" s="104"/>
      <c r="AI62" s="104"/>
      <c r="AJ62" s="104"/>
      <c r="AK62" s="104"/>
      <c r="AL62" s="104"/>
      <c r="AM62" s="104"/>
      <c r="AN62" s="104"/>
      <c r="AO62" s="104"/>
      <c r="AP62" s="104"/>
      <c r="AQ62" s="104"/>
      <c r="AR62" s="104"/>
      <c r="AS62" s="104"/>
      <c r="AT62" s="104"/>
      <c r="AU62" s="104"/>
      <c r="AV62" s="104"/>
      <c r="AW62" s="104"/>
      <c r="AX62" s="104"/>
      <c r="AY62" s="104"/>
      <c r="AZ62" s="104"/>
      <c r="BA62" s="104"/>
      <c r="BB62" s="104"/>
      <c r="BC62" s="104"/>
      <c r="BD62" s="104"/>
      <c r="BE62" s="104"/>
      <c r="BF62" s="104"/>
    </row>
    <row r="63" spans="1:58" customFormat="1" ht="20.100000000000001" customHeight="1" outlineLevel="1">
      <c r="A63" s="104"/>
      <c r="B63" s="184">
        <f>A63</f>
        <v>0</v>
      </c>
      <c r="C63" s="115"/>
      <c r="D63" s="132"/>
      <c r="E63" s="306"/>
      <c r="F63" s="307" t="str">
        <f>IF(D63=0,"",+D63*E63)</f>
        <v/>
      </c>
      <c r="G63" s="699" t="str">
        <f>IF(E63&lt;&gt;"",IF(General!$F$7&lt;&gt;"",ROUNDUP((1-General!$F$7)*E63,0),E63),"")</f>
        <v/>
      </c>
      <c r="H63" s="700" t="str">
        <f>IFERROR(IF(F63&lt;&gt;"",G63*D63,""),F63)</f>
        <v/>
      </c>
      <c r="I63" s="104"/>
      <c r="J63" s="104"/>
      <c r="K63" s="104"/>
      <c r="L63" s="104"/>
      <c r="M63" s="104"/>
      <c r="N63" s="104"/>
      <c r="O63" s="104"/>
      <c r="P63" s="104"/>
      <c r="Q63" s="104"/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  <c r="AH63" s="104"/>
      <c r="AI63" s="104"/>
      <c r="AJ63" s="104"/>
      <c r="AK63" s="104"/>
      <c r="AL63" s="104"/>
      <c r="AM63" s="104"/>
      <c r="AN63" s="104"/>
      <c r="AO63" s="104"/>
      <c r="AP63" s="104"/>
      <c r="AQ63" s="104"/>
      <c r="AR63" s="104"/>
      <c r="AS63" s="104"/>
      <c r="AT63" s="104"/>
      <c r="AU63" s="104"/>
      <c r="AV63" s="104"/>
      <c r="AW63" s="104"/>
      <c r="AX63" s="104"/>
      <c r="AY63" s="104"/>
      <c r="AZ63" s="104"/>
      <c r="BA63" s="104"/>
      <c r="BB63" s="104"/>
      <c r="BC63" s="104"/>
      <c r="BD63" s="104"/>
      <c r="BE63" s="104"/>
      <c r="BF63" s="104"/>
    </row>
    <row r="64" spans="1:58" customFormat="1" ht="20.100000000000001" customHeight="1" outlineLevel="1">
      <c r="A64" s="104"/>
      <c r="B64" s="187">
        <f>A64</f>
        <v>0</v>
      </c>
      <c r="C64" s="270"/>
      <c r="D64" s="127"/>
      <c r="E64" s="308"/>
      <c r="F64" s="309" t="str">
        <f>IF(D64=0,"",+D64*E64)</f>
        <v/>
      </c>
      <c r="G64" s="308" t="str">
        <f>IF(E64&lt;&gt;"",IF(General!$F$7&lt;&gt;"",ROUNDUP((1-General!$F$7)*E64,0),E64),"")</f>
        <v/>
      </c>
      <c r="H64" s="309" t="str">
        <f>IFERROR(IF(F64&lt;&gt;"",G64*D64,""),F64)</f>
        <v/>
      </c>
      <c r="I64" s="104"/>
      <c r="J64" s="104"/>
      <c r="K64" s="104"/>
      <c r="L64" s="104"/>
      <c r="M64" s="104"/>
      <c r="N64" s="104"/>
      <c r="O64" s="104"/>
      <c r="P64" s="104"/>
      <c r="Q64" s="104"/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  <c r="AH64" s="104"/>
      <c r="AI64" s="104"/>
      <c r="AJ64" s="104"/>
      <c r="AK64" s="104"/>
      <c r="AL64" s="104"/>
      <c r="AM64" s="104"/>
      <c r="AN64" s="104"/>
      <c r="AO64" s="104"/>
      <c r="AP64" s="104"/>
      <c r="AQ64" s="104"/>
      <c r="AR64" s="104"/>
      <c r="AS64" s="104"/>
      <c r="AT64" s="104"/>
      <c r="AU64" s="104"/>
      <c r="AV64" s="104"/>
      <c r="AW64" s="104"/>
      <c r="AX64" s="104"/>
      <c r="AY64" s="104"/>
      <c r="AZ64" s="104"/>
      <c r="BA64" s="104"/>
      <c r="BB64" s="104"/>
      <c r="BC64" s="104"/>
      <c r="BD64" s="104"/>
      <c r="BE64" s="104"/>
      <c r="BF64" s="104"/>
    </row>
    <row r="65" spans="1:8" ht="19.5" customHeight="1" outlineLevel="1">
      <c r="B65" s="184">
        <f>A65</f>
        <v>0</v>
      </c>
      <c r="C65" s="115"/>
      <c r="D65" s="132"/>
      <c r="E65" s="306"/>
      <c r="F65" s="307" t="str">
        <f>IF(D65=0,"",+D65*E65)</f>
        <v/>
      </c>
      <c r="G65" s="306" t="str">
        <f>IF(E65&lt;&gt;"",IF(General!$F$7&lt;&gt;"",ROUNDUP((1-General!$F$7)*E65,0),E65),"")</f>
        <v/>
      </c>
      <c r="H65" s="307" t="str">
        <f>IFERROR(IF(F65&lt;&gt;"",G65*D65,""),F65)</f>
        <v/>
      </c>
    </row>
    <row r="66" spans="1:8" ht="20.100000000000001" customHeight="1" outlineLevel="1">
      <c r="B66" s="187">
        <f>A66</f>
        <v>0</v>
      </c>
      <c r="C66" s="270"/>
      <c r="D66" s="127"/>
      <c r="E66" s="308"/>
      <c r="F66" s="309" t="str">
        <f>IF(D66=0,"",+D66*E66)</f>
        <v/>
      </c>
      <c r="G66" s="308" t="str">
        <f>IF(E66&lt;&gt;"",IF(General!$F$7&lt;&gt;"",ROUNDUP((1-General!$F$7)*E66,0),E66),"")</f>
        <v/>
      </c>
      <c r="H66" s="309" t="str">
        <f>IFERROR(IF(F66&lt;&gt;"",G66*D66,""),F66)</f>
        <v/>
      </c>
    </row>
    <row r="67" spans="1:8" ht="20.100000000000001" customHeight="1" outlineLevel="1" thickBot="1">
      <c r="A67" s="162"/>
      <c r="B67" s="271"/>
      <c r="C67" s="272"/>
      <c r="D67" s="273"/>
      <c r="E67" s="311"/>
      <c r="F67" s="312" t="str">
        <f>IF(D67=0,"",+D67*E67)</f>
        <v/>
      </c>
      <c r="G67" s="311"/>
      <c r="H67" s="312"/>
    </row>
    <row r="68" spans="1:8" ht="35.1" customHeight="1" outlineLevel="1" thickBot="1">
      <c r="B68" s="318"/>
      <c r="C68" s="319"/>
      <c r="D68" s="195">
        <f>SUM(D63:D67)</f>
        <v>0</v>
      </c>
      <c r="E68" s="195" t="s">
        <v>384</v>
      </c>
      <c r="F68" s="315">
        <f>SUM(F63:F67)</f>
        <v>0</v>
      </c>
      <c r="G68" s="195" t="s">
        <v>385</v>
      </c>
      <c r="H68" s="315">
        <f>SUM(H63:H67)</f>
        <v>0</v>
      </c>
    </row>
    <row r="69" spans="1:8" ht="35.1" customHeight="1" outlineLevel="1">
      <c r="A69" s="162"/>
      <c r="B69" s="819" t="s">
        <v>430</v>
      </c>
      <c r="C69" s="819"/>
      <c r="D69" s="819"/>
      <c r="E69" s="819"/>
      <c r="F69" s="819"/>
      <c r="G69" s="104"/>
      <c r="H69" s="104"/>
    </row>
    <row r="70" spans="1:8" ht="35.1" customHeight="1" thickBot="1">
      <c r="C70" s="297" t="s">
        <v>893</v>
      </c>
      <c r="D70" s="297"/>
      <c r="E70" s="297"/>
      <c r="F70" s="687"/>
      <c r="G70" s="298"/>
    </row>
    <row r="71" spans="1:8" ht="35.1" customHeight="1" thickBot="1">
      <c r="B71" s="299" t="s">
        <v>26</v>
      </c>
      <c r="C71" s="299"/>
      <c r="D71" s="299"/>
      <c r="E71" s="290" t="s">
        <v>663</v>
      </c>
      <c r="F71" s="688"/>
      <c r="H71" s="290" t="s">
        <v>664</v>
      </c>
    </row>
    <row r="72" spans="1:8" ht="35.1" customHeight="1" thickBot="1">
      <c r="B72" s="300" t="s">
        <v>667</v>
      </c>
      <c r="C72" s="300"/>
      <c r="D72" s="300"/>
      <c r="E72" s="291">
        <f>'Installation Price'!F73</f>
        <v>0</v>
      </c>
      <c r="H72" s="292">
        <f>'Installation Price'!G73</f>
        <v>0</v>
      </c>
    </row>
    <row r="73" spans="1:8" ht="19.899999999999999" customHeight="1"/>
    <row r="74" spans="1:8" ht="19.899999999999999" customHeight="1">
      <c r="A74" s="162"/>
      <c r="B74" s="686" t="str">
        <f>IF('Installation Price'!$D$56&lt;&gt;"","- Closed Cell Foam 19mm rubber insulation","- Closed Cell Foam 13mm rubber insulation")</f>
        <v>- Closed Cell Foam 13mm rubber insulation</v>
      </c>
      <c r="C74" s="199"/>
      <c r="D74" s="199"/>
      <c r="E74" s="199"/>
      <c r="F74" s="88"/>
      <c r="G74" s="199"/>
      <c r="H74" s="88"/>
    </row>
    <row r="75" spans="1:8" ht="19.899999999999999" customHeight="1">
      <c r="A75" s="162" t="str">
        <f>IF(B75&lt;&gt;"","","Hide")</f>
        <v>Hide</v>
      </c>
      <c r="B75" s="686" t="str">
        <f>IF('Installation Price'!$D$57&lt;&gt;0,"- Cora Cloth Jacketing for "&amp;'Installation Price'!D57&amp;" linear meters of copper pipe","")</f>
        <v/>
      </c>
      <c r="C75" s="199"/>
      <c r="D75" s="199"/>
      <c r="E75" s="199"/>
      <c r="F75" s="88"/>
      <c r="G75" s="199"/>
      <c r="H75" s="88"/>
    </row>
    <row r="76" spans="1:8" ht="19.899999999999999" customHeight="1">
      <c r="A76" s="162" t="str">
        <f t="shared" ref="A76:A77" si="6">IF(B76&lt;&gt;"","","Hide")</f>
        <v>Hide</v>
      </c>
      <c r="B76" s="201" t="str">
        <f>IF('Installation Price'!$D$58&lt;&gt;0,"- Galvanized Sheet Cladding for outdoor exposed pipe",IF('Installation Price'!$D$59&lt;&gt;0,"- Cable tray 1mm thickness for outdoor pipe.",""))</f>
        <v/>
      </c>
      <c r="C76" s="104"/>
      <c r="D76" s="104"/>
      <c r="E76" s="104"/>
      <c r="F76" s="104"/>
      <c r="G76" s="104"/>
      <c r="H76" s="104"/>
    </row>
    <row r="77" spans="1:8" ht="19.899999999999999" customHeight="1">
      <c r="A77" s="162" t="str">
        <f t="shared" si="6"/>
        <v>Hide</v>
      </c>
      <c r="B77" s="161" t="str">
        <f>IF('Installation Price'!$E$60&lt;&gt;"No","- Shut-off valves for all indoors.","")</f>
        <v/>
      </c>
      <c r="C77" s="104"/>
      <c r="D77" s="104"/>
      <c r="E77" s="104"/>
      <c r="F77" s="104"/>
      <c r="G77" s="104"/>
      <c r="H77" s="104"/>
    </row>
    <row r="78" spans="1:8" ht="35.1" customHeight="1">
      <c r="B78" s="169"/>
      <c r="C78" s="104"/>
      <c r="D78" s="104"/>
      <c r="E78" s="104"/>
      <c r="F78" s="104"/>
      <c r="G78" s="104"/>
      <c r="H78" s="104"/>
    </row>
    <row r="79" spans="1:8" ht="35.1" customHeight="1">
      <c r="B79" s="169"/>
      <c r="C79" s="104"/>
      <c r="D79" s="104"/>
      <c r="E79" s="104"/>
      <c r="F79" s="104"/>
      <c r="G79" s="104"/>
      <c r="H79" s="104"/>
    </row>
    <row r="80" spans="1:8" ht="35.1" customHeight="1">
      <c r="B80" s="169"/>
      <c r="C80" s="104"/>
      <c r="D80" s="104"/>
      <c r="E80" s="104"/>
      <c r="F80" s="104"/>
      <c r="G80" s="104"/>
      <c r="H80" s="104"/>
    </row>
    <row r="81" spans="2:8" ht="35.1" customHeight="1">
      <c r="B81" s="169"/>
      <c r="C81" s="104"/>
      <c r="D81" s="104"/>
      <c r="E81" s="104"/>
      <c r="F81" s="104"/>
      <c r="G81" s="104"/>
      <c r="H81" s="104"/>
    </row>
    <row r="82" spans="2:8" ht="35.1" customHeight="1">
      <c r="B82" s="169"/>
      <c r="C82" s="104"/>
      <c r="D82" s="104"/>
      <c r="E82" s="104"/>
      <c r="F82" s="104"/>
      <c r="G82" s="104"/>
      <c r="H82" s="104"/>
    </row>
    <row r="83" spans="2:8" ht="35.1" customHeight="1">
      <c r="B83" s="169"/>
      <c r="C83" s="104"/>
      <c r="D83" s="104"/>
      <c r="E83" s="104"/>
      <c r="F83" s="104"/>
      <c r="G83" s="104"/>
      <c r="H83" s="104"/>
    </row>
    <row r="84" spans="2:8" ht="35.1" customHeight="1">
      <c r="B84" s="169"/>
      <c r="C84" s="104"/>
      <c r="D84" s="104"/>
      <c r="E84" s="104"/>
      <c r="F84" s="104"/>
      <c r="G84" s="104"/>
      <c r="H84" s="104"/>
    </row>
    <row r="85" spans="2:8" ht="35.1" customHeight="1">
      <c r="B85" s="169"/>
      <c r="C85" s="104"/>
      <c r="D85" s="104"/>
      <c r="E85" s="104"/>
      <c r="F85" s="104"/>
      <c r="G85" s="104"/>
      <c r="H85" s="104"/>
    </row>
    <row r="86" spans="2:8" ht="35.1" customHeight="1">
      <c r="B86" s="169"/>
      <c r="C86" s="104"/>
      <c r="D86" s="104"/>
      <c r="E86" s="104"/>
      <c r="F86" s="104"/>
      <c r="G86" s="104"/>
      <c r="H86" s="104"/>
    </row>
    <row r="87" spans="2:8" ht="35.1" customHeight="1">
      <c r="B87" s="169"/>
      <c r="C87" s="104"/>
      <c r="D87" s="104"/>
      <c r="E87" s="104"/>
      <c r="F87" s="104"/>
      <c r="G87" s="104"/>
      <c r="H87" s="104"/>
    </row>
    <row r="88" spans="2:8" ht="35.1" customHeight="1">
      <c r="B88" s="169"/>
      <c r="C88" s="104"/>
      <c r="D88" s="104"/>
      <c r="E88" s="104"/>
      <c r="F88" s="104"/>
      <c r="G88" s="104"/>
      <c r="H88" s="104"/>
    </row>
    <row r="89" spans="2:8" ht="35.1" customHeight="1">
      <c r="B89" s="169"/>
      <c r="C89" s="104"/>
      <c r="D89" s="104"/>
      <c r="E89" s="104"/>
      <c r="F89" s="104"/>
      <c r="G89" s="104"/>
      <c r="H89" s="104"/>
    </row>
    <row r="90" spans="2:8" ht="35.1" customHeight="1">
      <c r="B90" s="169"/>
      <c r="C90" s="104"/>
      <c r="D90" s="104"/>
      <c r="E90" s="104"/>
      <c r="F90" s="104"/>
      <c r="G90" s="104"/>
      <c r="H90" s="104"/>
    </row>
    <row r="91" spans="2:8" ht="35.1" customHeight="1">
      <c r="B91" s="169"/>
      <c r="C91" s="104"/>
      <c r="D91" s="104"/>
      <c r="E91" s="104"/>
      <c r="F91" s="104"/>
      <c r="G91" s="104"/>
      <c r="H91" s="104"/>
    </row>
    <row r="92" spans="2:8" ht="35.1" customHeight="1">
      <c r="B92" s="169"/>
      <c r="C92" s="104"/>
      <c r="D92" s="104"/>
      <c r="E92" s="104"/>
      <c r="F92" s="104"/>
      <c r="G92" s="104"/>
      <c r="H92" s="104"/>
    </row>
    <row r="93" spans="2:8" ht="35.1" customHeight="1">
      <c r="B93" s="169"/>
      <c r="C93" s="104"/>
      <c r="D93" s="104"/>
      <c r="E93" s="104"/>
      <c r="F93" s="104"/>
      <c r="G93" s="104"/>
      <c r="H93" s="104"/>
    </row>
    <row r="94" spans="2:8" ht="35.1" customHeight="1">
      <c r="B94" s="169"/>
      <c r="C94" s="104"/>
      <c r="D94" s="104"/>
      <c r="E94" s="104"/>
      <c r="F94" s="104"/>
      <c r="G94" s="104"/>
      <c r="H94" s="104"/>
    </row>
    <row r="95" spans="2:8" ht="35.1" customHeight="1">
      <c r="B95" s="169"/>
      <c r="C95" s="104"/>
      <c r="D95" s="104"/>
      <c r="E95" s="104"/>
      <c r="F95" s="104"/>
      <c r="G95" s="104"/>
      <c r="H95" s="104"/>
    </row>
    <row r="96" spans="2:8" ht="35.1" customHeight="1">
      <c r="B96" s="169"/>
      <c r="C96" s="104"/>
      <c r="D96" s="104"/>
      <c r="E96" s="104"/>
      <c r="F96" s="104"/>
      <c r="G96" s="104"/>
      <c r="H96" s="104"/>
    </row>
    <row r="97" spans="2:8" ht="35.1" customHeight="1">
      <c r="B97" s="169"/>
      <c r="C97" s="104"/>
      <c r="D97" s="104"/>
      <c r="E97" s="104"/>
      <c r="F97" s="104"/>
      <c r="G97" s="104"/>
      <c r="H97" s="104"/>
    </row>
    <row r="98" spans="2:8" ht="35.1" customHeight="1">
      <c r="B98" s="169"/>
      <c r="C98" s="104"/>
      <c r="D98" s="104"/>
      <c r="E98" s="104"/>
      <c r="F98" s="104"/>
      <c r="G98" s="104"/>
      <c r="H98" s="104"/>
    </row>
    <row r="99" spans="2:8" ht="35.1" customHeight="1">
      <c r="B99" s="169"/>
      <c r="C99" s="104"/>
      <c r="D99" s="104"/>
      <c r="E99" s="104"/>
      <c r="F99" s="104"/>
      <c r="G99" s="104"/>
      <c r="H99" s="104"/>
    </row>
    <row r="100" spans="2:8" ht="35.1" customHeight="1">
      <c r="B100" s="169"/>
      <c r="C100" s="104"/>
      <c r="D100" s="104"/>
      <c r="E100" s="104"/>
      <c r="F100" s="104"/>
      <c r="G100" s="104"/>
      <c r="H100" s="104"/>
    </row>
    <row r="101" spans="2:8" ht="35.1" customHeight="1">
      <c r="B101" s="169"/>
      <c r="C101" s="104"/>
      <c r="D101" s="104"/>
      <c r="E101" s="104"/>
      <c r="F101" s="104"/>
      <c r="G101" s="104"/>
      <c r="H101" s="104"/>
    </row>
    <row r="102" spans="2:8" ht="35.1" customHeight="1">
      <c r="B102" s="169"/>
      <c r="C102" s="104"/>
      <c r="D102" s="104"/>
      <c r="E102" s="104"/>
      <c r="F102" s="104"/>
      <c r="G102" s="104"/>
      <c r="H102" s="104"/>
    </row>
    <row r="103" spans="2:8" ht="35.1" customHeight="1">
      <c r="B103" s="169"/>
      <c r="C103" s="104"/>
      <c r="D103" s="104"/>
      <c r="E103" s="104"/>
      <c r="F103" s="104"/>
      <c r="G103" s="104"/>
      <c r="H103" s="104"/>
    </row>
    <row r="104" spans="2:8" ht="35.1" customHeight="1">
      <c r="B104" s="169"/>
      <c r="C104" s="104"/>
      <c r="D104" s="104"/>
      <c r="E104" s="104"/>
      <c r="F104" s="104"/>
      <c r="G104" s="104"/>
      <c r="H104" s="104"/>
    </row>
    <row r="105" spans="2:8" ht="35.1" customHeight="1">
      <c r="B105" s="169"/>
      <c r="C105" s="104"/>
      <c r="D105" s="104"/>
      <c r="E105" s="104"/>
      <c r="F105" s="104"/>
      <c r="G105" s="104"/>
      <c r="H105" s="104"/>
    </row>
    <row r="106" spans="2:8" ht="35.1" customHeight="1">
      <c r="B106" s="169"/>
      <c r="C106" s="104"/>
      <c r="D106" s="104"/>
      <c r="E106" s="104"/>
      <c r="F106" s="104"/>
      <c r="G106" s="104"/>
      <c r="H106" s="104"/>
    </row>
    <row r="107" spans="2:8" ht="35.1" customHeight="1">
      <c r="B107" s="169"/>
      <c r="C107" s="104"/>
      <c r="D107" s="104"/>
      <c r="E107" s="104"/>
      <c r="F107" s="104"/>
      <c r="G107" s="104"/>
      <c r="H107" s="104"/>
    </row>
    <row r="108" spans="2:8" ht="35.1" customHeight="1">
      <c r="B108" s="169"/>
      <c r="C108" s="104"/>
      <c r="D108" s="104"/>
      <c r="E108" s="104"/>
      <c r="F108" s="104"/>
      <c r="G108" s="104"/>
      <c r="H108" s="104"/>
    </row>
    <row r="109" spans="2:8" ht="35.1" customHeight="1">
      <c r="B109" s="169"/>
      <c r="C109" s="104"/>
      <c r="D109" s="104"/>
      <c r="E109" s="104"/>
      <c r="F109" s="104"/>
      <c r="G109" s="104"/>
      <c r="H109" s="104"/>
    </row>
    <row r="110" spans="2:8" ht="35.1" customHeight="1">
      <c r="B110" s="169"/>
      <c r="C110" s="104"/>
      <c r="D110" s="104"/>
      <c r="E110" s="104"/>
      <c r="F110" s="104"/>
      <c r="G110" s="104"/>
      <c r="H110" s="104"/>
    </row>
    <row r="111" spans="2:8" ht="35.1" customHeight="1">
      <c r="B111" s="169"/>
      <c r="C111" s="104"/>
      <c r="D111" s="104"/>
      <c r="E111" s="104"/>
      <c r="F111" s="104"/>
      <c r="G111" s="104"/>
      <c r="H111" s="104"/>
    </row>
    <row r="112" spans="2:8" ht="35.1" customHeight="1">
      <c r="B112" s="169"/>
      <c r="C112" s="104"/>
      <c r="D112" s="104"/>
      <c r="E112" s="104"/>
      <c r="F112" s="104"/>
      <c r="G112" s="104"/>
      <c r="H112" s="104"/>
    </row>
    <row r="113" spans="2:8" ht="35.1" customHeight="1">
      <c r="B113" s="169"/>
      <c r="C113" s="104"/>
      <c r="D113" s="104"/>
      <c r="E113" s="104"/>
      <c r="F113" s="104"/>
      <c r="G113" s="104"/>
      <c r="H113" s="104"/>
    </row>
    <row r="114" spans="2:8" ht="35.1" customHeight="1">
      <c r="B114" s="169"/>
      <c r="C114" s="104"/>
      <c r="D114" s="104"/>
      <c r="E114" s="104"/>
      <c r="F114" s="104"/>
      <c r="G114" s="104"/>
      <c r="H114" s="104"/>
    </row>
    <row r="115" spans="2:8" ht="35.1" customHeight="1">
      <c r="B115" s="169"/>
      <c r="C115" s="104"/>
      <c r="D115" s="104"/>
      <c r="E115" s="104"/>
      <c r="F115" s="104"/>
      <c r="G115" s="104"/>
      <c r="H115" s="104"/>
    </row>
    <row r="116" spans="2:8" ht="35.1" customHeight="1">
      <c r="B116" s="169"/>
      <c r="C116" s="104"/>
      <c r="D116" s="104"/>
      <c r="E116" s="104"/>
      <c r="F116" s="104"/>
      <c r="G116" s="104"/>
      <c r="H116" s="104"/>
    </row>
    <row r="117" spans="2:8" ht="35.1" customHeight="1">
      <c r="B117" s="169"/>
      <c r="C117" s="104"/>
      <c r="D117" s="104"/>
      <c r="E117" s="104"/>
      <c r="F117" s="104"/>
      <c r="G117" s="104"/>
      <c r="H117" s="104"/>
    </row>
    <row r="118" spans="2:8" ht="35.1" customHeight="1">
      <c r="B118" s="169"/>
      <c r="C118" s="104"/>
      <c r="D118" s="104"/>
      <c r="E118" s="104"/>
      <c r="F118" s="104"/>
      <c r="G118" s="104"/>
      <c r="H118" s="104"/>
    </row>
    <row r="119" spans="2:8" ht="35.1" customHeight="1">
      <c r="B119" s="169"/>
      <c r="C119" s="104"/>
      <c r="D119" s="104"/>
      <c r="E119" s="104"/>
      <c r="F119" s="104"/>
      <c r="G119" s="104"/>
      <c r="H119" s="104"/>
    </row>
    <row r="120" spans="2:8" ht="35.1" customHeight="1">
      <c r="B120" s="169"/>
      <c r="C120" s="104"/>
      <c r="D120" s="104"/>
      <c r="E120" s="104"/>
      <c r="F120" s="104"/>
      <c r="G120" s="104"/>
      <c r="H120" s="104"/>
    </row>
    <row r="121" spans="2:8" ht="35.1" customHeight="1">
      <c r="B121" s="169"/>
      <c r="C121" s="104"/>
      <c r="D121" s="104"/>
      <c r="E121" s="104"/>
      <c r="F121" s="104"/>
      <c r="G121" s="104"/>
      <c r="H121" s="104"/>
    </row>
    <row r="122" spans="2:8" ht="35.1" customHeight="1">
      <c r="B122" s="169"/>
      <c r="C122" s="104"/>
      <c r="D122" s="104"/>
      <c r="E122" s="104"/>
      <c r="F122" s="104"/>
      <c r="G122" s="104"/>
      <c r="H122" s="104"/>
    </row>
    <row r="123" spans="2:8" ht="35.1" customHeight="1">
      <c r="B123" s="169"/>
      <c r="C123" s="104"/>
      <c r="D123" s="104"/>
      <c r="E123" s="104"/>
      <c r="F123" s="104"/>
      <c r="G123" s="104"/>
      <c r="H123" s="104"/>
    </row>
    <row r="124" spans="2:8" ht="35.1" customHeight="1">
      <c r="B124" s="169"/>
      <c r="C124" s="104"/>
      <c r="D124" s="104"/>
      <c r="E124" s="104"/>
      <c r="F124" s="104"/>
      <c r="G124" s="104"/>
      <c r="H124" s="104"/>
    </row>
    <row r="125" spans="2:8" ht="35.1" customHeight="1">
      <c r="B125" s="169"/>
      <c r="C125" s="104"/>
      <c r="D125" s="104"/>
      <c r="E125" s="104"/>
      <c r="F125" s="104"/>
      <c r="G125" s="104"/>
      <c r="H125" s="104"/>
    </row>
    <row r="126" spans="2:8" ht="35.1" customHeight="1">
      <c r="B126" s="169"/>
      <c r="C126" s="104"/>
      <c r="D126" s="104"/>
      <c r="E126" s="104"/>
      <c r="F126" s="104"/>
      <c r="G126" s="104"/>
      <c r="H126" s="104"/>
    </row>
    <row r="127" spans="2:8" ht="35.1" customHeight="1">
      <c r="B127" s="169"/>
      <c r="C127" s="104"/>
      <c r="D127" s="104"/>
      <c r="E127" s="104"/>
      <c r="F127" s="104"/>
      <c r="G127" s="104"/>
      <c r="H127" s="104"/>
    </row>
    <row r="128" spans="2:8" ht="35.1" customHeight="1">
      <c r="B128" s="169"/>
      <c r="C128" s="104"/>
      <c r="D128" s="104"/>
      <c r="E128" s="104"/>
      <c r="F128" s="104"/>
      <c r="G128" s="104"/>
      <c r="H128" s="104"/>
    </row>
    <row r="129" spans="1:8" ht="35.1" customHeight="1">
      <c r="B129" s="169"/>
      <c r="C129" s="104"/>
      <c r="D129" s="104"/>
      <c r="E129" s="104"/>
      <c r="F129" s="104"/>
      <c r="G129" s="104"/>
      <c r="H129" s="104"/>
    </row>
    <row r="130" spans="1:8" ht="35.1" customHeight="1">
      <c r="B130" s="169"/>
      <c r="C130" s="104"/>
      <c r="D130" s="104"/>
      <c r="E130" s="104"/>
      <c r="F130" s="104"/>
      <c r="G130" s="104"/>
      <c r="H130" s="104"/>
    </row>
    <row r="131" spans="1:8" ht="35.1" customHeight="1">
      <c r="B131" s="169"/>
      <c r="C131" s="104"/>
      <c r="D131" s="104"/>
      <c r="E131" s="104"/>
      <c r="F131" s="104"/>
      <c r="G131" s="104"/>
      <c r="H131" s="104"/>
    </row>
    <row r="132" spans="1:8" ht="35.1" customHeight="1">
      <c r="B132" s="169"/>
      <c r="C132" s="104"/>
      <c r="D132" s="104"/>
      <c r="E132" s="104"/>
      <c r="F132" s="104"/>
      <c r="G132" s="104"/>
      <c r="H132" s="104"/>
    </row>
    <row r="133" spans="1:8" ht="35.1" customHeight="1">
      <c r="B133" s="169"/>
      <c r="C133" s="104"/>
      <c r="D133" s="104"/>
      <c r="E133" s="104"/>
      <c r="F133" s="104"/>
      <c r="G133" s="104"/>
      <c r="H133" s="104"/>
    </row>
    <row r="134" spans="1:8" ht="35.1" customHeight="1">
      <c r="B134" s="169"/>
      <c r="C134" s="104"/>
      <c r="D134" s="104"/>
      <c r="E134" s="104"/>
      <c r="F134" s="104"/>
      <c r="G134" s="104"/>
      <c r="H134" s="104"/>
    </row>
    <row r="135" spans="1:8" ht="35.1" customHeight="1">
      <c r="B135" s="169"/>
      <c r="C135" s="104"/>
      <c r="D135" s="104"/>
      <c r="E135" s="104"/>
      <c r="F135" s="104"/>
      <c r="G135" s="104"/>
      <c r="H135" s="104"/>
    </row>
    <row r="136" spans="1:8" ht="35.1" customHeight="1">
      <c r="B136" s="169"/>
      <c r="C136" s="104"/>
      <c r="D136" s="104"/>
      <c r="E136" s="104"/>
      <c r="F136" s="104"/>
      <c r="G136" s="104"/>
      <c r="H136" s="104"/>
    </row>
    <row r="137" spans="1:8" ht="35.1" customHeight="1">
      <c r="B137" s="169"/>
      <c r="C137" s="104"/>
      <c r="D137" s="104"/>
      <c r="E137" s="104"/>
      <c r="F137" s="104"/>
      <c r="G137" s="104"/>
      <c r="H137" s="104"/>
    </row>
    <row r="138" spans="1:8" ht="35.1" customHeight="1">
      <c r="B138" s="169"/>
      <c r="C138" s="104"/>
      <c r="D138" s="104"/>
      <c r="E138" s="104"/>
      <c r="F138" s="104"/>
      <c r="G138" s="104"/>
      <c r="H138" s="104"/>
    </row>
    <row r="139" spans="1:8" ht="35.1" customHeight="1">
      <c r="A139" s="104" t="s">
        <v>701</v>
      </c>
      <c r="B139" s="169" t="s">
        <v>717</v>
      </c>
      <c r="C139" s="104"/>
      <c r="D139" s="104"/>
      <c r="E139" s="104"/>
      <c r="F139" s="104"/>
      <c r="G139" s="104"/>
      <c r="H139" s="104"/>
    </row>
    <row r="140" spans="1:8" ht="35.1" customHeight="1">
      <c r="A140" s="104" t="s">
        <v>702</v>
      </c>
      <c r="B140" s="169" t="s">
        <v>718</v>
      </c>
      <c r="C140" s="104"/>
      <c r="D140" s="104"/>
      <c r="E140" s="104"/>
      <c r="F140" s="104"/>
      <c r="G140" s="104"/>
      <c r="H140" s="104"/>
    </row>
    <row r="141" spans="1:8" ht="35.1" customHeight="1">
      <c r="A141" s="104" t="s">
        <v>703</v>
      </c>
      <c r="B141" s="169" t="s">
        <v>719</v>
      </c>
      <c r="C141" s="104"/>
      <c r="D141" s="104"/>
      <c r="E141" s="104"/>
      <c r="F141" s="104"/>
      <c r="G141" s="104"/>
      <c r="H141" s="104"/>
    </row>
    <row r="142" spans="1:8" ht="35.1" customHeight="1">
      <c r="A142" s="104" t="s">
        <v>704</v>
      </c>
      <c r="B142" s="169" t="s">
        <v>720</v>
      </c>
      <c r="C142" s="104"/>
      <c r="D142" s="104"/>
      <c r="E142" s="104"/>
      <c r="F142" s="104"/>
      <c r="G142" s="104"/>
      <c r="H142" s="104"/>
    </row>
    <row r="143" spans="1:8" ht="35.1" customHeight="1">
      <c r="A143" s="104" t="s">
        <v>705</v>
      </c>
      <c r="B143" s="169" t="s">
        <v>721</v>
      </c>
      <c r="C143" s="104"/>
      <c r="D143" s="104"/>
      <c r="E143" s="104"/>
      <c r="F143" s="104"/>
      <c r="G143" s="104"/>
      <c r="H143" s="104"/>
    </row>
    <row r="144" spans="1:8" ht="35.1" customHeight="1">
      <c r="A144" s="104" t="s">
        <v>706</v>
      </c>
      <c r="B144" s="169" t="s">
        <v>722</v>
      </c>
      <c r="C144" s="104"/>
      <c r="D144" s="104"/>
      <c r="E144" s="104"/>
      <c r="F144" s="104"/>
      <c r="G144" s="104"/>
      <c r="H144" s="104"/>
    </row>
    <row r="145" spans="1:8" ht="35.1" customHeight="1">
      <c r="A145" s="104" t="s">
        <v>707</v>
      </c>
      <c r="B145" s="169" t="s">
        <v>723</v>
      </c>
      <c r="C145" s="104"/>
      <c r="D145" s="104"/>
      <c r="E145" s="104"/>
      <c r="F145" s="104"/>
      <c r="G145" s="104"/>
      <c r="H145" s="104"/>
    </row>
    <row r="146" spans="1:8" ht="35.1" customHeight="1">
      <c r="A146" s="104" t="s">
        <v>708</v>
      </c>
      <c r="B146" s="169" t="s">
        <v>724</v>
      </c>
      <c r="C146" s="104"/>
      <c r="D146" s="104"/>
      <c r="E146" s="104"/>
      <c r="F146" s="104"/>
      <c r="G146" s="104"/>
      <c r="H146" s="104"/>
    </row>
    <row r="147" spans="1:8" ht="35.1" customHeight="1">
      <c r="A147" s="104" t="s">
        <v>709</v>
      </c>
      <c r="B147" s="169" t="s">
        <v>725</v>
      </c>
      <c r="C147" s="104"/>
      <c r="D147" s="104"/>
      <c r="E147" s="104"/>
      <c r="F147" s="104"/>
      <c r="G147" s="104"/>
      <c r="H147" s="104"/>
    </row>
    <row r="148" spans="1:8" ht="35.1" customHeight="1">
      <c r="A148" s="104" t="s">
        <v>710</v>
      </c>
      <c r="B148" s="169" t="s">
        <v>726</v>
      </c>
      <c r="C148" s="104"/>
      <c r="D148" s="104"/>
      <c r="E148" s="104"/>
      <c r="F148" s="104"/>
      <c r="G148" s="104"/>
      <c r="H148" s="104"/>
    </row>
    <row r="149" spans="1:8" ht="35.1" customHeight="1">
      <c r="A149" s="104" t="s">
        <v>711</v>
      </c>
      <c r="B149" s="169" t="s">
        <v>727</v>
      </c>
      <c r="C149" s="104"/>
      <c r="D149" s="104"/>
      <c r="E149" s="104"/>
      <c r="F149" s="104"/>
      <c r="G149" s="104"/>
      <c r="H149" s="104"/>
    </row>
    <row r="150" spans="1:8" ht="35.1" customHeight="1">
      <c r="A150" s="104" t="s">
        <v>712</v>
      </c>
      <c r="B150" s="169" t="s">
        <v>728</v>
      </c>
      <c r="C150" s="104"/>
      <c r="D150" s="104"/>
      <c r="E150" s="104"/>
      <c r="F150" s="104"/>
      <c r="G150" s="104"/>
      <c r="H150" s="104"/>
    </row>
    <row r="151" spans="1:8" ht="35.1" customHeight="1">
      <c r="A151" s="104" t="s">
        <v>713</v>
      </c>
      <c r="B151" s="169" t="s">
        <v>729</v>
      </c>
      <c r="C151" s="104"/>
      <c r="D151" s="104"/>
      <c r="E151" s="104"/>
      <c r="F151" s="104"/>
      <c r="G151" s="104"/>
      <c r="H151" s="104"/>
    </row>
    <row r="152" spans="1:8" ht="35.1" customHeight="1">
      <c r="A152" s="104" t="s">
        <v>714</v>
      </c>
      <c r="B152" s="169" t="s">
        <v>730</v>
      </c>
      <c r="C152" s="104"/>
      <c r="D152" s="104"/>
      <c r="E152" s="104"/>
      <c r="F152" s="104"/>
      <c r="G152" s="104"/>
      <c r="H152" s="104"/>
    </row>
    <row r="153" spans="1:8" ht="35.1" customHeight="1">
      <c r="B153" s="169" t="s">
        <v>731</v>
      </c>
      <c r="C153" s="104"/>
      <c r="D153" s="104"/>
      <c r="E153" s="104"/>
      <c r="F153" s="104"/>
      <c r="G153" s="104"/>
      <c r="H153" s="104"/>
    </row>
    <row r="154" spans="1:8" ht="35.1" customHeight="1">
      <c r="B154" s="169" t="s">
        <v>732</v>
      </c>
      <c r="C154" s="104"/>
      <c r="D154" s="104"/>
      <c r="E154" s="104"/>
      <c r="F154" s="104"/>
      <c r="G154" s="104"/>
      <c r="H154" s="104"/>
    </row>
    <row r="155" spans="1:8" ht="35.1" customHeight="1">
      <c r="B155" s="169" t="s">
        <v>733</v>
      </c>
      <c r="C155" s="104"/>
      <c r="D155" s="104"/>
      <c r="E155" s="104"/>
      <c r="F155" s="104"/>
      <c r="G155" s="104"/>
      <c r="H155" s="104"/>
    </row>
    <row r="156" spans="1:8" ht="35.1" customHeight="1">
      <c r="B156" s="169" t="s">
        <v>734</v>
      </c>
      <c r="C156" s="104"/>
      <c r="D156" s="104"/>
      <c r="E156" s="104"/>
      <c r="F156" s="104"/>
      <c r="G156" s="104"/>
      <c r="H156" s="104"/>
    </row>
    <row r="157" spans="1:8" ht="35.1" customHeight="1">
      <c r="B157" s="169" t="s">
        <v>735</v>
      </c>
      <c r="C157" s="104"/>
      <c r="D157" s="104"/>
      <c r="E157" s="104"/>
      <c r="F157" s="104"/>
      <c r="G157" s="104"/>
      <c r="H157" s="104"/>
    </row>
    <row r="158" spans="1:8" ht="35.1" customHeight="1">
      <c r="B158" s="169" t="s">
        <v>736</v>
      </c>
      <c r="C158" s="104"/>
      <c r="D158" s="104"/>
      <c r="E158" s="104"/>
      <c r="F158" s="104"/>
      <c r="G158" s="104"/>
      <c r="H158" s="104"/>
    </row>
    <row r="159" spans="1:8" ht="35.1" customHeight="1">
      <c r="B159" s="169" t="s">
        <v>737</v>
      </c>
      <c r="C159" s="104"/>
      <c r="D159" s="104"/>
      <c r="E159" s="104"/>
      <c r="F159" s="104"/>
      <c r="G159" s="104"/>
      <c r="H159" s="104"/>
    </row>
    <row r="160" spans="1:8" ht="35.1" customHeight="1">
      <c r="B160" s="169"/>
      <c r="C160" s="104"/>
      <c r="D160" s="104"/>
      <c r="E160" s="104"/>
      <c r="F160" s="104"/>
      <c r="G160" s="104"/>
      <c r="H160" s="104"/>
    </row>
    <row r="161" spans="2:8" ht="35.1" customHeight="1">
      <c r="B161" s="169"/>
      <c r="C161" s="104"/>
      <c r="D161" s="104"/>
      <c r="E161" s="104"/>
      <c r="F161" s="104"/>
      <c r="G161" s="104"/>
      <c r="H161" s="104"/>
    </row>
    <row r="162" spans="2:8" ht="35.1" customHeight="1">
      <c r="B162" s="169"/>
      <c r="C162" s="104"/>
      <c r="D162" s="104"/>
      <c r="E162" s="104"/>
      <c r="F162" s="104"/>
      <c r="G162" s="104"/>
      <c r="H162" s="104"/>
    </row>
    <row r="163" spans="2:8" ht="35.1" customHeight="1">
      <c r="B163" s="169"/>
      <c r="C163" s="104"/>
      <c r="D163" s="104"/>
      <c r="E163" s="104"/>
      <c r="F163" s="104"/>
      <c r="G163" s="104"/>
      <c r="H163" s="104"/>
    </row>
    <row r="164" spans="2:8" ht="35.1" customHeight="1">
      <c r="B164" s="169"/>
      <c r="C164" s="104"/>
      <c r="D164" s="104"/>
      <c r="E164" s="104"/>
      <c r="F164" s="104"/>
      <c r="G164" s="104"/>
      <c r="H164" s="104"/>
    </row>
    <row r="165" spans="2:8" ht="35.1" customHeight="1">
      <c r="B165" s="169"/>
      <c r="C165" s="104"/>
      <c r="D165" s="104"/>
      <c r="E165" s="104"/>
      <c r="F165" s="104"/>
      <c r="G165" s="104"/>
      <c r="H165" s="104"/>
    </row>
    <row r="166" spans="2:8" ht="35.1" customHeight="1">
      <c r="B166" s="169"/>
      <c r="C166" s="104"/>
      <c r="D166" s="104"/>
      <c r="E166" s="104"/>
      <c r="F166" s="104"/>
      <c r="G166" s="104"/>
      <c r="H166" s="104"/>
    </row>
    <row r="167" spans="2:8" ht="35.1" customHeight="1">
      <c r="B167" s="169"/>
      <c r="C167" s="104"/>
      <c r="D167" s="104"/>
      <c r="E167" s="104"/>
      <c r="F167" s="104"/>
      <c r="G167" s="104"/>
      <c r="H167" s="104"/>
    </row>
    <row r="168" spans="2:8" ht="35.1" customHeight="1">
      <c r="B168" s="169"/>
      <c r="C168" s="104"/>
      <c r="D168" s="104"/>
      <c r="E168" s="104"/>
      <c r="F168" s="104"/>
      <c r="G168" s="104"/>
      <c r="H168" s="104"/>
    </row>
    <row r="169" spans="2:8" ht="35.1" customHeight="1">
      <c r="B169" s="169"/>
      <c r="C169" s="104"/>
      <c r="D169" s="104"/>
      <c r="E169" s="104"/>
      <c r="F169" s="104"/>
      <c r="G169" s="104"/>
      <c r="H169" s="104"/>
    </row>
    <row r="170" spans="2:8" ht="35.1" customHeight="1">
      <c r="B170" s="169"/>
      <c r="C170" s="104"/>
      <c r="D170" s="104"/>
      <c r="E170" s="104"/>
      <c r="F170" s="104"/>
      <c r="G170" s="104"/>
      <c r="H170" s="104"/>
    </row>
    <row r="171" spans="2:8" ht="35.1" customHeight="1">
      <c r="B171" s="169"/>
      <c r="C171" s="104"/>
      <c r="D171" s="104"/>
      <c r="E171" s="104"/>
      <c r="F171" s="104"/>
      <c r="G171" s="104"/>
      <c r="H171" s="104"/>
    </row>
    <row r="172" spans="2:8" ht="35.1" customHeight="1">
      <c r="B172" s="169"/>
      <c r="C172" s="104"/>
      <c r="D172" s="104"/>
      <c r="E172" s="104"/>
      <c r="F172" s="104"/>
      <c r="G172" s="104"/>
      <c r="H172" s="104"/>
    </row>
    <row r="173" spans="2:8" ht="35.1" customHeight="1">
      <c r="B173" s="169"/>
      <c r="C173" s="104"/>
      <c r="D173" s="104"/>
      <c r="E173" s="104"/>
      <c r="F173" s="104"/>
      <c r="G173" s="104"/>
      <c r="H173" s="104"/>
    </row>
    <row r="174" spans="2:8" ht="35.1" customHeight="1">
      <c r="B174" s="169"/>
      <c r="C174" s="104"/>
      <c r="D174" s="104"/>
      <c r="E174" s="104"/>
      <c r="F174" s="104"/>
      <c r="G174" s="104"/>
      <c r="H174" s="104"/>
    </row>
    <row r="175" spans="2:8" ht="35.1" customHeight="1">
      <c r="B175" s="169"/>
      <c r="C175" s="104"/>
      <c r="D175" s="104"/>
      <c r="E175" s="104"/>
      <c r="F175" s="104"/>
      <c r="G175" s="104"/>
      <c r="H175" s="104"/>
    </row>
    <row r="176" spans="2:8" ht="35.1" customHeight="1">
      <c r="B176" s="169"/>
      <c r="C176" s="104"/>
      <c r="D176" s="104"/>
      <c r="E176" s="104"/>
      <c r="F176" s="104"/>
      <c r="G176" s="104"/>
      <c r="H176" s="104"/>
    </row>
    <row r="177" spans="2:8" ht="35.1" customHeight="1">
      <c r="B177" s="169"/>
      <c r="C177" s="104"/>
      <c r="D177" s="104"/>
      <c r="E177" s="104"/>
      <c r="F177" s="104"/>
      <c r="G177" s="104"/>
      <c r="H177" s="104"/>
    </row>
    <row r="178" spans="2:8" ht="35.1" customHeight="1">
      <c r="B178" s="169"/>
      <c r="C178" s="104"/>
      <c r="D178" s="104"/>
      <c r="E178" s="104"/>
      <c r="F178" s="104"/>
      <c r="G178" s="104"/>
      <c r="H178" s="104"/>
    </row>
    <row r="179" spans="2:8" ht="35.1" customHeight="1">
      <c r="B179" s="169"/>
      <c r="C179" s="104"/>
      <c r="D179" s="104"/>
      <c r="E179" s="104"/>
      <c r="F179" s="104"/>
      <c r="G179" s="104"/>
      <c r="H179" s="104"/>
    </row>
    <row r="180" spans="2:8" ht="35.1" customHeight="1">
      <c r="B180" s="169"/>
      <c r="C180" s="104"/>
      <c r="D180" s="104"/>
      <c r="E180" s="104"/>
      <c r="F180" s="104"/>
      <c r="G180" s="104"/>
      <c r="H180" s="104"/>
    </row>
    <row r="181" spans="2:8" ht="35.1" customHeight="1">
      <c r="B181" s="169"/>
      <c r="C181" s="104"/>
      <c r="D181" s="104"/>
      <c r="E181" s="104"/>
      <c r="F181" s="104"/>
      <c r="G181" s="104"/>
      <c r="H181" s="104"/>
    </row>
    <row r="182" spans="2:8" ht="35.1" customHeight="1">
      <c r="B182" s="169"/>
      <c r="C182" s="104"/>
      <c r="D182" s="104"/>
      <c r="E182" s="104"/>
      <c r="F182" s="104"/>
      <c r="G182" s="104"/>
      <c r="H182" s="104"/>
    </row>
    <row r="183" spans="2:8" ht="35.1" customHeight="1">
      <c r="B183" s="169"/>
      <c r="C183" s="104"/>
      <c r="D183" s="104"/>
      <c r="E183" s="104"/>
      <c r="F183" s="104"/>
      <c r="G183" s="104"/>
      <c r="H183" s="104"/>
    </row>
    <row r="184" spans="2:8" ht="35.1" customHeight="1">
      <c r="B184" s="169"/>
      <c r="C184" s="104"/>
      <c r="D184" s="104"/>
      <c r="E184" s="104"/>
      <c r="F184" s="104"/>
      <c r="G184" s="104"/>
      <c r="H184" s="104"/>
    </row>
    <row r="185" spans="2:8" ht="35.1" customHeight="1">
      <c r="B185" s="169"/>
      <c r="C185" s="104"/>
      <c r="D185" s="104"/>
      <c r="E185" s="104"/>
      <c r="F185" s="104"/>
      <c r="G185" s="104"/>
      <c r="H185" s="104"/>
    </row>
    <row r="186" spans="2:8" ht="35.1" customHeight="1">
      <c r="B186" s="169"/>
      <c r="C186" s="104"/>
      <c r="D186" s="104"/>
      <c r="E186" s="104"/>
      <c r="F186" s="104"/>
      <c r="G186" s="104"/>
      <c r="H186" s="104"/>
    </row>
    <row r="187" spans="2:8" ht="35.1" customHeight="1">
      <c r="B187" s="169"/>
      <c r="C187" s="104"/>
      <c r="D187" s="104"/>
      <c r="E187" s="104"/>
      <c r="F187" s="104"/>
      <c r="G187" s="104"/>
      <c r="H187" s="104"/>
    </row>
    <row r="188" spans="2:8" ht="35.1" customHeight="1">
      <c r="B188" s="169"/>
      <c r="C188" s="104"/>
      <c r="D188" s="104"/>
      <c r="E188" s="104"/>
      <c r="F188" s="104"/>
      <c r="G188" s="104"/>
      <c r="H188" s="104"/>
    </row>
    <row r="189" spans="2:8" ht="35.1" customHeight="1">
      <c r="B189" s="169"/>
      <c r="C189" s="104"/>
      <c r="D189" s="104"/>
      <c r="E189" s="104"/>
      <c r="F189" s="104"/>
      <c r="G189" s="104"/>
      <c r="H189" s="104"/>
    </row>
    <row r="190" spans="2:8" ht="35.1" customHeight="1">
      <c r="B190" s="169"/>
      <c r="C190" s="104"/>
      <c r="D190" s="104"/>
      <c r="E190" s="104"/>
      <c r="F190" s="104"/>
      <c r="G190" s="104"/>
      <c r="H190" s="104"/>
    </row>
    <row r="191" spans="2:8" ht="35.1" customHeight="1">
      <c r="B191" s="169"/>
      <c r="C191" s="104"/>
      <c r="D191" s="104"/>
      <c r="E191" s="104"/>
      <c r="F191" s="104"/>
      <c r="G191" s="104"/>
      <c r="H191" s="104"/>
    </row>
    <row r="192" spans="2:8" ht="35.1" customHeight="1">
      <c r="B192" s="169"/>
      <c r="C192" s="104"/>
      <c r="D192" s="104"/>
      <c r="E192" s="104"/>
      <c r="F192" s="104"/>
      <c r="G192" s="104"/>
      <c r="H192" s="104"/>
    </row>
    <row r="193" spans="2:8" ht="35.1" customHeight="1">
      <c r="B193" s="169"/>
      <c r="C193" s="104"/>
      <c r="D193" s="104"/>
      <c r="E193" s="104"/>
      <c r="F193" s="104"/>
      <c r="G193" s="104"/>
      <c r="H193" s="104"/>
    </row>
    <row r="194" spans="2:8" ht="35.1" customHeight="1">
      <c r="B194" s="169"/>
      <c r="C194" s="104"/>
      <c r="D194" s="104"/>
      <c r="E194" s="104"/>
      <c r="F194" s="104"/>
      <c r="G194" s="104"/>
      <c r="H194" s="104"/>
    </row>
    <row r="195" spans="2:8" ht="35.1" customHeight="1">
      <c r="B195" s="169"/>
      <c r="C195" s="104"/>
      <c r="D195" s="104"/>
      <c r="E195" s="104"/>
      <c r="F195" s="104"/>
      <c r="G195" s="104"/>
      <c r="H195" s="104"/>
    </row>
    <row r="196" spans="2:8" ht="35.1" customHeight="1">
      <c r="B196" s="169"/>
      <c r="C196" s="104"/>
      <c r="D196" s="104"/>
      <c r="E196" s="104"/>
      <c r="F196" s="104"/>
      <c r="G196" s="104"/>
      <c r="H196" s="104"/>
    </row>
    <row r="197" spans="2:8" ht="35.1" customHeight="1">
      <c r="B197" s="169"/>
      <c r="C197" s="104"/>
      <c r="D197" s="104"/>
      <c r="E197" s="104"/>
      <c r="F197" s="104"/>
      <c r="G197" s="104"/>
      <c r="H197" s="104"/>
    </row>
    <row r="198" spans="2:8" ht="35.1" customHeight="1">
      <c r="B198" s="169"/>
      <c r="C198" s="104"/>
      <c r="D198" s="104"/>
      <c r="E198" s="104"/>
      <c r="F198" s="104"/>
      <c r="G198" s="104"/>
      <c r="H198" s="104"/>
    </row>
    <row r="199" spans="2:8" ht="35.1" customHeight="1">
      <c r="B199" s="169"/>
      <c r="C199" s="104"/>
      <c r="D199" s="104"/>
      <c r="E199" s="104"/>
      <c r="F199" s="104"/>
      <c r="G199" s="104"/>
      <c r="H199" s="104"/>
    </row>
    <row r="200" spans="2:8" ht="35.1" customHeight="1">
      <c r="B200" s="169"/>
      <c r="C200" s="104"/>
      <c r="D200" s="104"/>
      <c r="E200" s="104"/>
      <c r="F200" s="104"/>
      <c r="G200" s="104"/>
      <c r="H200" s="104"/>
    </row>
    <row r="201" spans="2:8" ht="35.1" customHeight="1">
      <c r="B201" s="169"/>
      <c r="C201" s="104"/>
      <c r="D201" s="104"/>
      <c r="E201" s="104"/>
      <c r="F201" s="104"/>
      <c r="G201" s="104"/>
      <c r="H201" s="104"/>
    </row>
    <row r="202" spans="2:8" ht="35.1" customHeight="1">
      <c r="B202" s="169"/>
      <c r="C202" s="104"/>
      <c r="D202" s="104"/>
      <c r="E202" s="104"/>
      <c r="F202" s="104"/>
      <c r="G202" s="104"/>
      <c r="H202" s="104"/>
    </row>
    <row r="203" spans="2:8" ht="35.1" customHeight="1">
      <c r="B203" s="169"/>
      <c r="C203" s="104"/>
      <c r="D203" s="104"/>
      <c r="E203" s="104"/>
      <c r="F203" s="104"/>
      <c r="G203" s="104"/>
      <c r="H203" s="104"/>
    </row>
    <row r="204" spans="2:8" ht="35.1" customHeight="1">
      <c r="B204" s="169"/>
      <c r="C204" s="104"/>
      <c r="D204" s="104"/>
      <c r="E204" s="104"/>
      <c r="F204" s="104"/>
      <c r="G204" s="104"/>
      <c r="H204" s="104"/>
    </row>
    <row r="205" spans="2:8" ht="35.1" customHeight="1">
      <c r="B205" s="169"/>
      <c r="C205" s="104"/>
      <c r="D205" s="104"/>
      <c r="E205" s="104"/>
      <c r="F205" s="104"/>
      <c r="G205" s="104"/>
      <c r="H205" s="104"/>
    </row>
    <row r="206" spans="2:8" ht="35.1" customHeight="1">
      <c r="B206" s="169"/>
      <c r="C206" s="104"/>
      <c r="D206" s="104"/>
      <c r="E206" s="104"/>
      <c r="F206" s="104"/>
      <c r="G206" s="104"/>
      <c r="H206" s="104"/>
    </row>
    <row r="207" spans="2:8" ht="35.1" customHeight="1">
      <c r="B207" s="169"/>
      <c r="C207" s="104"/>
      <c r="D207" s="104"/>
      <c r="E207" s="104"/>
      <c r="F207" s="104"/>
      <c r="G207" s="104"/>
      <c r="H207" s="104"/>
    </row>
    <row r="208" spans="2:8" ht="35.1" customHeight="1">
      <c r="B208" s="169"/>
      <c r="C208" s="104"/>
      <c r="D208" s="104"/>
      <c r="E208" s="104"/>
      <c r="F208" s="104"/>
      <c r="G208" s="104"/>
      <c r="H208" s="104"/>
    </row>
    <row r="209" spans="2:8" ht="35.1" customHeight="1">
      <c r="B209" s="169"/>
      <c r="C209" s="104"/>
      <c r="D209" s="104"/>
      <c r="E209" s="104"/>
      <c r="F209" s="104"/>
      <c r="G209" s="104"/>
      <c r="H209" s="104"/>
    </row>
    <row r="210" spans="2:8" ht="35.1" customHeight="1">
      <c r="B210" s="169"/>
      <c r="C210" s="104"/>
      <c r="D210" s="104"/>
      <c r="E210" s="104"/>
      <c r="F210" s="104"/>
      <c r="G210" s="104"/>
      <c r="H210" s="104"/>
    </row>
    <row r="211" spans="2:8" ht="35.1" customHeight="1">
      <c r="B211" s="169"/>
      <c r="C211" s="104"/>
      <c r="D211" s="104"/>
      <c r="E211" s="104"/>
      <c r="F211" s="104"/>
      <c r="G211" s="104"/>
      <c r="H211" s="104"/>
    </row>
    <row r="212" spans="2:8" ht="35.1" customHeight="1">
      <c r="B212" s="169"/>
      <c r="C212" s="104"/>
      <c r="D212" s="104"/>
      <c r="E212" s="104"/>
      <c r="F212" s="104"/>
      <c r="G212" s="104"/>
      <c r="H212" s="104"/>
    </row>
    <row r="213" spans="2:8" ht="35.1" customHeight="1">
      <c r="B213" s="169"/>
      <c r="C213" s="104"/>
      <c r="D213" s="104"/>
      <c r="E213" s="104"/>
      <c r="F213" s="104"/>
      <c r="G213" s="104"/>
      <c r="H213" s="104"/>
    </row>
    <row r="214" spans="2:8" ht="35.1" customHeight="1">
      <c r="B214" s="169"/>
      <c r="C214" s="104"/>
      <c r="D214" s="104"/>
      <c r="E214" s="104"/>
      <c r="F214" s="104"/>
      <c r="G214" s="104"/>
      <c r="H214" s="104"/>
    </row>
    <row r="215" spans="2:8" ht="35.1" customHeight="1">
      <c r="B215" s="169"/>
      <c r="C215" s="104"/>
      <c r="D215" s="104"/>
      <c r="E215" s="104"/>
      <c r="F215" s="104"/>
      <c r="G215" s="104"/>
      <c r="H215" s="104"/>
    </row>
    <row r="216" spans="2:8" ht="35.1" customHeight="1">
      <c r="B216" s="169"/>
      <c r="C216" s="104"/>
      <c r="D216" s="104"/>
      <c r="E216" s="104"/>
      <c r="F216" s="104"/>
      <c r="G216" s="104"/>
      <c r="H216" s="104"/>
    </row>
    <row r="217" spans="2:8" ht="35.1" customHeight="1">
      <c r="B217" s="169"/>
      <c r="C217" s="104"/>
      <c r="D217" s="104"/>
      <c r="E217" s="104"/>
      <c r="F217" s="104"/>
      <c r="G217" s="104"/>
      <c r="H217" s="104"/>
    </row>
    <row r="218" spans="2:8" ht="35.1" customHeight="1">
      <c r="B218" s="169"/>
      <c r="C218" s="104"/>
      <c r="D218" s="104"/>
      <c r="E218" s="104"/>
      <c r="F218" s="104"/>
      <c r="G218" s="104"/>
      <c r="H218" s="104"/>
    </row>
    <row r="219" spans="2:8" ht="35.1" customHeight="1">
      <c r="B219" s="169"/>
      <c r="C219" s="104"/>
      <c r="D219" s="104"/>
      <c r="E219" s="104"/>
      <c r="F219" s="104"/>
      <c r="G219" s="104"/>
      <c r="H219" s="104"/>
    </row>
    <row r="220" spans="2:8" ht="35.1" customHeight="1">
      <c r="B220" s="169"/>
      <c r="C220" s="104"/>
      <c r="D220" s="104"/>
      <c r="E220" s="104"/>
      <c r="F220" s="104"/>
      <c r="G220" s="104"/>
      <c r="H220" s="104"/>
    </row>
    <row r="221" spans="2:8" ht="35.1" customHeight="1">
      <c r="B221" s="169"/>
      <c r="C221" s="104"/>
      <c r="D221" s="104"/>
      <c r="E221" s="104"/>
      <c r="F221" s="104"/>
      <c r="G221" s="104"/>
      <c r="H221" s="104"/>
    </row>
    <row r="222" spans="2:8" ht="35.1" customHeight="1">
      <c r="B222" s="169"/>
      <c r="C222" s="104"/>
      <c r="D222" s="104"/>
      <c r="E222" s="104"/>
      <c r="F222" s="104"/>
      <c r="G222" s="104"/>
      <c r="H222" s="104"/>
    </row>
    <row r="223" spans="2:8" ht="35.1" customHeight="1">
      <c r="B223" s="169"/>
      <c r="C223" s="104"/>
      <c r="D223" s="104"/>
      <c r="E223" s="104"/>
      <c r="F223" s="104"/>
      <c r="G223" s="104"/>
      <c r="H223" s="104"/>
    </row>
    <row r="224" spans="2:8" ht="35.1" customHeight="1">
      <c r="B224" s="169"/>
      <c r="C224" s="104"/>
      <c r="D224" s="104"/>
      <c r="E224" s="104"/>
      <c r="F224" s="104"/>
      <c r="G224" s="104"/>
      <c r="H224" s="104"/>
    </row>
    <row r="225" spans="2:8" ht="35.1" customHeight="1">
      <c r="B225" s="169"/>
      <c r="C225" s="104"/>
      <c r="D225" s="104"/>
      <c r="E225" s="104"/>
      <c r="F225" s="104"/>
      <c r="G225" s="104"/>
      <c r="H225" s="104"/>
    </row>
    <row r="226" spans="2:8" ht="35.1" customHeight="1">
      <c r="B226" s="169"/>
      <c r="C226" s="104"/>
      <c r="D226" s="104"/>
      <c r="E226" s="104"/>
      <c r="F226" s="104"/>
      <c r="G226" s="104"/>
      <c r="H226" s="104"/>
    </row>
    <row r="227" spans="2:8" ht="35.1" customHeight="1">
      <c r="B227" s="169"/>
      <c r="C227" s="104"/>
      <c r="D227" s="104"/>
      <c r="E227" s="104"/>
      <c r="F227" s="104"/>
      <c r="G227" s="104"/>
      <c r="H227" s="104"/>
    </row>
    <row r="228" spans="2:8" ht="35.1" customHeight="1">
      <c r="B228" s="169"/>
      <c r="C228" s="104"/>
      <c r="D228" s="104"/>
      <c r="E228" s="104"/>
      <c r="F228" s="104"/>
      <c r="G228" s="104"/>
      <c r="H228" s="104"/>
    </row>
    <row r="229" spans="2:8" ht="35.1" customHeight="1">
      <c r="B229" s="169"/>
      <c r="C229" s="104"/>
      <c r="D229" s="104"/>
      <c r="E229" s="104"/>
      <c r="F229" s="104"/>
      <c r="G229" s="104"/>
      <c r="H229" s="104"/>
    </row>
    <row r="230" spans="2:8" ht="35.1" customHeight="1">
      <c r="B230" s="169"/>
      <c r="C230" s="104"/>
      <c r="D230" s="104"/>
      <c r="E230" s="104"/>
      <c r="F230" s="104"/>
      <c r="G230" s="104"/>
      <c r="H230" s="104"/>
    </row>
    <row r="231" spans="2:8" ht="35.1" customHeight="1">
      <c r="B231" s="169"/>
      <c r="C231" s="104"/>
      <c r="D231" s="104"/>
      <c r="E231" s="104"/>
      <c r="F231" s="104"/>
      <c r="G231" s="104"/>
      <c r="H231" s="104"/>
    </row>
    <row r="232" spans="2:8" ht="35.1" customHeight="1">
      <c r="B232" s="169"/>
      <c r="C232" s="104"/>
      <c r="D232" s="104"/>
      <c r="E232" s="104"/>
      <c r="F232" s="104"/>
      <c r="G232" s="104"/>
      <c r="H232" s="104"/>
    </row>
    <row r="233" spans="2:8" ht="35.1" customHeight="1">
      <c r="B233" s="169"/>
      <c r="C233" s="104"/>
      <c r="D233" s="104"/>
      <c r="E233" s="104"/>
      <c r="F233" s="104"/>
      <c r="G233" s="104"/>
      <c r="H233" s="104"/>
    </row>
    <row r="234" spans="2:8" ht="35.1" customHeight="1">
      <c r="B234" s="169"/>
      <c r="C234" s="104"/>
      <c r="D234" s="104"/>
      <c r="E234" s="104"/>
      <c r="F234" s="104"/>
      <c r="G234" s="104"/>
      <c r="H234" s="104"/>
    </row>
    <row r="235" spans="2:8" ht="35.1" customHeight="1">
      <c r="B235" s="169"/>
      <c r="C235" s="104"/>
      <c r="D235" s="104"/>
      <c r="E235" s="104"/>
      <c r="F235" s="104"/>
      <c r="G235" s="104"/>
      <c r="H235" s="104"/>
    </row>
    <row r="236" spans="2:8" ht="35.1" customHeight="1">
      <c r="B236" s="169"/>
      <c r="C236" s="104"/>
      <c r="D236" s="104"/>
      <c r="E236" s="104"/>
      <c r="F236" s="104"/>
      <c r="G236" s="104"/>
      <c r="H236" s="104"/>
    </row>
    <row r="237" spans="2:8" ht="35.1" customHeight="1">
      <c r="B237" s="169"/>
      <c r="C237" s="104"/>
      <c r="D237" s="104"/>
      <c r="E237" s="104"/>
      <c r="F237" s="104"/>
      <c r="G237" s="104"/>
      <c r="H237" s="104"/>
    </row>
    <row r="238" spans="2:8" ht="35.1" customHeight="1">
      <c r="B238" s="169"/>
      <c r="C238" s="104"/>
      <c r="D238" s="104"/>
      <c r="E238" s="104"/>
      <c r="F238" s="104"/>
      <c r="G238" s="104"/>
      <c r="H238" s="104"/>
    </row>
    <row r="239" spans="2:8" ht="35.1" customHeight="1">
      <c r="B239" s="169"/>
      <c r="C239" s="104"/>
      <c r="D239" s="104"/>
      <c r="E239" s="104"/>
      <c r="F239" s="104"/>
      <c r="G239" s="104"/>
      <c r="H239" s="104"/>
    </row>
    <row r="240" spans="2:8" ht="35.1" customHeight="1">
      <c r="B240" s="169"/>
      <c r="C240" s="104"/>
      <c r="D240" s="104"/>
      <c r="E240" s="104"/>
      <c r="F240" s="104"/>
      <c r="G240" s="104"/>
      <c r="H240" s="104"/>
    </row>
    <row r="241" spans="2:8" ht="35.1" customHeight="1">
      <c r="B241" s="169"/>
      <c r="C241" s="104"/>
      <c r="D241" s="104"/>
      <c r="E241" s="104"/>
      <c r="F241" s="104"/>
      <c r="G241" s="104"/>
      <c r="H241" s="104"/>
    </row>
    <row r="242" spans="2:8" ht="35.1" customHeight="1">
      <c r="B242" s="169"/>
      <c r="C242" s="104"/>
      <c r="D242" s="104"/>
      <c r="E242" s="104"/>
      <c r="F242" s="104"/>
      <c r="G242" s="104"/>
      <c r="H242" s="104"/>
    </row>
    <row r="243" spans="2:8" ht="35.1" customHeight="1">
      <c r="B243" s="169"/>
      <c r="C243" s="104"/>
      <c r="D243" s="104"/>
      <c r="E243" s="104"/>
      <c r="F243" s="104"/>
      <c r="G243" s="104"/>
      <c r="H243" s="104"/>
    </row>
    <row r="244" spans="2:8" ht="35.1" customHeight="1">
      <c r="B244" s="169"/>
      <c r="C244" s="104"/>
      <c r="D244" s="104"/>
      <c r="E244" s="104"/>
      <c r="F244" s="104"/>
      <c r="G244" s="104"/>
      <c r="H244" s="104"/>
    </row>
    <row r="245" spans="2:8" ht="35.1" customHeight="1">
      <c r="B245" s="169"/>
      <c r="C245" s="104"/>
      <c r="D245" s="104"/>
      <c r="E245" s="104"/>
      <c r="F245" s="104"/>
      <c r="G245" s="104"/>
      <c r="H245" s="104"/>
    </row>
    <row r="246" spans="2:8" ht="35.1" customHeight="1">
      <c r="B246" s="169"/>
      <c r="C246" s="104"/>
      <c r="D246" s="104"/>
      <c r="E246" s="104"/>
      <c r="F246" s="104"/>
      <c r="G246" s="104"/>
      <c r="H246" s="104"/>
    </row>
    <row r="247" spans="2:8" ht="35.1" customHeight="1">
      <c r="B247" s="169"/>
      <c r="C247" s="104"/>
      <c r="D247" s="104"/>
      <c r="E247" s="104"/>
      <c r="F247" s="104"/>
      <c r="G247" s="104"/>
      <c r="H247" s="104"/>
    </row>
    <row r="248" spans="2:8" ht="35.1" customHeight="1">
      <c r="B248" s="169"/>
      <c r="C248" s="104"/>
      <c r="D248" s="104"/>
      <c r="E248" s="104"/>
      <c r="F248" s="104"/>
      <c r="G248" s="104"/>
      <c r="H248" s="104"/>
    </row>
    <row r="249" spans="2:8" ht="35.1" customHeight="1">
      <c r="B249" s="169"/>
      <c r="C249" s="104"/>
      <c r="D249" s="104"/>
      <c r="E249" s="104"/>
      <c r="F249" s="104"/>
      <c r="G249" s="104"/>
      <c r="H249" s="104"/>
    </row>
    <row r="250" spans="2:8" ht="35.1" customHeight="1">
      <c r="B250" s="169"/>
      <c r="C250" s="104"/>
      <c r="D250" s="104"/>
      <c r="E250" s="104"/>
      <c r="F250" s="104"/>
      <c r="G250" s="104"/>
      <c r="H250" s="104"/>
    </row>
    <row r="251" spans="2:8" ht="35.1" customHeight="1">
      <c r="B251" s="169"/>
      <c r="C251" s="104"/>
      <c r="D251" s="104"/>
      <c r="E251" s="104"/>
      <c r="F251" s="104"/>
      <c r="G251" s="104"/>
      <c r="H251" s="104"/>
    </row>
    <row r="252" spans="2:8" ht="35.1" customHeight="1">
      <c r="B252" s="169"/>
      <c r="C252" s="104"/>
      <c r="D252" s="104"/>
      <c r="E252" s="104"/>
      <c r="F252" s="104"/>
      <c r="G252" s="104"/>
      <c r="H252" s="104"/>
    </row>
    <row r="253" spans="2:8" ht="35.1" customHeight="1">
      <c r="B253" s="169"/>
      <c r="C253" s="104"/>
      <c r="D253" s="104"/>
      <c r="E253" s="104"/>
      <c r="F253" s="104"/>
      <c r="G253" s="104"/>
      <c r="H253" s="104"/>
    </row>
    <row r="254" spans="2:8" ht="35.1" customHeight="1">
      <c r="B254" s="169"/>
      <c r="C254" s="104"/>
      <c r="D254" s="104"/>
      <c r="E254" s="104"/>
      <c r="F254" s="104"/>
      <c r="G254" s="104"/>
      <c r="H254" s="104"/>
    </row>
    <row r="255" spans="2:8" ht="35.1" customHeight="1">
      <c r="B255" s="169"/>
      <c r="C255" s="104"/>
      <c r="D255" s="104"/>
      <c r="E255" s="104"/>
      <c r="F255" s="104"/>
      <c r="G255" s="104"/>
      <c r="H255" s="104"/>
    </row>
    <row r="256" spans="2:8" ht="35.1" customHeight="1">
      <c r="B256" s="169"/>
      <c r="C256" s="104"/>
      <c r="D256" s="104"/>
      <c r="E256" s="104"/>
      <c r="F256" s="104"/>
      <c r="G256" s="104"/>
      <c r="H256" s="104"/>
    </row>
    <row r="257" spans="2:8" ht="35.1" customHeight="1">
      <c r="B257" s="169"/>
      <c r="C257" s="104"/>
      <c r="D257" s="104"/>
      <c r="E257" s="104"/>
      <c r="F257" s="104"/>
      <c r="G257" s="104"/>
      <c r="H257" s="104"/>
    </row>
    <row r="258" spans="2:8" ht="35.1" customHeight="1">
      <c r="B258" s="169"/>
      <c r="C258" s="104"/>
      <c r="D258" s="104"/>
      <c r="E258" s="104"/>
      <c r="F258" s="104"/>
      <c r="G258" s="104"/>
      <c r="H258" s="104"/>
    </row>
    <row r="259" spans="2:8" ht="35.1" customHeight="1">
      <c r="B259" s="169"/>
      <c r="C259" s="104"/>
      <c r="D259" s="104"/>
      <c r="E259" s="104"/>
      <c r="F259" s="104"/>
      <c r="G259" s="104"/>
      <c r="H259" s="104"/>
    </row>
    <row r="260" spans="2:8" ht="35.1" customHeight="1">
      <c r="B260" s="169"/>
      <c r="C260" s="104"/>
      <c r="D260" s="104"/>
      <c r="E260" s="104"/>
      <c r="F260" s="104"/>
      <c r="G260" s="104"/>
      <c r="H260" s="104"/>
    </row>
    <row r="261" spans="2:8" ht="35.1" customHeight="1">
      <c r="B261" s="169"/>
      <c r="C261" s="104"/>
      <c r="D261" s="104"/>
      <c r="E261" s="104"/>
      <c r="F261" s="104"/>
      <c r="G261" s="104"/>
      <c r="H261" s="104"/>
    </row>
    <row r="262" spans="2:8" ht="35.1" customHeight="1">
      <c r="B262" s="169"/>
      <c r="C262" s="104"/>
      <c r="D262" s="104"/>
      <c r="E262" s="104"/>
      <c r="F262" s="104"/>
      <c r="G262" s="104"/>
      <c r="H262" s="104"/>
    </row>
    <row r="263" spans="2:8" ht="35.1" customHeight="1">
      <c r="B263" s="169"/>
      <c r="C263" s="104"/>
      <c r="D263" s="104"/>
      <c r="E263" s="104"/>
      <c r="F263" s="104"/>
      <c r="G263" s="104"/>
      <c r="H263" s="104"/>
    </row>
    <row r="264" spans="2:8" ht="35.1" customHeight="1">
      <c r="B264" s="169"/>
      <c r="C264" s="104"/>
      <c r="D264" s="104"/>
      <c r="E264" s="104"/>
      <c r="F264" s="104"/>
      <c r="G264" s="104"/>
      <c r="H264" s="104"/>
    </row>
    <row r="265" spans="2:8" ht="35.1" customHeight="1">
      <c r="B265" s="169"/>
      <c r="C265" s="104"/>
      <c r="D265" s="104"/>
      <c r="E265" s="104"/>
      <c r="F265" s="104"/>
      <c r="G265" s="104"/>
      <c r="H265" s="104"/>
    </row>
    <row r="266" spans="2:8" ht="35.1" customHeight="1">
      <c r="B266" s="169"/>
      <c r="C266" s="104"/>
      <c r="D266" s="104"/>
      <c r="E266" s="104"/>
      <c r="F266" s="104"/>
      <c r="G266" s="104"/>
      <c r="H266" s="104"/>
    </row>
    <row r="267" spans="2:8" ht="35.1" customHeight="1">
      <c r="B267" s="169"/>
      <c r="C267" s="104"/>
      <c r="D267" s="104"/>
      <c r="E267" s="104"/>
      <c r="F267" s="104"/>
      <c r="G267" s="104"/>
      <c r="H267" s="104"/>
    </row>
    <row r="268" spans="2:8" ht="35.1" customHeight="1">
      <c r="B268" s="169"/>
      <c r="C268" s="104"/>
      <c r="D268" s="104"/>
      <c r="E268" s="104"/>
      <c r="F268" s="104"/>
      <c r="G268" s="104"/>
      <c r="H268" s="104"/>
    </row>
    <row r="269" spans="2:8" ht="35.1" customHeight="1">
      <c r="B269" s="169"/>
      <c r="C269" s="104"/>
      <c r="D269" s="104"/>
      <c r="E269" s="104"/>
      <c r="F269" s="104"/>
      <c r="G269" s="104"/>
      <c r="H269" s="104"/>
    </row>
    <row r="270" spans="2:8" ht="35.1" customHeight="1">
      <c r="B270" s="169"/>
      <c r="C270" s="104"/>
      <c r="D270" s="104"/>
      <c r="E270" s="104"/>
      <c r="F270" s="104"/>
      <c r="G270" s="104"/>
      <c r="H270" s="104"/>
    </row>
    <row r="271" spans="2:8" ht="35.1" customHeight="1">
      <c r="B271" s="169"/>
      <c r="C271" s="104"/>
      <c r="D271" s="104"/>
      <c r="E271" s="104"/>
      <c r="F271" s="104"/>
      <c r="G271" s="104"/>
      <c r="H271" s="104"/>
    </row>
    <row r="272" spans="2:8" ht="35.1" customHeight="1">
      <c r="B272" s="169"/>
      <c r="C272" s="104"/>
      <c r="D272" s="104"/>
      <c r="E272" s="104"/>
      <c r="F272" s="104"/>
      <c r="G272" s="104"/>
      <c r="H272" s="104"/>
    </row>
    <row r="273" spans="2:8" ht="35.1" customHeight="1">
      <c r="B273" s="169"/>
      <c r="C273" s="104"/>
      <c r="D273" s="104"/>
      <c r="E273" s="104"/>
      <c r="F273" s="104"/>
      <c r="G273" s="104"/>
      <c r="H273" s="104"/>
    </row>
    <row r="274" spans="2:8" ht="35.1" customHeight="1">
      <c r="B274" s="169"/>
      <c r="C274" s="104"/>
      <c r="D274" s="104"/>
      <c r="E274" s="104"/>
      <c r="F274" s="104"/>
      <c r="G274" s="104"/>
      <c r="H274" s="104"/>
    </row>
    <row r="275" spans="2:8" ht="35.1" customHeight="1">
      <c r="B275" s="169"/>
      <c r="C275" s="104"/>
      <c r="D275" s="104"/>
      <c r="E275" s="104"/>
      <c r="F275" s="104"/>
      <c r="G275" s="104"/>
      <c r="H275" s="104"/>
    </row>
    <row r="276" spans="2:8" ht="35.1" customHeight="1">
      <c r="B276" s="169"/>
      <c r="C276" s="104"/>
      <c r="D276" s="104"/>
      <c r="E276" s="104"/>
      <c r="F276" s="104"/>
      <c r="G276" s="104"/>
      <c r="H276" s="104"/>
    </row>
    <row r="277" spans="2:8" ht="35.1" customHeight="1">
      <c r="B277" s="169"/>
      <c r="C277" s="104"/>
      <c r="D277" s="104"/>
      <c r="E277" s="104"/>
      <c r="F277" s="104"/>
      <c r="G277" s="104"/>
      <c r="H277" s="104"/>
    </row>
    <row r="278" spans="2:8" ht="35.1" customHeight="1">
      <c r="B278" s="169"/>
      <c r="C278" s="104"/>
      <c r="D278" s="104"/>
      <c r="E278" s="104"/>
      <c r="F278" s="104"/>
      <c r="G278" s="104"/>
      <c r="H278" s="104"/>
    </row>
    <row r="279" spans="2:8" ht="35.1" customHeight="1">
      <c r="B279" s="169"/>
      <c r="C279" s="104"/>
      <c r="D279" s="104"/>
      <c r="E279" s="104"/>
      <c r="F279" s="104"/>
      <c r="G279" s="104"/>
      <c r="H279" s="104"/>
    </row>
    <row r="280" spans="2:8" ht="35.1" customHeight="1">
      <c r="B280" s="169"/>
      <c r="C280" s="104"/>
      <c r="D280" s="104"/>
      <c r="E280" s="104"/>
      <c r="F280" s="104"/>
      <c r="G280" s="104"/>
      <c r="H280" s="104"/>
    </row>
    <row r="281" spans="2:8" ht="35.1" customHeight="1">
      <c r="B281" s="169"/>
      <c r="C281" s="104"/>
      <c r="D281" s="104"/>
      <c r="E281" s="104"/>
      <c r="F281" s="104"/>
      <c r="G281" s="104"/>
      <c r="H281" s="104"/>
    </row>
    <row r="282" spans="2:8" ht="35.1" customHeight="1">
      <c r="B282" s="169"/>
      <c r="C282" s="104"/>
      <c r="D282" s="104"/>
      <c r="E282" s="104"/>
      <c r="F282" s="104"/>
      <c r="G282" s="104"/>
      <c r="H282" s="104"/>
    </row>
    <row r="283" spans="2:8" ht="35.1" customHeight="1">
      <c r="B283" s="169"/>
      <c r="C283" s="104"/>
      <c r="D283" s="104"/>
      <c r="E283" s="104"/>
      <c r="F283" s="104"/>
      <c r="G283" s="104"/>
      <c r="H283" s="104"/>
    </row>
    <row r="284" spans="2:8" ht="35.1" customHeight="1">
      <c r="B284" s="169"/>
      <c r="C284" s="104"/>
      <c r="D284" s="104"/>
      <c r="E284" s="104"/>
      <c r="F284" s="104"/>
      <c r="G284" s="104"/>
      <c r="H284" s="104"/>
    </row>
    <row r="285" spans="2:8" ht="35.1" customHeight="1">
      <c r="B285" s="169"/>
      <c r="C285" s="104"/>
      <c r="D285" s="104"/>
      <c r="E285" s="104"/>
      <c r="F285" s="104"/>
      <c r="G285" s="104"/>
      <c r="H285" s="104"/>
    </row>
    <row r="286" spans="2:8" ht="35.1" customHeight="1">
      <c r="B286" s="169"/>
      <c r="C286" s="104"/>
      <c r="D286" s="104"/>
      <c r="E286" s="104"/>
      <c r="F286" s="104"/>
      <c r="G286" s="104"/>
      <c r="H286" s="104"/>
    </row>
    <row r="287" spans="2:8" ht="35.1" customHeight="1">
      <c r="B287" s="169"/>
      <c r="C287" s="104"/>
      <c r="D287" s="104"/>
      <c r="E287" s="104"/>
      <c r="F287" s="104"/>
      <c r="G287" s="104"/>
      <c r="H287" s="104"/>
    </row>
    <row r="288" spans="2:8" ht="35.1" customHeight="1">
      <c r="B288" s="169"/>
      <c r="C288" s="104"/>
      <c r="D288" s="104"/>
      <c r="E288" s="104"/>
      <c r="F288" s="104"/>
      <c r="G288" s="104"/>
      <c r="H288" s="104"/>
    </row>
    <row r="289" spans="2:8" ht="35.1" customHeight="1">
      <c r="B289" s="169"/>
      <c r="C289" s="104"/>
      <c r="D289" s="104"/>
      <c r="E289" s="104"/>
      <c r="F289" s="104"/>
      <c r="G289" s="104"/>
      <c r="H289" s="104"/>
    </row>
    <row r="290" spans="2:8" ht="35.1" customHeight="1">
      <c r="B290" s="169"/>
      <c r="C290" s="104"/>
      <c r="D290" s="104"/>
      <c r="E290" s="104"/>
      <c r="F290" s="104"/>
      <c r="G290" s="104"/>
      <c r="H290" s="104"/>
    </row>
    <row r="291" spans="2:8" ht="35.1" customHeight="1">
      <c r="B291" s="169"/>
      <c r="C291" s="104"/>
      <c r="D291" s="104"/>
      <c r="E291" s="104"/>
      <c r="F291" s="104"/>
      <c r="G291" s="104"/>
      <c r="H291" s="104"/>
    </row>
    <row r="292" spans="2:8" ht="35.1" customHeight="1">
      <c r="B292" s="169"/>
      <c r="C292" s="104"/>
      <c r="D292" s="104"/>
      <c r="E292" s="104"/>
      <c r="F292" s="104"/>
      <c r="G292" s="104"/>
      <c r="H292" s="104"/>
    </row>
    <row r="293" spans="2:8" ht="35.1" customHeight="1">
      <c r="B293" s="169"/>
      <c r="C293" s="104"/>
      <c r="D293" s="104"/>
      <c r="E293" s="104"/>
      <c r="F293" s="104"/>
      <c r="G293" s="104"/>
      <c r="H293" s="104"/>
    </row>
    <row r="294" spans="2:8" ht="35.1" customHeight="1">
      <c r="B294" s="169"/>
      <c r="C294" s="104"/>
      <c r="D294" s="104"/>
      <c r="E294" s="104"/>
      <c r="F294" s="104"/>
      <c r="G294" s="104"/>
      <c r="H294" s="104"/>
    </row>
    <row r="295" spans="2:8" ht="35.1" customHeight="1">
      <c r="B295" s="169"/>
      <c r="C295" s="104"/>
      <c r="D295" s="104"/>
      <c r="E295" s="104"/>
      <c r="F295" s="104"/>
      <c r="G295" s="104"/>
      <c r="H295" s="104"/>
    </row>
    <row r="296" spans="2:8" ht="35.1" customHeight="1">
      <c r="B296" s="169"/>
      <c r="C296" s="104"/>
      <c r="D296" s="104"/>
      <c r="E296" s="104"/>
      <c r="F296" s="104"/>
      <c r="G296" s="104"/>
      <c r="H296" s="104"/>
    </row>
    <row r="297" spans="2:8" ht="35.1" customHeight="1">
      <c r="B297" s="169"/>
      <c r="C297" s="104"/>
      <c r="D297" s="104"/>
      <c r="E297" s="104"/>
      <c r="F297" s="104"/>
      <c r="G297" s="104"/>
      <c r="H297" s="104"/>
    </row>
    <row r="298" spans="2:8" ht="35.1" customHeight="1">
      <c r="B298" s="169"/>
      <c r="C298" s="104"/>
      <c r="D298" s="104"/>
      <c r="E298" s="104"/>
      <c r="F298" s="104"/>
      <c r="G298" s="104"/>
      <c r="H298" s="104"/>
    </row>
    <row r="299" spans="2:8" ht="35.1" customHeight="1">
      <c r="B299" s="169"/>
      <c r="C299" s="104"/>
      <c r="D299" s="104"/>
      <c r="E299" s="104"/>
      <c r="F299" s="104"/>
      <c r="G299" s="104"/>
      <c r="H299" s="104"/>
    </row>
    <row r="300" spans="2:8" ht="35.1" customHeight="1">
      <c r="B300" s="169"/>
      <c r="C300" s="104"/>
      <c r="D300" s="104"/>
      <c r="E300" s="104"/>
      <c r="F300" s="104"/>
      <c r="G300" s="104"/>
      <c r="H300" s="104"/>
    </row>
    <row r="301" spans="2:8" ht="35.1" customHeight="1">
      <c r="B301" s="169"/>
      <c r="C301" s="104"/>
      <c r="D301" s="104"/>
      <c r="E301" s="104"/>
      <c r="F301" s="104"/>
      <c r="G301" s="104"/>
      <c r="H301" s="104"/>
    </row>
    <row r="302" spans="2:8" ht="35.1" customHeight="1">
      <c r="B302" s="169"/>
      <c r="C302" s="104"/>
      <c r="D302" s="104"/>
      <c r="E302" s="104"/>
      <c r="F302" s="104"/>
      <c r="G302" s="104"/>
      <c r="H302" s="104"/>
    </row>
    <row r="303" spans="2:8" ht="35.1" customHeight="1">
      <c r="B303" s="169"/>
      <c r="C303" s="104"/>
      <c r="D303" s="104"/>
      <c r="E303" s="104"/>
      <c r="F303" s="104"/>
      <c r="G303" s="104"/>
      <c r="H303" s="104"/>
    </row>
    <row r="304" spans="2:8" ht="35.1" customHeight="1">
      <c r="B304" s="169"/>
      <c r="C304" s="104"/>
      <c r="D304" s="104"/>
      <c r="E304" s="104"/>
      <c r="F304" s="104"/>
      <c r="G304" s="104"/>
      <c r="H304" s="104"/>
    </row>
    <row r="305" spans="2:8" ht="35.1" customHeight="1">
      <c r="B305" s="169"/>
      <c r="C305" s="104"/>
      <c r="D305" s="104"/>
      <c r="E305" s="104"/>
      <c r="F305" s="104"/>
      <c r="G305" s="104"/>
      <c r="H305" s="104"/>
    </row>
    <row r="306" spans="2:8" ht="35.1" customHeight="1">
      <c r="B306" s="169"/>
      <c r="C306" s="104"/>
      <c r="D306" s="104"/>
      <c r="E306" s="104"/>
      <c r="F306" s="104"/>
      <c r="G306" s="104"/>
      <c r="H306" s="104"/>
    </row>
    <row r="307" spans="2:8" ht="35.1" customHeight="1">
      <c r="B307" s="169"/>
      <c r="C307" s="104"/>
      <c r="D307" s="104"/>
      <c r="E307" s="104"/>
      <c r="F307" s="104"/>
      <c r="G307" s="104"/>
      <c r="H307" s="104"/>
    </row>
    <row r="308" spans="2:8" ht="35.1" customHeight="1">
      <c r="B308" s="169"/>
      <c r="C308" s="104"/>
      <c r="D308" s="104"/>
      <c r="E308" s="104"/>
      <c r="F308" s="104"/>
      <c r="G308" s="104"/>
      <c r="H308" s="104"/>
    </row>
    <row r="309" spans="2:8" ht="35.1" customHeight="1">
      <c r="B309" s="169"/>
      <c r="C309" s="104"/>
      <c r="D309" s="104"/>
      <c r="E309" s="104"/>
      <c r="F309" s="104"/>
      <c r="G309" s="104"/>
      <c r="H309" s="104"/>
    </row>
    <row r="310" spans="2:8" ht="35.1" customHeight="1">
      <c r="B310" s="169"/>
      <c r="C310" s="104"/>
      <c r="D310" s="104"/>
      <c r="E310" s="104"/>
      <c r="F310" s="104"/>
      <c r="G310" s="104"/>
      <c r="H310" s="104"/>
    </row>
    <row r="311" spans="2:8" ht="35.1" customHeight="1">
      <c r="B311" s="169"/>
      <c r="C311" s="104"/>
      <c r="D311" s="104"/>
      <c r="E311" s="104"/>
      <c r="F311" s="104"/>
      <c r="G311" s="104"/>
      <c r="H311" s="104"/>
    </row>
    <row r="312" spans="2:8" ht="35.1" customHeight="1">
      <c r="B312" s="169"/>
      <c r="C312" s="104"/>
      <c r="D312" s="104"/>
      <c r="E312" s="104"/>
      <c r="F312" s="104"/>
      <c r="G312" s="104"/>
      <c r="H312" s="104"/>
    </row>
    <row r="313" spans="2:8" ht="35.1" customHeight="1">
      <c r="B313" s="169"/>
      <c r="C313" s="104"/>
      <c r="D313" s="104"/>
      <c r="E313" s="104"/>
      <c r="F313" s="104"/>
      <c r="G313" s="104"/>
      <c r="H313" s="104"/>
    </row>
    <row r="314" spans="2:8" ht="35.1" customHeight="1">
      <c r="B314" s="169"/>
      <c r="C314" s="104"/>
      <c r="D314" s="104"/>
      <c r="E314" s="104"/>
      <c r="F314" s="104"/>
      <c r="G314" s="104"/>
      <c r="H314" s="104"/>
    </row>
    <row r="315" spans="2:8" ht="35.1" customHeight="1">
      <c r="B315" s="169"/>
      <c r="C315" s="104"/>
      <c r="D315" s="104"/>
      <c r="E315" s="104"/>
      <c r="F315" s="104"/>
      <c r="G315" s="104"/>
      <c r="H315" s="104"/>
    </row>
    <row r="316" spans="2:8" ht="35.1" customHeight="1">
      <c r="B316" s="169"/>
      <c r="C316" s="104"/>
      <c r="D316" s="104"/>
      <c r="E316" s="104"/>
      <c r="F316" s="104"/>
      <c r="G316" s="104"/>
      <c r="H316" s="104"/>
    </row>
    <row r="317" spans="2:8" ht="35.1" customHeight="1">
      <c r="B317" s="169"/>
      <c r="C317" s="104"/>
      <c r="D317" s="104"/>
      <c r="E317" s="104"/>
      <c r="F317" s="104"/>
      <c r="G317" s="104"/>
      <c r="H317" s="104"/>
    </row>
    <row r="318" spans="2:8" ht="35.1" customHeight="1">
      <c r="B318" s="169"/>
      <c r="C318" s="104"/>
      <c r="D318" s="104"/>
      <c r="E318" s="104"/>
      <c r="F318" s="104"/>
      <c r="G318" s="104"/>
      <c r="H318" s="104"/>
    </row>
    <row r="319" spans="2:8" ht="35.1" customHeight="1">
      <c r="B319" s="169"/>
      <c r="C319" s="104"/>
      <c r="D319" s="104"/>
      <c r="E319" s="104"/>
      <c r="F319" s="104"/>
      <c r="G319" s="104"/>
      <c r="H319" s="104"/>
    </row>
    <row r="320" spans="2:8" ht="35.1" customHeight="1">
      <c r="B320" s="169"/>
      <c r="C320" s="104"/>
      <c r="D320" s="104"/>
      <c r="E320" s="104"/>
      <c r="F320" s="104"/>
      <c r="G320" s="104"/>
      <c r="H320" s="104"/>
    </row>
    <row r="321" spans="2:8" ht="35.1" customHeight="1">
      <c r="B321" s="169"/>
      <c r="C321" s="104"/>
      <c r="D321" s="104"/>
      <c r="E321" s="104"/>
      <c r="F321" s="104"/>
      <c r="G321" s="104"/>
      <c r="H321" s="104"/>
    </row>
    <row r="322" spans="2:8" ht="35.1" customHeight="1">
      <c r="B322" s="169"/>
      <c r="C322" s="104"/>
      <c r="D322" s="104"/>
      <c r="E322" s="104"/>
      <c r="F322" s="104"/>
      <c r="G322" s="104"/>
      <c r="H322" s="104"/>
    </row>
    <row r="323" spans="2:8" ht="35.1" customHeight="1">
      <c r="B323" s="169"/>
      <c r="C323" s="104"/>
      <c r="D323" s="104"/>
      <c r="E323" s="104"/>
      <c r="F323" s="104"/>
      <c r="G323" s="104"/>
      <c r="H323" s="104"/>
    </row>
    <row r="324" spans="2:8" ht="35.1" customHeight="1">
      <c r="B324" s="169"/>
      <c r="C324" s="104"/>
      <c r="D324" s="104"/>
      <c r="E324" s="104"/>
      <c r="F324" s="104"/>
      <c r="G324" s="104"/>
      <c r="H324" s="104"/>
    </row>
    <row r="325" spans="2:8" ht="35.1" customHeight="1">
      <c r="B325" s="169"/>
      <c r="C325" s="104"/>
      <c r="D325" s="104"/>
      <c r="E325" s="104"/>
      <c r="F325" s="104"/>
      <c r="G325" s="104"/>
      <c r="H325" s="104"/>
    </row>
    <row r="326" spans="2:8" ht="35.1" customHeight="1">
      <c r="B326" s="169"/>
      <c r="C326" s="104"/>
      <c r="D326" s="104"/>
      <c r="E326" s="104"/>
      <c r="F326" s="104"/>
      <c r="G326" s="104"/>
      <c r="H326" s="104"/>
    </row>
    <row r="327" spans="2:8" ht="35.1" customHeight="1">
      <c r="B327" s="169"/>
      <c r="C327" s="104"/>
      <c r="D327" s="104"/>
      <c r="E327" s="104"/>
      <c r="F327" s="104"/>
      <c r="G327" s="104"/>
      <c r="H327" s="104"/>
    </row>
    <row r="328" spans="2:8" ht="35.1" customHeight="1">
      <c r="B328" s="169"/>
      <c r="C328" s="104"/>
      <c r="D328" s="104"/>
      <c r="E328" s="104"/>
      <c r="F328" s="104"/>
      <c r="G328" s="104"/>
      <c r="H328" s="104"/>
    </row>
    <row r="329" spans="2:8" ht="35.1" customHeight="1">
      <c r="B329" s="169"/>
      <c r="C329" s="104"/>
      <c r="D329" s="104"/>
      <c r="E329" s="104"/>
      <c r="F329" s="104"/>
      <c r="G329" s="104"/>
      <c r="H329" s="104"/>
    </row>
    <row r="330" spans="2:8" ht="35.1" customHeight="1">
      <c r="B330" s="169"/>
      <c r="C330" s="104"/>
      <c r="D330" s="104"/>
      <c r="E330" s="104"/>
      <c r="F330" s="104"/>
      <c r="G330" s="104"/>
      <c r="H330" s="104"/>
    </row>
    <row r="331" spans="2:8" ht="35.1" customHeight="1">
      <c r="B331" s="169"/>
      <c r="C331" s="104"/>
      <c r="D331" s="104"/>
      <c r="E331" s="104"/>
      <c r="F331" s="104"/>
      <c r="G331" s="104"/>
      <c r="H331" s="104"/>
    </row>
    <row r="332" spans="2:8" ht="35.1" customHeight="1">
      <c r="B332" s="169"/>
      <c r="C332" s="104"/>
      <c r="D332" s="104"/>
      <c r="E332" s="104"/>
      <c r="F332" s="104"/>
      <c r="G332" s="104"/>
      <c r="H332" s="104"/>
    </row>
    <row r="333" spans="2:8" ht="35.1" customHeight="1">
      <c r="B333" s="169"/>
      <c r="C333" s="104"/>
      <c r="D333" s="104"/>
      <c r="E333" s="104"/>
      <c r="F333" s="104"/>
      <c r="G333" s="104"/>
      <c r="H333" s="104"/>
    </row>
    <row r="334" spans="2:8" ht="35.1" customHeight="1">
      <c r="B334" s="169"/>
      <c r="C334" s="104"/>
      <c r="D334" s="104"/>
      <c r="E334" s="104"/>
      <c r="F334" s="104"/>
      <c r="G334" s="104"/>
      <c r="H334" s="104"/>
    </row>
    <row r="335" spans="2:8" ht="35.1" customHeight="1">
      <c r="B335" s="169"/>
      <c r="C335" s="104"/>
      <c r="D335" s="104"/>
      <c r="E335" s="104"/>
      <c r="F335" s="104"/>
      <c r="G335" s="104"/>
      <c r="H335" s="104"/>
    </row>
    <row r="336" spans="2:8" ht="35.1" customHeight="1">
      <c r="B336" s="169"/>
      <c r="C336" s="104"/>
      <c r="D336" s="104"/>
      <c r="E336" s="104"/>
      <c r="F336" s="104"/>
      <c r="G336" s="104"/>
      <c r="H336" s="104"/>
    </row>
    <row r="337" spans="2:8" ht="35.1" customHeight="1">
      <c r="B337" s="169"/>
      <c r="C337" s="104"/>
      <c r="D337" s="104"/>
      <c r="E337" s="104"/>
      <c r="F337" s="104"/>
      <c r="G337" s="104"/>
      <c r="H337" s="104"/>
    </row>
    <row r="338" spans="2:8" ht="35.1" customHeight="1">
      <c r="B338" s="169"/>
      <c r="C338" s="104"/>
      <c r="D338" s="104"/>
      <c r="E338" s="104"/>
      <c r="F338" s="104"/>
      <c r="G338" s="104"/>
      <c r="H338" s="104"/>
    </row>
    <row r="339" spans="2:8" ht="35.1" customHeight="1">
      <c r="B339" s="169"/>
      <c r="C339" s="104"/>
      <c r="D339" s="104"/>
      <c r="E339" s="104"/>
      <c r="F339" s="104"/>
      <c r="G339" s="104"/>
      <c r="H339" s="104"/>
    </row>
    <row r="340" spans="2:8" ht="35.1" customHeight="1">
      <c r="B340" s="169"/>
      <c r="C340" s="104"/>
      <c r="D340" s="104"/>
      <c r="E340" s="104"/>
      <c r="F340" s="104"/>
      <c r="G340" s="104"/>
      <c r="H340" s="104"/>
    </row>
    <row r="341" spans="2:8" ht="35.1" customHeight="1">
      <c r="B341" s="169"/>
      <c r="C341" s="104"/>
      <c r="D341" s="104"/>
      <c r="E341" s="104"/>
      <c r="F341" s="104"/>
      <c r="G341" s="104"/>
      <c r="H341" s="104"/>
    </row>
    <row r="342" spans="2:8" ht="35.1" customHeight="1">
      <c r="B342" s="169"/>
      <c r="C342" s="104"/>
      <c r="D342" s="104"/>
      <c r="E342" s="104"/>
      <c r="F342" s="104"/>
      <c r="G342" s="104"/>
      <c r="H342" s="104"/>
    </row>
    <row r="343" spans="2:8" ht="35.1" customHeight="1">
      <c r="B343" s="169"/>
      <c r="C343" s="104"/>
      <c r="D343" s="104"/>
      <c r="E343" s="104"/>
      <c r="F343" s="104"/>
      <c r="G343" s="104"/>
      <c r="H343" s="104"/>
    </row>
    <row r="344" spans="2:8" ht="35.1" customHeight="1">
      <c r="B344" s="169"/>
      <c r="C344" s="104"/>
      <c r="D344" s="104"/>
      <c r="E344" s="104"/>
      <c r="F344" s="104"/>
      <c r="G344" s="104"/>
      <c r="H344" s="104"/>
    </row>
    <row r="345" spans="2:8" ht="35.1" customHeight="1">
      <c r="B345" s="169"/>
      <c r="C345" s="104"/>
      <c r="D345" s="104"/>
      <c r="E345" s="104"/>
      <c r="F345" s="104"/>
      <c r="G345" s="104"/>
      <c r="H345" s="104"/>
    </row>
    <row r="346" spans="2:8" ht="35.1" customHeight="1">
      <c r="B346" s="169"/>
      <c r="C346" s="104"/>
      <c r="D346" s="104"/>
      <c r="E346" s="104"/>
      <c r="F346" s="104"/>
      <c r="G346" s="104"/>
      <c r="H346" s="104"/>
    </row>
    <row r="347" spans="2:8" ht="35.1" customHeight="1">
      <c r="B347" s="169"/>
      <c r="C347" s="104"/>
      <c r="D347" s="104"/>
      <c r="E347" s="104"/>
      <c r="F347" s="104"/>
      <c r="G347" s="104"/>
      <c r="H347" s="104"/>
    </row>
    <row r="348" spans="2:8" ht="35.1" customHeight="1">
      <c r="B348" s="169"/>
      <c r="C348" s="104"/>
      <c r="D348" s="104"/>
      <c r="E348" s="104"/>
      <c r="F348" s="104"/>
      <c r="G348" s="104"/>
      <c r="H348" s="104"/>
    </row>
    <row r="349" spans="2:8" ht="35.1" customHeight="1">
      <c r="B349" s="169"/>
      <c r="C349" s="104"/>
      <c r="D349" s="104"/>
      <c r="E349" s="104"/>
      <c r="F349" s="104"/>
      <c r="G349" s="104"/>
      <c r="H349" s="104"/>
    </row>
    <row r="350" spans="2:8" ht="35.1" customHeight="1">
      <c r="B350" s="169"/>
      <c r="C350" s="104"/>
      <c r="D350" s="104"/>
      <c r="E350" s="104"/>
      <c r="F350" s="104"/>
      <c r="G350" s="104"/>
      <c r="H350" s="104"/>
    </row>
    <row r="351" spans="2:8" ht="35.1" customHeight="1">
      <c r="B351" s="169"/>
      <c r="C351" s="104"/>
      <c r="D351" s="104"/>
      <c r="E351" s="104"/>
      <c r="F351" s="104"/>
      <c r="G351" s="104"/>
      <c r="H351" s="104"/>
    </row>
    <row r="352" spans="2:8" ht="35.1" customHeight="1">
      <c r="B352" s="169"/>
      <c r="C352" s="104"/>
      <c r="D352" s="104"/>
      <c r="E352" s="104"/>
      <c r="F352" s="104"/>
      <c r="G352" s="104"/>
      <c r="H352" s="104"/>
    </row>
    <row r="353" spans="2:8" ht="35.1" customHeight="1">
      <c r="B353" s="169"/>
      <c r="C353" s="104"/>
      <c r="D353" s="104"/>
      <c r="E353" s="104"/>
      <c r="F353" s="104"/>
      <c r="G353" s="104"/>
      <c r="H353" s="104"/>
    </row>
    <row r="354" spans="2:8" ht="35.1" customHeight="1">
      <c r="B354" s="169"/>
      <c r="C354" s="104"/>
      <c r="D354" s="104"/>
      <c r="E354" s="104"/>
      <c r="F354" s="104"/>
      <c r="G354" s="104"/>
      <c r="H354" s="104"/>
    </row>
    <row r="355" spans="2:8" ht="35.1" customHeight="1">
      <c r="B355" s="169"/>
      <c r="C355" s="104"/>
      <c r="D355" s="104"/>
      <c r="E355" s="104"/>
      <c r="F355" s="104"/>
      <c r="G355" s="104"/>
      <c r="H355" s="104"/>
    </row>
    <row r="356" spans="2:8" ht="35.1" customHeight="1">
      <c r="B356" s="169"/>
      <c r="C356" s="104"/>
      <c r="D356" s="104"/>
      <c r="E356" s="104"/>
      <c r="F356" s="104"/>
      <c r="G356" s="104"/>
      <c r="H356" s="104"/>
    </row>
    <row r="357" spans="2:8" ht="35.1" customHeight="1">
      <c r="B357" s="169"/>
      <c r="C357" s="104"/>
      <c r="D357" s="104"/>
      <c r="E357" s="104"/>
      <c r="F357" s="104"/>
      <c r="G357" s="104"/>
      <c r="H357" s="104"/>
    </row>
    <row r="358" spans="2:8" ht="35.1" customHeight="1">
      <c r="B358" s="169"/>
      <c r="C358" s="104"/>
      <c r="D358" s="104"/>
      <c r="E358" s="104"/>
      <c r="F358" s="104"/>
      <c r="G358" s="104"/>
      <c r="H358" s="104"/>
    </row>
    <row r="359" spans="2:8" ht="35.1" customHeight="1">
      <c r="B359" s="169"/>
      <c r="C359" s="104"/>
      <c r="D359" s="104"/>
      <c r="E359" s="104"/>
      <c r="F359" s="104"/>
      <c r="G359" s="104"/>
      <c r="H359" s="104"/>
    </row>
    <row r="360" spans="2:8" ht="35.1" customHeight="1">
      <c r="B360" s="169"/>
      <c r="C360" s="104"/>
      <c r="D360" s="104"/>
      <c r="E360" s="104"/>
      <c r="F360" s="104"/>
      <c r="G360" s="104"/>
      <c r="H360" s="104"/>
    </row>
    <row r="361" spans="2:8" ht="35.1" customHeight="1">
      <c r="B361" s="169"/>
      <c r="C361" s="104"/>
      <c r="D361" s="104"/>
      <c r="E361" s="104"/>
      <c r="F361" s="104"/>
      <c r="G361" s="104"/>
      <c r="H361" s="104"/>
    </row>
    <row r="362" spans="2:8" ht="35.1" customHeight="1">
      <c r="B362" s="169"/>
      <c r="C362" s="104"/>
      <c r="D362" s="104"/>
      <c r="E362" s="104"/>
      <c r="F362" s="104"/>
      <c r="G362" s="104"/>
      <c r="H362" s="104"/>
    </row>
    <row r="363" spans="2:8" ht="35.1" customHeight="1">
      <c r="B363" s="169"/>
      <c r="C363" s="104"/>
      <c r="D363" s="104"/>
      <c r="E363" s="104"/>
      <c r="F363" s="104"/>
      <c r="G363" s="104"/>
      <c r="H363" s="104"/>
    </row>
    <row r="364" spans="2:8" ht="35.1" customHeight="1">
      <c r="B364" s="169"/>
      <c r="C364" s="104"/>
      <c r="D364" s="104"/>
      <c r="E364" s="104"/>
      <c r="F364" s="104"/>
      <c r="G364" s="104"/>
      <c r="H364" s="104"/>
    </row>
    <row r="365" spans="2:8" ht="35.1" customHeight="1">
      <c r="B365" s="169"/>
      <c r="C365" s="104"/>
      <c r="D365" s="104"/>
      <c r="E365" s="104"/>
      <c r="F365" s="104"/>
      <c r="G365" s="104"/>
      <c r="H365" s="104"/>
    </row>
    <row r="366" spans="2:8" ht="35.1" customHeight="1">
      <c r="B366" s="169"/>
      <c r="C366" s="104"/>
      <c r="D366" s="104"/>
      <c r="E366" s="104"/>
      <c r="F366" s="104"/>
      <c r="G366" s="104"/>
      <c r="H366" s="104"/>
    </row>
    <row r="367" spans="2:8" ht="35.1" customHeight="1">
      <c r="B367" s="169"/>
      <c r="C367" s="104"/>
      <c r="D367" s="104"/>
      <c r="E367" s="104"/>
      <c r="F367" s="104"/>
      <c r="G367" s="104"/>
      <c r="H367" s="104"/>
    </row>
    <row r="368" spans="2:8" ht="35.1" customHeight="1">
      <c r="B368" s="169"/>
      <c r="C368" s="104"/>
      <c r="D368" s="104"/>
      <c r="E368" s="104"/>
      <c r="F368" s="104"/>
      <c r="G368" s="104"/>
      <c r="H368" s="104"/>
    </row>
    <row r="369" spans="2:8" ht="35.1" customHeight="1">
      <c r="B369" s="169"/>
      <c r="C369" s="104"/>
      <c r="D369" s="104"/>
      <c r="E369" s="104"/>
      <c r="F369" s="104"/>
      <c r="G369" s="104"/>
      <c r="H369" s="104"/>
    </row>
    <row r="370" spans="2:8" ht="35.1" customHeight="1">
      <c r="B370" s="169"/>
      <c r="C370" s="104"/>
      <c r="D370" s="104"/>
      <c r="E370" s="104"/>
      <c r="F370" s="104"/>
      <c r="G370" s="104"/>
      <c r="H370" s="104"/>
    </row>
    <row r="371" spans="2:8" ht="35.1" customHeight="1">
      <c r="B371" s="169"/>
      <c r="C371" s="104"/>
      <c r="D371" s="104"/>
      <c r="E371" s="104"/>
      <c r="F371" s="104"/>
      <c r="G371" s="104"/>
      <c r="H371" s="104"/>
    </row>
    <row r="372" spans="2:8" ht="35.1" customHeight="1">
      <c r="B372" s="169"/>
      <c r="C372" s="104"/>
      <c r="D372" s="104"/>
      <c r="E372" s="104"/>
      <c r="F372" s="104"/>
      <c r="G372" s="104"/>
      <c r="H372" s="104"/>
    </row>
    <row r="373" spans="2:8" ht="35.1" customHeight="1">
      <c r="B373" s="169"/>
      <c r="C373" s="104"/>
      <c r="D373" s="104"/>
      <c r="E373" s="104"/>
      <c r="F373" s="104"/>
      <c r="G373" s="104"/>
      <c r="H373" s="104"/>
    </row>
    <row r="374" spans="2:8" ht="35.1" customHeight="1">
      <c r="B374" s="169"/>
      <c r="C374" s="104"/>
      <c r="D374" s="104"/>
      <c r="E374" s="104"/>
      <c r="F374" s="104"/>
      <c r="G374" s="104"/>
      <c r="H374" s="104"/>
    </row>
    <row r="375" spans="2:8" ht="35.1" customHeight="1">
      <c r="B375" s="169"/>
      <c r="C375" s="104"/>
      <c r="D375" s="104"/>
      <c r="E375" s="104"/>
      <c r="F375" s="104"/>
      <c r="G375" s="104"/>
      <c r="H375" s="104"/>
    </row>
    <row r="376" spans="2:8" ht="35.1" customHeight="1">
      <c r="B376" s="169"/>
      <c r="C376" s="104"/>
      <c r="D376" s="104"/>
      <c r="E376" s="104"/>
      <c r="F376" s="104"/>
      <c r="G376" s="104"/>
      <c r="H376" s="104"/>
    </row>
    <row r="377" spans="2:8" ht="35.1" customHeight="1">
      <c r="B377" s="169"/>
      <c r="C377" s="104"/>
      <c r="D377" s="104"/>
      <c r="E377" s="104"/>
      <c r="F377" s="104"/>
      <c r="G377" s="104"/>
      <c r="H377" s="104"/>
    </row>
    <row r="378" spans="2:8" ht="35.1" customHeight="1">
      <c r="B378" s="169"/>
      <c r="C378" s="104"/>
      <c r="D378" s="104"/>
      <c r="E378" s="104"/>
      <c r="F378" s="104"/>
      <c r="G378" s="104"/>
      <c r="H378" s="104"/>
    </row>
    <row r="379" spans="2:8" ht="35.1" customHeight="1">
      <c r="B379" s="169"/>
      <c r="C379" s="104"/>
      <c r="D379" s="104"/>
      <c r="E379" s="104"/>
      <c r="F379" s="104"/>
      <c r="G379" s="104"/>
      <c r="H379" s="104"/>
    </row>
    <row r="380" spans="2:8" ht="35.1" customHeight="1">
      <c r="B380" s="169"/>
      <c r="C380" s="104"/>
      <c r="D380" s="104"/>
      <c r="E380" s="104"/>
      <c r="F380" s="104"/>
      <c r="G380" s="104"/>
      <c r="H380" s="104"/>
    </row>
    <row r="381" spans="2:8" ht="35.1" customHeight="1">
      <c r="B381" s="169"/>
      <c r="C381" s="104"/>
      <c r="D381" s="104"/>
      <c r="E381" s="104"/>
      <c r="F381" s="104"/>
      <c r="G381" s="104"/>
      <c r="H381" s="104"/>
    </row>
    <row r="382" spans="2:8" ht="35.1" customHeight="1">
      <c r="B382" s="169"/>
      <c r="C382" s="104"/>
      <c r="D382" s="104"/>
      <c r="E382" s="104"/>
      <c r="F382" s="104"/>
      <c r="G382" s="104"/>
      <c r="H382" s="104"/>
    </row>
    <row r="383" spans="2:8" ht="35.1" customHeight="1">
      <c r="B383" s="169"/>
      <c r="C383" s="104"/>
      <c r="D383" s="104"/>
      <c r="E383" s="104"/>
      <c r="F383" s="104"/>
      <c r="G383" s="104"/>
      <c r="H383" s="104"/>
    </row>
    <row r="384" spans="2:8" ht="35.1" customHeight="1">
      <c r="B384" s="169"/>
      <c r="C384" s="104"/>
      <c r="D384" s="104"/>
      <c r="E384" s="104"/>
      <c r="F384" s="104"/>
      <c r="G384" s="104"/>
      <c r="H384" s="104"/>
    </row>
    <row r="385" spans="2:8" ht="35.1" customHeight="1">
      <c r="B385" s="169"/>
      <c r="C385" s="104"/>
      <c r="D385" s="104"/>
      <c r="E385" s="104"/>
      <c r="F385" s="104"/>
      <c r="G385" s="104"/>
      <c r="H385" s="104"/>
    </row>
    <row r="386" spans="2:8" ht="35.1" customHeight="1">
      <c r="B386" s="169"/>
      <c r="C386" s="104"/>
      <c r="D386" s="104"/>
      <c r="E386" s="104"/>
      <c r="F386" s="104"/>
      <c r="G386" s="104"/>
      <c r="H386" s="104"/>
    </row>
    <row r="387" spans="2:8" ht="35.1" customHeight="1">
      <c r="B387" s="169"/>
      <c r="C387" s="104"/>
      <c r="D387" s="104"/>
      <c r="E387" s="104"/>
      <c r="F387" s="104"/>
      <c r="G387" s="104"/>
      <c r="H387" s="104"/>
    </row>
    <row r="388" spans="2:8" ht="35.1" customHeight="1">
      <c r="B388" s="169"/>
      <c r="C388" s="104"/>
      <c r="D388" s="104"/>
      <c r="E388" s="104"/>
      <c r="F388" s="104"/>
      <c r="G388" s="104"/>
      <c r="H388" s="104"/>
    </row>
    <row r="389" spans="2:8" ht="35.1" customHeight="1">
      <c r="B389" s="169"/>
      <c r="C389" s="104"/>
      <c r="D389" s="104"/>
      <c r="E389" s="104"/>
      <c r="F389" s="104"/>
      <c r="G389" s="104"/>
      <c r="H389" s="104"/>
    </row>
    <row r="390" spans="2:8" ht="35.1" customHeight="1">
      <c r="B390" s="169"/>
      <c r="C390" s="104"/>
      <c r="D390" s="104"/>
      <c r="E390" s="104"/>
      <c r="F390" s="104"/>
      <c r="G390" s="104"/>
      <c r="H390" s="104"/>
    </row>
    <row r="391" spans="2:8" ht="35.1" customHeight="1">
      <c r="B391" s="169"/>
      <c r="C391" s="104"/>
      <c r="D391" s="104"/>
      <c r="E391" s="104"/>
      <c r="F391" s="104"/>
      <c r="G391" s="104"/>
      <c r="H391" s="104"/>
    </row>
    <row r="392" spans="2:8" ht="35.1" customHeight="1">
      <c r="B392" s="169"/>
      <c r="C392" s="104"/>
      <c r="D392" s="104"/>
      <c r="E392" s="104"/>
      <c r="F392" s="104"/>
      <c r="G392" s="104"/>
      <c r="H392" s="104"/>
    </row>
    <row r="393" spans="2:8" ht="35.1" customHeight="1">
      <c r="B393" s="169"/>
      <c r="C393" s="104"/>
      <c r="D393" s="104"/>
      <c r="E393" s="104"/>
      <c r="F393" s="104"/>
      <c r="G393" s="104"/>
      <c r="H393" s="104"/>
    </row>
    <row r="394" spans="2:8" ht="35.1" customHeight="1">
      <c r="B394" s="169"/>
      <c r="C394" s="104"/>
      <c r="D394" s="104"/>
      <c r="E394" s="104"/>
      <c r="F394" s="104"/>
      <c r="G394" s="104"/>
      <c r="H394" s="104"/>
    </row>
    <row r="395" spans="2:8" ht="35.1" customHeight="1">
      <c r="B395" s="169"/>
      <c r="C395" s="104"/>
      <c r="D395" s="104"/>
      <c r="E395" s="104"/>
      <c r="F395" s="104"/>
      <c r="G395" s="104"/>
      <c r="H395" s="104"/>
    </row>
    <row r="396" spans="2:8" ht="35.1" customHeight="1">
      <c r="B396" s="169"/>
      <c r="C396" s="104"/>
      <c r="D396" s="104"/>
      <c r="E396" s="104"/>
      <c r="F396" s="104"/>
      <c r="G396" s="104"/>
      <c r="H396" s="104"/>
    </row>
    <row r="397" spans="2:8" ht="35.1" customHeight="1">
      <c r="B397" s="169"/>
      <c r="C397" s="104"/>
      <c r="D397" s="104"/>
      <c r="E397" s="104"/>
      <c r="F397" s="104"/>
      <c r="G397" s="104"/>
      <c r="H397" s="104"/>
    </row>
    <row r="398" spans="2:8" ht="35.1" customHeight="1">
      <c r="B398" s="169"/>
      <c r="C398" s="104"/>
      <c r="D398" s="104"/>
      <c r="E398" s="104"/>
      <c r="F398" s="104"/>
      <c r="G398" s="104"/>
      <c r="H398" s="104"/>
    </row>
    <row r="399" spans="2:8" ht="35.1" customHeight="1">
      <c r="B399" s="169"/>
      <c r="C399" s="104"/>
      <c r="D399" s="104"/>
      <c r="E399" s="104"/>
      <c r="F399" s="104"/>
      <c r="G399" s="104"/>
      <c r="H399" s="104"/>
    </row>
    <row r="400" spans="2:8" ht="35.1" customHeight="1">
      <c r="B400" s="169"/>
      <c r="C400" s="104"/>
      <c r="D400" s="104"/>
      <c r="E400" s="104"/>
      <c r="F400" s="104"/>
      <c r="G400" s="104"/>
      <c r="H400" s="104"/>
    </row>
    <row r="401" spans="2:8" ht="35.1" customHeight="1">
      <c r="B401" s="169"/>
      <c r="C401" s="104"/>
      <c r="D401" s="104"/>
      <c r="E401" s="104"/>
      <c r="F401" s="104"/>
      <c r="G401" s="104"/>
      <c r="H401" s="104"/>
    </row>
    <row r="402" spans="2:8" ht="35.1" customHeight="1">
      <c r="B402" s="169"/>
      <c r="C402" s="104"/>
      <c r="D402" s="104"/>
      <c r="E402" s="104"/>
      <c r="F402" s="104"/>
      <c r="G402" s="104"/>
      <c r="H402" s="104"/>
    </row>
    <row r="403" spans="2:8" ht="35.1" customHeight="1">
      <c r="B403" s="169"/>
      <c r="C403" s="104"/>
      <c r="D403" s="104"/>
      <c r="E403" s="104"/>
      <c r="F403" s="104"/>
      <c r="G403" s="104"/>
      <c r="H403" s="104"/>
    </row>
    <row r="404" spans="2:8" ht="35.1" customHeight="1">
      <c r="B404" s="169"/>
      <c r="C404" s="104"/>
      <c r="D404" s="104"/>
      <c r="E404" s="104"/>
      <c r="F404" s="104"/>
      <c r="G404" s="104"/>
      <c r="H404" s="104"/>
    </row>
    <row r="405" spans="2:8" ht="35.1" customHeight="1">
      <c r="B405" s="169"/>
      <c r="C405" s="104"/>
      <c r="D405" s="104"/>
      <c r="E405" s="104"/>
      <c r="F405" s="104"/>
      <c r="G405" s="104"/>
      <c r="H405" s="104"/>
    </row>
    <row r="406" spans="2:8" ht="35.1" customHeight="1">
      <c r="B406" s="169"/>
      <c r="C406" s="104"/>
      <c r="D406" s="104"/>
      <c r="E406" s="104"/>
      <c r="F406" s="104"/>
      <c r="G406" s="104"/>
      <c r="H406" s="104"/>
    </row>
    <row r="407" spans="2:8" ht="35.1" customHeight="1">
      <c r="B407" s="169"/>
      <c r="C407" s="104"/>
      <c r="D407" s="104"/>
      <c r="E407" s="104"/>
      <c r="F407" s="104"/>
      <c r="G407" s="104"/>
      <c r="H407" s="104"/>
    </row>
    <row r="408" spans="2:8" ht="35.1" customHeight="1">
      <c r="B408" s="169"/>
      <c r="C408" s="104"/>
      <c r="D408" s="104"/>
      <c r="E408" s="104"/>
      <c r="F408" s="104"/>
      <c r="G408" s="104"/>
      <c r="H408" s="104"/>
    </row>
    <row r="409" spans="2:8" ht="35.1" customHeight="1">
      <c r="B409" s="169"/>
      <c r="C409" s="104"/>
      <c r="D409" s="104"/>
      <c r="E409" s="104"/>
      <c r="F409" s="104"/>
      <c r="G409" s="104"/>
      <c r="H409" s="104"/>
    </row>
    <row r="410" spans="2:8" ht="35.1" customHeight="1">
      <c r="B410" s="169"/>
      <c r="C410" s="104"/>
      <c r="D410" s="104"/>
      <c r="E410" s="104"/>
      <c r="F410" s="104"/>
      <c r="G410" s="104"/>
      <c r="H410" s="104"/>
    </row>
    <row r="411" spans="2:8" ht="35.1" customHeight="1">
      <c r="B411" s="169"/>
      <c r="C411" s="104"/>
      <c r="D411" s="104"/>
      <c r="E411" s="104"/>
      <c r="F411" s="104"/>
      <c r="G411" s="104"/>
      <c r="H411" s="104"/>
    </row>
    <row r="412" spans="2:8" ht="35.1" customHeight="1">
      <c r="B412" s="169"/>
      <c r="C412" s="104"/>
      <c r="D412" s="104"/>
      <c r="E412" s="104"/>
      <c r="F412" s="104"/>
      <c r="G412" s="104"/>
      <c r="H412" s="104"/>
    </row>
    <row r="413" spans="2:8" ht="35.1" customHeight="1">
      <c r="B413" s="169"/>
      <c r="C413" s="104"/>
      <c r="D413" s="104"/>
      <c r="E413" s="104"/>
      <c r="F413" s="104"/>
      <c r="G413" s="104"/>
      <c r="H413" s="104"/>
    </row>
    <row r="414" spans="2:8" ht="35.1" customHeight="1">
      <c r="B414" s="169"/>
      <c r="C414" s="104"/>
      <c r="D414" s="104"/>
      <c r="E414" s="104"/>
      <c r="F414" s="104"/>
      <c r="G414" s="104"/>
      <c r="H414" s="104"/>
    </row>
    <row r="415" spans="2:8" ht="35.1" customHeight="1">
      <c r="B415" s="169"/>
      <c r="C415" s="104"/>
      <c r="D415" s="104"/>
      <c r="E415" s="104"/>
      <c r="F415" s="104"/>
      <c r="G415" s="104"/>
      <c r="H415" s="104"/>
    </row>
    <row r="416" spans="2:8" ht="35.1" customHeight="1">
      <c r="B416" s="169"/>
      <c r="C416" s="104"/>
      <c r="D416" s="104"/>
      <c r="E416" s="104"/>
      <c r="F416" s="104"/>
      <c r="G416" s="104"/>
      <c r="H416" s="104"/>
    </row>
    <row r="417" spans="2:8" ht="35.1" customHeight="1">
      <c r="B417" s="169"/>
      <c r="C417" s="104"/>
      <c r="D417" s="104"/>
      <c r="E417" s="104"/>
      <c r="F417" s="104"/>
      <c r="G417" s="104"/>
      <c r="H417" s="104"/>
    </row>
    <row r="418" spans="2:8" ht="35.1" customHeight="1">
      <c r="B418" s="169"/>
      <c r="C418" s="104"/>
      <c r="D418" s="104"/>
      <c r="E418" s="104"/>
      <c r="F418" s="104"/>
      <c r="G418" s="104"/>
      <c r="H418" s="104"/>
    </row>
    <row r="419" spans="2:8" ht="35.1" customHeight="1">
      <c r="B419" s="169"/>
      <c r="C419" s="104"/>
      <c r="D419" s="104"/>
      <c r="E419" s="104"/>
      <c r="F419" s="104"/>
      <c r="G419" s="104"/>
      <c r="H419" s="104"/>
    </row>
    <row r="420" spans="2:8" ht="35.1" customHeight="1">
      <c r="B420" s="169"/>
      <c r="C420" s="104"/>
      <c r="D420" s="104"/>
      <c r="E420" s="104"/>
      <c r="F420" s="104"/>
      <c r="G420" s="104"/>
      <c r="H420" s="104"/>
    </row>
    <row r="421" spans="2:8" ht="35.1" customHeight="1">
      <c r="B421" s="169"/>
      <c r="C421" s="104"/>
      <c r="D421" s="104"/>
      <c r="E421" s="104"/>
      <c r="F421" s="104"/>
      <c r="G421" s="104"/>
      <c r="H421" s="104"/>
    </row>
    <row r="422" spans="2:8" ht="35.1" customHeight="1">
      <c r="B422" s="169"/>
      <c r="C422" s="104"/>
      <c r="D422" s="104"/>
      <c r="E422" s="104"/>
      <c r="F422" s="104"/>
      <c r="G422" s="104"/>
      <c r="H422" s="104"/>
    </row>
    <row r="423" spans="2:8" ht="35.1" customHeight="1">
      <c r="B423" s="169"/>
      <c r="C423" s="104"/>
      <c r="D423" s="104"/>
      <c r="E423" s="104"/>
      <c r="F423" s="104"/>
      <c r="G423" s="104"/>
      <c r="H423" s="104"/>
    </row>
    <row r="424" spans="2:8" ht="35.1" customHeight="1">
      <c r="B424" s="169"/>
      <c r="C424" s="104"/>
      <c r="D424" s="104"/>
      <c r="E424" s="104"/>
      <c r="F424" s="104"/>
      <c r="G424" s="104"/>
      <c r="H424" s="104"/>
    </row>
    <row r="425" spans="2:8" ht="35.1" customHeight="1">
      <c r="B425" s="169"/>
      <c r="C425" s="104"/>
      <c r="D425" s="104"/>
      <c r="E425" s="104"/>
      <c r="F425" s="104"/>
      <c r="G425" s="104"/>
      <c r="H425" s="104"/>
    </row>
    <row r="426" spans="2:8" ht="35.1" customHeight="1">
      <c r="B426" s="169"/>
      <c r="C426" s="104"/>
      <c r="D426" s="104"/>
      <c r="E426" s="104"/>
      <c r="F426" s="104"/>
      <c r="G426" s="104"/>
      <c r="H426" s="104"/>
    </row>
    <row r="427" spans="2:8" ht="35.1" customHeight="1">
      <c r="B427" s="169"/>
      <c r="C427" s="104"/>
      <c r="D427" s="104"/>
      <c r="E427" s="104"/>
      <c r="F427" s="104"/>
      <c r="G427" s="104"/>
      <c r="H427" s="104"/>
    </row>
    <row r="428" spans="2:8" ht="35.1" customHeight="1">
      <c r="B428" s="169"/>
      <c r="C428" s="104"/>
      <c r="D428" s="104"/>
      <c r="E428" s="104"/>
      <c r="F428" s="104"/>
      <c r="G428" s="104"/>
      <c r="H428" s="104"/>
    </row>
    <row r="429" spans="2:8" ht="35.1" customHeight="1">
      <c r="B429" s="169"/>
      <c r="C429" s="104"/>
      <c r="D429" s="104"/>
      <c r="E429" s="104"/>
      <c r="F429" s="104"/>
      <c r="G429" s="104"/>
      <c r="H429" s="104"/>
    </row>
    <row r="430" spans="2:8" ht="35.1" customHeight="1">
      <c r="B430" s="169"/>
      <c r="C430" s="104"/>
      <c r="D430" s="104"/>
      <c r="E430" s="104"/>
      <c r="F430" s="104"/>
      <c r="G430" s="104"/>
      <c r="H430" s="104"/>
    </row>
    <row r="431" spans="2:8" ht="35.1" customHeight="1">
      <c r="B431" s="169"/>
      <c r="C431" s="104"/>
      <c r="D431" s="104"/>
      <c r="E431" s="104"/>
      <c r="F431" s="104"/>
      <c r="G431" s="104"/>
      <c r="H431" s="104"/>
    </row>
    <row r="432" spans="2:8" ht="35.1" customHeight="1">
      <c r="B432" s="169"/>
      <c r="C432" s="104"/>
      <c r="D432" s="104"/>
      <c r="E432" s="104"/>
      <c r="F432" s="104"/>
      <c r="G432" s="104"/>
      <c r="H432" s="104"/>
    </row>
    <row r="433" spans="2:8" ht="35.1" customHeight="1">
      <c r="B433" s="169"/>
      <c r="C433" s="104"/>
      <c r="D433" s="104"/>
      <c r="E433" s="104"/>
      <c r="F433" s="104"/>
      <c r="G433" s="104"/>
      <c r="H433" s="104"/>
    </row>
    <row r="434" spans="2:8" ht="35.1" customHeight="1">
      <c r="B434" s="169"/>
      <c r="C434" s="104"/>
      <c r="D434" s="104"/>
      <c r="E434" s="104"/>
      <c r="F434" s="104"/>
      <c r="G434" s="104"/>
      <c r="H434" s="104"/>
    </row>
    <row r="435" spans="2:8" ht="35.1" customHeight="1">
      <c r="B435" s="169"/>
      <c r="C435" s="104"/>
      <c r="D435" s="104"/>
      <c r="E435" s="104"/>
      <c r="F435" s="104"/>
      <c r="G435" s="104"/>
      <c r="H435" s="104"/>
    </row>
    <row r="436" spans="2:8" ht="35.1" customHeight="1">
      <c r="B436" s="169"/>
      <c r="C436" s="104"/>
      <c r="D436" s="104"/>
      <c r="E436" s="104"/>
      <c r="F436" s="104"/>
      <c r="G436" s="104"/>
      <c r="H436" s="104"/>
    </row>
    <row r="437" spans="2:8" ht="35.1" customHeight="1">
      <c r="B437" s="169"/>
      <c r="C437" s="104"/>
      <c r="D437" s="104"/>
      <c r="E437" s="104"/>
      <c r="F437" s="104"/>
      <c r="G437" s="104"/>
      <c r="H437" s="104"/>
    </row>
    <row r="438" spans="2:8" ht="35.1" customHeight="1">
      <c r="B438" s="169"/>
      <c r="C438" s="104"/>
      <c r="D438" s="104"/>
      <c r="E438" s="104"/>
      <c r="F438" s="104"/>
      <c r="G438" s="104"/>
      <c r="H438" s="104"/>
    </row>
    <row r="439" spans="2:8" ht="35.1" customHeight="1">
      <c r="B439" s="169"/>
      <c r="C439" s="104"/>
      <c r="D439" s="104"/>
      <c r="E439" s="104"/>
      <c r="F439" s="104"/>
      <c r="G439" s="104"/>
      <c r="H439" s="104"/>
    </row>
    <row r="440" spans="2:8" ht="35.1" customHeight="1">
      <c r="B440" s="169"/>
      <c r="C440" s="104"/>
      <c r="D440" s="104"/>
      <c r="E440" s="104"/>
      <c r="F440" s="104"/>
      <c r="G440" s="104"/>
      <c r="H440" s="104"/>
    </row>
    <row r="441" spans="2:8" ht="35.1" customHeight="1">
      <c r="B441" s="169"/>
      <c r="C441" s="104"/>
      <c r="D441" s="104"/>
      <c r="E441" s="104"/>
      <c r="F441" s="104"/>
      <c r="G441" s="104"/>
      <c r="H441" s="104"/>
    </row>
    <row r="442" spans="2:8" ht="35.1" customHeight="1">
      <c r="B442" s="169"/>
      <c r="C442" s="104"/>
      <c r="D442" s="104"/>
      <c r="E442" s="104"/>
      <c r="F442" s="104"/>
      <c r="G442" s="104"/>
      <c r="H442" s="104"/>
    </row>
    <row r="443" spans="2:8" ht="35.1" customHeight="1">
      <c r="B443" s="169"/>
      <c r="C443" s="104"/>
      <c r="D443" s="104"/>
      <c r="E443" s="104"/>
      <c r="F443" s="104"/>
      <c r="G443" s="104"/>
      <c r="H443" s="104"/>
    </row>
    <row r="444" spans="2:8" ht="35.1" customHeight="1">
      <c r="B444" s="169"/>
      <c r="C444" s="104"/>
      <c r="D444" s="104"/>
      <c r="E444" s="104"/>
      <c r="F444" s="104"/>
      <c r="G444" s="104"/>
      <c r="H444" s="104"/>
    </row>
    <row r="445" spans="2:8" ht="35.1" customHeight="1">
      <c r="B445" s="169"/>
      <c r="C445" s="104"/>
      <c r="D445" s="104"/>
      <c r="E445" s="104"/>
      <c r="F445" s="104"/>
      <c r="G445" s="104"/>
      <c r="H445" s="104"/>
    </row>
    <row r="446" spans="2:8" ht="35.1" customHeight="1">
      <c r="B446" s="169"/>
      <c r="C446" s="104"/>
      <c r="D446" s="104"/>
      <c r="E446" s="104"/>
      <c r="F446" s="104"/>
      <c r="G446" s="104"/>
      <c r="H446" s="104"/>
    </row>
    <row r="447" spans="2:8" ht="35.1" customHeight="1">
      <c r="B447" s="169"/>
      <c r="C447" s="104"/>
      <c r="D447" s="104"/>
      <c r="E447" s="104"/>
      <c r="F447" s="104"/>
      <c r="G447" s="104"/>
      <c r="H447" s="104"/>
    </row>
    <row r="448" spans="2:8" ht="35.1" customHeight="1">
      <c r="B448" s="169"/>
      <c r="C448" s="104"/>
      <c r="D448" s="104"/>
      <c r="E448" s="104"/>
      <c r="F448" s="104"/>
      <c r="G448" s="104"/>
      <c r="H448" s="104"/>
    </row>
    <row r="449" spans="2:8" ht="35.1" customHeight="1">
      <c r="B449" s="169"/>
      <c r="C449" s="104"/>
      <c r="D449" s="104"/>
      <c r="E449" s="104"/>
      <c r="F449" s="104"/>
      <c r="G449" s="104"/>
      <c r="H449" s="104"/>
    </row>
    <row r="450" spans="2:8" ht="35.1" customHeight="1">
      <c r="B450" s="169"/>
      <c r="C450" s="104"/>
      <c r="D450" s="104"/>
      <c r="E450" s="104"/>
      <c r="F450" s="104"/>
      <c r="G450" s="104"/>
      <c r="H450" s="104"/>
    </row>
    <row r="451" spans="2:8" ht="35.1" customHeight="1">
      <c r="B451" s="169"/>
      <c r="C451" s="104"/>
      <c r="D451" s="104"/>
      <c r="E451" s="104"/>
      <c r="F451" s="104"/>
      <c r="G451" s="104"/>
      <c r="H451" s="104"/>
    </row>
    <row r="452" spans="2:8" ht="35.1" customHeight="1">
      <c r="B452" s="169"/>
      <c r="C452" s="104"/>
      <c r="D452" s="104"/>
      <c r="E452" s="104"/>
      <c r="F452" s="104"/>
      <c r="G452" s="104"/>
      <c r="H452" s="104"/>
    </row>
    <row r="453" spans="2:8" ht="35.1" customHeight="1">
      <c r="B453" s="169"/>
      <c r="C453" s="104"/>
      <c r="D453" s="104"/>
      <c r="E453" s="104"/>
      <c r="F453" s="104"/>
      <c r="G453" s="104"/>
      <c r="H453" s="104"/>
    </row>
    <row r="454" spans="2:8" ht="35.1" customHeight="1">
      <c r="B454" s="169"/>
      <c r="C454" s="104"/>
      <c r="D454" s="104"/>
      <c r="E454" s="104"/>
      <c r="F454" s="104"/>
      <c r="G454" s="104"/>
      <c r="H454" s="104"/>
    </row>
    <row r="455" spans="2:8" ht="35.1" customHeight="1">
      <c r="B455" s="169"/>
      <c r="C455" s="104"/>
      <c r="D455" s="104"/>
      <c r="E455" s="104"/>
      <c r="F455" s="104"/>
      <c r="G455" s="104"/>
      <c r="H455" s="104"/>
    </row>
    <row r="456" spans="2:8" ht="35.1" customHeight="1">
      <c r="B456" s="169"/>
      <c r="C456" s="104"/>
      <c r="D456" s="104"/>
      <c r="E456" s="104"/>
      <c r="F456" s="104"/>
      <c r="G456" s="104"/>
      <c r="H456" s="104"/>
    </row>
    <row r="457" spans="2:8" ht="35.1" customHeight="1">
      <c r="B457" s="169"/>
      <c r="C457" s="104"/>
      <c r="D457" s="104"/>
      <c r="E457" s="104"/>
      <c r="F457" s="104"/>
      <c r="G457" s="104"/>
      <c r="H457" s="104"/>
    </row>
    <row r="458" spans="2:8" ht="35.1" customHeight="1">
      <c r="B458" s="169"/>
      <c r="C458" s="104"/>
      <c r="D458" s="104"/>
      <c r="E458" s="104"/>
      <c r="F458" s="104"/>
      <c r="G458" s="104"/>
      <c r="H458" s="104"/>
    </row>
    <row r="459" spans="2:8" ht="35.1" customHeight="1">
      <c r="B459" s="169"/>
      <c r="C459" s="104"/>
      <c r="D459" s="104"/>
      <c r="E459" s="104"/>
      <c r="F459" s="104"/>
      <c r="G459" s="104"/>
      <c r="H459" s="104"/>
    </row>
    <row r="460" spans="2:8" ht="35.1" customHeight="1">
      <c r="B460" s="169"/>
      <c r="C460" s="104"/>
      <c r="D460" s="104"/>
      <c r="E460" s="104"/>
      <c r="F460" s="104"/>
      <c r="G460" s="104"/>
      <c r="H460" s="104"/>
    </row>
    <row r="461" spans="2:8" ht="35.1" customHeight="1">
      <c r="B461" s="169"/>
      <c r="C461" s="104"/>
      <c r="D461" s="104"/>
      <c r="E461" s="104"/>
      <c r="F461" s="104"/>
      <c r="G461" s="104"/>
      <c r="H461" s="104"/>
    </row>
    <row r="462" spans="2:8" ht="35.1" customHeight="1">
      <c r="B462" s="169"/>
      <c r="C462" s="104"/>
      <c r="D462" s="104"/>
      <c r="E462" s="104"/>
      <c r="F462" s="104"/>
      <c r="G462" s="104"/>
      <c r="H462" s="104"/>
    </row>
    <row r="463" spans="2:8" ht="35.1" customHeight="1">
      <c r="B463" s="169"/>
      <c r="C463" s="104"/>
      <c r="D463" s="104"/>
      <c r="E463" s="104"/>
      <c r="F463" s="104"/>
      <c r="G463" s="104"/>
      <c r="H463" s="104"/>
    </row>
    <row r="464" spans="2:8" ht="35.1" customHeight="1">
      <c r="B464" s="169"/>
      <c r="C464" s="104"/>
      <c r="D464" s="104"/>
      <c r="E464" s="104"/>
      <c r="F464" s="104"/>
      <c r="G464" s="104"/>
      <c r="H464" s="104"/>
    </row>
    <row r="465" spans="2:8" ht="35.1" customHeight="1">
      <c r="B465" s="169"/>
      <c r="C465" s="104"/>
      <c r="D465" s="104"/>
      <c r="E465" s="104"/>
      <c r="F465" s="104"/>
      <c r="G465" s="104"/>
      <c r="H465" s="104"/>
    </row>
    <row r="466" spans="2:8" ht="35.1" customHeight="1">
      <c r="B466" s="169"/>
      <c r="C466" s="104"/>
      <c r="D466" s="104"/>
      <c r="E466" s="104"/>
      <c r="F466" s="104"/>
      <c r="G466" s="104"/>
      <c r="H466" s="104"/>
    </row>
    <row r="467" spans="2:8" ht="35.1" customHeight="1">
      <c r="B467" s="169"/>
      <c r="C467" s="104"/>
      <c r="D467" s="104"/>
      <c r="E467" s="104"/>
      <c r="F467" s="104"/>
      <c r="G467" s="104"/>
      <c r="H467" s="104"/>
    </row>
    <row r="468" spans="2:8" ht="35.1" customHeight="1">
      <c r="B468" s="169"/>
      <c r="C468" s="104"/>
      <c r="D468" s="104"/>
      <c r="E468" s="104"/>
      <c r="F468" s="104"/>
      <c r="G468" s="104"/>
      <c r="H468" s="104"/>
    </row>
    <row r="469" spans="2:8" ht="35.1" customHeight="1">
      <c r="B469" s="169"/>
      <c r="C469" s="104"/>
      <c r="D469" s="104"/>
      <c r="E469" s="104"/>
      <c r="F469" s="104"/>
      <c r="G469" s="104"/>
      <c r="H469" s="104"/>
    </row>
    <row r="470" spans="2:8" ht="35.1" customHeight="1">
      <c r="B470" s="169"/>
      <c r="C470" s="104"/>
      <c r="D470" s="104"/>
      <c r="E470" s="104"/>
      <c r="F470" s="104"/>
      <c r="G470" s="104"/>
      <c r="H470" s="104"/>
    </row>
    <row r="471" spans="2:8" ht="35.1" customHeight="1">
      <c r="B471" s="169"/>
      <c r="C471" s="104"/>
      <c r="D471" s="104"/>
      <c r="E471" s="104"/>
      <c r="F471" s="104"/>
      <c r="G471" s="104"/>
      <c r="H471" s="104"/>
    </row>
    <row r="472" spans="2:8" ht="35.1" customHeight="1">
      <c r="B472" s="169"/>
      <c r="C472" s="104"/>
      <c r="D472" s="104"/>
      <c r="E472" s="104"/>
      <c r="F472" s="104"/>
      <c r="G472" s="104"/>
      <c r="H472" s="104"/>
    </row>
    <row r="473" spans="2:8" ht="35.1" customHeight="1">
      <c r="B473" s="169"/>
      <c r="C473" s="104"/>
      <c r="D473" s="104"/>
      <c r="E473" s="104"/>
      <c r="F473" s="104"/>
      <c r="G473" s="104"/>
      <c r="H473" s="104"/>
    </row>
    <row r="474" spans="2:8" ht="35.1" customHeight="1">
      <c r="B474" s="169"/>
      <c r="C474" s="104"/>
      <c r="D474" s="104"/>
      <c r="E474" s="104"/>
      <c r="F474" s="104"/>
      <c r="G474" s="104"/>
      <c r="H474" s="104"/>
    </row>
    <row r="475" spans="2:8" ht="35.1" customHeight="1">
      <c r="B475" s="169"/>
      <c r="C475" s="104"/>
      <c r="D475" s="104"/>
      <c r="E475" s="104"/>
      <c r="F475" s="104"/>
      <c r="G475" s="104"/>
      <c r="H475" s="104"/>
    </row>
    <row r="476" spans="2:8" ht="35.1" customHeight="1">
      <c r="B476" s="169"/>
      <c r="C476" s="104"/>
      <c r="D476" s="104"/>
      <c r="E476" s="104"/>
      <c r="F476" s="104"/>
      <c r="G476" s="104"/>
      <c r="H476" s="104"/>
    </row>
    <row r="477" spans="2:8" ht="35.1" customHeight="1">
      <c r="B477" s="169"/>
      <c r="C477" s="104"/>
      <c r="D477" s="104"/>
      <c r="E477" s="104"/>
      <c r="F477" s="104"/>
      <c r="G477" s="104"/>
      <c r="H477" s="104"/>
    </row>
    <row r="478" spans="2:8" ht="35.1" customHeight="1">
      <c r="B478" s="169"/>
      <c r="C478" s="104"/>
      <c r="D478" s="104"/>
      <c r="E478" s="104"/>
      <c r="F478" s="104"/>
      <c r="G478" s="104"/>
      <c r="H478" s="104"/>
    </row>
    <row r="479" spans="2:8" ht="35.1" customHeight="1">
      <c r="B479" s="169"/>
      <c r="C479" s="104"/>
      <c r="D479" s="104"/>
      <c r="E479" s="104"/>
      <c r="F479" s="104"/>
      <c r="G479" s="104"/>
      <c r="H479" s="104"/>
    </row>
    <row r="480" spans="2:8" ht="35.1" customHeight="1">
      <c r="B480" s="169"/>
      <c r="C480" s="104"/>
      <c r="D480" s="104"/>
      <c r="E480" s="104"/>
      <c r="F480" s="104"/>
      <c r="G480" s="104"/>
      <c r="H480" s="104"/>
    </row>
    <row r="481" spans="2:8" ht="35.1" customHeight="1">
      <c r="B481" s="169"/>
      <c r="C481" s="104"/>
      <c r="D481" s="104"/>
      <c r="E481" s="104"/>
      <c r="F481" s="104"/>
      <c r="G481" s="104"/>
      <c r="H481" s="104"/>
    </row>
    <row r="482" spans="2:8" ht="35.1" customHeight="1">
      <c r="B482" s="169"/>
      <c r="C482" s="104"/>
      <c r="D482" s="104"/>
      <c r="E482" s="104"/>
      <c r="F482" s="104"/>
      <c r="G482" s="104"/>
      <c r="H482" s="104"/>
    </row>
    <row r="483" spans="2:8" ht="35.1" customHeight="1">
      <c r="B483" s="169"/>
      <c r="C483" s="104"/>
      <c r="D483" s="104"/>
      <c r="E483" s="104"/>
      <c r="F483" s="104"/>
      <c r="G483" s="104"/>
      <c r="H483" s="104"/>
    </row>
    <row r="484" spans="2:8" ht="35.1" customHeight="1">
      <c r="B484" s="169"/>
      <c r="C484" s="104"/>
      <c r="D484" s="104"/>
      <c r="E484" s="104"/>
      <c r="F484" s="104"/>
      <c r="G484" s="104"/>
      <c r="H484" s="104"/>
    </row>
    <row r="485" spans="2:8" ht="35.1" customHeight="1">
      <c r="B485" s="169"/>
      <c r="C485" s="104"/>
      <c r="D485" s="104"/>
      <c r="E485" s="104"/>
      <c r="F485" s="104"/>
      <c r="G485" s="104"/>
      <c r="H485" s="104"/>
    </row>
    <row r="486" spans="2:8" ht="35.1" customHeight="1">
      <c r="B486" s="169"/>
      <c r="C486" s="104"/>
      <c r="D486" s="104"/>
      <c r="E486" s="104"/>
      <c r="F486" s="104"/>
      <c r="G486" s="104"/>
      <c r="H486" s="104"/>
    </row>
    <row r="487" spans="2:8" ht="35.1" customHeight="1">
      <c r="B487" s="169"/>
      <c r="C487" s="104"/>
      <c r="D487" s="104"/>
      <c r="E487" s="104"/>
      <c r="F487" s="104"/>
      <c r="G487" s="104"/>
      <c r="H487" s="104"/>
    </row>
    <row r="488" spans="2:8" ht="35.1" customHeight="1">
      <c r="B488" s="169"/>
      <c r="C488" s="104"/>
      <c r="D488" s="104"/>
      <c r="E488" s="104"/>
      <c r="F488" s="104"/>
      <c r="G488" s="104"/>
      <c r="H488" s="104"/>
    </row>
    <row r="489" spans="2:8" ht="35.1" customHeight="1">
      <c r="B489" s="169"/>
      <c r="C489" s="104"/>
      <c r="D489" s="104"/>
      <c r="E489" s="104"/>
      <c r="F489" s="104"/>
      <c r="G489" s="104"/>
      <c r="H489" s="104"/>
    </row>
    <row r="490" spans="2:8" ht="35.1" customHeight="1">
      <c r="B490" s="169"/>
      <c r="C490" s="104"/>
      <c r="D490" s="104"/>
      <c r="E490" s="104"/>
      <c r="F490" s="104"/>
      <c r="G490" s="104"/>
      <c r="H490" s="104"/>
    </row>
    <row r="491" spans="2:8" ht="35.1" customHeight="1">
      <c r="B491" s="169"/>
      <c r="C491" s="104"/>
      <c r="D491" s="104"/>
      <c r="E491" s="104"/>
      <c r="F491" s="104"/>
      <c r="G491" s="104"/>
      <c r="H491" s="104"/>
    </row>
    <row r="492" spans="2:8" ht="35.1" customHeight="1">
      <c r="B492" s="169"/>
      <c r="C492" s="104"/>
      <c r="D492" s="104"/>
      <c r="E492" s="104"/>
      <c r="F492" s="104"/>
      <c r="G492" s="104"/>
      <c r="H492" s="104"/>
    </row>
    <row r="493" spans="2:8" ht="35.1" customHeight="1">
      <c r="B493" s="169"/>
      <c r="C493" s="104"/>
      <c r="D493" s="104"/>
      <c r="E493" s="104"/>
      <c r="F493" s="104"/>
      <c r="G493" s="104"/>
      <c r="H493" s="104"/>
    </row>
    <row r="494" spans="2:8" ht="35.1" customHeight="1">
      <c r="B494" s="169"/>
      <c r="C494" s="104"/>
      <c r="D494" s="104"/>
      <c r="E494" s="104"/>
      <c r="F494" s="104"/>
      <c r="G494" s="104"/>
      <c r="H494" s="104"/>
    </row>
    <row r="495" spans="2:8" ht="35.1" customHeight="1">
      <c r="B495" s="169"/>
      <c r="C495" s="104"/>
      <c r="D495" s="104"/>
      <c r="E495" s="104"/>
      <c r="F495" s="104"/>
      <c r="G495" s="104"/>
      <c r="H495" s="104"/>
    </row>
    <row r="496" spans="2:8" ht="35.1" customHeight="1">
      <c r="B496" s="169"/>
      <c r="C496" s="104"/>
      <c r="D496" s="104"/>
      <c r="E496" s="104"/>
      <c r="F496" s="104"/>
      <c r="G496" s="104"/>
      <c r="H496" s="104"/>
    </row>
    <row r="497" spans="2:8" ht="35.1" customHeight="1">
      <c r="B497" s="169"/>
      <c r="C497" s="104"/>
      <c r="D497" s="104"/>
      <c r="E497" s="104"/>
      <c r="F497" s="104"/>
      <c r="G497" s="104"/>
      <c r="H497" s="104"/>
    </row>
    <row r="498" spans="2:8" ht="35.1" customHeight="1">
      <c r="B498" s="169"/>
      <c r="C498" s="104"/>
      <c r="D498" s="104"/>
      <c r="E498" s="104"/>
      <c r="F498" s="104"/>
      <c r="G498" s="104"/>
      <c r="H498" s="104"/>
    </row>
    <row r="499" spans="2:8" ht="35.1" customHeight="1">
      <c r="B499" s="169"/>
      <c r="C499" s="104"/>
      <c r="D499" s="104"/>
      <c r="E499" s="104"/>
      <c r="F499" s="104"/>
      <c r="G499" s="104"/>
      <c r="H499" s="104"/>
    </row>
    <row r="500" spans="2:8" ht="35.1" customHeight="1">
      <c r="B500" s="169"/>
      <c r="C500" s="104"/>
      <c r="D500" s="104"/>
      <c r="E500" s="104"/>
      <c r="F500" s="104"/>
      <c r="G500" s="104"/>
      <c r="H500" s="104"/>
    </row>
    <row r="501" spans="2:8" ht="35.1" customHeight="1">
      <c r="B501" s="169"/>
      <c r="C501" s="104"/>
      <c r="D501" s="104"/>
      <c r="E501" s="104"/>
      <c r="F501" s="104"/>
      <c r="G501" s="104"/>
      <c r="H501" s="104"/>
    </row>
    <row r="502" spans="2:8" ht="35.1" customHeight="1">
      <c r="B502" s="169"/>
      <c r="C502" s="104"/>
      <c r="D502" s="104"/>
      <c r="E502" s="104"/>
      <c r="F502" s="104"/>
      <c r="G502" s="104"/>
      <c r="H502" s="104"/>
    </row>
    <row r="503" spans="2:8" ht="35.1" customHeight="1">
      <c r="B503" s="169"/>
      <c r="C503" s="104"/>
      <c r="D503" s="104"/>
      <c r="E503" s="104"/>
      <c r="F503" s="104"/>
      <c r="G503" s="104"/>
      <c r="H503" s="104"/>
    </row>
    <row r="504" spans="2:8" ht="35.1" customHeight="1">
      <c r="B504" s="169"/>
      <c r="C504" s="104"/>
      <c r="D504" s="104"/>
      <c r="E504" s="104"/>
      <c r="F504" s="104"/>
      <c r="G504" s="104"/>
      <c r="H504" s="104"/>
    </row>
    <row r="505" spans="2:8" ht="35.1" customHeight="1">
      <c r="B505" s="169"/>
      <c r="C505" s="104"/>
      <c r="D505" s="104"/>
      <c r="E505" s="104"/>
      <c r="F505" s="104"/>
      <c r="G505" s="104"/>
      <c r="H505" s="104"/>
    </row>
    <row r="506" spans="2:8" ht="35.1" customHeight="1">
      <c r="B506" s="169"/>
      <c r="C506" s="104"/>
      <c r="D506" s="104"/>
      <c r="E506" s="104"/>
      <c r="F506" s="104"/>
      <c r="G506" s="104"/>
      <c r="H506" s="104"/>
    </row>
    <row r="507" spans="2:8" ht="35.1" customHeight="1">
      <c r="B507" s="169"/>
      <c r="C507" s="104"/>
      <c r="D507" s="104"/>
      <c r="E507" s="104"/>
      <c r="F507" s="104"/>
      <c r="G507" s="104"/>
      <c r="H507" s="104"/>
    </row>
    <row r="508" spans="2:8" ht="35.1" customHeight="1">
      <c r="B508" s="169"/>
      <c r="C508" s="104"/>
      <c r="D508" s="104"/>
      <c r="E508" s="104"/>
      <c r="F508" s="104"/>
      <c r="G508" s="104"/>
      <c r="H508" s="104"/>
    </row>
    <row r="509" spans="2:8" ht="35.1" customHeight="1">
      <c r="B509" s="169"/>
      <c r="C509" s="104"/>
      <c r="D509" s="104"/>
      <c r="E509" s="104"/>
      <c r="F509" s="104"/>
      <c r="G509" s="104"/>
      <c r="H509" s="104"/>
    </row>
    <row r="510" spans="2:8" ht="35.1" customHeight="1">
      <c r="B510" s="169"/>
      <c r="C510" s="104"/>
      <c r="D510" s="104"/>
      <c r="E510" s="104"/>
      <c r="F510" s="104"/>
      <c r="G510" s="104"/>
      <c r="H510" s="104"/>
    </row>
    <row r="511" spans="2:8" ht="35.1" customHeight="1">
      <c r="B511" s="169"/>
      <c r="C511" s="104"/>
      <c r="D511" s="104"/>
      <c r="E511" s="104"/>
      <c r="F511" s="104"/>
      <c r="G511" s="104"/>
      <c r="H511" s="104"/>
    </row>
    <row r="512" spans="2:8" ht="35.1" customHeight="1">
      <c r="B512" s="169"/>
      <c r="C512" s="104"/>
      <c r="D512" s="104"/>
      <c r="E512" s="104"/>
      <c r="F512" s="104"/>
      <c r="G512" s="104"/>
      <c r="H512" s="104"/>
    </row>
    <row r="513" spans="2:8" ht="35.1" customHeight="1">
      <c r="B513" s="169"/>
      <c r="C513" s="104"/>
      <c r="D513" s="104"/>
      <c r="E513" s="104"/>
      <c r="F513" s="104"/>
      <c r="G513" s="104"/>
      <c r="H513" s="104"/>
    </row>
    <row r="514" spans="2:8" ht="35.1" customHeight="1">
      <c r="B514" s="169"/>
      <c r="C514" s="104"/>
      <c r="D514" s="104"/>
      <c r="E514" s="104"/>
      <c r="F514" s="104"/>
      <c r="G514" s="104"/>
      <c r="H514" s="104"/>
    </row>
    <row r="515" spans="2:8" ht="35.1" customHeight="1">
      <c r="B515" s="169"/>
      <c r="C515" s="104"/>
      <c r="D515" s="104"/>
      <c r="E515" s="104"/>
      <c r="F515" s="104"/>
      <c r="G515" s="104"/>
      <c r="H515" s="104"/>
    </row>
    <row r="516" spans="2:8" ht="35.1" customHeight="1">
      <c r="B516" s="169"/>
      <c r="C516" s="104"/>
      <c r="D516" s="104"/>
      <c r="E516" s="104"/>
      <c r="F516" s="104"/>
      <c r="G516" s="104"/>
      <c r="H516" s="104"/>
    </row>
    <row r="517" spans="2:8" ht="35.1" customHeight="1">
      <c r="B517" s="169"/>
      <c r="C517" s="104"/>
      <c r="D517" s="104"/>
      <c r="E517" s="104"/>
      <c r="F517" s="104"/>
      <c r="G517" s="104"/>
      <c r="H517" s="104"/>
    </row>
    <row r="518" spans="2:8" ht="35.1" customHeight="1">
      <c r="B518" s="169"/>
      <c r="C518" s="104"/>
      <c r="D518" s="104"/>
      <c r="E518" s="104"/>
      <c r="F518" s="104"/>
      <c r="G518" s="104"/>
      <c r="H518" s="104"/>
    </row>
    <row r="519" spans="2:8" ht="35.1" customHeight="1">
      <c r="B519" s="169"/>
      <c r="C519" s="104"/>
      <c r="D519" s="104"/>
      <c r="E519" s="104"/>
      <c r="F519" s="104"/>
      <c r="G519" s="104"/>
      <c r="H519" s="104"/>
    </row>
    <row r="520" spans="2:8" ht="35.1" customHeight="1">
      <c r="B520" s="169"/>
      <c r="C520" s="104"/>
      <c r="D520" s="104"/>
      <c r="E520" s="104"/>
      <c r="F520" s="104"/>
      <c r="G520" s="104"/>
      <c r="H520" s="104"/>
    </row>
    <row r="521" spans="2:8" ht="35.1" customHeight="1">
      <c r="B521" s="169"/>
      <c r="C521" s="104"/>
      <c r="D521" s="104"/>
      <c r="E521" s="104"/>
      <c r="F521" s="104"/>
      <c r="G521" s="104"/>
      <c r="H521" s="104"/>
    </row>
    <row r="522" spans="2:8" ht="35.1" customHeight="1">
      <c r="B522" s="169"/>
      <c r="C522" s="104"/>
      <c r="D522" s="104"/>
      <c r="E522" s="104"/>
      <c r="F522" s="104"/>
      <c r="G522" s="104"/>
      <c r="H522" s="104"/>
    </row>
    <row r="523" spans="2:8" ht="35.1" customHeight="1">
      <c r="B523" s="169"/>
      <c r="C523" s="104"/>
      <c r="D523" s="104"/>
      <c r="E523" s="104"/>
      <c r="F523" s="104"/>
      <c r="G523" s="104"/>
      <c r="H523" s="104"/>
    </row>
    <row r="524" spans="2:8" ht="35.1" customHeight="1">
      <c r="B524" s="169"/>
      <c r="C524" s="104"/>
      <c r="D524" s="104"/>
      <c r="E524" s="104"/>
      <c r="F524" s="104"/>
      <c r="G524" s="104"/>
      <c r="H524" s="104"/>
    </row>
    <row r="525" spans="2:8" ht="35.1" customHeight="1">
      <c r="B525" s="169"/>
      <c r="C525" s="104"/>
      <c r="D525" s="104"/>
      <c r="E525" s="104"/>
      <c r="F525" s="104"/>
      <c r="G525" s="104"/>
      <c r="H525" s="104"/>
    </row>
    <row r="526" spans="2:8" ht="35.1" customHeight="1">
      <c r="B526" s="169"/>
      <c r="C526" s="104"/>
      <c r="D526" s="104"/>
      <c r="E526" s="104"/>
      <c r="F526" s="104"/>
      <c r="G526" s="104"/>
      <c r="H526" s="104"/>
    </row>
    <row r="527" spans="2:8" ht="35.1" customHeight="1">
      <c r="B527" s="169"/>
      <c r="C527" s="104"/>
      <c r="D527" s="104"/>
      <c r="E527" s="104"/>
      <c r="F527" s="104"/>
      <c r="G527" s="104"/>
      <c r="H527" s="104"/>
    </row>
    <row r="528" spans="2:8" ht="35.1" customHeight="1">
      <c r="B528" s="169"/>
      <c r="C528" s="104"/>
      <c r="D528" s="104"/>
      <c r="E528" s="104"/>
      <c r="F528" s="104"/>
      <c r="G528" s="104"/>
      <c r="H528" s="104"/>
    </row>
    <row r="529" spans="2:8" ht="35.1" customHeight="1">
      <c r="B529" s="169"/>
      <c r="C529" s="104"/>
      <c r="D529" s="104"/>
      <c r="E529" s="104"/>
      <c r="F529" s="104"/>
      <c r="G529" s="104"/>
      <c r="H529" s="104"/>
    </row>
    <row r="530" spans="2:8" ht="35.1" customHeight="1">
      <c r="B530" s="169"/>
      <c r="C530" s="104"/>
      <c r="D530" s="104"/>
      <c r="E530" s="104"/>
      <c r="F530" s="104"/>
      <c r="G530" s="104"/>
      <c r="H530" s="104"/>
    </row>
    <row r="531" spans="2:8" ht="35.1" customHeight="1">
      <c r="B531" s="169"/>
      <c r="C531" s="104"/>
      <c r="D531" s="104"/>
      <c r="E531" s="104"/>
      <c r="F531" s="104"/>
      <c r="G531" s="104"/>
      <c r="H531" s="104"/>
    </row>
    <row r="532" spans="2:8" ht="35.1" customHeight="1">
      <c r="B532" s="169"/>
      <c r="C532" s="104"/>
      <c r="D532" s="104"/>
      <c r="E532" s="104"/>
      <c r="F532" s="104"/>
      <c r="G532" s="104"/>
      <c r="H532" s="104"/>
    </row>
    <row r="533" spans="2:8" ht="35.1" customHeight="1">
      <c r="B533" s="169"/>
      <c r="C533" s="104"/>
      <c r="D533" s="104"/>
      <c r="E533" s="104"/>
      <c r="F533" s="104"/>
      <c r="G533" s="104"/>
      <c r="H533" s="104"/>
    </row>
    <row r="534" spans="2:8" ht="35.1" customHeight="1">
      <c r="B534" s="169"/>
      <c r="C534" s="104"/>
      <c r="D534" s="104"/>
      <c r="E534" s="104"/>
      <c r="F534" s="104"/>
      <c r="G534" s="104"/>
      <c r="H534" s="104"/>
    </row>
    <row r="535" spans="2:8" ht="35.1" customHeight="1">
      <c r="B535" s="169"/>
      <c r="C535" s="104"/>
      <c r="D535" s="104"/>
      <c r="E535" s="104"/>
      <c r="F535" s="104"/>
      <c r="G535" s="104"/>
      <c r="H535" s="104"/>
    </row>
    <row r="536" spans="2:8" ht="35.1" customHeight="1">
      <c r="B536" s="169"/>
      <c r="C536" s="104"/>
      <c r="D536" s="104"/>
      <c r="E536" s="104"/>
      <c r="F536" s="104"/>
      <c r="G536" s="104"/>
      <c r="H536" s="104"/>
    </row>
    <row r="537" spans="2:8" ht="35.1" customHeight="1">
      <c r="B537" s="169"/>
      <c r="C537" s="104"/>
      <c r="D537" s="104"/>
      <c r="E537" s="104"/>
      <c r="F537" s="104"/>
      <c r="G537" s="104"/>
      <c r="H537" s="104"/>
    </row>
    <row r="538" spans="2:8" ht="35.1" customHeight="1">
      <c r="B538" s="169"/>
      <c r="C538" s="104"/>
      <c r="D538" s="104"/>
      <c r="E538" s="104"/>
      <c r="F538" s="104"/>
      <c r="G538" s="104"/>
      <c r="H538" s="104"/>
    </row>
    <row r="539" spans="2:8" ht="35.1" customHeight="1">
      <c r="B539" s="169"/>
      <c r="C539" s="104"/>
      <c r="D539" s="104"/>
      <c r="E539" s="104"/>
      <c r="F539" s="104"/>
      <c r="G539" s="104"/>
      <c r="H539" s="104"/>
    </row>
    <row r="540" spans="2:8" ht="35.1" customHeight="1">
      <c r="B540" s="169"/>
      <c r="C540" s="104"/>
      <c r="D540" s="104"/>
      <c r="E540" s="104"/>
      <c r="F540" s="104"/>
      <c r="G540" s="104"/>
      <c r="H540" s="104"/>
    </row>
    <row r="541" spans="2:8" ht="35.1" customHeight="1">
      <c r="B541" s="169"/>
      <c r="C541" s="104"/>
      <c r="D541" s="104"/>
      <c r="E541" s="104"/>
      <c r="F541" s="104"/>
      <c r="G541" s="104"/>
      <c r="H541" s="104"/>
    </row>
    <row r="542" spans="2:8" ht="35.1" customHeight="1">
      <c r="B542" s="169"/>
      <c r="C542" s="104"/>
      <c r="D542" s="104"/>
      <c r="E542" s="104"/>
      <c r="F542" s="104"/>
      <c r="G542" s="104"/>
      <c r="H542" s="104"/>
    </row>
    <row r="543" spans="2:8" ht="35.1" customHeight="1">
      <c r="B543" s="169"/>
      <c r="C543" s="104"/>
      <c r="D543" s="104"/>
      <c r="E543" s="104"/>
      <c r="F543" s="104"/>
      <c r="G543" s="104"/>
      <c r="H543" s="104"/>
    </row>
    <row r="544" spans="2:8" ht="35.1" customHeight="1">
      <c r="B544" s="169"/>
      <c r="C544" s="104"/>
      <c r="D544" s="104"/>
      <c r="E544" s="104"/>
      <c r="F544" s="104"/>
      <c r="G544" s="104"/>
      <c r="H544" s="104"/>
    </row>
    <row r="545" spans="2:8" ht="35.1" customHeight="1">
      <c r="B545" s="169"/>
      <c r="C545" s="104"/>
      <c r="D545" s="104"/>
      <c r="E545" s="104"/>
      <c r="F545" s="104"/>
      <c r="G545" s="104"/>
      <c r="H545" s="104"/>
    </row>
    <row r="546" spans="2:8" ht="35.1" customHeight="1">
      <c r="B546" s="169"/>
      <c r="C546" s="104"/>
      <c r="D546" s="104"/>
      <c r="E546" s="104"/>
      <c r="F546" s="104"/>
      <c r="G546" s="104"/>
      <c r="H546" s="104"/>
    </row>
    <row r="547" spans="2:8" ht="35.1" customHeight="1">
      <c r="B547" s="169"/>
      <c r="C547" s="104"/>
      <c r="D547" s="104"/>
      <c r="E547" s="104"/>
      <c r="F547" s="104"/>
      <c r="G547" s="104"/>
      <c r="H547" s="104"/>
    </row>
    <row r="548" spans="2:8" ht="35.1" customHeight="1">
      <c r="B548" s="169"/>
      <c r="C548" s="104"/>
      <c r="D548" s="104"/>
      <c r="E548" s="104"/>
      <c r="F548" s="104"/>
      <c r="G548" s="104"/>
      <c r="H548" s="104"/>
    </row>
    <row r="549" spans="2:8" ht="35.1" customHeight="1">
      <c r="B549" s="169"/>
      <c r="C549" s="104"/>
      <c r="D549" s="104"/>
      <c r="E549" s="104"/>
      <c r="F549" s="104"/>
      <c r="G549" s="104"/>
      <c r="H549" s="104"/>
    </row>
    <row r="550" spans="2:8" ht="35.1" customHeight="1">
      <c r="B550" s="169"/>
      <c r="C550" s="104"/>
      <c r="D550" s="104"/>
      <c r="E550" s="104"/>
      <c r="F550" s="104"/>
      <c r="G550" s="104"/>
      <c r="H550" s="104"/>
    </row>
    <row r="551" spans="2:8" ht="35.1" customHeight="1">
      <c r="B551" s="169"/>
      <c r="C551" s="104"/>
      <c r="D551" s="104"/>
      <c r="E551" s="104"/>
      <c r="F551" s="104"/>
      <c r="G551" s="104"/>
      <c r="H551" s="104"/>
    </row>
    <row r="552" spans="2:8" ht="35.1" customHeight="1">
      <c r="B552" s="169"/>
      <c r="C552" s="104"/>
      <c r="D552" s="104"/>
      <c r="E552" s="104"/>
      <c r="F552" s="104"/>
      <c r="G552" s="104"/>
      <c r="H552" s="104"/>
    </row>
    <row r="553" spans="2:8" ht="35.1" customHeight="1">
      <c r="B553" s="169"/>
      <c r="C553" s="104"/>
      <c r="D553" s="104"/>
      <c r="E553" s="104"/>
      <c r="F553" s="104"/>
      <c r="G553" s="104"/>
      <c r="H553" s="104"/>
    </row>
    <row r="554" spans="2:8" ht="35.1" customHeight="1">
      <c r="B554" s="169"/>
      <c r="C554" s="104"/>
      <c r="D554" s="104"/>
      <c r="E554" s="104"/>
      <c r="F554" s="104"/>
      <c r="G554" s="104"/>
      <c r="H554" s="104"/>
    </row>
    <row r="555" spans="2:8" ht="35.1" customHeight="1">
      <c r="B555" s="169"/>
      <c r="C555" s="104"/>
      <c r="D555" s="104"/>
      <c r="E555" s="104"/>
      <c r="F555" s="104"/>
      <c r="G555" s="104"/>
      <c r="H555" s="104"/>
    </row>
    <row r="556" spans="2:8" ht="35.1" customHeight="1">
      <c r="B556" s="169"/>
      <c r="C556" s="104"/>
      <c r="D556" s="104"/>
      <c r="E556" s="104"/>
      <c r="F556" s="104"/>
      <c r="G556" s="104"/>
      <c r="H556" s="104"/>
    </row>
    <row r="557" spans="2:8" ht="35.1" customHeight="1">
      <c r="B557" s="169"/>
      <c r="C557" s="104"/>
      <c r="D557" s="104"/>
      <c r="E557" s="104"/>
      <c r="F557" s="104"/>
      <c r="G557" s="104"/>
      <c r="H557" s="104"/>
    </row>
    <row r="558" spans="2:8" ht="35.1" customHeight="1">
      <c r="B558" s="169"/>
      <c r="C558" s="104"/>
      <c r="D558" s="104"/>
      <c r="E558" s="104"/>
      <c r="F558" s="104"/>
      <c r="G558" s="104"/>
      <c r="H558" s="104"/>
    </row>
    <row r="559" spans="2:8" ht="35.1" customHeight="1">
      <c r="B559" s="169"/>
      <c r="C559" s="104"/>
      <c r="D559" s="104"/>
      <c r="E559" s="104"/>
      <c r="F559" s="104"/>
      <c r="G559" s="104"/>
      <c r="H559" s="104"/>
    </row>
    <row r="560" spans="2:8" ht="35.1" customHeight="1">
      <c r="B560" s="169"/>
      <c r="C560" s="104"/>
      <c r="D560" s="104"/>
      <c r="E560" s="104"/>
      <c r="F560" s="104"/>
      <c r="G560" s="104"/>
      <c r="H560" s="104"/>
    </row>
    <row r="561" spans="2:8" ht="35.1" customHeight="1">
      <c r="B561" s="169"/>
      <c r="C561" s="104"/>
      <c r="D561" s="104"/>
      <c r="E561" s="104"/>
      <c r="F561" s="104"/>
      <c r="G561" s="104"/>
      <c r="H561" s="104"/>
    </row>
    <row r="562" spans="2:8" ht="35.1" customHeight="1">
      <c r="B562" s="169"/>
      <c r="C562" s="104"/>
      <c r="D562" s="104"/>
      <c r="E562" s="104"/>
      <c r="F562" s="104"/>
      <c r="G562" s="104"/>
      <c r="H562" s="104"/>
    </row>
    <row r="563" spans="2:8" ht="35.1" customHeight="1">
      <c r="B563" s="169"/>
      <c r="C563" s="104"/>
      <c r="D563" s="104"/>
      <c r="E563" s="104"/>
      <c r="F563" s="104"/>
      <c r="G563" s="104"/>
      <c r="H563" s="104"/>
    </row>
    <row r="564" spans="2:8" ht="35.1" customHeight="1">
      <c r="B564" s="169"/>
      <c r="C564" s="104"/>
      <c r="D564" s="104"/>
      <c r="E564" s="104"/>
      <c r="F564" s="104"/>
      <c r="G564" s="104"/>
      <c r="H564" s="104"/>
    </row>
    <row r="565" spans="2:8" ht="35.1" customHeight="1">
      <c r="B565" s="169"/>
      <c r="C565" s="104"/>
      <c r="D565" s="104"/>
      <c r="E565" s="104"/>
      <c r="F565" s="104"/>
      <c r="G565" s="104"/>
      <c r="H565" s="104"/>
    </row>
    <row r="566" spans="2:8" ht="35.1" customHeight="1">
      <c r="B566" s="169"/>
      <c r="C566" s="104"/>
      <c r="D566" s="104"/>
      <c r="E566" s="104"/>
      <c r="F566" s="104"/>
      <c r="G566" s="104"/>
      <c r="H566" s="104"/>
    </row>
    <row r="567" spans="2:8" ht="35.1" customHeight="1">
      <c r="B567" s="169"/>
      <c r="C567" s="104"/>
      <c r="D567" s="104"/>
      <c r="E567" s="104"/>
      <c r="F567" s="104"/>
      <c r="G567" s="104"/>
      <c r="H567" s="104"/>
    </row>
    <row r="568" spans="2:8" ht="35.1" customHeight="1">
      <c r="B568" s="169"/>
      <c r="C568" s="104"/>
      <c r="D568" s="104"/>
      <c r="E568" s="104"/>
      <c r="F568" s="104"/>
      <c r="G568" s="104"/>
      <c r="H568" s="104"/>
    </row>
    <row r="569" spans="2:8" ht="35.1" customHeight="1">
      <c r="B569" s="169"/>
      <c r="C569" s="104"/>
      <c r="D569" s="104"/>
      <c r="E569" s="104"/>
      <c r="F569" s="104"/>
      <c r="G569" s="104"/>
      <c r="H569" s="104"/>
    </row>
    <row r="570" spans="2:8" ht="35.1" customHeight="1">
      <c r="B570" s="169"/>
      <c r="C570" s="104"/>
      <c r="D570" s="104"/>
      <c r="E570" s="104"/>
      <c r="F570" s="104"/>
      <c r="G570" s="104"/>
      <c r="H570" s="104"/>
    </row>
    <row r="571" spans="2:8" ht="35.1" customHeight="1">
      <c r="B571" s="169"/>
      <c r="C571" s="104"/>
      <c r="D571" s="104"/>
      <c r="E571" s="104"/>
      <c r="F571" s="104"/>
      <c r="G571" s="104"/>
      <c r="H571" s="104"/>
    </row>
    <row r="572" spans="2:8" ht="35.1" customHeight="1">
      <c r="B572" s="169"/>
      <c r="C572" s="104"/>
      <c r="D572" s="104"/>
      <c r="E572" s="104"/>
      <c r="F572" s="104"/>
      <c r="G572" s="104"/>
      <c r="H572" s="104"/>
    </row>
    <row r="573" spans="2:8" ht="35.1" customHeight="1">
      <c r="B573" s="169"/>
      <c r="C573" s="104"/>
      <c r="D573" s="104"/>
      <c r="E573" s="104"/>
      <c r="F573" s="104"/>
      <c r="G573" s="104"/>
      <c r="H573" s="104"/>
    </row>
    <row r="574" spans="2:8" ht="35.1" customHeight="1">
      <c r="B574" s="169"/>
      <c r="C574" s="104"/>
      <c r="D574" s="104"/>
      <c r="E574" s="104"/>
      <c r="F574" s="104"/>
      <c r="G574" s="104"/>
      <c r="H574" s="104"/>
    </row>
    <row r="575" spans="2:8" ht="35.1" customHeight="1">
      <c r="B575" s="169"/>
      <c r="C575" s="104"/>
      <c r="D575" s="104"/>
      <c r="E575" s="104"/>
      <c r="F575" s="104"/>
      <c r="G575" s="104"/>
      <c r="H575" s="104"/>
    </row>
    <row r="576" spans="2:8" ht="35.1" customHeight="1">
      <c r="B576" s="169"/>
      <c r="C576" s="104"/>
      <c r="D576" s="104"/>
      <c r="E576" s="104"/>
      <c r="F576" s="104"/>
      <c r="G576" s="104"/>
      <c r="H576" s="104"/>
    </row>
    <row r="577" spans="2:8" ht="35.1" customHeight="1">
      <c r="B577" s="169"/>
      <c r="C577" s="104"/>
      <c r="D577" s="104"/>
      <c r="E577" s="104"/>
      <c r="F577" s="104"/>
      <c r="G577" s="104"/>
      <c r="H577" s="104"/>
    </row>
    <row r="578" spans="2:8" ht="35.1" customHeight="1">
      <c r="B578" s="169"/>
      <c r="C578" s="104"/>
      <c r="D578" s="104"/>
      <c r="E578" s="104"/>
      <c r="F578" s="104"/>
      <c r="G578" s="104"/>
      <c r="H578" s="104"/>
    </row>
    <row r="579" spans="2:8" ht="35.1" customHeight="1">
      <c r="B579" s="169"/>
      <c r="C579" s="104"/>
      <c r="D579" s="104"/>
      <c r="E579" s="104"/>
      <c r="F579" s="104"/>
      <c r="G579" s="104"/>
      <c r="H579" s="104"/>
    </row>
    <row r="580" spans="2:8" ht="35.1" customHeight="1">
      <c r="B580" s="169"/>
      <c r="C580" s="104"/>
      <c r="D580" s="104"/>
      <c r="E580" s="104"/>
      <c r="F580" s="104"/>
      <c r="G580" s="104"/>
      <c r="H580" s="104"/>
    </row>
    <row r="581" spans="2:8" ht="35.1" customHeight="1">
      <c r="B581" s="169"/>
      <c r="C581" s="104"/>
      <c r="D581" s="104"/>
      <c r="E581" s="104"/>
      <c r="F581" s="104"/>
      <c r="G581" s="104"/>
      <c r="H581" s="104"/>
    </row>
    <row r="582" spans="2:8" ht="35.1" customHeight="1">
      <c r="B582" s="169"/>
      <c r="C582" s="104"/>
      <c r="D582" s="104"/>
      <c r="E582" s="104"/>
      <c r="F582" s="104"/>
      <c r="G582" s="104"/>
      <c r="H582" s="104"/>
    </row>
    <row r="583" spans="2:8" ht="35.1" customHeight="1">
      <c r="B583" s="169"/>
      <c r="C583" s="104"/>
      <c r="D583" s="104"/>
      <c r="E583" s="104"/>
      <c r="F583" s="104"/>
      <c r="G583" s="104"/>
      <c r="H583" s="104"/>
    </row>
    <row r="584" spans="2:8" ht="35.1" customHeight="1">
      <c r="B584" s="169"/>
      <c r="C584" s="104"/>
      <c r="D584" s="104"/>
      <c r="E584" s="104"/>
      <c r="F584" s="104"/>
      <c r="G584" s="104"/>
      <c r="H584" s="104"/>
    </row>
    <row r="585" spans="2:8" ht="35.1" customHeight="1">
      <c r="B585" s="169"/>
      <c r="C585" s="104"/>
      <c r="D585" s="104"/>
      <c r="E585" s="104"/>
      <c r="F585" s="104"/>
      <c r="G585" s="104"/>
      <c r="H585" s="104"/>
    </row>
    <row r="586" spans="2:8" ht="35.1" customHeight="1">
      <c r="B586" s="169"/>
      <c r="C586" s="104"/>
      <c r="D586" s="104"/>
      <c r="E586" s="104"/>
      <c r="F586" s="104"/>
      <c r="G586" s="104"/>
      <c r="H586" s="104"/>
    </row>
    <row r="587" spans="2:8" ht="35.1" customHeight="1">
      <c r="B587" s="169"/>
      <c r="C587" s="104"/>
      <c r="D587" s="104"/>
      <c r="E587" s="104"/>
      <c r="F587" s="104"/>
      <c r="G587" s="104"/>
      <c r="H587" s="104"/>
    </row>
    <row r="588" spans="2:8" ht="35.1" customHeight="1">
      <c r="B588" s="169"/>
      <c r="C588" s="104"/>
      <c r="D588" s="104"/>
      <c r="E588" s="104"/>
      <c r="F588" s="104"/>
      <c r="G588" s="104"/>
      <c r="H588" s="104"/>
    </row>
    <row r="589" spans="2:8" ht="35.1" customHeight="1">
      <c r="B589" s="169"/>
      <c r="C589" s="104"/>
      <c r="D589" s="104"/>
      <c r="E589" s="104"/>
      <c r="F589" s="104"/>
      <c r="G589" s="104"/>
      <c r="H589" s="104"/>
    </row>
    <row r="590" spans="2:8" ht="35.1" customHeight="1">
      <c r="B590" s="169"/>
      <c r="C590" s="104"/>
      <c r="D590" s="104"/>
      <c r="E590" s="104"/>
      <c r="F590" s="104"/>
      <c r="G590" s="104"/>
      <c r="H590" s="104"/>
    </row>
    <row r="591" spans="2:8" ht="35.1" customHeight="1">
      <c r="B591" s="169"/>
      <c r="C591" s="104"/>
      <c r="D591" s="104"/>
      <c r="E591" s="104"/>
      <c r="F591" s="104"/>
      <c r="G591" s="104"/>
      <c r="H591" s="104"/>
    </row>
    <row r="592" spans="2:8" ht="35.1" customHeight="1">
      <c r="B592" s="169"/>
      <c r="C592" s="104"/>
      <c r="D592" s="104"/>
      <c r="E592" s="104"/>
      <c r="F592" s="104"/>
      <c r="G592" s="104"/>
      <c r="H592" s="104"/>
    </row>
    <row r="593" spans="2:8" ht="35.1" customHeight="1">
      <c r="B593" s="169"/>
      <c r="C593" s="104"/>
      <c r="D593" s="104"/>
      <c r="E593" s="104"/>
      <c r="F593" s="104"/>
      <c r="G593" s="104"/>
      <c r="H593" s="104"/>
    </row>
    <row r="594" spans="2:8" ht="35.1" customHeight="1">
      <c r="B594" s="169"/>
      <c r="C594" s="104"/>
      <c r="D594" s="104"/>
      <c r="E594" s="104"/>
      <c r="F594" s="104"/>
      <c r="G594" s="104"/>
      <c r="H594" s="104"/>
    </row>
    <row r="595" spans="2:8" ht="35.1" customHeight="1">
      <c r="B595" s="169"/>
      <c r="C595" s="104"/>
      <c r="D595" s="104"/>
      <c r="E595" s="104"/>
      <c r="F595" s="104"/>
      <c r="G595" s="104"/>
      <c r="H595" s="104"/>
    </row>
    <row r="596" spans="2:8" ht="35.1" customHeight="1">
      <c r="B596" s="169"/>
      <c r="C596" s="104"/>
      <c r="D596" s="104"/>
      <c r="E596" s="104"/>
      <c r="F596" s="104"/>
      <c r="G596" s="104"/>
      <c r="H596" s="104"/>
    </row>
    <row r="597" spans="2:8" ht="35.1" customHeight="1">
      <c r="B597" s="169"/>
      <c r="C597" s="104"/>
      <c r="D597" s="104"/>
      <c r="E597" s="104"/>
      <c r="F597" s="104"/>
      <c r="G597" s="104"/>
      <c r="H597" s="104"/>
    </row>
    <row r="598" spans="2:8" ht="35.1" customHeight="1">
      <c r="B598" s="169"/>
      <c r="C598" s="104"/>
      <c r="D598" s="104"/>
      <c r="E598" s="104"/>
      <c r="F598" s="104"/>
      <c r="G598" s="104"/>
      <c r="H598" s="104"/>
    </row>
    <row r="599" spans="2:8" ht="35.1" customHeight="1">
      <c r="B599" s="169"/>
      <c r="C599" s="104"/>
      <c r="D599" s="104"/>
      <c r="E599" s="104"/>
      <c r="F599" s="104"/>
      <c r="G599" s="104"/>
      <c r="H599" s="104"/>
    </row>
    <row r="600" spans="2:8" ht="35.1" customHeight="1">
      <c r="B600" s="169"/>
      <c r="C600" s="104"/>
      <c r="D600" s="104"/>
      <c r="E600" s="104"/>
      <c r="F600" s="104"/>
      <c r="G600" s="104"/>
      <c r="H600" s="104"/>
    </row>
    <row r="601" spans="2:8" ht="35.1" customHeight="1">
      <c r="B601" s="169"/>
      <c r="C601" s="104"/>
      <c r="D601" s="104"/>
      <c r="E601" s="104"/>
      <c r="F601" s="104"/>
      <c r="G601" s="104"/>
      <c r="H601" s="104"/>
    </row>
    <row r="602" spans="2:8" ht="35.1" customHeight="1">
      <c r="B602" s="169"/>
      <c r="C602" s="104"/>
      <c r="D602" s="104"/>
      <c r="E602" s="104"/>
      <c r="F602" s="104"/>
      <c r="G602" s="104"/>
      <c r="H602" s="104"/>
    </row>
    <row r="603" spans="2:8" ht="35.1" customHeight="1">
      <c r="B603" s="169"/>
      <c r="C603" s="104"/>
      <c r="D603" s="104"/>
      <c r="E603" s="104"/>
      <c r="F603" s="104"/>
      <c r="G603" s="104"/>
      <c r="H603" s="104"/>
    </row>
    <row r="604" spans="2:8" ht="35.1" customHeight="1">
      <c r="B604" s="169"/>
      <c r="C604" s="104"/>
      <c r="D604" s="104"/>
      <c r="E604" s="104"/>
      <c r="F604" s="104"/>
      <c r="G604" s="104"/>
      <c r="H604" s="104"/>
    </row>
    <row r="605" spans="2:8" ht="35.1" customHeight="1">
      <c r="B605" s="169"/>
      <c r="C605" s="104"/>
      <c r="D605" s="104"/>
      <c r="E605" s="104"/>
      <c r="F605" s="104"/>
      <c r="G605" s="104"/>
      <c r="H605" s="104"/>
    </row>
    <row r="606" spans="2:8" ht="35.1" customHeight="1">
      <c r="B606" s="169"/>
      <c r="C606" s="104"/>
      <c r="D606" s="104"/>
      <c r="E606" s="104"/>
      <c r="F606" s="104"/>
      <c r="G606" s="104"/>
      <c r="H606" s="104"/>
    </row>
    <row r="607" spans="2:8" ht="35.1" customHeight="1">
      <c r="B607" s="169"/>
      <c r="C607" s="104"/>
      <c r="D607" s="104"/>
      <c r="E607" s="104"/>
      <c r="F607" s="104"/>
      <c r="G607" s="104"/>
      <c r="H607" s="104"/>
    </row>
    <row r="608" spans="2:8" ht="35.1" customHeight="1">
      <c r="B608" s="169"/>
      <c r="C608" s="104"/>
      <c r="D608" s="104"/>
      <c r="E608" s="104"/>
      <c r="F608" s="104"/>
      <c r="G608" s="104"/>
      <c r="H608" s="104"/>
    </row>
    <row r="609" spans="2:8" ht="35.1" customHeight="1">
      <c r="B609" s="169"/>
      <c r="C609" s="104"/>
      <c r="D609" s="104"/>
      <c r="E609" s="104"/>
      <c r="F609" s="104"/>
      <c r="G609" s="104"/>
      <c r="H609" s="104"/>
    </row>
    <row r="610" spans="2:8" ht="35.1" customHeight="1">
      <c r="B610" s="169"/>
      <c r="C610" s="104"/>
      <c r="D610" s="104"/>
      <c r="E610" s="104"/>
      <c r="F610" s="104"/>
      <c r="G610" s="104"/>
      <c r="H610" s="104"/>
    </row>
    <row r="611" spans="2:8" ht="35.1" customHeight="1">
      <c r="B611" s="169"/>
      <c r="C611" s="104"/>
      <c r="D611" s="104"/>
      <c r="E611" s="104"/>
      <c r="F611" s="104"/>
      <c r="G611" s="104"/>
      <c r="H611" s="104"/>
    </row>
    <row r="612" spans="2:8" ht="35.1" customHeight="1">
      <c r="B612" s="169"/>
      <c r="C612" s="104"/>
      <c r="D612" s="104"/>
      <c r="E612" s="104"/>
      <c r="F612" s="104"/>
      <c r="G612" s="104"/>
      <c r="H612" s="104"/>
    </row>
    <row r="613" spans="2:8" ht="35.1" customHeight="1">
      <c r="B613" s="169"/>
      <c r="C613" s="104"/>
      <c r="D613" s="104"/>
      <c r="E613" s="104"/>
      <c r="F613" s="104"/>
      <c r="G613" s="104"/>
      <c r="H613" s="104"/>
    </row>
    <row r="614" spans="2:8" ht="35.1" customHeight="1">
      <c r="B614" s="169"/>
      <c r="C614" s="104"/>
      <c r="D614" s="104"/>
      <c r="E614" s="104"/>
      <c r="F614" s="104"/>
      <c r="G614" s="104"/>
      <c r="H614" s="104"/>
    </row>
    <row r="615" spans="2:8" ht="35.1" customHeight="1">
      <c r="B615" s="169"/>
      <c r="C615" s="104"/>
      <c r="D615" s="104"/>
      <c r="E615" s="104"/>
      <c r="F615" s="104"/>
      <c r="G615" s="104"/>
      <c r="H615" s="104"/>
    </row>
    <row r="616" spans="2:8" ht="35.1" customHeight="1">
      <c r="B616" s="169"/>
      <c r="C616" s="104"/>
      <c r="D616" s="104"/>
      <c r="E616" s="104"/>
      <c r="F616" s="104"/>
      <c r="G616" s="104"/>
      <c r="H616" s="104"/>
    </row>
    <row r="617" spans="2:8" ht="35.1" customHeight="1">
      <c r="B617" s="169"/>
      <c r="C617" s="104"/>
      <c r="D617" s="104"/>
      <c r="E617" s="104"/>
      <c r="F617" s="104"/>
      <c r="G617" s="104"/>
      <c r="H617" s="104"/>
    </row>
    <row r="618" spans="2:8" ht="35.1" customHeight="1">
      <c r="B618" s="169"/>
      <c r="C618" s="104"/>
      <c r="D618" s="104"/>
      <c r="E618" s="104"/>
      <c r="F618" s="104"/>
      <c r="G618" s="104"/>
      <c r="H618" s="104"/>
    </row>
    <row r="619" spans="2:8" ht="35.1" customHeight="1">
      <c r="B619" s="169"/>
      <c r="C619" s="104"/>
      <c r="D619" s="104"/>
      <c r="E619" s="104"/>
      <c r="F619" s="104"/>
      <c r="G619" s="104"/>
      <c r="H619" s="104"/>
    </row>
    <row r="620" spans="2:8" ht="35.1" customHeight="1">
      <c r="B620" s="169"/>
      <c r="C620" s="104"/>
      <c r="D620" s="104"/>
      <c r="E620" s="104"/>
      <c r="F620" s="104"/>
      <c r="G620" s="104"/>
      <c r="H620" s="104"/>
    </row>
    <row r="621" spans="2:8" ht="35.1" customHeight="1">
      <c r="B621" s="169"/>
      <c r="C621" s="104"/>
      <c r="D621" s="104"/>
      <c r="E621" s="104"/>
      <c r="F621" s="104"/>
      <c r="G621" s="104"/>
      <c r="H621" s="104"/>
    </row>
    <row r="622" spans="2:8" ht="35.1" customHeight="1">
      <c r="B622" s="169"/>
      <c r="C622" s="104"/>
      <c r="D622" s="104"/>
      <c r="E622" s="104"/>
      <c r="F622" s="104"/>
      <c r="G622" s="104"/>
      <c r="H622" s="104"/>
    </row>
    <row r="623" spans="2:8" ht="35.1" customHeight="1">
      <c r="B623" s="169"/>
      <c r="C623" s="104"/>
      <c r="D623" s="104"/>
      <c r="E623" s="104"/>
      <c r="F623" s="104"/>
      <c r="G623" s="104"/>
      <c r="H623" s="104"/>
    </row>
    <row r="624" spans="2:8" ht="35.1" customHeight="1">
      <c r="B624" s="169"/>
      <c r="C624" s="104"/>
      <c r="D624" s="104"/>
      <c r="E624" s="104"/>
      <c r="F624" s="104"/>
      <c r="G624" s="104"/>
      <c r="H624" s="104"/>
    </row>
    <row r="625" spans="2:8" ht="35.1" customHeight="1">
      <c r="B625" s="169"/>
      <c r="C625" s="104"/>
      <c r="D625" s="104"/>
      <c r="E625" s="104"/>
      <c r="F625" s="104"/>
      <c r="G625" s="104"/>
      <c r="H625" s="104"/>
    </row>
    <row r="626" spans="2:8" ht="35.1" customHeight="1">
      <c r="B626" s="169"/>
      <c r="C626" s="104"/>
      <c r="D626" s="104"/>
      <c r="E626" s="104"/>
      <c r="F626" s="104"/>
      <c r="G626" s="104"/>
      <c r="H626" s="104"/>
    </row>
    <row r="627" spans="2:8" ht="35.1" customHeight="1">
      <c r="B627" s="169"/>
      <c r="C627" s="104"/>
      <c r="D627" s="104"/>
      <c r="E627" s="104"/>
      <c r="F627" s="104"/>
      <c r="G627" s="104"/>
      <c r="H627" s="104"/>
    </row>
    <row r="628" spans="2:8" ht="35.1" customHeight="1">
      <c r="B628" s="169"/>
      <c r="C628" s="104"/>
      <c r="D628" s="104"/>
      <c r="E628" s="104"/>
      <c r="F628" s="104"/>
      <c r="G628" s="104"/>
      <c r="H628" s="104"/>
    </row>
    <row r="629" spans="2:8" ht="35.1" customHeight="1">
      <c r="B629" s="169"/>
      <c r="C629" s="104"/>
      <c r="D629" s="104"/>
      <c r="E629" s="104"/>
      <c r="F629" s="104"/>
      <c r="G629" s="104"/>
      <c r="H629" s="104"/>
    </row>
    <row r="630" spans="2:8" ht="35.1" customHeight="1">
      <c r="B630" s="169"/>
      <c r="C630" s="104"/>
      <c r="D630" s="104"/>
      <c r="E630" s="104"/>
      <c r="F630" s="104"/>
      <c r="G630" s="104"/>
      <c r="H630" s="104"/>
    </row>
    <row r="631" spans="2:8" ht="35.1" customHeight="1">
      <c r="B631" s="169"/>
      <c r="C631" s="104"/>
      <c r="D631" s="104"/>
      <c r="E631" s="104"/>
      <c r="F631" s="104"/>
      <c r="G631" s="104"/>
      <c r="H631" s="104"/>
    </row>
    <row r="632" spans="2:8" ht="35.1" customHeight="1">
      <c r="B632" s="169"/>
      <c r="C632" s="104"/>
      <c r="D632" s="104"/>
      <c r="E632" s="104"/>
      <c r="F632" s="104"/>
      <c r="G632" s="104"/>
      <c r="H632" s="104"/>
    </row>
    <row r="633" spans="2:8" ht="35.1" customHeight="1">
      <c r="B633" s="169"/>
      <c r="C633" s="104"/>
      <c r="D633" s="104"/>
      <c r="E633" s="104"/>
      <c r="F633" s="104"/>
      <c r="G633" s="104"/>
      <c r="H633" s="104"/>
    </row>
    <row r="634" spans="2:8" ht="35.1" customHeight="1">
      <c r="B634" s="169"/>
      <c r="C634" s="104"/>
      <c r="D634" s="104"/>
      <c r="E634" s="104"/>
      <c r="F634" s="104"/>
      <c r="G634" s="104"/>
      <c r="H634" s="104"/>
    </row>
    <row r="635" spans="2:8" ht="35.1" customHeight="1">
      <c r="B635" s="169"/>
      <c r="C635" s="104"/>
      <c r="D635" s="104"/>
      <c r="E635" s="104"/>
      <c r="F635" s="104"/>
      <c r="G635" s="104"/>
      <c r="H635" s="104"/>
    </row>
    <row r="636" spans="2:8" ht="35.1" customHeight="1">
      <c r="B636" s="169"/>
      <c r="C636" s="104"/>
      <c r="D636" s="104"/>
      <c r="E636" s="104"/>
      <c r="F636" s="104"/>
      <c r="G636" s="104"/>
      <c r="H636" s="104"/>
    </row>
    <row r="637" spans="2:8" ht="35.1" customHeight="1">
      <c r="B637" s="169"/>
      <c r="C637" s="104"/>
      <c r="D637" s="104"/>
      <c r="E637" s="104"/>
      <c r="F637" s="104"/>
      <c r="G637" s="104"/>
      <c r="H637" s="104"/>
    </row>
    <row r="638" spans="2:8" ht="35.1" customHeight="1">
      <c r="B638" s="169"/>
      <c r="C638" s="104"/>
      <c r="D638" s="104"/>
      <c r="E638" s="104"/>
      <c r="F638" s="104"/>
      <c r="G638" s="104"/>
      <c r="H638" s="104"/>
    </row>
    <row r="639" spans="2:8" ht="35.1" customHeight="1">
      <c r="B639" s="169"/>
      <c r="C639" s="104"/>
      <c r="D639" s="104"/>
      <c r="E639" s="104"/>
      <c r="F639" s="104"/>
      <c r="G639" s="104"/>
      <c r="H639" s="104"/>
    </row>
    <row r="640" spans="2:8" ht="35.1" customHeight="1">
      <c r="B640" s="169"/>
      <c r="C640" s="104"/>
      <c r="D640" s="104"/>
      <c r="E640" s="104"/>
      <c r="F640" s="104"/>
      <c r="G640" s="104"/>
      <c r="H640" s="104"/>
    </row>
    <row r="641" spans="2:8" ht="35.1" customHeight="1">
      <c r="B641" s="169"/>
      <c r="C641" s="104"/>
      <c r="D641" s="104"/>
      <c r="E641" s="104"/>
      <c r="F641" s="104"/>
      <c r="G641" s="104"/>
      <c r="H641" s="104"/>
    </row>
    <row r="642" spans="2:8" ht="35.1" customHeight="1">
      <c r="B642" s="169"/>
      <c r="C642" s="104"/>
      <c r="D642" s="104"/>
      <c r="E642" s="104"/>
      <c r="F642" s="104"/>
      <c r="G642" s="104"/>
      <c r="H642" s="104"/>
    </row>
    <row r="643" spans="2:8" ht="35.1" customHeight="1">
      <c r="B643" s="169"/>
      <c r="C643" s="104"/>
      <c r="D643" s="104"/>
      <c r="E643" s="104"/>
      <c r="F643" s="104"/>
      <c r="G643" s="104"/>
      <c r="H643" s="104"/>
    </row>
    <row r="644" spans="2:8" ht="35.1" customHeight="1">
      <c r="B644" s="169"/>
      <c r="C644" s="104"/>
      <c r="D644" s="104"/>
      <c r="E644" s="104"/>
      <c r="F644" s="104"/>
      <c r="G644" s="104"/>
      <c r="H644" s="104"/>
    </row>
    <row r="645" spans="2:8" ht="35.1" customHeight="1">
      <c r="B645" s="169"/>
      <c r="C645" s="104"/>
      <c r="D645" s="104"/>
      <c r="E645" s="104"/>
      <c r="F645" s="104"/>
      <c r="G645" s="104"/>
      <c r="H645" s="104"/>
    </row>
    <row r="646" spans="2:8" ht="35.1" customHeight="1">
      <c r="B646" s="169"/>
      <c r="C646" s="104"/>
      <c r="D646" s="104"/>
      <c r="E646" s="104"/>
      <c r="F646" s="104"/>
      <c r="G646" s="104"/>
      <c r="H646" s="104"/>
    </row>
    <row r="647" spans="2:8" ht="35.1" customHeight="1">
      <c r="B647" s="169"/>
      <c r="C647" s="104"/>
      <c r="D647" s="104"/>
      <c r="E647" s="104"/>
      <c r="F647" s="104"/>
      <c r="G647" s="104"/>
      <c r="H647" s="104"/>
    </row>
    <row r="648" spans="2:8" ht="35.1" customHeight="1">
      <c r="B648" s="169"/>
      <c r="C648" s="104"/>
      <c r="D648" s="104"/>
      <c r="E648" s="104"/>
      <c r="F648" s="104"/>
      <c r="G648" s="104"/>
      <c r="H648" s="104"/>
    </row>
    <row r="649" spans="2:8" ht="35.1" customHeight="1">
      <c r="B649" s="169"/>
      <c r="C649" s="104"/>
      <c r="D649" s="104"/>
      <c r="E649" s="104"/>
      <c r="F649" s="104"/>
      <c r="G649" s="104"/>
      <c r="H649" s="104"/>
    </row>
    <row r="650" spans="2:8" ht="35.1" customHeight="1">
      <c r="B650" s="169"/>
      <c r="C650" s="104"/>
      <c r="D650" s="104"/>
      <c r="E650" s="104"/>
      <c r="F650" s="104"/>
      <c r="G650" s="104"/>
      <c r="H650" s="104"/>
    </row>
    <row r="651" spans="2:8" ht="35.1" customHeight="1">
      <c r="B651" s="169"/>
      <c r="C651" s="104"/>
      <c r="D651" s="104"/>
      <c r="E651" s="104"/>
      <c r="F651" s="104"/>
      <c r="G651" s="104"/>
      <c r="H651" s="104"/>
    </row>
    <row r="652" spans="2:8" ht="35.1" customHeight="1">
      <c r="B652" s="169"/>
      <c r="C652" s="104"/>
      <c r="D652" s="104"/>
      <c r="E652" s="104"/>
      <c r="F652" s="104"/>
      <c r="G652" s="104"/>
      <c r="H652" s="104"/>
    </row>
    <row r="653" spans="2:8" ht="35.1" customHeight="1">
      <c r="B653" s="169"/>
      <c r="C653" s="104"/>
      <c r="D653" s="104"/>
      <c r="E653" s="104"/>
      <c r="F653" s="104"/>
      <c r="G653" s="104"/>
      <c r="H653" s="104"/>
    </row>
    <row r="654" spans="2:8" ht="35.1" customHeight="1">
      <c r="B654" s="169"/>
      <c r="C654" s="104"/>
      <c r="D654" s="104"/>
      <c r="E654" s="104"/>
      <c r="F654" s="104"/>
      <c r="G654" s="104"/>
      <c r="H654" s="104"/>
    </row>
    <row r="655" spans="2:8" ht="35.1" customHeight="1">
      <c r="B655" s="169"/>
      <c r="C655" s="104"/>
      <c r="D655" s="104"/>
      <c r="E655" s="104"/>
      <c r="F655" s="104"/>
      <c r="G655" s="104"/>
      <c r="H655" s="104"/>
    </row>
    <row r="656" spans="2:8" ht="35.1" customHeight="1">
      <c r="B656" s="169"/>
      <c r="C656" s="104"/>
      <c r="D656" s="104"/>
      <c r="E656" s="104"/>
      <c r="F656" s="104"/>
      <c r="G656" s="104"/>
      <c r="H656" s="104"/>
    </row>
    <row r="657" spans="2:8" ht="35.1" customHeight="1">
      <c r="B657" s="169"/>
      <c r="C657" s="104"/>
      <c r="D657" s="104"/>
      <c r="E657" s="104"/>
      <c r="F657" s="104"/>
      <c r="G657" s="104"/>
      <c r="H657" s="104"/>
    </row>
    <row r="658" spans="2:8" ht="35.1" customHeight="1">
      <c r="B658" s="169"/>
      <c r="C658" s="104"/>
      <c r="D658" s="104"/>
      <c r="E658" s="104"/>
      <c r="F658" s="104"/>
      <c r="G658" s="104"/>
      <c r="H658" s="104"/>
    </row>
    <row r="659" spans="2:8" ht="35.1" customHeight="1">
      <c r="B659" s="169"/>
      <c r="C659" s="104"/>
      <c r="D659" s="104"/>
      <c r="E659" s="104"/>
      <c r="F659" s="104"/>
      <c r="G659" s="104"/>
      <c r="H659" s="104"/>
    </row>
    <row r="660" spans="2:8" ht="35.1" customHeight="1">
      <c r="B660" s="169"/>
      <c r="C660" s="104"/>
      <c r="D660" s="104"/>
      <c r="E660" s="104"/>
      <c r="F660" s="104"/>
      <c r="G660" s="104"/>
      <c r="H660" s="104"/>
    </row>
    <row r="661" spans="2:8" ht="35.1" customHeight="1">
      <c r="B661" s="169"/>
      <c r="C661" s="104"/>
      <c r="D661" s="104"/>
      <c r="E661" s="104"/>
      <c r="F661" s="104"/>
      <c r="G661" s="104"/>
      <c r="H661" s="104"/>
    </row>
    <row r="662" spans="2:8" ht="35.1" customHeight="1">
      <c r="B662" s="169"/>
      <c r="C662" s="104"/>
      <c r="D662" s="104"/>
      <c r="E662" s="104"/>
      <c r="F662" s="104"/>
      <c r="G662" s="104"/>
      <c r="H662" s="104"/>
    </row>
    <row r="663" spans="2:8" ht="35.1" customHeight="1">
      <c r="B663" s="169"/>
      <c r="C663" s="104"/>
      <c r="D663" s="104"/>
      <c r="E663" s="104"/>
      <c r="F663" s="104"/>
      <c r="G663" s="104"/>
      <c r="H663" s="104"/>
    </row>
    <row r="664" spans="2:8" ht="35.1" customHeight="1">
      <c r="B664" s="169"/>
      <c r="C664" s="104"/>
      <c r="D664" s="104"/>
      <c r="E664" s="104"/>
      <c r="F664" s="104"/>
      <c r="G664" s="104"/>
      <c r="H664" s="104"/>
    </row>
    <row r="665" spans="2:8" ht="35.1" customHeight="1">
      <c r="B665" s="169"/>
      <c r="C665" s="104"/>
      <c r="D665" s="104"/>
      <c r="E665" s="104"/>
      <c r="F665" s="104"/>
      <c r="G665" s="104"/>
      <c r="H665" s="104"/>
    </row>
    <row r="666" spans="2:8" ht="35.1" customHeight="1">
      <c r="B666" s="169"/>
      <c r="C666" s="104"/>
      <c r="D666" s="104"/>
      <c r="E666" s="104"/>
      <c r="F666" s="104"/>
      <c r="G666" s="104"/>
      <c r="H666" s="104"/>
    </row>
    <row r="667" spans="2:8" ht="35.1" customHeight="1">
      <c r="B667" s="169"/>
      <c r="C667" s="104"/>
      <c r="D667" s="104"/>
      <c r="E667" s="104"/>
      <c r="F667" s="104"/>
      <c r="G667" s="104"/>
      <c r="H667" s="104"/>
    </row>
    <row r="668" spans="2:8" ht="35.1" customHeight="1">
      <c r="B668" s="169"/>
      <c r="C668" s="104"/>
      <c r="D668" s="104"/>
      <c r="E668" s="104"/>
      <c r="F668" s="104"/>
      <c r="G668" s="104"/>
      <c r="H668" s="104"/>
    </row>
    <row r="669" spans="2:8" ht="35.1" customHeight="1">
      <c r="B669" s="169"/>
      <c r="C669" s="104"/>
      <c r="D669" s="104"/>
      <c r="E669" s="104"/>
      <c r="F669" s="104"/>
      <c r="G669" s="104"/>
      <c r="H669" s="104"/>
    </row>
    <row r="670" spans="2:8" ht="35.1" customHeight="1">
      <c r="B670" s="169"/>
      <c r="C670" s="104"/>
      <c r="D670" s="104"/>
      <c r="E670" s="104"/>
      <c r="F670" s="104"/>
      <c r="G670" s="104"/>
      <c r="H670" s="104"/>
    </row>
    <row r="671" spans="2:8" ht="35.1" customHeight="1">
      <c r="B671" s="169"/>
      <c r="C671" s="104"/>
      <c r="D671" s="104"/>
      <c r="E671" s="104"/>
      <c r="F671" s="104"/>
      <c r="G671" s="104"/>
      <c r="H671" s="104"/>
    </row>
    <row r="672" spans="2:8" ht="35.1" customHeight="1">
      <c r="B672" s="169"/>
      <c r="C672" s="104"/>
      <c r="D672" s="104"/>
      <c r="E672" s="104"/>
      <c r="F672" s="104"/>
      <c r="G672" s="104"/>
      <c r="H672" s="104"/>
    </row>
    <row r="673" spans="2:8" ht="35.1" customHeight="1">
      <c r="B673" s="169"/>
      <c r="C673" s="104"/>
      <c r="D673" s="104"/>
      <c r="E673" s="104"/>
      <c r="F673" s="104"/>
      <c r="G673" s="104"/>
      <c r="H673" s="104"/>
    </row>
    <row r="674" spans="2:8" ht="35.1" customHeight="1">
      <c r="B674" s="169"/>
      <c r="C674" s="104"/>
      <c r="D674" s="104"/>
      <c r="E674" s="104"/>
      <c r="F674" s="104"/>
      <c r="G674" s="104"/>
      <c r="H674" s="104"/>
    </row>
    <row r="675" spans="2:8" ht="35.1" customHeight="1">
      <c r="B675" s="169"/>
      <c r="C675" s="104"/>
      <c r="D675" s="104"/>
      <c r="E675" s="104"/>
      <c r="F675" s="104"/>
      <c r="G675" s="104"/>
      <c r="H675" s="104"/>
    </row>
    <row r="676" spans="2:8" ht="35.1" customHeight="1">
      <c r="B676" s="169"/>
      <c r="C676" s="104"/>
      <c r="D676" s="104"/>
      <c r="E676" s="104"/>
      <c r="F676" s="104"/>
      <c r="G676" s="104"/>
      <c r="H676" s="104"/>
    </row>
    <row r="677" spans="2:8" ht="35.1" customHeight="1">
      <c r="B677" s="169"/>
      <c r="C677" s="104"/>
      <c r="D677" s="104"/>
      <c r="E677" s="104"/>
      <c r="F677" s="104"/>
      <c r="G677" s="104"/>
      <c r="H677" s="104"/>
    </row>
    <row r="678" spans="2:8" ht="35.1" customHeight="1">
      <c r="B678" s="169"/>
      <c r="C678" s="104"/>
      <c r="D678" s="104"/>
      <c r="E678" s="104"/>
      <c r="F678" s="104"/>
      <c r="G678" s="104"/>
      <c r="H678" s="104"/>
    </row>
    <row r="679" spans="2:8" ht="35.1" customHeight="1">
      <c r="B679" s="169"/>
      <c r="C679" s="104"/>
      <c r="D679" s="104"/>
      <c r="E679" s="104"/>
      <c r="F679" s="104"/>
      <c r="G679" s="104"/>
      <c r="H679" s="104"/>
    </row>
    <row r="680" spans="2:8" ht="35.1" customHeight="1">
      <c r="B680" s="169"/>
      <c r="C680" s="104"/>
      <c r="D680" s="104"/>
      <c r="E680" s="104"/>
      <c r="F680" s="104"/>
      <c r="G680" s="104"/>
      <c r="H680" s="104"/>
    </row>
    <row r="681" spans="2:8" ht="35.1" customHeight="1">
      <c r="B681" s="169"/>
      <c r="C681" s="104"/>
      <c r="D681" s="104"/>
      <c r="E681" s="104"/>
      <c r="F681" s="104"/>
      <c r="G681" s="104"/>
      <c r="H681" s="104"/>
    </row>
    <row r="682" spans="2:8" ht="35.1" customHeight="1">
      <c r="B682" s="169"/>
      <c r="C682" s="104"/>
      <c r="D682" s="104"/>
      <c r="E682" s="104"/>
      <c r="F682" s="104"/>
      <c r="G682" s="104"/>
      <c r="H682" s="104"/>
    </row>
    <row r="683" spans="2:8" ht="35.1" customHeight="1">
      <c r="B683" s="169"/>
      <c r="C683" s="104"/>
      <c r="D683" s="104"/>
      <c r="E683" s="104"/>
      <c r="F683" s="104"/>
      <c r="G683" s="104"/>
      <c r="H683" s="104"/>
    </row>
    <row r="684" spans="2:8" ht="35.1" customHeight="1">
      <c r="B684" s="169"/>
      <c r="C684" s="104"/>
      <c r="D684" s="104"/>
      <c r="E684" s="104"/>
      <c r="F684" s="104"/>
      <c r="G684" s="104"/>
      <c r="H684" s="104"/>
    </row>
    <row r="685" spans="2:8" ht="35.1" customHeight="1">
      <c r="B685" s="169"/>
      <c r="C685" s="104"/>
      <c r="D685" s="104"/>
      <c r="E685" s="104"/>
      <c r="F685" s="104"/>
      <c r="G685" s="104"/>
      <c r="H685" s="104"/>
    </row>
    <row r="686" spans="2:8" ht="35.1" customHeight="1">
      <c r="B686" s="169"/>
      <c r="C686" s="104"/>
      <c r="D686" s="104"/>
      <c r="E686" s="104"/>
      <c r="F686" s="104"/>
      <c r="G686" s="104"/>
      <c r="H686" s="104"/>
    </row>
    <row r="687" spans="2:8" ht="35.1" customHeight="1">
      <c r="B687" s="169"/>
      <c r="C687" s="104"/>
      <c r="D687" s="104"/>
      <c r="E687" s="104"/>
      <c r="F687" s="104"/>
      <c r="G687" s="104"/>
      <c r="H687" s="104"/>
    </row>
    <row r="688" spans="2:8" ht="35.1" customHeight="1">
      <c r="B688" s="169"/>
      <c r="C688" s="104"/>
      <c r="D688" s="104"/>
      <c r="E688" s="104"/>
      <c r="F688" s="104"/>
      <c r="G688" s="104"/>
      <c r="H688" s="104"/>
    </row>
    <row r="689" spans="2:8" ht="35.1" customHeight="1">
      <c r="B689" s="169"/>
      <c r="C689" s="104"/>
      <c r="D689" s="104"/>
      <c r="E689" s="104"/>
      <c r="F689" s="104"/>
      <c r="G689" s="104"/>
      <c r="H689" s="104"/>
    </row>
    <row r="690" spans="2:8" ht="35.1" customHeight="1">
      <c r="B690" s="169"/>
      <c r="C690" s="104"/>
      <c r="D690" s="104"/>
      <c r="E690" s="104"/>
      <c r="F690" s="104"/>
      <c r="G690" s="104"/>
      <c r="H690" s="104"/>
    </row>
    <row r="691" spans="2:8" ht="35.1" customHeight="1">
      <c r="B691" s="169"/>
      <c r="C691" s="104"/>
      <c r="D691" s="104"/>
      <c r="E691" s="104"/>
      <c r="F691" s="104"/>
      <c r="G691" s="104"/>
      <c r="H691" s="104"/>
    </row>
    <row r="692" spans="2:8" ht="35.1" customHeight="1">
      <c r="B692" s="169"/>
      <c r="C692" s="104"/>
      <c r="D692" s="104"/>
      <c r="E692" s="104"/>
      <c r="F692" s="104"/>
      <c r="G692" s="104"/>
      <c r="H692" s="104"/>
    </row>
    <row r="693" spans="2:8" ht="35.1" customHeight="1">
      <c r="B693" s="169"/>
      <c r="C693" s="104"/>
      <c r="D693" s="104"/>
      <c r="E693" s="104"/>
      <c r="F693" s="104"/>
      <c r="G693" s="104"/>
      <c r="H693" s="104"/>
    </row>
    <row r="694" spans="2:8" ht="35.1" customHeight="1">
      <c r="B694" s="169"/>
      <c r="C694" s="104"/>
      <c r="D694" s="104"/>
      <c r="E694" s="104"/>
      <c r="F694" s="104"/>
      <c r="G694" s="104"/>
      <c r="H694" s="104"/>
    </row>
    <row r="695" spans="2:8" ht="35.1" customHeight="1">
      <c r="B695" s="169"/>
      <c r="C695" s="104"/>
      <c r="D695" s="104"/>
      <c r="E695" s="104"/>
      <c r="F695" s="104"/>
      <c r="G695" s="104"/>
      <c r="H695" s="104"/>
    </row>
    <row r="696" spans="2:8" ht="35.1" customHeight="1">
      <c r="B696" s="169"/>
      <c r="C696" s="104"/>
      <c r="D696" s="104"/>
      <c r="E696" s="104"/>
      <c r="F696" s="104"/>
      <c r="G696" s="104"/>
      <c r="H696" s="104"/>
    </row>
    <row r="697" spans="2:8" ht="35.1" customHeight="1">
      <c r="B697" s="169"/>
      <c r="C697" s="104"/>
      <c r="D697" s="104"/>
      <c r="E697" s="104"/>
      <c r="F697" s="104"/>
      <c r="G697" s="104"/>
      <c r="H697" s="104"/>
    </row>
    <row r="698" spans="2:8" ht="35.1" customHeight="1">
      <c r="B698" s="169"/>
      <c r="C698" s="104"/>
      <c r="D698" s="104"/>
      <c r="E698" s="104"/>
      <c r="F698" s="104"/>
      <c r="G698" s="104"/>
      <c r="H698" s="104"/>
    </row>
    <row r="699" spans="2:8" ht="35.1" customHeight="1">
      <c r="B699" s="169"/>
      <c r="C699" s="104"/>
      <c r="D699" s="104"/>
      <c r="E699" s="104"/>
      <c r="F699" s="104"/>
      <c r="G699" s="104"/>
      <c r="H699" s="104"/>
    </row>
    <row r="700" spans="2:8" ht="35.1" customHeight="1">
      <c r="B700" s="169"/>
      <c r="C700" s="104"/>
      <c r="D700" s="104"/>
      <c r="E700" s="104"/>
      <c r="F700" s="104"/>
      <c r="G700" s="104"/>
      <c r="H700" s="104"/>
    </row>
    <row r="701" spans="2:8" ht="35.1" customHeight="1">
      <c r="B701" s="169"/>
      <c r="C701" s="104"/>
      <c r="D701" s="104"/>
      <c r="E701" s="104"/>
      <c r="F701" s="104"/>
      <c r="G701" s="104"/>
      <c r="H701" s="104"/>
    </row>
    <row r="702" spans="2:8" ht="35.1" customHeight="1">
      <c r="B702" s="169"/>
      <c r="C702" s="104"/>
      <c r="D702" s="104"/>
      <c r="E702" s="104"/>
      <c r="F702" s="104"/>
      <c r="G702" s="104"/>
      <c r="H702" s="104"/>
    </row>
    <row r="703" spans="2:8" ht="35.1" customHeight="1">
      <c r="B703" s="169"/>
      <c r="C703" s="104"/>
      <c r="D703" s="104"/>
      <c r="E703" s="104"/>
      <c r="F703" s="104"/>
      <c r="G703" s="104"/>
      <c r="H703" s="104"/>
    </row>
    <row r="704" spans="2:8" ht="35.1" customHeight="1">
      <c r="B704" s="169"/>
      <c r="C704" s="104"/>
      <c r="D704" s="104"/>
      <c r="E704" s="104"/>
      <c r="F704" s="104"/>
      <c r="G704" s="104"/>
      <c r="H704" s="104"/>
    </row>
    <row r="705" spans="2:8" ht="35.1" customHeight="1">
      <c r="B705" s="169"/>
      <c r="C705" s="104"/>
      <c r="D705" s="104"/>
      <c r="E705" s="104"/>
      <c r="F705" s="104"/>
      <c r="G705" s="104"/>
      <c r="H705" s="104"/>
    </row>
    <row r="706" spans="2:8" ht="35.1" customHeight="1">
      <c r="B706" s="169"/>
      <c r="C706" s="104"/>
      <c r="D706" s="104"/>
      <c r="E706" s="104"/>
      <c r="F706" s="104"/>
      <c r="G706" s="104"/>
      <c r="H706" s="104"/>
    </row>
    <row r="707" spans="2:8" ht="35.1" customHeight="1">
      <c r="B707" s="169"/>
      <c r="C707" s="104"/>
      <c r="D707" s="104"/>
      <c r="E707" s="104"/>
      <c r="F707" s="104"/>
      <c r="G707" s="104"/>
      <c r="H707" s="104"/>
    </row>
    <row r="708" spans="2:8" ht="35.1" customHeight="1">
      <c r="B708" s="169"/>
      <c r="C708" s="104"/>
      <c r="D708" s="104"/>
      <c r="E708" s="104"/>
      <c r="F708" s="104"/>
      <c r="G708" s="104"/>
      <c r="H708" s="104"/>
    </row>
    <row r="709" spans="2:8" ht="35.1" customHeight="1">
      <c r="B709" s="169"/>
      <c r="C709" s="104"/>
      <c r="D709" s="104"/>
      <c r="E709" s="104"/>
      <c r="F709" s="104"/>
      <c r="G709" s="104"/>
      <c r="H709" s="104"/>
    </row>
    <row r="710" spans="2:8" ht="35.1" customHeight="1">
      <c r="B710" s="169"/>
      <c r="C710" s="104"/>
      <c r="D710" s="104"/>
      <c r="E710" s="104"/>
      <c r="F710" s="104"/>
      <c r="G710" s="104"/>
      <c r="H710" s="104"/>
    </row>
    <row r="711" spans="2:8" ht="35.1" customHeight="1">
      <c r="B711" s="169"/>
      <c r="C711" s="104"/>
      <c r="D711" s="104"/>
      <c r="E711" s="104"/>
      <c r="F711" s="104"/>
      <c r="G711" s="104"/>
      <c r="H711" s="104"/>
    </row>
    <row r="712" spans="2:8" ht="35.1" customHeight="1">
      <c r="B712" s="169"/>
      <c r="C712" s="104"/>
      <c r="D712" s="104"/>
      <c r="E712" s="104"/>
      <c r="F712" s="104"/>
      <c r="G712" s="104"/>
      <c r="H712" s="104"/>
    </row>
    <row r="713" spans="2:8" ht="35.1" customHeight="1">
      <c r="B713" s="169"/>
      <c r="C713" s="104"/>
      <c r="D713" s="104"/>
      <c r="E713" s="104"/>
      <c r="F713" s="104"/>
      <c r="G713" s="104"/>
      <c r="H713" s="104"/>
    </row>
    <row r="714" spans="2:8" ht="35.1" customHeight="1">
      <c r="B714" s="169"/>
      <c r="C714" s="104"/>
      <c r="D714" s="104"/>
      <c r="E714" s="104"/>
      <c r="F714" s="104"/>
      <c r="G714" s="104"/>
      <c r="H714" s="104"/>
    </row>
    <row r="715" spans="2:8" ht="35.1" customHeight="1">
      <c r="B715" s="169"/>
      <c r="C715" s="104"/>
      <c r="D715" s="104"/>
      <c r="E715" s="104"/>
      <c r="F715" s="104"/>
      <c r="G715" s="104"/>
      <c r="H715" s="104"/>
    </row>
    <row r="716" spans="2:8" ht="35.1" customHeight="1">
      <c r="B716" s="169"/>
      <c r="C716" s="104"/>
      <c r="D716" s="104"/>
      <c r="E716" s="104"/>
      <c r="F716" s="104"/>
      <c r="G716" s="104"/>
      <c r="H716" s="104"/>
    </row>
    <row r="717" spans="2:8" ht="35.1" customHeight="1">
      <c r="B717" s="169"/>
      <c r="C717" s="104"/>
      <c r="D717" s="104"/>
      <c r="E717" s="104"/>
      <c r="F717" s="104"/>
      <c r="G717" s="104"/>
      <c r="H717" s="104"/>
    </row>
    <row r="718" spans="2:8" ht="35.1" customHeight="1">
      <c r="B718" s="169"/>
      <c r="C718" s="104"/>
      <c r="D718" s="104"/>
      <c r="E718" s="104"/>
      <c r="F718" s="104"/>
      <c r="G718" s="104"/>
      <c r="H718" s="104"/>
    </row>
    <row r="719" spans="2:8" ht="35.1" customHeight="1">
      <c r="B719" s="169"/>
      <c r="C719" s="104"/>
      <c r="D719" s="104"/>
      <c r="E719" s="104"/>
      <c r="F719" s="104"/>
      <c r="G719" s="104"/>
      <c r="H719" s="104"/>
    </row>
    <row r="720" spans="2:8" ht="35.1" customHeight="1">
      <c r="B720" s="169"/>
      <c r="C720" s="104"/>
      <c r="D720" s="104"/>
      <c r="E720" s="104"/>
      <c r="F720" s="104"/>
      <c r="G720" s="104"/>
      <c r="H720" s="104"/>
    </row>
    <row r="721" spans="2:8" ht="35.1" customHeight="1">
      <c r="B721" s="169"/>
      <c r="C721" s="104"/>
      <c r="D721" s="104"/>
      <c r="E721" s="104"/>
      <c r="F721" s="104"/>
      <c r="G721" s="104"/>
      <c r="H721" s="104"/>
    </row>
    <row r="722" spans="2:8" ht="35.1" customHeight="1">
      <c r="B722" s="169"/>
      <c r="C722" s="104"/>
      <c r="D722" s="104"/>
      <c r="E722" s="104"/>
      <c r="F722" s="104"/>
      <c r="G722" s="104"/>
      <c r="H722" s="104"/>
    </row>
    <row r="723" spans="2:8" ht="35.1" customHeight="1">
      <c r="B723" s="169"/>
      <c r="C723" s="104"/>
      <c r="D723" s="104"/>
      <c r="E723" s="104"/>
      <c r="F723" s="104"/>
      <c r="G723" s="104"/>
      <c r="H723" s="104"/>
    </row>
    <row r="724" spans="2:8" ht="35.1" customHeight="1">
      <c r="B724" s="169"/>
      <c r="C724" s="104"/>
      <c r="D724" s="104"/>
      <c r="E724" s="104"/>
      <c r="F724" s="104"/>
      <c r="G724" s="104"/>
      <c r="H724" s="104"/>
    </row>
    <row r="725" spans="2:8" ht="35.1" customHeight="1">
      <c r="B725" s="169"/>
      <c r="C725" s="104"/>
      <c r="D725" s="104"/>
      <c r="E725" s="104"/>
      <c r="F725" s="104"/>
      <c r="G725" s="104"/>
      <c r="H725" s="104"/>
    </row>
    <row r="726" spans="2:8" ht="35.1" customHeight="1">
      <c r="B726" s="169"/>
      <c r="C726" s="104"/>
      <c r="D726" s="104"/>
      <c r="E726" s="104"/>
      <c r="F726" s="104"/>
      <c r="G726" s="104"/>
      <c r="H726" s="104"/>
    </row>
    <row r="727" spans="2:8" ht="35.1" customHeight="1">
      <c r="B727" s="169"/>
      <c r="C727" s="104"/>
      <c r="D727" s="104"/>
      <c r="E727" s="104"/>
      <c r="F727" s="104"/>
      <c r="G727" s="104"/>
      <c r="H727" s="104"/>
    </row>
    <row r="728" spans="2:8" ht="35.1" customHeight="1">
      <c r="B728" s="169"/>
      <c r="C728" s="104"/>
      <c r="D728" s="104"/>
      <c r="E728" s="104"/>
      <c r="F728" s="104"/>
      <c r="G728" s="104"/>
      <c r="H728" s="104"/>
    </row>
    <row r="729" spans="2:8" ht="35.1" customHeight="1">
      <c r="B729" s="169"/>
      <c r="C729" s="104"/>
      <c r="D729" s="104"/>
      <c r="E729" s="104"/>
      <c r="F729" s="104"/>
      <c r="G729" s="104"/>
      <c r="H729" s="104"/>
    </row>
    <row r="730" spans="2:8" ht="35.1" customHeight="1">
      <c r="B730" s="169"/>
      <c r="C730" s="104"/>
      <c r="D730" s="104"/>
      <c r="E730" s="104"/>
      <c r="F730" s="104"/>
      <c r="G730" s="104"/>
      <c r="H730" s="104"/>
    </row>
    <row r="731" spans="2:8" ht="35.1" customHeight="1">
      <c r="B731" s="169"/>
      <c r="C731" s="104"/>
      <c r="D731" s="104"/>
      <c r="E731" s="104"/>
      <c r="F731" s="104"/>
      <c r="G731" s="104"/>
      <c r="H731" s="104"/>
    </row>
    <row r="732" spans="2:8" ht="35.1" customHeight="1">
      <c r="B732" s="169"/>
      <c r="C732" s="104"/>
      <c r="D732" s="104"/>
      <c r="E732" s="104"/>
      <c r="F732" s="104"/>
      <c r="G732" s="104"/>
      <c r="H732" s="104"/>
    </row>
    <row r="733" spans="2:8" ht="35.1" customHeight="1">
      <c r="B733" s="169"/>
      <c r="C733" s="104"/>
      <c r="D733" s="104"/>
      <c r="E733" s="104"/>
      <c r="F733" s="104"/>
      <c r="G733" s="104"/>
      <c r="H733" s="104"/>
    </row>
    <row r="734" spans="2:8" ht="35.1" customHeight="1">
      <c r="B734" s="169"/>
      <c r="C734" s="104"/>
      <c r="D734" s="104"/>
      <c r="E734" s="104"/>
      <c r="F734" s="104"/>
      <c r="G734" s="104"/>
      <c r="H734" s="104"/>
    </row>
    <row r="735" spans="2:8" ht="35.1" customHeight="1">
      <c r="B735" s="169"/>
      <c r="C735" s="104"/>
      <c r="D735" s="104"/>
      <c r="E735" s="104"/>
      <c r="F735" s="104"/>
      <c r="G735" s="104"/>
      <c r="H735" s="104"/>
    </row>
    <row r="736" spans="2:8" ht="35.1" customHeight="1">
      <c r="B736" s="169"/>
      <c r="C736" s="104"/>
      <c r="D736" s="104"/>
      <c r="E736" s="104"/>
      <c r="F736" s="104"/>
      <c r="G736" s="104"/>
      <c r="H736" s="104"/>
    </row>
    <row r="737" spans="2:8" ht="35.1" customHeight="1">
      <c r="B737" s="169"/>
      <c r="C737" s="104"/>
      <c r="D737" s="104"/>
      <c r="E737" s="104"/>
      <c r="F737" s="104"/>
      <c r="G737" s="104"/>
      <c r="H737" s="104"/>
    </row>
    <row r="738" spans="2:8" ht="35.1" customHeight="1">
      <c r="B738" s="169"/>
      <c r="C738" s="104"/>
      <c r="D738" s="104"/>
      <c r="E738" s="104"/>
      <c r="F738" s="104"/>
      <c r="G738" s="104"/>
      <c r="H738" s="104"/>
    </row>
    <row r="739" spans="2:8" ht="35.1" customHeight="1">
      <c r="B739" s="169"/>
      <c r="C739" s="104"/>
      <c r="D739" s="104"/>
      <c r="E739" s="104"/>
      <c r="F739" s="104"/>
      <c r="G739" s="104"/>
      <c r="H739" s="104"/>
    </row>
    <row r="740" spans="2:8" ht="35.1" customHeight="1">
      <c r="B740" s="169"/>
      <c r="C740" s="104"/>
      <c r="D740" s="104"/>
      <c r="E740" s="104"/>
      <c r="F740" s="104"/>
      <c r="G740" s="104"/>
      <c r="H740" s="104"/>
    </row>
    <row r="741" spans="2:8" ht="35.1" customHeight="1">
      <c r="B741" s="169"/>
      <c r="C741" s="104"/>
      <c r="D741" s="104"/>
      <c r="E741" s="104"/>
      <c r="F741" s="104"/>
      <c r="G741" s="104"/>
      <c r="H741" s="104"/>
    </row>
    <row r="742" spans="2:8" ht="35.1" customHeight="1">
      <c r="B742" s="169"/>
      <c r="C742" s="104"/>
      <c r="D742" s="104"/>
      <c r="E742" s="104"/>
      <c r="F742" s="104"/>
      <c r="G742" s="104"/>
      <c r="H742" s="104"/>
    </row>
    <row r="743" spans="2:8" ht="35.1" customHeight="1">
      <c r="B743" s="169"/>
      <c r="C743" s="104"/>
      <c r="D743" s="104"/>
      <c r="E743" s="104"/>
      <c r="F743" s="104"/>
      <c r="G743" s="104"/>
      <c r="H743" s="104"/>
    </row>
    <row r="744" spans="2:8" ht="35.1" customHeight="1">
      <c r="B744" s="169"/>
      <c r="C744" s="104"/>
      <c r="D744" s="104"/>
      <c r="E744" s="104"/>
      <c r="F744" s="104"/>
      <c r="G744" s="104"/>
      <c r="H744" s="104"/>
    </row>
    <row r="745" spans="2:8" ht="35.1" customHeight="1">
      <c r="B745" s="169"/>
      <c r="C745" s="104"/>
      <c r="D745" s="104"/>
      <c r="E745" s="104"/>
      <c r="F745" s="104"/>
      <c r="G745" s="104"/>
      <c r="H745" s="104"/>
    </row>
    <row r="746" spans="2:8" ht="35.1" customHeight="1">
      <c r="B746" s="169"/>
      <c r="C746" s="104"/>
      <c r="D746" s="104"/>
      <c r="E746" s="104"/>
      <c r="F746" s="104"/>
      <c r="G746" s="104"/>
      <c r="H746" s="104"/>
    </row>
    <row r="747" spans="2:8" ht="35.1" customHeight="1">
      <c r="B747" s="169"/>
      <c r="C747" s="104"/>
      <c r="D747" s="104"/>
      <c r="E747" s="104"/>
      <c r="F747" s="104"/>
      <c r="G747" s="104"/>
      <c r="H747" s="104"/>
    </row>
    <row r="748" spans="2:8" ht="35.1" customHeight="1">
      <c r="B748" s="169"/>
      <c r="C748" s="104"/>
      <c r="D748" s="104"/>
      <c r="E748" s="104"/>
      <c r="F748" s="104"/>
      <c r="G748" s="104"/>
      <c r="H748" s="104"/>
    </row>
    <row r="749" spans="2:8" ht="35.1" customHeight="1">
      <c r="B749" s="169"/>
      <c r="C749" s="104"/>
      <c r="D749" s="104"/>
      <c r="E749" s="104"/>
      <c r="F749" s="104"/>
      <c r="G749" s="104"/>
      <c r="H749" s="104"/>
    </row>
    <row r="750" spans="2:8" ht="35.1" customHeight="1">
      <c r="B750" s="169"/>
      <c r="C750" s="104"/>
      <c r="D750" s="104"/>
      <c r="E750" s="104"/>
      <c r="F750" s="104"/>
      <c r="G750" s="104"/>
      <c r="H750" s="104"/>
    </row>
    <row r="751" spans="2:8" ht="35.1" customHeight="1">
      <c r="B751" s="169"/>
      <c r="C751" s="104"/>
      <c r="D751" s="104"/>
      <c r="E751" s="104"/>
      <c r="F751" s="104"/>
      <c r="G751" s="104"/>
      <c r="H751" s="104"/>
    </row>
    <row r="752" spans="2:8" ht="35.1" customHeight="1">
      <c r="B752" s="169"/>
      <c r="C752" s="104"/>
      <c r="D752" s="104"/>
      <c r="E752" s="104"/>
      <c r="F752" s="104"/>
      <c r="G752" s="104"/>
      <c r="H752" s="104"/>
    </row>
    <row r="753" spans="2:8" ht="35.1" customHeight="1">
      <c r="B753" s="169"/>
      <c r="C753" s="104"/>
      <c r="D753" s="104"/>
      <c r="E753" s="104"/>
      <c r="F753" s="104"/>
      <c r="G753" s="104"/>
      <c r="H753" s="104"/>
    </row>
    <row r="754" spans="2:8" ht="35.1" customHeight="1">
      <c r="B754" s="169"/>
      <c r="C754" s="104"/>
      <c r="D754" s="104"/>
      <c r="E754" s="104"/>
      <c r="F754" s="104"/>
      <c r="G754" s="104"/>
      <c r="H754" s="104"/>
    </row>
    <row r="755" spans="2:8" ht="35.1" customHeight="1">
      <c r="B755" s="169"/>
      <c r="C755" s="104"/>
      <c r="D755" s="104"/>
      <c r="E755" s="104"/>
      <c r="F755" s="104"/>
      <c r="G755" s="104"/>
      <c r="H755" s="104"/>
    </row>
    <row r="756" spans="2:8" ht="35.1" customHeight="1">
      <c r="B756" s="169"/>
      <c r="C756" s="104"/>
      <c r="D756" s="104"/>
      <c r="E756" s="104"/>
      <c r="F756" s="104"/>
      <c r="G756" s="104"/>
      <c r="H756" s="104"/>
    </row>
    <row r="757" spans="2:8" ht="35.1" customHeight="1">
      <c r="B757" s="169"/>
      <c r="C757" s="104"/>
      <c r="D757" s="104"/>
      <c r="E757" s="104"/>
      <c r="F757" s="104"/>
      <c r="G757" s="104"/>
      <c r="H757" s="104"/>
    </row>
    <row r="758" spans="2:8" ht="35.1" customHeight="1">
      <c r="B758" s="169"/>
      <c r="C758" s="104"/>
      <c r="D758" s="104"/>
      <c r="E758" s="104"/>
      <c r="F758" s="104"/>
      <c r="G758" s="104"/>
      <c r="H758" s="104"/>
    </row>
    <row r="759" spans="2:8" ht="35.1" customHeight="1">
      <c r="B759" s="169"/>
      <c r="C759" s="104"/>
      <c r="D759" s="104"/>
      <c r="E759" s="104"/>
      <c r="F759" s="104"/>
      <c r="G759" s="104"/>
      <c r="H759" s="104"/>
    </row>
    <row r="760" spans="2:8" ht="35.1" customHeight="1">
      <c r="B760" s="169"/>
      <c r="C760" s="104"/>
      <c r="D760" s="104"/>
      <c r="E760" s="104"/>
      <c r="F760" s="104"/>
      <c r="G760" s="104"/>
      <c r="H760" s="104"/>
    </row>
    <row r="761" spans="2:8" ht="35.1" customHeight="1">
      <c r="B761" s="169"/>
      <c r="C761" s="104"/>
      <c r="D761" s="104"/>
      <c r="E761" s="104"/>
      <c r="F761" s="104"/>
      <c r="G761" s="104"/>
      <c r="H761" s="104"/>
    </row>
    <row r="762" spans="2:8" ht="35.1" customHeight="1">
      <c r="B762" s="169"/>
      <c r="C762" s="104"/>
      <c r="D762" s="104"/>
      <c r="E762" s="104"/>
      <c r="F762" s="104"/>
      <c r="G762" s="104"/>
      <c r="H762" s="104"/>
    </row>
    <row r="763" spans="2:8" ht="35.1" customHeight="1">
      <c r="B763" s="169"/>
      <c r="C763" s="104"/>
      <c r="D763" s="104"/>
      <c r="E763" s="104"/>
      <c r="F763" s="104"/>
      <c r="G763" s="104"/>
      <c r="H763" s="104"/>
    </row>
    <row r="764" spans="2:8" ht="35.1" customHeight="1">
      <c r="B764" s="169"/>
      <c r="C764" s="104"/>
      <c r="D764" s="104"/>
      <c r="E764" s="104"/>
      <c r="F764" s="104"/>
      <c r="G764" s="104"/>
      <c r="H764" s="104"/>
    </row>
    <row r="765" spans="2:8" ht="35.1" customHeight="1">
      <c r="B765" s="169"/>
      <c r="C765" s="104"/>
      <c r="D765" s="104"/>
      <c r="E765" s="104"/>
      <c r="F765" s="104"/>
      <c r="G765" s="104"/>
      <c r="H765" s="104"/>
    </row>
    <row r="766" spans="2:8" ht="35.1" customHeight="1">
      <c r="B766" s="169"/>
      <c r="C766" s="104"/>
      <c r="D766" s="104"/>
      <c r="E766" s="104"/>
      <c r="F766" s="104"/>
      <c r="G766" s="104"/>
      <c r="H766" s="104"/>
    </row>
    <row r="767" spans="2:8" ht="35.1" customHeight="1">
      <c r="B767" s="169"/>
      <c r="C767" s="104"/>
      <c r="D767" s="104"/>
      <c r="E767" s="104"/>
      <c r="F767" s="104"/>
      <c r="G767" s="104"/>
      <c r="H767" s="104"/>
    </row>
    <row r="768" spans="2:8" ht="35.1" customHeight="1">
      <c r="B768" s="169"/>
      <c r="C768" s="104"/>
      <c r="D768" s="104"/>
      <c r="E768" s="104"/>
      <c r="F768" s="104"/>
      <c r="G768" s="104"/>
      <c r="H768" s="104"/>
    </row>
    <row r="769" spans="2:8" ht="35.1" customHeight="1">
      <c r="B769" s="169"/>
      <c r="C769" s="104"/>
      <c r="D769" s="104"/>
      <c r="E769" s="104"/>
      <c r="F769" s="104"/>
      <c r="G769" s="104"/>
      <c r="H769" s="104"/>
    </row>
    <row r="770" spans="2:8" ht="35.1" customHeight="1">
      <c r="B770" s="169"/>
      <c r="C770" s="104"/>
      <c r="D770" s="104"/>
      <c r="E770" s="104"/>
      <c r="F770" s="104"/>
      <c r="G770" s="104"/>
      <c r="H770" s="104"/>
    </row>
    <row r="771" spans="2:8" ht="35.1" customHeight="1">
      <c r="B771" s="169"/>
      <c r="C771" s="104"/>
      <c r="D771" s="104"/>
      <c r="E771" s="104"/>
      <c r="F771" s="104"/>
      <c r="G771" s="104"/>
      <c r="H771" s="104"/>
    </row>
    <row r="772" spans="2:8" ht="35.1" customHeight="1">
      <c r="B772" s="169"/>
      <c r="C772" s="104"/>
      <c r="D772" s="104"/>
      <c r="E772" s="104"/>
      <c r="F772" s="104"/>
      <c r="G772" s="104"/>
      <c r="H772" s="104"/>
    </row>
    <row r="773" spans="2:8" ht="35.1" customHeight="1">
      <c r="B773" s="169"/>
      <c r="C773" s="104"/>
      <c r="D773" s="104"/>
      <c r="E773" s="104"/>
      <c r="F773" s="104"/>
      <c r="G773" s="104"/>
      <c r="H773" s="104"/>
    </row>
    <row r="774" spans="2:8" ht="35.1" customHeight="1">
      <c r="B774" s="169"/>
      <c r="C774" s="104"/>
      <c r="D774" s="104"/>
      <c r="E774" s="104"/>
      <c r="F774" s="104"/>
      <c r="G774" s="104"/>
      <c r="H774" s="104"/>
    </row>
    <row r="775" spans="2:8" ht="35.1" customHeight="1">
      <c r="B775" s="169"/>
      <c r="C775" s="104"/>
      <c r="D775" s="104"/>
      <c r="E775" s="104"/>
      <c r="F775" s="104"/>
      <c r="G775" s="104"/>
      <c r="H775" s="104"/>
    </row>
    <row r="776" spans="2:8" ht="35.1" customHeight="1">
      <c r="B776" s="169"/>
      <c r="C776" s="104"/>
      <c r="D776" s="104"/>
      <c r="E776" s="104"/>
      <c r="F776" s="104"/>
      <c r="G776" s="104"/>
      <c r="H776" s="104"/>
    </row>
    <row r="777" spans="2:8" ht="35.1" customHeight="1">
      <c r="B777" s="169"/>
      <c r="C777" s="104"/>
      <c r="D777" s="104"/>
      <c r="E777" s="104"/>
      <c r="F777" s="104"/>
      <c r="G777" s="104"/>
      <c r="H777" s="104"/>
    </row>
    <row r="778" spans="2:8" ht="35.1" customHeight="1">
      <c r="B778" s="169"/>
      <c r="C778" s="104"/>
      <c r="D778" s="104"/>
      <c r="E778" s="104"/>
      <c r="F778" s="104"/>
      <c r="G778" s="104"/>
      <c r="H778" s="104"/>
    </row>
    <row r="779" spans="2:8" ht="35.1" customHeight="1">
      <c r="B779" s="169"/>
      <c r="C779" s="104"/>
      <c r="D779" s="104"/>
      <c r="E779" s="104"/>
      <c r="F779" s="104"/>
      <c r="G779" s="104"/>
      <c r="H779" s="104"/>
    </row>
    <row r="780" spans="2:8" ht="35.1" customHeight="1">
      <c r="B780" s="169"/>
      <c r="C780" s="104"/>
      <c r="D780" s="104"/>
      <c r="E780" s="104"/>
      <c r="F780" s="104"/>
      <c r="G780" s="104"/>
      <c r="H780" s="104"/>
    </row>
    <row r="781" spans="2:8" ht="35.1" customHeight="1">
      <c r="B781" s="169"/>
      <c r="C781" s="104"/>
      <c r="D781" s="104"/>
      <c r="E781" s="104"/>
      <c r="F781" s="104"/>
      <c r="G781" s="104"/>
      <c r="H781" s="104"/>
    </row>
    <row r="782" spans="2:8" ht="35.1" customHeight="1">
      <c r="B782" s="169"/>
      <c r="C782" s="104"/>
      <c r="D782" s="104"/>
      <c r="E782" s="104"/>
      <c r="F782" s="104"/>
      <c r="G782" s="104"/>
      <c r="H782" s="104"/>
    </row>
    <row r="783" spans="2:8" ht="35.1" customHeight="1">
      <c r="B783" s="169"/>
      <c r="C783" s="104"/>
      <c r="D783" s="104"/>
      <c r="E783" s="104"/>
      <c r="F783" s="104"/>
      <c r="G783" s="104"/>
      <c r="H783" s="104"/>
    </row>
    <row r="784" spans="2:8" ht="35.1" customHeight="1">
      <c r="B784" s="169"/>
      <c r="C784" s="104"/>
      <c r="D784" s="104"/>
      <c r="E784" s="104"/>
      <c r="F784" s="104"/>
      <c r="G784" s="104"/>
      <c r="H784" s="104"/>
    </row>
    <row r="785" spans="2:8" ht="35.1" customHeight="1">
      <c r="B785" s="169"/>
      <c r="C785" s="104"/>
      <c r="D785" s="104"/>
      <c r="E785" s="104"/>
      <c r="F785" s="104"/>
      <c r="G785" s="104"/>
      <c r="H785" s="104"/>
    </row>
    <row r="786" spans="2:8" ht="35.1" customHeight="1">
      <c r="B786" s="169"/>
      <c r="C786" s="104"/>
      <c r="D786" s="104"/>
      <c r="E786" s="104"/>
      <c r="F786" s="104"/>
      <c r="G786" s="104"/>
      <c r="H786" s="104"/>
    </row>
    <row r="787" spans="2:8" ht="35.1" customHeight="1">
      <c r="B787" s="169"/>
      <c r="C787" s="104"/>
      <c r="D787" s="104"/>
      <c r="E787" s="104"/>
      <c r="F787" s="104"/>
      <c r="G787" s="104"/>
      <c r="H787" s="104"/>
    </row>
    <row r="788" spans="2:8" ht="35.1" customHeight="1">
      <c r="B788" s="169"/>
      <c r="C788" s="104"/>
      <c r="D788" s="104"/>
      <c r="E788" s="104"/>
      <c r="F788" s="104"/>
      <c r="G788" s="104"/>
      <c r="H788" s="104"/>
    </row>
    <row r="789" spans="2:8" ht="35.1" customHeight="1">
      <c r="B789" s="169"/>
      <c r="C789" s="104"/>
      <c r="D789" s="104"/>
      <c r="E789" s="104"/>
      <c r="F789" s="104"/>
      <c r="G789" s="104"/>
      <c r="H789" s="104"/>
    </row>
    <row r="790" spans="2:8" ht="35.1" customHeight="1">
      <c r="B790" s="169"/>
      <c r="C790" s="104"/>
      <c r="D790" s="104"/>
      <c r="E790" s="104"/>
      <c r="F790" s="104"/>
      <c r="G790" s="104"/>
      <c r="H790" s="104"/>
    </row>
    <row r="791" spans="2:8" ht="35.1" customHeight="1">
      <c r="B791" s="169"/>
      <c r="C791" s="104"/>
      <c r="D791" s="104"/>
      <c r="E791" s="104"/>
      <c r="F791" s="104"/>
      <c r="G791" s="104"/>
      <c r="H791" s="104"/>
    </row>
    <row r="792" spans="2:8" ht="35.1" customHeight="1">
      <c r="B792" s="169"/>
      <c r="C792" s="104"/>
      <c r="D792" s="104"/>
      <c r="E792" s="104"/>
      <c r="F792" s="104"/>
      <c r="G792" s="104"/>
      <c r="H792" s="104"/>
    </row>
    <row r="793" spans="2:8" ht="35.1" customHeight="1">
      <c r="B793" s="169"/>
      <c r="C793" s="104"/>
      <c r="D793" s="104"/>
      <c r="E793" s="104"/>
      <c r="F793" s="104"/>
      <c r="G793" s="104"/>
      <c r="H793" s="104"/>
    </row>
    <row r="794" spans="2:8" ht="35.1" customHeight="1">
      <c r="B794" s="169"/>
      <c r="C794" s="104"/>
      <c r="D794" s="104"/>
      <c r="E794" s="104"/>
      <c r="F794" s="104"/>
      <c r="G794" s="104"/>
      <c r="H794" s="104"/>
    </row>
    <row r="795" spans="2:8" ht="35.1" customHeight="1">
      <c r="B795" s="169"/>
      <c r="C795" s="104"/>
      <c r="D795" s="104"/>
      <c r="E795" s="104"/>
      <c r="F795" s="104"/>
      <c r="G795" s="104"/>
      <c r="H795" s="104"/>
    </row>
    <row r="796" spans="2:8" ht="35.1" customHeight="1">
      <c r="B796" s="169"/>
      <c r="C796" s="104"/>
      <c r="D796" s="104"/>
      <c r="E796" s="104"/>
      <c r="F796" s="104"/>
      <c r="G796" s="104"/>
      <c r="H796" s="104"/>
    </row>
    <row r="797" spans="2:8" ht="35.1" customHeight="1">
      <c r="B797" s="169"/>
      <c r="C797" s="104"/>
      <c r="D797" s="104"/>
      <c r="E797" s="104"/>
      <c r="F797" s="104"/>
      <c r="G797" s="104"/>
      <c r="H797" s="104"/>
    </row>
    <row r="798" spans="2:8" ht="35.1" customHeight="1">
      <c r="B798" s="169"/>
      <c r="C798" s="104"/>
      <c r="D798" s="104"/>
      <c r="E798" s="104"/>
      <c r="F798" s="104"/>
      <c r="G798" s="104"/>
      <c r="H798" s="104"/>
    </row>
    <row r="799" spans="2:8" ht="35.1" customHeight="1">
      <c r="B799" s="169"/>
      <c r="C799" s="104"/>
      <c r="D799" s="104"/>
      <c r="E799" s="104"/>
      <c r="F799" s="104"/>
      <c r="G799" s="104"/>
      <c r="H799" s="104"/>
    </row>
    <row r="800" spans="2:8" ht="35.1" customHeight="1">
      <c r="B800" s="169"/>
      <c r="C800" s="104"/>
      <c r="D800" s="104"/>
      <c r="E800" s="104"/>
      <c r="F800" s="104"/>
      <c r="G800" s="104"/>
      <c r="H800" s="104"/>
    </row>
    <row r="801" spans="2:8" ht="35.1" customHeight="1">
      <c r="B801" s="169"/>
      <c r="C801" s="104"/>
      <c r="D801" s="104"/>
      <c r="E801" s="104"/>
      <c r="F801" s="104"/>
      <c r="G801" s="104"/>
      <c r="H801" s="104"/>
    </row>
    <row r="802" spans="2:8" ht="35.1" customHeight="1">
      <c r="B802" s="169"/>
      <c r="C802" s="104"/>
      <c r="D802" s="104"/>
      <c r="E802" s="104"/>
      <c r="F802" s="104"/>
      <c r="G802" s="104"/>
      <c r="H802" s="104"/>
    </row>
    <row r="803" spans="2:8" ht="35.1" customHeight="1">
      <c r="B803" s="169"/>
      <c r="C803" s="104"/>
      <c r="D803" s="104"/>
      <c r="E803" s="104"/>
      <c r="F803" s="104"/>
      <c r="G803" s="104"/>
      <c r="H803" s="104"/>
    </row>
    <row r="804" spans="2:8" ht="35.1" customHeight="1">
      <c r="B804" s="169"/>
      <c r="C804" s="104"/>
      <c r="D804" s="104"/>
      <c r="E804" s="104"/>
      <c r="F804" s="104"/>
      <c r="G804" s="104"/>
      <c r="H804" s="104"/>
    </row>
    <row r="805" spans="2:8" ht="35.1" customHeight="1">
      <c r="B805" s="169"/>
      <c r="C805" s="104"/>
      <c r="D805" s="104"/>
      <c r="E805" s="104"/>
      <c r="F805" s="104"/>
      <c r="G805" s="104"/>
      <c r="H805" s="104"/>
    </row>
    <row r="806" spans="2:8" ht="35.1" customHeight="1">
      <c r="B806" s="169"/>
      <c r="C806" s="104"/>
      <c r="D806" s="104"/>
      <c r="E806" s="104"/>
      <c r="F806" s="104"/>
      <c r="G806" s="104"/>
      <c r="H806" s="104"/>
    </row>
    <row r="807" spans="2:8" ht="35.1" customHeight="1">
      <c r="B807" s="169"/>
      <c r="C807" s="104"/>
      <c r="D807" s="104"/>
      <c r="E807" s="104"/>
      <c r="F807" s="104"/>
      <c r="G807" s="104"/>
      <c r="H807" s="104"/>
    </row>
    <row r="808" spans="2:8" ht="35.1" customHeight="1">
      <c r="B808" s="169"/>
      <c r="C808" s="104"/>
      <c r="D808" s="104"/>
      <c r="E808" s="104"/>
      <c r="F808" s="104"/>
      <c r="G808" s="104"/>
      <c r="H808" s="104"/>
    </row>
    <row r="809" spans="2:8" ht="35.1" customHeight="1">
      <c r="B809" s="169"/>
      <c r="C809" s="104"/>
      <c r="D809" s="104"/>
      <c r="E809" s="104"/>
      <c r="F809" s="104"/>
      <c r="G809" s="104"/>
      <c r="H809" s="104"/>
    </row>
    <row r="810" spans="2:8" ht="35.1" customHeight="1">
      <c r="B810" s="169"/>
      <c r="C810" s="104"/>
      <c r="D810" s="104"/>
      <c r="E810" s="104"/>
      <c r="F810" s="104"/>
      <c r="G810" s="104"/>
      <c r="H810" s="104"/>
    </row>
    <row r="811" spans="2:8" ht="35.1" customHeight="1">
      <c r="B811" s="169"/>
      <c r="C811" s="104"/>
      <c r="D811" s="104"/>
      <c r="E811" s="104"/>
      <c r="F811" s="104"/>
      <c r="G811" s="104"/>
      <c r="H811" s="104"/>
    </row>
    <row r="812" spans="2:8" ht="35.1" customHeight="1">
      <c r="B812" s="169"/>
      <c r="C812" s="104"/>
      <c r="D812" s="104"/>
      <c r="E812" s="104"/>
      <c r="F812" s="104"/>
      <c r="G812" s="104"/>
      <c r="H812" s="104"/>
    </row>
    <row r="813" spans="2:8" ht="35.1" customHeight="1">
      <c r="B813" s="169"/>
      <c r="C813" s="104"/>
      <c r="D813" s="104"/>
      <c r="E813" s="104"/>
      <c r="F813" s="104"/>
      <c r="G813" s="104"/>
      <c r="H813" s="104"/>
    </row>
    <row r="814" spans="2:8" ht="35.1" customHeight="1">
      <c r="B814" s="169"/>
      <c r="C814" s="104"/>
      <c r="D814" s="104"/>
      <c r="E814" s="104"/>
      <c r="F814" s="104"/>
      <c r="G814" s="104"/>
      <c r="H814" s="104"/>
    </row>
    <row r="815" spans="2:8" ht="35.1" customHeight="1">
      <c r="B815" s="169"/>
      <c r="C815" s="104"/>
      <c r="D815" s="104"/>
      <c r="E815" s="104"/>
      <c r="F815" s="104"/>
      <c r="G815" s="104"/>
      <c r="H815" s="104"/>
    </row>
    <row r="816" spans="2:8" ht="35.1" customHeight="1">
      <c r="B816" s="169"/>
      <c r="C816" s="104"/>
      <c r="D816" s="104"/>
      <c r="E816" s="104"/>
      <c r="F816" s="104"/>
      <c r="G816" s="104"/>
      <c r="H816" s="104"/>
    </row>
    <row r="817" spans="2:8" ht="35.1" customHeight="1">
      <c r="B817" s="169"/>
      <c r="C817" s="104"/>
      <c r="D817" s="104"/>
      <c r="E817" s="104"/>
      <c r="F817" s="104"/>
      <c r="G817" s="104"/>
      <c r="H817" s="104"/>
    </row>
    <row r="818" spans="2:8" ht="35.1" customHeight="1">
      <c r="B818" s="169"/>
      <c r="C818" s="104"/>
      <c r="D818" s="104"/>
      <c r="E818" s="104"/>
      <c r="F818" s="104"/>
      <c r="G818" s="104"/>
      <c r="H818" s="104"/>
    </row>
    <row r="819" spans="2:8" ht="35.1" customHeight="1">
      <c r="B819" s="169"/>
      <c r="C819" s="104"/>
      <c r="D819" s="104"/>
      <c r="E819" s="104"/>
      <c r="F819" s="104"/>
      <c r="G819" s="104"/>
      <c r="H819" s="104"/>
    </row>
    <row r="820" spans="2:8" ht="35.1" customHeight="1">
      <c r="B820" s="169"/>
      <c r="C820" s="104"/>
      <c r="D820" s="104"/>
      <c r="E820" s="104"/>
      <c r="F820" s="104"/>
      <c r="G820" s="104"/>
      <c r="H820" s="104"/>
    </row>
    <row r="821" spans="2:8" ht="35.1" customHeight="1">
      <c r="B821" s="169"/>
      <c r="C821" s="104"/>
      <c r="D821" s="104"/>
      <c r="E821" s="104"/>
      <c r="F821" s="104"/>
      <c r="G821" s="104"/>
      <c r="H821" s="104"/>
    </row>
    <row r="822" spans="2:8" ht="35.1" customHeight="1">
      <c r="B822" s="169"/>
      <c r="C822" s="104"/>
      <c r="D822" s="104"/>
      <c r="E822" s="104"/>
      <c r="F822" s="104"/>
      <c r="G822" s="104"/>
      <c r="H822" s="104"/>
    </row>
    <row r="823" spans="2:8" ht="35.1" customHeight="1">
      <c r="B823" s="169"/>
      <c r="C823" s="104"/>
      <c r="D823" s="104"/>
      <c r="E823" s="104"/>
      <c r="F823" s="104"/>
      <c r="G823" s="104"/>
      <c r="H823" s="104"/>
    </row>
    <row r="824" spans="2:8" ht="35.1" customHeight="1">
      <c r="B824" s="169"/>
      <c r="C824" s="104"/>
      <c r="D824" s="104"/>
      <c r="E824" s="104"/>
      <c r="F824" s="104"/>
      <c r="G824" s="104"/>
      <c r="H824" s="104"/>
    </row>
    <row r="825" spans="2:8" ht="35.1" customHeight="1">
      <c r="B825" s="169"/>
      <c r="C825" s="104"/>
      <c r="D825" s="104"/>
      <c r="E825" s="104"/>
      <c r="F825" s="104"/>
      <c r="G825" s="104"/>
      <c r="H825" s="104"/>
    </row>
    <row r="826" spans="2:8" ht="35.1" customHeight="1">
      <c r="B826" s="169"/>
      <c r="C826" s="104"/>
      <c r="D826" s="104"/>
      <c r="E826" s="104"/>
      <c r="F826" s="104"/>
      <c r="G826" s="104"/>
      <c r="H826" s="104"/>
    </row>
    <row r="827" spans="2:8" ht="35.1" customHeight="1">
      <c r="B827" s="169"/>
      <c r="C827" s="104"/>
      <c r="D827" s="104"/>
      <c r="E827" s="104"/>
      <c r="F827" s="104"/>
      <c r="G827" s="104"/>
      <c r="H827" s="104"/>
    </row>
    <row r="828" spans="2:8" ht="35.1" customHeight="1">
      <c r="B828" s="169"/>
      <c r="C828" s="104"/>
      <c r="D828" s="104"/>
      <c r="E828" s="104"/>
      <c r="F828" s="104"/>
      <c r="G828" s="104"/>
      <c r="H828" s="104"/>
    </row>
    <row r="829" spans="2:8" ht="35.1" customHeight="1">
      <c r="B829" s="169"/>
      <c r="C829" s="104"/>
      <c r="D829" s="104"/>
      <c r="E829" s="104"/>
      <c r="F829" s="104"/>
      <c r="G829" s="104"/>
      <c r="H829" s="104"/>
    </row>
    <row r="830" spans="2:8" ht="35.1" customHeight="1">
      <c r="B830" s="169"/>
      <c r="C830" s="104"/>
      <c r="D830" s="104"/>
      <c r="E830" s="104"/>
      <c r="F830" s="104"/>
      <c r="G830" s="104"/>
      <c r="H830" s="104"/>
    </row>
    <row r="831" spans="2:8" ht="35.1" customHeight="1">
      <c r="B831" s="169"/>
      <c r="C831" s="104"/>
      <c r="D831" s="104"/>
      <c r="E831" s="104"/>
      <c r="F831" s="104"/>
      <c r="G831" s="104"/>
      <c r="H831" s="104"/>
    </row>
    <row r="832" spans="2:8" ht="35.1" customHeight="1">
      <c r="B832" s="169"/>
      <c r="C832" s="104"/>
      <c r="D832" s="104"/>
      <c r="E832" s="104"/>
      <c r="F832" s="104"/>
      <c r="G832" s="104"/>
      <c r="H832" s="104"/>
    </row>
    <row r="833" spans="2:8" ht="35.1" customHeight="1">
      <c r="B833" s="169"/>
      <c r="C833" s="104"/>
      <c r="D833" s="104"/>
      <c r="E833" s="104"/>
      <c r="F833" s="104"/>
      <c r="G833" s="104"/>
      <c r="H833" s="104"/>
    </row>
    <row r="834" spans="2:8" ht="35.1" customHeight="1">
      <c r="B834" s="169"/>
      <c r="C834" s="104"/>
      <c r="D834" s="104"/>
      <c r="E834" s="104"/>
      <c r="F834" s="104"/>
      <c r="G834" s="104"/>
      <c r="H834" s="104"/>
    </row>
    <row r="835" spans="2:8" ht="35.1" customHeight="1">
      <c r="B835" s="169"/>
      <c r="C835" s="104"/>
      <c r="D835" s="104"/>
      <c r="E835" s="104"/>
      <c r="F835" s="104"/>
      <c r="G835" s="104"/>
      <c r="H835" s="104"/>
    </row>
    <row r="836" spans="2:8" ht="35.1" customHeight="1">
      <c r="B836" s="169"/>
      <c r="C836" s="104"/>
      <c r="D836" s="104"/>
      <c r="E836" s="104"/>
      <c r="F836" s="104"/>
      <c r="G836" s="104"/>
      <c r="H836" s="104"/>
    </row>
    <row r="837" spans="2:8" ht="35.1" customHeight="1">
      <c r="B837" s="169"/>
      <c r="C837" s="104"/>
      <c r="D837" s="104"/>
      <c r="E837" s="104"/>
      <c r="F837" s="104"/>
      <c r="G837" s="104"/>
      <c r="H837" s="104"/>
    </row>
    <row r="838" spans="2:8" ht="35.1" customHeight="1">
      <c r="B838" s="169"/>
      <c r="C838" s="104"/>
      <c r="D838" s="104"/>
      <c r="E838" s="104"/>
      <c r="F838" s="104"/>
      <c r="G838" s="104"/>
      <c r="H838" s="104"/>
    </row>
    <row r="839" spans="2:8" ht="35.1" customHeight="1">
      <c r="B839" s="169"/>
      <c r="C839" s="104"/>
      <c r="D839" s="104"/>
      <c r="E839" s="104"/>
      <c r="F839" s="104"/>
      <c r="G839" s="104"/>
      <c r="H839" s="104"/>
    </row>
    <row r="840" spans="2:8" ht="35.1" customHeight="1">
      <c r="B840" s="169"/>
      <c r="C840" s="104"/>
      <c r="D840" s="104"/>
      <c r="E840" s="104"/>
      <c r="F840" s="104"/>
      <c r="G840" s="104"/>
      <c r="H840" s="104"/>
    </row>
    <row r="841" spans="2:8" ht="35.1" customHeight="1">
      <c r="B841" s="169"/>
      <c r="C841" s="104"/>
      <c r="D841" s="104"/>
      <c r="E841" s="104"/>
      <c r="F841" s="104"/>
      <c r="G841" s="104"/>
      <c r="H841" s="104"/>
    </row>
    <row r="842" spans="2:8" ht="35.1" customHeight="1">
      <c r="B842" s="169"/>
      <c r="C842" s="104"/>
      <c r="D842" s="104"/>
      <c r="E842" s="104"/>
      <c r="F842" s="104"/>
      <c r="G842" s="104"/>
      <c r="H842" s="104"/>
    </row>
    <row r="843" spans="2:8" ht="35.1" customHeight="1">
      <c r="B843" s="169"/>
      <c r="C843" s="104"/>
      <c r="D843" s="104"/>
      <c r="E843" s="104"/>
      <c r="F843" s="104"/>
      <c r="G843" s="104"/>
      <c r="H843" s="104"/>
    </row>
    <row r="844" spans="2:8" ht="35.1" customHeight="1">
      <c r="B844" s="169"/>
      <c r="C844" s="104"/>
      <c r="D844" s="104"/>
      <c r="E844" s="104"/>
      <c r="F844" s="104"/>
      <c r="G844" s="104"/>
      <c r="H844" s="104"/>
    </row>
    <row r="845" spans="2:8" ht="35.1" customHeight="1">
      <c r="B845" s="169"/>
      <c r="C845" s="104"/>
      <c r="D845" s="104"/>
      <c r="E845" s="104"/>
      <c r="F845" s="104"/>
      <c r="G845" s="104"/>
      <c r="H845" s="104"/>
    </row>
    <row r="846" spans="2:8" ht="35.1" customHeight="1">
      <c r="B846" s="169"/>
      <c r="C846" s="104"/>
      <c r="D846" s="104"/>
      <c r="E846" s="104"/>
      <c r="F846" s="104"/>
      <c r="G846" s="104"/>
      <c r="H846" s="104"/>
    </row>
    <row r="847" spans="2:8" ht="35.1" customHeight="1">
      <c r="B847" s="169"/>
      <c r="C847" s="104"/>
      <c r="D847" s="104"/>
      <c r="E847" s="104"/>
      <c r="F847" s="104"/>
      <c r="G847" s="104"/>
      <c r="H847" s="104"/>
    </row>
    <row r="848" spans="2:8" ht="35.1" customHeight="1">
      <c r="B848" s="169"/>
      <c r="C848" s="104"/>
      <c r="D848" s="104"/>
      <c r="E848" s="104"/>
      <c r="F848" s="104"/>
      <c r="G848" s="104"/>
      <c r="H848" s="104"/>
    </row>
    <row r="849" spans="2:8" ht="35.1" customHeight="1">
      <c r="B849" s="169"/>
      <c r="C849" s="104"/>
      <c r="D849" s="104"/>
      <c r="E849" s="104"/>
      <c r="F849" s="104"/>
      <c r="G849" s="104"/>
      <c r="H849" s="104"/>
    </row>
    <row r="850" spans="2:8" ht="35.1" customHeight="1">
      <c r="B850" s="169"/>
      <c r="C850" s="104"/>
      <c r="D850" s="104"/>
      <c r="E850" s="104"/>
      <c r="F850" s="104"/>
      <c r="G850" s="104"/>
      <c r="H850" s="104"/>
    </row>
    <row r="851" spans="2:8" ht="35.1" customHeight="1">
      <c r="B851" s="169"/>
      <c r="C851" s="104"/>
      <c r="D851" s="104"/>
      <c r="E851" s="104"/>
      <c r="F851" s="104"/>
      <c r="G851" s="104"/>
      <c r="H851" s="104"/>
    </row>
    <row r="852" spans="2:8" ht="35.1" customHeight="1">
      <c r="B852" s="169"/>
      <c r="C852" s="104"/>
      <c r="D852" s="104"/>
      <c r="E852" s="104"/>
      <c r="F852" s="104"/>
      <c r="G852" s="104"/>
      <c r="H852" s="104"/>
    </row>
    <row r="853" spans="2:8" ht="35.1" customHeight="1">
      <c r="B853" s="169"/>
      <c r="C853" s="104"/>
      <c r="D853" s="104"/>
      <c r="E853" s="104"/>
      <c r="F853" s="104"/>
      <c r="G853" s="104"/>
      <c r="H853" s="104"/>
    </row>
    <row r="854" spans="2:8" ht="35.1" customHeight="1">
      <c r="B854" s="169"/>
      <c r="C854" s="104"/>
      <c r="D854" s="104"/>
      <c r="E854" s="104"/>
      <c r="F854" s="104"/>
      <c r="G854" s="104"/>
      <c r="H854" s="104"/>
    </row>
    <row r="855" spans="2:8" ht="35.1" customHeight="1">
      <c r="B855" s="169"/>
      <c r="C855" s="104"/>
      <c r="D855" s="104"/>
      <c r="E855" s="104"/>
      <c r="F855" s="104"/>
      <c r="G855" s="104"/>
      <c r="H855" s="104"/>
    </row>
    <row r="856" spans="2:8" ht="35.1" customHeight="1">
      <c r="B856" s="169"/>
      <c r="C856" s="104"/>
      <c r="D856" s="104"/>
      <c r="E856" s="104"/>
      <c r="F856" s="104"/>
      <c r="G856" s="104"/>
      <c r="H856" s="104"/>
    </row>
    <row r="857" spans="2:8" ht="35.1" customHeight="1">
      <c r="B857" s="169"/>
      <c r="C857" s="104"/>
      <c r="D857" s="104"/>
      <c r="E857" s="104"/>
      <c r="F857" s="104"/>
      <c r="G857" s="104"/>
      <c r="H857" s="104"/>
    </row>
    <row r="858" spans="2:8" ht="35.1" customHeight="1">
      <c r="B858" s="169"/>
      <c r="C858" s="104"/>
      <c r="D858" s="104"/>
      <c r="E858" s="104"/>
      <c r="F858" s="104"/>
      <c r="G858" s="104"/>
      <c r="H858" s="104"/>
    </row>
    <row r="859" spans="2:8" ht="35.1" customHeight="1">
      <c r="B859" s="169"/>
      <c r="C859" s="104"/>
      <c r="D859" s="104"/>
      <c r="E859" s="104"/>
      <c r="F859" s="104"/>
      <c r="G859" s="104"/>
      <c r="H859" s="104"/>
    </row>
    <row r="860" spans="2:8" ht="35.1" customHeight="1">
      <c r="B860" s="169"/>
      <c r="C860" s="104"/>
      <c r="D860" s="104"/>
      <c r="E860" s="104"/>
      <c r="F860" s="104"/>
      <c r="G860" s="104"/>
      <c r="H860" s="104"/>
    </row>
    <row r="861" spans="2:8" ht="35.1" customHeight="1">
      <c r="B861" s="169"/>
      <c r="C861" s="104"/>
      <c r="D861" s="104"/>
      <c r="E861" s="104"/>
      <c r="F861" s="104"/>
      <c r="G861" s="104"/>
      <c r="H861" s="104"/>
    </row>
    <row r="862" spans="2:8" ht="35.1" customHeight="1">
      <c r="B862" s="169"/>
      <c r="C862" s="104"/>
      <c r="D862" s="104"/>
      <c r="E862" s="104"/>
      <c r="F862" s="104"/>
      <c r="G862" s="104"/>
      <c r="H862" s="104"/>
    </row>
    <row r="863" spans="2:8" ht="35.1" customHeight="1">
      <c r="B863" s="169"/>
      <c r="C863" s="104"/>
      <c r="D863" s="104"/>
      <c r="E863" s="104"/>
      <c r="F863" s="104"/>
      <c r="G863" s="104"/>
      <c r="H863" s="104"/>
    </row>
    <row r="864" spans="2:8" ht="35.1" customHeight="1">
      <c r="B864" s="169"/>
      <c r="C864" s="104"/>
      <c r="D864" s="104"/>
      <c r="E864" s="104"/>
      <c r="F864" s="104"/>
      <c r="G864" s="104"/>
      <c r="H864" s="104"/>
    </row>
    <row r="865" spans="2:8" ht="35.1" customHeight="1">
      <c r="B865" s="169"/>
      <c r="C865" s="104"/>
      <c r="D865" s="104"/>
      <c r="E865" s="104"/>
      <c r="F865" s="104"/>
      <c r="G865" s="104"/>
      <c r="H865" s="104"/>
    </row>
    <row r="866" spans="2:8" ht="35.1" customHeight="1">
      <c r="B866" s="169"/>
      <c r="C866" s="104"/>
      <c r="D866" s="104"/>
      <c r="E866" s="104"/>
      <c r="F866" s="104"/>
      <c r="G866" s="104"/>
      <c r="H866" s="104"/>
    </row>
    <row r="867" spans="2:8" ht="35.1" customHeight="1">
      <c r="B867" s="169"/>
      <c r="C867" s="104"/>
      <c r="D867" s="104"/>
      <c r="E867" s="104"/>
      <c r="F867" s="104"/>
      <c r="G867" s="104"/>
      <c r="H867" s="104"/>
    </row>
    <row r="868" spans="2:8" ht="35.1" customHeight="1">
      <c r="B868" s="169"/>
      <c r="C868" s="104"/>
      <c r="D868" s="104"/>
      <c r="E868" s="104"/>
      <c r="F868" s="104"/>
      <c r="G868" s="104"/>
      <c r="H868" s="104"/>
    </row>
    <row r="869" spans="2:8" ht="35.1" customHeight="1">
      <c r="B869" s="169"/>
      <c r="C869" s="104"/>
      <c r="D869" s="104"/>
      <c r="E869" s="104"/>
      <c r="F869" s="104"/>
      <c r="G869" s="104"/>
      <c r="H869" s="104"/>
    </row>
    <row r="870" spans="2:8" ht="35.1" customHeight="1">
      <c r="B870" s="169"/>
      <c r="C870" s="104"/>
      <c r="D870" s="104"/>
      <c r="E870" s="104"/>
      <c r="F870" s="104"/>
      <c r="G870" s="104"/>
      <c r="H870" s="104"/>
    </row>
    <row r="871" spans="2:8" ht="35.1" customHeight="1">
      <c r="B871" s="169"/>
      <c r="C871" s="104"/>
      <c r="D871" s="104"/>
      <c r="E871" s="104"/>
      <c r="F871" s="104"/>
      <c r="G871" s="104"/>
      <c r="H871" s="104"/>
    </row>
    <row r="872" spans="2:8" ht="35.1" customHeight="1">
      <c r="B872" s="169"/>
      <c r="C872" s="104"/>
      <c r="D872" s="104"/>
      <c r="E872" s="104"/>
      <c r="F872" s="104"/>
      <c r="G872" s="104"/>
      <c r="H872" s="104"/>
    </row>
    <row r="873" spans="2:8" ht="35.1" customHeight="1">
      <c r="B873" s="169"/>
      <c r="C873" s="104"/>
      <c r="D873" s="104"/>
      <c r="E873" s="104"/>
      <c r="F873" s="104"/>
      <c r="G873" s="104"/>
      <c r="H873" s="104"/>
    </row>
    <row r="874" spans="2:8" ht="35.1" customHeight="1">
      <c r="B874" s="169"/>
      <c r="C874" s="104"/>
      <c r="D874" s="104"/>
      <c r="E874" s="104"/>
      <c r="F874" s="104"/>
      <c r="G874" s="104"/>
      <c r="H874" s="104"/>
    </row>
    <row r="875" spans="2:8" ht="35.1" customHeight="1">
      <c r="B875" s="169"/>
      <c r="C875" s="104"/>
      <c r="D875" s="104"/>
      <c r="E875" s="104"/>
      <c r="F875" s="104"/>
      <c r="G875" s="104"/>
      <c r="H875" s="104"/>
    </row>
    <row r="876" spans="2:8" ht="35.1" customHeight="1">
      <c r="B876" s="169"/>
      <c r="C876" s="104"/>
      <c r="D876" s="104"/>
      <c r="E876" s="104"/>
      <c r="F876" s="104"/>
      <c r="G876" s="104"/>
      <c r="H876" s="104"/>
    </row>
    <row r="877" spans="2:8" ht="35.1" customHeight="1">
      <c r="B877" s="169"/>
      <c r="C877" s="104"/>
      <c r="D877" s="104"/>
      <c r="E877" s="104"/>
      <c r="F877" s="104"/>
      <c r="G877" s="104"/>
      <c r="H877" s="104"/>
    </row>
    <row r="878" spans="2:8" ht="35.1" customHeight="1">
      <c r="B878" s="169"/>
      <c r="C878" s="104"/>
      <c r="D878" s="104"/>
      <c r="E878" s="104"/>
      <c r="F878" s="104"/>
      <c r="G878" s="104"/>
      <c r="H878" s="104"/>
    </row>
    <row r="879" spans="2:8" ht="35.1" customHeight="1">
      <c r="B879" s="169"/>
      <c r="C879" s="104"/>
      <c r="D879" s="104"/>
      <c r="E879" s="104"/>
      <c r="F879" s="104"/>
      <c r="G879" s="104"/>
      <c r="H879" s="104"/>
    </row>
    <row r="880" spans="2:8" ht="35.1" customHeight="1">
      <c r="B880" s="169"/>
      <c r="C880" s="104"/>
      <c r="D880" s="104"/>
      <c r="E880" s="104"/>
      <c r="F880" s="104"/>
      <c r="G880" s="104"/>
      <c r="H880" s="104"/>
    </row>
    <row r="881" spans="2:8" ht="35.1" customHeight="1">
      <c r="B881" s="169"/>
      <c r="C881" s="104"/>
      <c r="D881" s="104"/>
      <c r="E881" s="104"/>
      <c r="F881" s="104"/>
      <c r="G881" s="104"/>
      <c r="H881" s="104"/>
    </row>
    <row r="882" spans="2:8" ht="35.1" customHeight="1">
      <c r="B882" s="169"/>
      <c r="C882" s="104"/>
      <c r="D882" s="104"/>
      <c r="E882" s="104"/>
      <c r="F882" s="104"/>
      <c r="G882" s="104"/>
      <c r="H882" s="104"/>
    </row>
    <row r="883" spans="2:8" ht="35.1" customHeight="1">
      <c r="B883" s="169"/>
      <c r="C883" s="104"/>
      <c r="D883" s="104"/>
      <c r="E883" s="104"/>
      <c r="F883" s="104"/>
      <c r="G883" s="104"/>
      <c r="H883" s="104"/>
    </row>
    <row r="884" spans="2:8" ht="35.1" customHeight="1">
      <c r="B884" s="169"/>
      <c r="C884" s="104"/>
      <c r="D884" s="104"/>
      <c r="E884" s="104"/>
      <c r="F884" s="104"/>
      <c r="G884" s="104"/>
      <c r="H884" s="104"/>
    </row>
    <row r="885" spans="2:8" ht="35.1" customHeight="1">
      <c r="B885" s="169"/>
      <c r="C885" s="104"/>
      <c r="D885" s="104"/>
      <c r="E885" s="104"/>
      <c r="F885" s="104"/>
      <c r="G885" s="104"/>
      <c r="H885" s="104"/>
    </row>
    <row r="886" spans="2:8" ht="35.1" customHeight="1">
      <c r="B886" s="169"/>
      <c r="C886" s="104"/>
      <c r="D886" s="104"/>
      <c r="E886" s="104"/>
      <c r="F886" s="104"/>
      <c r="G886" s="104"/>
      <c r="H886" s="104"/>
    </row>
    <row r="887" spans="2:8" ht="35.1" customHeight="1">
      <c r="B887" s="169"/>
      <c r="C887" s="104"/>
      <c r="D887" s="104"/>
      <c r="E887" s="104"/>
      <c r="F887" s="104"/>
      <c r="G887" s="104"/>
      <c r="H887" s="104"/>
    </row>
    <row r="888" spans="2:8" ht="35.1" customHeight="1">
      <c r="B888" s="169"/>
      <c r="C888" s="104"/>
      <c r="D888" s="104"/>
      <c r="E888" s="104"/>
      <c r="F888" s="104"/>
      <c r="G888" s="104"/>
      <c r="H888" s="104"/>
    </row>
    <row r="889" spans="2:8" ht="35.1" customHeight="1">
      <c r="B889" s="169"/>
      <c r="C889" s="104"/>
      <c r="D889" s="104"/>
      <c r="E889" s="104"/>
      <c r="F889" s="104"/>
      <c r="G889" s="104"/>
      <c r="H889" s="104"/>
    </row>
    <row r="890" spans="2:8" ht="35.1" customHeight="1">
      <c r="B890" s="169"/>
      <c r="C890" s="104"/>
      <c r="D890" s="104"/>
      <c r="E890" s="104"/>
      <c r="F890" s="104"/>
      <c r="G890" s="104"/>
      <c r="H890" s="104"/>
    </row>
    <row r="891" spans="2:8" ht="35.1" customHeight="1">
      <c r="B891" s="169"/>
      <c r="C891" s="104"/>
      <c r="D891" s="104"/>
      <c r="E891" s="104"/>
      <c r="F891" s="104"/>
      <c r="G891" s="104"/>
      <c r="H891" s="104"/>
    </row>
    <row r="892" spans="2:8" ht="35.1" customHeight="1">
      <c r="B892" s="169"/>
      <c r="C892" s="104"/>
      <c r="D892" s="104"/>
      <c r="E892" s="104"/>
      <c r="F892" s="104"/>
      <c r="G892" s="104"/>
      <c r="H892" s="104"/>
    </row>
    <row r="893" spans="2:8" ht="35.1" customHeight="1">
      <c r="B893" s="169"/>
      <c r="C893" s="104"/>
      <c r="D893" s="104"/>
      <c r="E893" s="104"/>
      <c r="F893" s="104"/>
      <c r="G893" s="104"/>
      <c r="H893" s="104"/>
    </row>
    <row r="894" spans="2:8" ht="35.1" customHeight="1">
      <c r="B894" s="169"/>
      <c r="C894" s="104"/>
      <c r="D894" s="104"/>
      <c r="E894" s="104"/>
      <c r="F894" s="104"/>
      <c r="G894" s="104"/>
      <c r="H894" s="104"/>
    </row>
    <row r="895" spans="2:8" ht="35.1" customHeight="1">
      <c r="B895" s="169"/>
      <c r="C895" s="104"/>
      <c r="D895" s="104"/>
      <c r="E895" s="104"/>
      <c r="F895" s="104"/>
      <c r="G895" s="104"/>
      <c r="H895" s="104"/>
    </row>
    <row r="896" spans="2:8" ht="35.1" customHeight="1">
      <c r="B896" s="169"/>
      <c r="C896" s="104"/>
      <c r="D896" s="104"/>
      <c r="E896" s="104"/>
      <c r="F896" s="104"/>
      <c r="G896" s="104"/>
      <c r="H896" s="104"/>
    </row>
    <row r="897" spans="2:8" ht="35.1" customHeight="1">
      <c r="B897" s="169"/>
      <c r="C897" s="104"/>
      <c r="D897" s="104"/>
      <c r="E897" s="104"/>
      <c r="F897" s="104"/>
      <c r="G897" s="104"/>
      <c r="H897" s="104"/>
    </row>
    <row r="898" spans="2:8" ht="35.1" customHeight="1">
      <c r="B898" s="169"/>
      <c r="C898" s="104"/>
      <c r="D898" s="104"/>
      <c r="E898" s="104"/>
      <c r="F898" s="104"/>
      <c r="G898" s="104"/>
      <c r="H898" s="104"/>
    </row>
    <row r="899" spans="2:8" ht="35.1" customHeight="1">
      <c r="B899" s="169"/>
      <c r="C899" s="104"/>
      <c r="D899" s="104"/>
      <c r="E899" s="104"/>
      <c r="F899" s="104"/>
      <c r="G899" s="104"/>
      <c r="H899" s="104"/>
    </row>
    <row r="900" spans="2:8" ht="35.1" customHeight="1">
      <c r="B900" s="169"/>
      <c r="C900" s="104"/>
      <c r="D900" s="104"/>
      <c r="E900" s="104"/>
      <c r="F900" s="104"/>
      <c r="G900" s="104"/>
      <c r="H900" s="104"/>
    </row>
    <row r="901" spans="2:8" ht="35.1" customHeight="1">
      <c r="B901" s="169"/>
      <c r="C901" s="104"/>
      <c r="D901" s="104"/>
      <c r="E901" s="104"/>
      <c r="F901" s="104"/>
      <c r="G901" s="104"/>
      <c r="H901" s="104"/>
    </row>
    <row r="902" spans="2:8" ht="35.1" customHeight="1">
      <c r="B902" s="169"/>
      <c r="C902" s="104"/>
      <c r="D902" s="104"/>
      <c r="E902" s="104"/>
      <c r="F902" s="104"/>
      <c r="G902" s="104"/>
      <c r="H902" s="104"/>
    </row>
    <row r="903" spans="2:8" ht="35.1" customHeight="1">
      <c r="B903" s="169"/>
      <c r="C903" s="104"/>
      <c r="D903" s="104"/>
      <c r="E903" s="104"/>
      <c r="F903" s="104"/>
      <c r="G903" s="104"/>
      <c r="H903" s="104"/>
    </row>
    <row r="904" spans="2:8" ht="35.1" customHeight="1">
      <c r="B904" s="169"/>
      <c r="C904" s="104"/>
      <c r="D904" s="104"/>
      <c r="E904" s="104"/>
      <c r="F904" s="104"/>
      <c r="G904" s="104"/>
      <c r="H904" s="104"/>
    </row>
    <row r="905" spans="2:8" ht="35.1" customHeight="1">
      <c r="B905" s="169"/>
      <c r="C905" s="104"/>
      <c r="D905" s="104"/>
      <c r="E905" s="104"/>
      <c r="F905" s="104"/>
      <c r="G905" s="104"/>
      <c r="H905" s="104"/>
    </row>
    <row r="906" spans="2:8" ht="35.1" customHeight="1">
      <c r="B906" s="169"/>
      <c r="C906" s="104"/>
      <c r="D906" s="104"/>
      <c r="E906" s="104"/>
      <c r="F906" s="104"/>
      <c r="G906" s="104"/>
      <c r="H906" s="104"/>
    </row>
    <row r="907" spans="2:8" ht="35.1" customHeight="1">
      <c r="B907" s="169"/>
      <c r="C907" s="104"/>
      <c r="D907" s="104"/>
      <c r="E907" s="104"/>
      <c r="F907" s="104"/>
      <c r="G907" s="104"/>
      <c r="H907" s="104"/>
    </row>
    <row r="908" spans="2:8" ht="35.1" customHeight="1">
      <c r="B908" s="169"/>
      <c r="C908" s="104"/>
      <c r="D908" s="104"/>
      <c r="E908" s="104"/>
      <c r="F908" s="104"/>
      <c r="G908" s="104"/>
      <c r="H908" s="104"/>
    </row>
    <row r="909" spans="2:8" ht="35.1" customHeight="1">
      <c r="B909" s="169"/>
      <c r="C909" s="104"/>
      <c r="D909" s="104"/>
      <c r="E909" s="104"/>
      <c r="F909" s="104"/>
      <c r="G909" s="104"/>
      <c r="H909" s="104"/>
    </row>
    <row r="910" spans="2:8" ht="35.1" customHeight="1">
      <c r="B910" s="169"/>
      <c r="C910" s="104"/>
      <c r="D910" s="104"/>
      <c r="E910" s="104"/>
      <c r="F910" s="104"/>
      <c r="G910" s="104"/>
      <c r="H910" s="104"/>
    </row>
    <row r="911" spans="2:8" ht="35.1" customHeight="1">
      <c r="B911" s="169"/>
      <c r="C911" s="104"/>
      <c r="D911" s="104"/>
      <c r="E911" s="104"/>
      <c r="F911" s="104"/>
      <c r="G911" s="104"/>
      <c r="H911" s="104"/>
    </row>
    <row r="912" spans="2:8" ht="35.1" customHeight="1">
      <c r="B912" s="169"/>
      <c r="C912" s="104"/>
      <c r="D912" s="104"/>
      <c r="E912" s="104"/>
      <c r="F912" s="104"/>
      <c r="G912" s="104"/>
      <c r="H912" s="104"/>
    </row>
    <row r="913" spans="2:8" ht="35.1" customHeight="1">
      <c r="B913" s="169"/>
      <c r="C913" s="104"/>
      <c r="D913" s="104"/>
      <c r="E913" s="104"/>
      <c r="F913" s="104"/>
      <c r="G913" s="104"/>
      <c r="H913" s="104"/>
    </row>
    <row r="914" spans="2:8" ht="35.1" customHeight="1">
      <c r="B914" s="169"/>
      <c r="C914" s="104"/>
      <c r="D914" s="104"/>
      <c r="E914" s="104"/>
      <c r="F914" s="104"/>
      <c r="G914" s="104"/>
      <c r="H914" s="104"/>
    </row>
    <row r="915" spans="2:8" ht="35.1" customHeight="1">
      <c r="B915" s="169"/>
      <c r="C915" s="104"/>
      <c r="D915" s="104"/>
      <c r="E915" s="104"/>
      <c r="F915" s="104"/>
      <c r="G915" s="104"/>
      <c r="H915" s="104"/>
    </row>
    <row r="916" spans="2:8" ht="35.1" customHeight="1">
      <c r="B916" s="169"/>
      <c r="C916" s="104"/>
      <c r="D916" s="104"/>
      <c r="E916" s="104"/>
      <c r="F916" s="104"/>
      <c r="G916" s="104"/>
      <c r="H916" s="104"/>
    </row>
    <row r="917" spans="2:8" ht="35.1" customHeight="1">
      <c r="B917" s="169"/>
      <c r="C917" s="104"/>
      <c r="D917" s="104"/>
      <c r="E917" s="104"/>
      <c r="F917" s="104"/>
      <c r="G917" s="104"/>
      <c r="H917" s="104"/>
    </row>
    <row r="918" spans="2:8" ht="35.1" customHeight="1">
      <c r="B918" s="169"/>
      <c r="C918" s="104"/>
      <c r="D918" s="104"/>
      <c r="E918" s="104"/>
      <c r="F918" s="104"/>
      <c r="G918" s="104"/>
      <c r="H918" s="104"/>
    </row>
    <row r="919" spans="2:8" ht="35.1" customHeight="1">
      <c r="B919" s="169"/>
      <c r="C919" s="104"/>
      <c r="D919" s="104"/>
      <c r="E919" s="104"/>
      <c r="F919" s="104"/>
      <c r="G919" s="104"/>
      <c r="H919" s="104"/>
    </row>
    <row r="920" spans="2:8" ht="35.1" customHeight="1">
      <c r="B920" s="169"/>
      <c r="C920" s="104"/>
      <c r="D920" s="104"/>
      <c r="E920" s="104"/>
      <c r="F920" s="104"/>
      <c r="G920" s="104"/>
      <c r="H920" s="104"/>
    </row>
    <row r="921" spans="2:8" ht="35.1" customHeight="1">
      <c r="B921" s="169"/>
      <c r="C921" s="104"/>
      <c r="D921" s="104"/>
      <c r="E921" s="104"/>
      <c r="F921" s="104"/>
      <c r="G921" s="104"/>
      <c r="H921" s="104"/>
    </row>
    <row r="922" spans="2:8" ht="35.1" customHeight="1">
      <c r="B922" s="169"/>
      <c r="C922" s="104"/>
      <c r="D922" s="104"/>
      <c r="E922" s="104"/>
      <c r="F922" s="104"/>
      <c r="G922" s="104"/>
      <c r="H922" s="104"/>
    </row>
    <row r="923" spans="2:8" ht="35.1" customHeight="1">
      <c r="B923" s="169"/>
      <c r="C923" s="104"/>
      <c r="D923" s="104"/>
      <c r="E923" s="104"/>
      <c r="F923" s="104"/>
      <c r="G923" s="104"/>
      <c r="H923" s="104"/>
    </row>
    <row r="924" spans="2:8" ht="35.1" customHeight="1">
      <c r="B924" s="169"/>
      <c r="C924" s="104"/>
      <c r="D924" s="104"/>
      <c r="E924" s="104"/>
      <c r="F924" s="104"/>
      <c r="G924" s="104"/>
      <c r="H924" s="104"/>
    </row>
    <row r="925" spans="2:8" ht="35.1" customHeight="1">
      <c r="B925" s="169"/>
      <c r="C925" s="104"/>
      <c r="D925" s="104"/>
      <c r="E925" s="104"/>
      <c r="F925" s="104"/>
      <c r="G925" s="104"/>
      <c r="H925" s="104"/>
    </row>
    <row r="926" spans="2:8" ht="35.1" customHeight="1">
      <c r="B926" s="169"/>
      <c r="C926" s="104"/>
      <c r="D926" s="104"/>
      <c r="E926" s="104"/>
      <c r="F926" s="104"/>
      <c r="G926" s="104"/>
      <c r="H926" s="104"/>
    </row>
    <row r="927" spans="2:8" ht="35.1" customHeight="1">
      <c r="B927" s="169"/>
      <c r="C927" s="104"/>
      <c r="D927" s="104"/>
      <c r="E927" s="104"/>
      <c r="F927" s="104"/>
      <c r="G927" s="104"/>
      <c r="H927" s="104"/>
    </row>
    <row r="928" spans="2:8" ht="35.1" customHeight="1">
      <c r="B928" s="169"/>
      <c r="C928" s="104"/>
      <c r="D928" s="104"/>
      <c r="E928" s="104"/>
      <c r="F928" s="104"/>
      <c r="G928" s="104"/>
      <c r="H928" s="104"/>
    </row>
    <row r="929" spans="2:8" ht="35.1" customHeight="1">
      <c r="B929" s="169"/>
      <c r="C929" s="104"/>
      <c r="D929" s="104"/>
      <c r="E929" s="104"/>
      <c r="F929" s="104"/>
      <c r="G929" s="104"/>
      <c r="H929" s="104"/>
    </row>
    <row r="930" spans="2:8" ht="35.1" customHeight="1">
      <c r="B930" s="169"/>
      <c r="C930" s="104"/>
      <c r="D930" s="104"/>
      <c r="E930" s="104"/>
      <c r="F930" s="104"/>
      <c r="G930" s="104"/>
      <c r="H930" s="104"/>
    </row>
    <row r="931" spans="2:8" ht="35.1" customHeight="1">
      <c r="B931" s="169"/>
      <c r="C931" s="104"/>
      <c r="D931" s="104"/>
      <c r="E931" s="104"/>
      <c r="F931" s="104"/>
      <c r="G931" s="104"/>
      <c r="H931" s="104"/>
    </row>
    <row r="932" spans="2:8" ht="35.1" customHeight="1">
      <c r="B932" s="169"/>
      <c r="C932" s="104"/>
      <c r="D932" s="104"/>
      <c r="E932" s="104"/>
      <c r="F932" s="104"/>
      <c r="G932" s="104"/>
      <c r="H932" s="104"/>
    </row>
    <row r="933" spans="2:8" ht="35.1" customHeight="1">
      <c r="B933" s="169"/>
      <c r="C933" s="104"/>
      <c r="D933" s="104"/>
      <c r="E933" s="104"/>
      <c r="F933" s="104"/>
      <c r="G933" s="104"/>
      <c r="H933" s="104"/>
    </row>
    <row r="934" spans="2:8" ht="35.1" customHeight="1">
      <c r="B934" s="169"/>
      <c r="C934" s="104"/>
      <c r="D934" s="104"/>
      <c r="E934" s="104"/>
      <c r="F934" s="104"/>
      <c r="G934" s="104"/>
      <c r="H934" s="104"/>
    </row>
    <row r="935" spans="2:8" ht="35.1" customHeight="1">
      <c r="B935" s="169"/>
      <c r="C935" s="104"/>
      <c r="D935" s="104"/>
      <c r="E935" s="104"/>
      <c r="F935" s="104"/>
      <c r="G935" s="104"/>
      <c r="H935" s="104"/>
    </row>
    <row r="936" spans="2:8" ht="35.1" customHeight="1">
      <c r="B936" s="169"/>
      <c r="C936" s="104"/>
      <c r="D936" s="104"/>
      <c r="E936" s="104"/>
      <c r="F936" s="104"/>
      <c r="G936" s="104"/>
      <c r="H936" s="104"/>
    </row>
    <row r="937" spans="2:8" ht="35.1" customHeight="1">
      <c r="B937" s="169"/>
      <c r="C937" s="104"/>
      <c r="D937" s="104"/>
      <c r="E937" s="104"/>
      <c r="F937" s="104"/>
      <c r="G937" s="104"/>
      <c r="H937" s="104"/>
    </row>
    <row r="938" spans="2:8" ht="35.1" customHeight="1">
      <c r="B938" s="169"/>
      <c r="C938" s="104"/>
      <c r="D938" s="104"/>
      <c r="E938" s="104"/>
      <c r="F938" s="104"/>
      <c r="G938" s="104"/>
      <c r="H938" s="104"/>
    </row>
    <row r="939" spans="2:8" ht="35.1" customHeight="1">
      <c r="B939" s="169"/>
      <c r="C939" s="104"/>
      <c r="D939" s="104"/>
      <c r="E939" s="104"/>
      <c r="F939" s="104"/>
      <c r="G939" s="104"/>
      <c r="H939" s="104"/>
    </row>
    <row r="940" spans="2:8" ht="35.1" customHeight="1">
      <c r="B940" s="169"/>
      <c r="C940" s="104"/>
      <c r="D940" s="104"/>
      <c r="E940" s="104"/>
      <c r="F940" s="104"/>
      <c r="G940" s="104"/>
      <c r="H940" s="104"/>
    </row>
    <row r="941" spans="2:8" ht="35.1" customHeight="1">
      <c r="B941" s="169"/>
      <c r="C941" s="104"/>
      <c r="D941" s="104"/>
      <c r="E941" s="104"/>
      <c r="F941" s="104"/>
      <c r="G941" s="104"/>
      <c r="H941" s="104"/>
    </row>
    <row r="942" spans="2:8" ht="35.1" customHeight="1">
      <c r="B942" s="169"/>
      <c r="C942" s="104"/>
      <c r="D942" s="104"/>
      <c r="E942" s="104"/>
      <c r="F942" s="104"/>
      <c r="G942" s="104"/>
      <c r="H942" s="104"/>
    </row>
    <row r="943" spans="2:8" ht="35.1" customHeight="1">
      <c r="B943" s="169"/>
      <c r="C943" s="104"/>
      <c r="D943" s="104"/>
      <c r="E943" s="104"/>
      <c r="F943" s="104"/>
      <c r="G943" s="104"/>
      <c r="H943" s="104"/>
    </row>
    <row r="944" spans="2:8" ht="35.1" customHeight="1">
      <c r="B944" s="169"/>
      <c r="C944" s="104"/>
      <c r="D944" s="104"/>
      <c r="E944" s="104"/>
      <c r="F944" s="104"/>
      <c r="G944" s="104"/>
      <c r="H944" s="104"/>
    </row>
    <row r="945" spans="2:8" ht="35.1" customHeight="1">
      <c r="B945" s="169"/>
      <c r="C945" s="104"/>
      <c r="D945" s="104"/>
      <c r="E945" s="104"/>
      <c r="F945" s="104"/>
      <c r="G945" s="104"/>
      <c r="H945" s="104"/>
    </row>
    <row r="946" spans="2:8" ht="35.1" customHeight="1">
      <c r="B946" s="169"/>
      <c r="C946" s="104"/>
      <c r="D946" s="104"/>
      <c r="E946" s="104"/>
      <c r="F946" s="104"/>
      <c r="G946" s="104"/>
      <c r="H946" s="104"/>
    </row>
    <row r="947" spans="2:8" ht="35.1" customHeight="1">
      <c r="B947" s="169"/>
      <c r="C947" s="104"/>
      <c r="D947" s="104"/>
      <c r="E947" s="104"/>
      <c r="F947" s="104"/>
      <c r="G947" s="104"/>
      <c r="H947" s="104"/>
    </row>
    <row r="948" spans="2:8" ht="35.1" customHeight="1">
      <c r="B948" s="169"/>
      <c r="C948" s="104"/>
      <c r="D948" s="104"/>
      <c r="E948" s="104"/>
      <c r="F948" s="104"/>
      <c r="G948" s="104"/>
      <c r="H948" s="104"/>
    </row>
    <row r="949" spans="2:8" ht="35.1" customHeight="1">
      <c r="B949" s="169"/>
      <c r="C949" s="104"/>
      <c r="D949" s="104"/>
      <c r="E949" s="104"/>
      <c r="F949" s="104"/>
      <c r="G949" s="104"/>
      <c r="H949" s="104"/>
    </row>
    <row r="950" spans="2:8" ht="35.1" customHeight="1">
      <c r="B950" s="169"/>
      <c r="C950" s="104"/>
      <c r="D950" s="104"/>
      <c r="E950" s="104"/>
      <c r="F950" s="104"/>
      <c r="G950" s="104"/>
      <c r="H950" s="104"/>
    </row>
    <row r="951" spans="2:8" ht="35.1" customHeight="1">
      <c r="B951" s="169"/>
      <c r="C951" s="104"/>
      <c r="D951" s="104"/>
      <c r="E951" s="104"/>
      <c r="F951" s="104"/>
      <c r="G951" s="104"/>
      <c r="H951" s="104"/>
    </row>
    <row r="952" spans="2:8" ht="35.1" customHeight="1">
      <c r="B952" s="169"/>
      <c r="C952" s="104"/>
      <c r="D952" s="104"/>
      <c r="E952" s="104"/>
      <c r="F952" s="104"/>
      <c r="G952" s="104"/>
      <c r="H952" s="104"/>
    </row>
    <row r="953" spans="2:8" ht="35.1" customHeight="1">
      <c r="B953" s="169"/>
      <c r="C953" s="104"/>
      <c r="D953" s="104"/>
      <c r="E953" s="104"/>
      <c r="F953" s="104"/>
      <c r="G953" s="104"/>
      <c r="H953" s="104"/>
    </row>
    <row r="954" spans="2:8" ht="35.1" customHeight="1">
      <c r="B954" s="169"/>
      <c r="C954" s="104"/>
      <c r="D954" s="104"/>
      <c r="E954" s="104"/>
      <c r="F954" s="104"/>
      <c r="G954" s="104"/>
      <c r="H954" s="104"/>
    </row>
    <row r="955" spans="2:8" ht="35.1" customHeight="1">
      <c r="B955" s="169"/>
      <c r="C955" s="104"/>
      <c r="D955" s="104"/>
      <c r="E955" s="104"/>
      <c r="F955" s="104"/>
      <c r="G955" s="104"/>
      <c r="H955" s="104"/>
    </row>
    <row r="956" spans="2:8" ht="35.1" customHeight="1">
      <c r="B956" s="169"/>
      <c r="C956" s="104"/>
      <c r="D956" s="104"/>
      <c r="E956" s="104"/>
      <c r="F956" s="104"/>
      <c r="G956" s="104"/>
      <c r="H956" s="104"/>
    </row>
    <row r="957" spans="2:8" ht="35.1" customHeight="1">
      <c r="B957" s="169"/>
      <c r="C957" s="104"/>
      <c r="D957" s="104"/>
      <c r="E957" s="104"/>
      <c r="F957" s="104"/>
      <c r="G957" s="104"/>
      <c r="H957" s="104"/>
    </row>
    <row r="958" spans="2:8" ht="35.1" customHeight="1">
      <c r="B958" s="169"/>
      <c r="C958" s="104"/>
      <c r="D958" s="104"/>
      <c r="E958" s="104"/>
      <c r="F958" s="104"/>
      <c r="G958" s="104"/>
      <c r="H958" s="104"/>
    </row>
    <row r="959" spans="2:8" ht="35.1" customHeight="1">
      <c r="B959" s="169"/>
      <c r="C959" s="104"/>
      <c r="D959" s="104"/>
      <c r="E959" s="104"/>
      <c r="F959" s="104"/>
      <c r="G959" s="104"/>
      <c r="H959" s="104"/>
    </row>
    <row r="960" spans="2:8" ht="35.1" customHeight="1">
      <c r="B960" s="169"/>
      <c r="C960" s="104"/>
      <c r="D960" s="104"/>
      <c r="E960" s="104"/>
      <c r="F960" s="104"/>
      <c r="G960" s="104"/>
      <c r="H960" s="104"/>
    </row>
    <row r="961" spans="2:8" ht="35.1" customHeight="1">
      <c r="B961" s="169"/>
      <c r="C961" s="104"/>
      <c r="D961" s="104"/>
      <c r="E961" s="104"/>
      <c r="F961" s="104"/>
      <c r="G961" s="104"/>
      <c r="H961" s="104"/>
    </row>
    <row r="962" spans="2:8" ht="35.1" customHeight="1">
      <c r="B962" s="169"/>
      <c r="C962" s="104"/>
      <c r="D962" s="104"/>
      <c r="E962" s="104"/>
      <c r="F962" s="104"/>
      <c r="G962" s="104"/>
      <c r="H962" s="104"/>
    </row>
    <row r="963" spans="2:8" ht="35.1" customHeight="1">
      <c r="B963" s="169"/>
      <c r="C963" s="104"/>
      <c r="D963" s="104"/>
      <c r="E963" s="104"/>
      <c r="F963" s="104"/>
      <c r="G963" s="104"/>
      <c r="H963" s="104"/>
    </row>
    <row r="964" spans="2:8" ht="35.1" customHeight="1">
      <c r="B964" s="169"/>
      <c r="C964" s="104"/>
      <c r="D964" s="104"/>
      <c r="E964" s="104"/>
      <c r="F964" s="104"/>
      <c r="G964" s="104"/>
      <c r="H964" s="104"/>
    </row>
    <row r="965" spans="2:8" ht="35.1" customHeight="1">
      <c r="B965" s="169"/>
      <c r="C965" s="104"/>
      <c r="D965" s="104"/>
      <c r="E965" s="104"/>
      <c r="F965" s="104"/>
      <c r="G965" s="104"/>
      <c r="H965" s="104"/>
    </row>
    <row r="966" spans="2:8" ht="35.1" customHeight="1">
      <c r="B966" s="169"/>
      <c r="C966" s="104"/>
      <c r="D966" s="104"/>
      <c r="E966" s="104"/>
      <c r="F966" s="104"/>
      <c r="G966" s="104"/>
      <c r="H966" s="104"/>
    </row>
    <row r="967" spans="2:8" ht="35.1" customHeight="1">
      <c r="B967" s="169"/>
      <c r="C967" s="104"/>
      <c r="D967" s="104"/>
      <c r="E967" s="104"/>
      <c r="F967" s="104"/>
      <c r="G967" s="104"/>
      <c r="H967" s="104"/>
    </row>
    <row r="968" spans="2:8" ht="35.1" customHeight="1">
      <c r="B968" s="169"/>
      <c r="C968" s="104"/>
      <c r="D968" s="104"/>
      <c r="E968" s="104"/>
      <c r="F968" s="104"/>
      <c r="G968" s="104"/>
      <c r="H968" s="104"/>
    </row>
    <row r="969" spans="2:8" ht="35.1" customHeight="1">
      <c r="B969" s="169"/>
      <c r="C969" s="104"/>
      <c r="D969" s="104"/>
      <c r="E969" s="104"/>
      <c r="F969" s="104"/>
      <c r="G969" s="104"/>
      <c r="H969" s="104"/>
    </row>
    <row r="970" spans="2:8" ht="35.1" customHeight="1">
      <c r="B970" s="169"/>
      <c r="C970" s="104"/>
      <c r="D970" s="104"/>
      <c r="E970" s="104"/>
      <c r="F970" s="104"/>
      <c r="G970" s="104"/>
      <c r="H970" s="104"/>
    </row>
    <row r="971" spans="2:8" ht="35.1" customHeight="1">
      <c r="B971" s="169"/>
      <c r="C971" s="104"/>
      <c r="D971" s="104"/>
      <c r="E971" s="104"/>
      <c r="F971" s="104"/>
      <c r="G971" s="104"/>
      <c r="H971" s="104"/>
    </row>
    <row r="972" spans="2:8" ht="35.1" customHeight="1">
      <c r="B972" s="169"/>
      <c r="C972" s="104"/>
      <c r="D972" s="104"/>
      <c r="E972" s="104"/>
      <c r="F972" s="104"/>
      <c r="G972" s="104"/>
      <c r="H972" s="104"/>
    </row>
    <row r="973" spans="2:8" ht="35.1" customHeight="1">
      <c r="B973" s="169"/>
      <c r="C973" s="104"/>
      <c r="D973" s="104"/>
      <c r="E973" s="104"/>
      <c r="F973" s="104"/>
      <c r="G973" s="104"/>
      <c r="H973" s="104"/>
    </row>
    <row r="974" spans="2:8" ht="35.1" customHeight="1">
      <c r="B974" s="169"/>
      <c r="C974" s="104"/>
      <c r="D974" s="104"/>
      <c r="E974" s="104"/>
      <c r="F974" s="104"/>
      <c r="G974" s="104"/>
      <c r="H974" s="104"/>
    </row>
    <row r="975" spans="2:8" ht="35.1" customHeight="1">
      <c r="B975" s="169"/>
      <c r="C975" s="104"/>
      <c r="D975" s="104"/>
      <c r="E975" s="104"/>
      <c r="F975" s="104"/>
      <c r="G975" s="104"/>
      <c r="H975" s="104"/>
    </row>
    <row r="976" spans="2:8" ht="35.1" customHeight="1">
      <c r="B976" s="169"/>
      <c r="C976" s="104"/>
      <c r="D976" s="104"/>
      <c r="E976" s="104"/>
      <c r="F976" s="104"/>
      <c r="G976" s="104"/>
      <c r="H976" s="104"/>
    </row>
    <row r="977" spans="2:8" ht="35.1" customHeight="1">
      <c r="B977" s="169"/>
      <c r="C977" s="104"/>
      <c r="D977" s="104"/>
      <c r="E977" s="104"/>
      <c r="F977" s="104"/>
      <c r="G977" s="104"/>
      <c r="H977" s="104"/>
    </row>
    <row r="978" spans="2:8" ht="35.1" customHeight="1">
      <c r="B978" s="169"/>
      <c r="C978" s="104"/>
      <c r="D978" s="104"/>
      <c r="E978" s="104"/>
      <c r="F978" s="104"/>
      <c r="G978" s="104"/>
      <c r="H978" s="104"/>
    </row>
    <row r="979" spans="2:8" ht="35.1" customHeight="1">
      <c r="B979" s="169"/>
      <c r="C979" s="104"/>
      <c r="D979" s="104"/>
      <c r="E979" s="104"/>
      <c r="F979" s="104"/>
      <c r="G979" s="104"/>
      <c r="H979" s="104"/>
    </row>
    <row r="980" spans="2:8" ht="35.1" customHeight="1">
      <c r="B980" s="169"/>
      <c r="C980" s="104"/>
      <c r="D980" s="104"/>
      <c r="E980" s="104"/>
      <c r="F980" s="104"/>
      <c r="G980" s="104"/>
      <c r="H980" s="104"/>
    </row>
    <row r="981" spans="2:8" ht="35.1" customHeight="1">
      <c r="B981" s="169"/>
      <c r="C981" s="104"/>
      <c r="D981" s="104"/>
      <c r="E981" s="104"/>
      <c r="F981" s="104"/>
      <c r="G981" s="104"/>
      <c r="H981" s="104"/>
    </row>
    <row r="982" spans="2:8" ht="35.1" customHeight="1">
      <c r="B982" s="169"/>
      <c r="C982" s="104"/>
      <c r="D982" s="104"/>
      <c r="E982" s="104"/>
      <c r="F982" s="104"/>
      <c r="G982" s="104"/>
      <c r="H982" s="104"/>
    </row>
    <row r="983" spans="2:8" ht="35.1" customHeight="1">
      <c r="B983" s="169"/>
      <c r="C983" s="104"/>
      <c r="D983" s="104"/>
      <c r="E983" s="104"/>
      <c r="F983" s="104"/>
      <c r="G983" s="104"/>
      <c r="H983" s="104"/>
    </row>
    <row r="984" spans="2:8" ht="35.1" customHeight="1">
      <c r="B984" s="169"/>
      <c r="C984" s="104"/>
      <c r="D984" s="104"/>
      <c r="E984" s="104"/>
      <c r="F984" s="104"/>
      <c r="G984" s="104"/>
      <c r="H984" s="104"/>
    </row>
    <row r="985" spans="2:8" ht="35.1" customHeight="1">
      <c r="B985" s="169"/>
      <c r="C985" s="104"/>
      <c r="D985" s="104"/>
      <c r="E985" s="104"/>
      <c r="F985" s="104"/>
      <c r="G985" s="104"/>
      <c r="H985" s="104"/>
    </row>
    <row r="986" spans="2:8" ht="35.1" customHeight="1">
      <c r="B986" s="169"/>
      <c r="C986" s="104"/>
      <c r="D986" s="104"/>
      <c r="E986" s="104"/>
      <c r="F986" s="104"/>
      <c r="G986" s="104"/>
      <c r="H986" s="104"/>
    </row>
    <row r="987" spans="2:8" ht="35.1" customHeight="1">
      <c r="B987" s="169"/>
      <c r="C987" s="104"/>
      <c r="D987" s="104"/>
      <c r="E987" s="104"/>
      <c r="F987" s="104"/>
      <c r="G987" s="104"/>
      <c r="H987" s="104"/>
    </row>
    <row r="988" spans="2:8" ht="35.1" customHeight="1">
      <c r="B988" s="169"/>
      <c r="C988" s="104"/>
      <c r="D988" s="104"/>
      <c r="E988" s="104"/>
      <c r="F988" s="104"/>
      <c r="G988" s="104"/>
      <c r="H988" s="104"/>
    </row>
    <row r="989" spans="2:8" ht="35.1" customHeight="1">
      <c r="B989" s="169"/>
      <c r="C989" s="104"/>
      <c r="D989" s="104"/>
      <c r="E989" s="104"/>
      <c r="F989" s="104"/>
      <c r="G989" s="104"/>
      <c r="H989" s="104"/>
    </row>
    <row r="990" spans="2:8" ht="35.1" customHeight="1">
      <c r="B990" s="169"/>
      <c r="C990" s="104"/>
      <c r="D990" s="104"/>
      <c r="E990" s="104"/>
      <c r="F990" s="104"/>
      <c r="G990" s="104"/>
      <c r="H990" s="104"/>
    </row>
    <row r="991" spans="2:8" ht="35.1" customHeight="1">
      <c r="B991" s="169"/>
      <c r="C991" s="104"/>
      <c r="D991" s="104"/>
      <c r="E991" s="104"/>
      <c r="F991" s="104"/>
      <c r="G991" s="104"/>
      <c r="H991" s="104"/>
    </row>
    <row r="992" spans="2:8" ht="35.1" customHeight="1">
      <c r="B992" s="169"/>
      <c r="C992" s="104"/>
      <c r="D992" s="104"/>
      <c r="E992" s="104"/>
      <c r="F992" s="104"/>
      <c r="G992" s="104"/>
      <c r="H992" s="104"/>
    </row>
    <row r="993" spans="2:8" ht="35.1" customHeight="1">
      <c r="B993" s="169"/>
      <c r="C993" s="104"/>
      <c r="D993" s="104"/>
      <c r="E993" s="104"/>
      <c r="F993" s="104"/>
      <c r="G993" s="104"/>
      <c r="H993" s="104"/>
    </row>
    <row r="994" spans="2:8" ht="35.1" customHeight="1">
      <c r="B994" s="169"/>
      <c r="C994" s="104"/>
      <c r="D994" s="104"/>
      <c r="E994" s="104"/>
      <c r="F994" s="104"/>
      <c r="G994" s="104"/>
      <c r="H994" s="104"/>
    </row>
    <row r="995" spans="2:8" ht="35.1" customHeight="1">
      <c r="B995" s="169"/>
      <c r="C995" s="104"/>
      <c r="D995" s="104"/>
      <c r="E995" s="104"/>
      <c r="F995" s="104"/>
      <c r="G995" s="104"/>
      <c r="H995" s="104"/>
    </row>
    <row r="996" spans="2:8" ht="35.1" customHeight="1">
      <c r="B996" s="169"/>
      <c r="C996" s="104"/>
      <c r="D996" s="104"/>
      <c r="E996" s="104"/>
      <c r="F996" s="104"/>
      <c r="G996" s="104"/>
      <c r="H996" s="104"/>
    </row>
    <row r="997" spans="2:8" ht="35.1" customHeight="1">
      <c r="B997" s="169"/>
      <c r="C997" s="104"/>
      <c r="D997" s="104"/>
      <c r="E997" s="104"/>
      <c r="F997" s="104"/>
      <c r="G997" s="104"/>
      <c r="H997" s="104"/>
    </row>
    <row r="998" spans="2:8" ht="35.1" customHeight="1">
      <c r="B998" s="169"/>
      <c r="C998" s="104"/>
      <c r="D998" s="104"/>
      <c r="E998" s="104"/>
      <c r="F998" s="104"/>
      <c r="G998" s="104"/>
      <c r="H998" s="104"/>
    </row>
    <row r="999" spans="2:8" ht="35.1" customHeight="1">
      <c r="B999" s="169"/>
      <c r="C999" s="104"/>
      <c r="D999" s="104"/>
      <c r="E999" s="104"/>
      <c r="F999" s="104"/>
      <c r="G999" s="104"/>
      <c r="H999" s="104"/>
    </row>
    <row r="1000" spans="2:8" ht="35.1" customHeight="1">
      <c r="B1000" s="169"/>
      <c r="C1000" s="104"/>
      <c r="D1000" s="104"/>
      <c r="E1000" s="104"/>
      <c r="F1000" s="104"/>
      <c r="G1000" s="104"/>
      <c r="H1000" s="104"/>
    </row>
    <row r="1001" spans="2:8" ht="35.1" customHeight="1">
      <c r="B1001" s="169"/>
      <c r="C1001" s="104"/>
      <c r="D1001" s="104"/>
      <c r="E1001" s="104"/>
      <c r="F1001" s="104"/>
      <c r="G1001" s="104"/>
      <c r="H1001" s="104"/>
    </row>
    <row r="1002" spans="2:8" ht="35.1" customHeight="1">
      <c r="B1002" s="169"/>
      <c r="C1002" s="104"/>
      <c r="D1002" s="104"/>
      <c r="E1002" s="104"/>
      <c r="F1002" s="104"/>
      <c r="G1002" s="104"/>
      <c r="H1002" s="104"/>
    </row>
    <row r="1003" spans="2:8" ht="35.1" customHeight="1">
      <c r="B1003" s="169"/>
      <c r="C1003" s="104"/>
      <c r="D1003" s="104"/>
      <c r="E1003" s="104"/>
      <c r="F1003" s="104"/>
      <c r="G1003" s="104"/>
      <c r="H1003" s="104"/>
    </row>
    <row r="1004" spans="2:8" ht="35.1" customHeight="1">
      <c r="B1004" s="169"/>
      <c r="C1004" s="104"/>
      <c r="D1004" s="104"/>
      <c r="E1004" s="104"/>
      <c r="F1004" s="104"/>
      <c r="G1004" s="104"/>
      <c r="H1004" s="104"/>
    </row>
    <row r="1005" spans="2:8" ht="35.1" customHeight="1">
      <c r="B1005" s="169"/>
      <c r="C1005" s="104"/>
      <c r="D1005" s="104"/>
      <c r="E1005" s="104"/>
      <c r="F1005" s="104"/>
      <c r="G1005" s="104"/>
      <c r="H1005" s="104"/>
    </row>
    <row r="1006" spans="2:8" ht="35.1" customHeight="1">
      <c r="B1006" s="169"/>
      <c r="C1006" s="104"/>
      <c r="D1006" s="104"/>
      <c r="E1006" s="104"/>
      <c r="F1006" s="104"/>
      <c r="G1006" s="104"/>
      <c r="H1006" s="104"/>
    </row>
    <row r="1007" spans="2:8" ht="35.1" customHeight="1">
      <c r="B1007" s="169"/>
      <c r="C1007" s="104"/>
      <c r="D1007" s="104"/>
      <c r="E1007" s="104"/>
      <c r="F1007" s="104"/>
      <c r="G1007" s="104"/>
      <c r="H1007" s="104"/>
    </row>
    <row r="1008" spans="2:8" ht="35.1" customHeight="1">
      <c r="B1008" s="169"/>
      <c r="C1008" s="104"/>
      <c r="D1008" s="104"/>
      <c r="E1008" s="104"/>
      <c r="F1008" s="104"/>
      <c r="G1008" s="104"/>
      <c r="H1008" s="104"/>
    </row>
    <row r="1009" spans="2:8" ht="35.1" customHeight="1">
      <c r="B1009" s="169"/>
      <c r="C1009" s="104"/>
      <c r="D1009" s="104"/>
      <c r="E1009" s="104"/>
      <c r="F1009" s="104"/>
      <c r="G1009" s="104"/>
      <c r="H1009" s="104"/>
    </row>
    <row r="1010" spans="2:8" ht="35.1" customHeight="1">
      <c r="B1010" s="169"/>
      <c r="C1010" s="104"/>
      <c r="D1010" s="104"/>
      <c r="E1010" s="104"/>
      <c r="F1010" s="104"/>
      <c r="G1010" s="104"/>
      <c r="H1010" s="104"/>
    </row>
    <row r="1011" spans="2:8" ht="35.1" customHeight="1">
      <c r="B1011" s="169"/>
      <c r="C1011" s="104"/>
      <c r="D1011" s="104"/>
      <c r="E1011" s="104"/>
      <c r="F1011" s="104"/>
      <c r="G1011" s="104"/>
      <c r="H1011" s="104"/>
    </row>
    <row r="1012" spans="2:8" ht="35.1" customHeight="1">
      <c r="B1012" s="169"/>
      <c r="C1012" s="104"/>
      <c r="D1012" s="104"/>
      <c r="E1012" s="104"/>
      <c r="F1012" s="104"/>
      <c r="G1012" s="104"/>
      <c r="H1012" s="104"/>
    </row>
    <row r="1013" spans="2:8" ht="35.1" customHeight="1">
      <c r="B1013" s="169"/>
      <c r="C1013" s="104"/>
      <c r="D1013" s="104"/>
      <c r="E1013" s="104"/>
      <c r="F1013" s="104"/>
      <c r="G1013" s="104"/>
      <c r="H1013" s="104"/>
    </row>
    <row r="1014" spans="2:8" ht="35.1" customHeight="1">
      <c r="B1014" s="169"/>
      <c r="C1014" s="104"/>
      <c r="D1014" s="104"/>
      <c r="E1014" s="104"/>
      <c r="F1014" s="104"/>
      <c r="G1014" s="104"/>
      <c r="H1014" s="104"/>
    </row>
    <row r="1015" spans="2:8" ht="35.1" customHeight="1">
      <c r="B1015" s="169"/>
      <c r="C1015" s="104"/>
      <c r="D1015" s="104"/>
      <c r="E1015" s="104"/>
      <c r="F1015" s="104"/>
      <c r="G1015" s="104"/>
      <c r="H1015" s="104"/>
    </row>
    <row r="1016" spans="2:8" ht="35.1" customHeight="1">
      <c r="B1016" s="169"/>
      <c r="C1016" s="104"/>
      <c r="D1016" s="104"/>
      <c r="E1016" s="104"/>
      <c r="F1016" s="104"/>
      <c r="G1016" s="104"/>
      <c r="H1016" s="104"/>
    </row>
    <row r="1017" spans="2:8" ht="35.1" customHeight="1">
      <c r="B1017" s="169"/>
      <c r="C1017" s="104"/>
      <c r="D1017" s="104"/>
      <c r="E1017" s="104"/>
      <c r="F1017" s="104"/>
      <c r="G1017" s="104"/>
      <c r="H1017" s="104"/>
    </row>
    <row r="1018" spans="2:8" ht="35.1" customHeight="1">
      <c r="B1018" s="169"/>
      <c r="C1018" s="104"/>
      <c r="D1018" s="104"/>
      <c r="E1018" s="104"/>
      <c r="F1018" s="104"/>
      <c r="G1018" s="104"/>
      <c r="H1018" s="104"/>
    </row>
    <row r="1019" spans="2:8" ht="35.1" customHeight="1">
      <c r="B1019" s="169"/>
      <c r="C1019" s="104"/>
      <c r="D1019" s="104"/>
      <c r="E1019" s="104"/>
      <c r="F1019" s="104"/>
      <c r="G1019" s="104"/>
      <c r="H1019" s="104"/>
    </row>
    <row r="1020" spans="2:8" ht="35.1" customHeight="1">
      <c r="B1020" s="169"/>
      <c r="C1020" s="104"/>
      <c r="D1020" s="104"/>
      <c r="E1020" s="104"/>
      <c r="F1020" s="104"/>
      <c r="G1020" s="104"/>
      <c r="H1020" s="104"/>
    </row>
    <row r="1021" spans="2:8" ht="35.1" customHeight="1">
      <c r="B1021" s="169"/>
      <c r="C1021" s="104"/>
      <c r="D1021" s="104"/>
      <c r="E1021" s="104"/>
      <c r="F1021" s="104"/>
      <c r="G1021" s="104"/>
      <c r="H1021" s="104"/>
    </row>
    <row r="1022" spans="2:8" ht="35.1" customHeight="1">
      <c r="B1022" s="169"/>
      <c r="C1022" s="104"/>
      <c r="D1022" s="104"/>
      <c r="E1022" s="104"/>
      <c r="F1022" s="104"/>
      <c r="G1022" s="104"/>
      <c r="H1022" s="104"/>
    </row>
    <row r="1023" spans="2:8" ht="35.1" customHeight="1">
      <c r="B1023" s="169"/>
      <c r="C1023" s="104"/>
      <c r="D1023" s="104"/>
      <c r="E1023" s="104"/>
      <c r="F1023" s="104"/>
      <c r="G1023" s="104"/>
      <c r="H1023" s="104"/>
    </row>
    <row r="1024" spans="2:8" ht="35.1" customHeight="1">
      <c r="B1024" s="169"/>
      <c r="C1024" s="104"/>
      <c r="D1024" s="104"/>
      <c r="E1024" s="104"/>
      <c r="F1024" s="104"/>
      <c r="G1024" s="104"/>
      <c r="H1024" s="104"/>
    </row>
    <row r="1025" spans="2:8" ht="35.1" customHeight="1">
      <c r="B1025" s="169"/>
      <c r="C1025" s="104"/>
      <c r="D1025" s="104"/>
      <c r="E1025" s="104"/>
      <c r="F1025" s="104"/>
      <c r="G1025" s="104"/>
      <c r="H1025" s="104"/>
    </row>
    <row r="1026" spans="2:8" ht="35.1" customHeight="1">
      <c r="B1026" s="169"/>
      <c r="C1026" s="104"/>
      <c r="D1026" s="104"/>
      <c r="E1026" s="104"/>
      <c r="F1026" s="104"/>
      <c r="G1026" s="104"/>
      <c r="H1026" s="104"/>
    </row>
    <row r="1027" spans="2:8" ht="35.1" customHeight="1">
      <c r="B1027" s="169"/>
      <c r="C1027" s="104"/>
      <c r="D1027" s="104"/>
      <c r="E1027" s="104"/>
      <c r="F1027" s="104"/>
      <c r="G1027" s="104"/>
      <c r="H1027" s="104"/>
    </row>
    <row r="1028" spans="2:8" ht="35.1" customHeight="1">
      <c r="B1028" s="169"/>
      <c r="C1028" s="104"/>
      <c r="D1028" s="104"/>
      <c r="E1028" s="104"/>
      <c r="F1028" s="104"/>
      <c r="G1028" s="104"/>
      <c r="H1028" s="104"/>
    </row>
    <row r="1029" spans="2:8" ht="35.1" customHeight="1">
      <c r="B1029" s="169"/>
      <c r="C1029" s="104"/>
      <c r="D1029" s="104"/>
      <c r="E1029" s="104"/>
      <c r="F1029" s="104"/>
      <c r="G1029" s="104"/>
      <c r="H1029" s="104"/>
    </row>
    <row r="1030" spans="2:8" ht="35.1" customHeight="1">
      <c r="B1030" s="169"/>
      <c r="C1030" s="104"/>
      <c r="D1030" s="104"/>
      <c r="E1030" s="104"/>
      <c r="F1030" s="104"/>
      <c r="G1030" s="104"/>
      <c r="H1030" s="104"/>
    </row>
    <row r="1031" spans="2:8" ht="35.1" customHeight="1">
      <c r="B1031" s="169"/>
      <c r="C1031" s="104"/>
      <c r="D1031" s="104"/>
      <c r="E1031" s="104"/>
      <c r="F1031" s="104"/>
      <c r="G1031" s="104"/>
      <c r="H1031" s="104"/>
    </row>
    <row r="1032" spans="2:8" ht="35.1" customHeight="1">
      <c r="B1032" s="169"/>
      <c r="C1032" s="104"/>
      <c r="D1032" s="104"/>
      <c r="E1032" s="104"/>
      <c r="F1032" s="104"/>
      <c r="G1032" s="104"/>
      <c r="H1032" s="104"/>
    </row>
    <row r="1033" spans="2:8" ht="35.1" customHeight="1">
      <c r="B1033" s="169"/>
      <c r="C1033" s="104"/>
      <c r="D1033" s="104"/>
      <c r="E1033" s="104"/>
      <c r="F1033" s="104"/>
      <c r="G1033" s="104"/>
      <c r="H1033" s="104"/>
    </row>
    <row r="1034" spans="2:8" ht="35.1" customHeight="1">
      <c r="B1034" s="169"/>
      <c r="C1034" s="104"/>
      <c r="D1034" s="104"/>
      <c r="E1034" s="104"/>
      <c r="F1034" s="104"/>
      <c r="G1034" s="104"/>
      <c r="H1034" s="104"/>
    </row>
    <row r="1035" spans="2:8" ht="35.1" customHeight="1">
      <c r="B1035" s="169"/>
      <c r="C1035" s="104"/>
      <c r="D1035" s="104"/>
      <c r="E1035" s="104"/>
      <c r="F1035" s="104"/>
      <c r="G1035" s="104"/>
      <c r="H1035" s="104"/>
    </row>
    <row r="1036" spans="2:8" ht="35.1" customHeight="1">
      <c r="B1036" s="169"/>
      <c r="C1036" s="104"/>
      <c r="D1036" s="104"/>
      <c r="E1036" s="104"/>
      <c r="F1036" s="104"/>
      <c r="G1036" s="104"/>
      <c r="H1036" s="104"/>
    </row>
    <row r="1037" spans="2:8" ht="35.1" customHeight="1">
      <c r="B1037" s="169"/>
      <c r="C1037" s="104"/>
      <c r="D1037" s="104"/>
      <c r="E1037" s="104"/>
      <c r="F1037" s="104"/>
      <c r="G1037" s="104"/>
      <c r="H1037" s="104"/>
    </row>
    <row r="1038" spans="2:8" ht="35.1" customHeight="1">
      <c r="B1038" s="169"/>
      <c r="C1038" s="104"/>
      <c r="D1038" s="104"/>
      <c r="E1038" s="104"/>
      <c r="F1038" s="104"/>
      <c r="G1038" s="104"/>
      <c r="H1038" s="104"/>
    </row>
    <row r="1039" spans="2:8" ht="35.1" customHeight="1">
      <c r="B1039" s="169"/>
      <c r="C1039" s="104"/>
      <c r="D1039" s="104"/>
      <c r="E1039" s="104"/>
      <c r="F1039" s="104"/>
      <c r="G1039" s="104"/>
      <c r="H1039" s="104"/>
    </row>
    <row r="1040" spans="2:8" ht="35.1" customHeight="1">
      <c r="B1040" s="169"/>
      <c r="C1040" s="104"/>
      <c r="D1040" s="104"/>
      <c r="E1040" s="104"/>
      <c r="F1040" s="104"/>
      <c r="G1040" s="104"/>
      <c r="H1040" s="104"/>
    </row>
    <row r="1041" spans="2:8" ht="35.1" customHeight="1">
      <c r="B1041" s="169"/>
      <c r="C1041" s="104"/>
      <c r="D1041" s="104"/>
      <c r="E1041" s="104"/>
      <c r="F1041" s="104"/>
      <c r="G1041" s="104"/>
      <c r="H1041" s="104"/>
    </row>
    <row r="1042" spans="2:8" ht="35.1" customHeight="1">
      <c r="B1042" s="169"/>
      <c r="C1042" s="104"/>
      <c r="D1042" s="104"/>
      <c r="E1042" s="104"/>
      <c r="F1042" s="104"/>
      <c r="G1042" s="104"/>
      <c r="H1042" s="104"/>
    </row>
    <row r="1043" spans="2:8" ht="35.1" customHeight="1">
      <c r="B1043" s="169"/>
      <c r="C1043" s="104"/>
      <c r="D1043" s="104"/>
      <c r="E1043" s="104"/>
      <c r="F1043" s="104"/>
      <c r="G1043" s="104"/>
      <c r="H1043" s="104"/>
    </row>
    <row r="1044" spans="2:8" ht="35.1" customHeight="1">
      <c r="B1044" s="169"/>
      <c r="C1044" s="104"/>
      <c r="D1044" s="104"/>
      <c r="E1044" s="104"/>
      <c r="F1044" s="104"/>
      <c r="G1044" s="104"/>
      <c r="H1044" s="104"/>
    </row>
    <row r="1045" spans="2:8" ht="35.1" customHeight="1">
      <c r="B1045" s="169"/>
      <c r="C1045" s="104"/>
      <c r="D1045" s="104"/>
      <c r="E1045" s="104"/>
      <c r="F1045" s="104"/>
      <c r="G1045" s="104"/>
      <c r="H1045" s="104"/>
    </row>
    <row r="1046" spans="2:8" ht="35.1" customHeight="1">
      <c r="B1046" s="169"/>
      <c r="C1046" s="104"/>
      <c r="D1046" s="104"/>
      <c r="E1046" s="104"/>
      <c r="F1046" s="104"/>
      <c r="G1046" s="104"/>
      <c r="H1046" s="104"/>
    </row>
    <row r="1047" spans="2:8" ht="35.1" customHeight="1">
      <c r="B1047" s="169"/>
      <c r="C1047" s="104"/>
      <c r="D1047" s="104"/>
      <c r="E1047" s="104"/>
      <c r="F1047" s="104"/>
      <c r="G1047" s="104"/>
      <c r="H1047" s="104"/>
    </row>
    <row r="1048" spans="2:8" ht="35.1" customHeight="1">
      <c r="B1048" s="169"/>
      <c r="C1048" s="104"/>
      <c r="D1048" s="104"/>
      <c r="E1048" s="104"/>
      <c r="F1048" s="104"/>
      <c r="G1048" s="104"/>
      <c r="H1048" s="104"/>
    </row>
    <row r="1049" spans="2:8" ht="35.1" customHeight="1">
      <c r="B1049" s="169"/>
      <c r="C1049" s="104"/>
      <c r="D1049" s="104"/>
      <c r="E1049" s="104"/>
      <c r="F1049" s="104"/>
      <c r="G1049" s="104"/>
      <c r="H1049" s="104"/>
    </row>
    <row r="1050" spans="2:8" ht="35.1" customHeight="1">
      <c r="B1050" s="169"/>
      <c r="C1050" s="104"/>
      <c r="D1050" s="104"/>
      <c r="E1050" s="104"/>
      <c r="F1050" s="104"/>
      <c r="G1050" s="104"/>
      <c r="H1050" s="104"/>
    </row>
    <row r="1051" spans="2:8" ht="35.1" customHeight="1">
      <c r="B1051" s="169"/>
      <c r="C1051" s="104"/>
      <c r="D1051" s="104"/>
      <c r="E1051" s="104"/>
      <c r="F1051" s="104"/>
      <c r="G1051" s="104"/>
      <c r="H1051" s="104"/>
    </row>
    <row r="1052" spans="2:8" ht="35.1" customHeight="1">
      <c r="B1052" s="169"/>
      <c r="C1052" s="104"/>
      <c r="D1052" s="104"/>
      <c r="E1052" s="104"/>
      <c r="F1052" s="104"/>
      <c r="G1052" s="104"/>
      <c r="H1052" s="104"/>
    </row>
    <row r="1053" spans="2:8" ht="35.1" customHeight="1">
      <c r="B1053" s="169"/>
      <c r="C1053" s="104"/>
      <c r="D1053" s="104"/>
      <c r="E1053" s="104"/>
      <c r="F1053" s="104"/>
      <c r="G1053" s="104"/>
      <c r="H1053" s="104"/>
    </row>
    <row r="1054" spans="2:8" ht="35.1" customHeight="1">
      <c r="B1054" s="169"/>
      <c r="C1054" s="104"/>
      <c r="D1054" s="104"/>
      <c r="E1054" s="104"/>
      <c r="F1054" s="104"/>
      <c r="G1054" s="104"/>
      <c r="H1054" s="104"/>
    </row>
    <row r="1055" spans="2:8" ht="35.1" customHeight="1">
      <c r="B1055" s="169"/>
      <c r="C1055" s="104"/>
      <c r="D1055" s="104"/>
      <c r="E1055" s="104"/>
      <c r="F1055" s="104"/>
      <c r="G1055" s="104"/>
      <c r="H1055" s="104"/>
    </row>
    <row r="1056" spans="2:8" ht="35.1" customHeight="1">
      <c r="B1056" s="169"/>
      <c r="C1056" s="104"/>
      <c r="D1056" s="104"/>
      <c r="E1056" s="104"/>
      <c r="F1056" s="104"/>
      <c r="G1056" s="104"/>
      <c r="H1056" s="104"/>
    </row>
    <row r="1057" spans="2:8" ht="35.1" customHeight="1">
      <c r="B1057" s="169"/>
      <c r="C1057" s="104"/>
      <c r="D1057" s="104"/>
      <c r="E1057" s="104"/>
      <c r="F1057" s="104"/>
      <c r="G1057" s="104"/>
      <c r="H1057" s="104"/>
    </row>
    <row r="1058" spans="2:8" ht="35.1" customHeight="1">
      <c r="B1058" s="169"/>
      <c r="C1058" s="104"/>
      <c r="D1058" s="104"/>
      <c r="E1058" s="104"/>
      <c r="F1058" s="104"/>
      <c r="G1058" s="104"/>
      <c r="H1058" s="104"/>
    </row>
    <row r="1059" spans="2:8" ht="35.1" customHeight="1">
      <c r="B1059" s="169"/>
      <c r="C1059" s="104"/>
      <c r="D1059" s="104"/>
      <c r="E1059" s="104"/>
      <c r="F1059" s="104"/>
      <c r="G1059" s="104"/>
      <c r="H1059" s="104"/>
    </row>
    <row r="1060" spans="2:8" ht="35.1" customHeight="1">
      <c r="B1060" s="169"/>
      <c r="C1060" s="104"/>
      <c r="D1060" s="104"/>
      <c r="E1060" s="104"/>
      <c r="F1060" s="104"/>
      <c r="G1060" s="104"/>
      <c r="H1060" s="104"/>
    </row>
    <row r="1061" spans="2:8" ht="35.1" customHeight="1">
      <c r="B1061" s="169"/>
      <c r="C1061" s="104"/>
      <c r="D1061" s="104"/>
      <c r="E1061" s="104"/>
      <c r="F1061" s="104"/>
      <c r="G1061" s="104"/>
      <c r="H1061" s="104"/>
    </row>
    <row r="1062" spans="2:8" ht="35.1" customHeight="1">
      <c r="B1062" s="169"/>
      <c r="C1062" s="104"/>
      <c r="D1062" s="104"/>
      <c r="E1062" s="104"/>
      <c r="F1062" s="104"/>
      <c r="G1062" s="104"/>
      <c r="H1062" s="104"/>
    </row>
    <row r="1063" spans="2:8" ht="35.1" customHeight="1">
      <c r="B1063" s="169"/>
      <c r="C1063" s="104"/>
      <c r="D1063" s="104"/>
      <c r="E1063" s="104"/>
      <c r="F1063" s="104"/>
      <c r="G1063" s="104"/>
      <c r="H1063" s="104"/>
    </row>
    <row r="1064" spans="2:8" ht="35.1" customHeight="1">
      <c r="B1064" s="169"/>
      <c r="C1064" s="104"/>
      <c r="D1064" s="104"/>
      <c r="E1064" s="104"/>
      <c r="F1064" s="104"/>
      <c r="G1064" s="104"/>
      <c r="H1064" s="104"/>
    </row>
    <row r="1065" spans="2:8" ht="35.1" customHeight="1">
      <c r="B1065" s="169"/>
      <c r="C1065" s="104"/>
      <c r="D1065" s="104"/>
      <c r="E1065" s="104"/>
      <c r="F1065" s="104"/>
      <c r="G1065" s="104"/>
      <c r="H1065" s="104"/>
    </row>
    <row r="1066" spans="2:8" ht="35.1" customHeight="1">
      <c r="B1066" s="169"/>
      <c r="C1066" s="104"/>
      <c r="D1066" s="104"/>
      <c r="E1066" s="104"/>
      <c r="F1066" s="104"/>
      <c r="G1066" s="104"/>
      <c r="H1066" s="104"/>
    </row>
    <row r="1067" spans="2:8" ht="35.1" customHeight="1">
      <c r="B1067" s="169"/>
      <c r="C1067" s="104"/>
      <c r="D1067" s="104"/>
      <c r="E1067" s="104"/>
      <c r="F1067" s="104"/>
      <c r="G1067" s="104"/>
      <c r="H1067" s="104"/>
    </row>
    <row r="1068" spans="2:8" ht="35.1" customHeight="1">
      <c r="B1068" s="169"/>
      <c r="C1068" s="104"/>
      <c r="D1068" s="104"/>
      <c r="E1068" s="104"/>
      <c r="F1068" s="104"/>
      <c r="G1068" s="104"/>
      <c r="H1068" s="104"/>
    </row>
    <row r="1069" spans="2:8" ht="35.1" customHeight="1">
      <c r="B1069" s="169"/>
      <c r="C1069" s="104"/>
      <c r="D1069" s="104"/>
      <c r="E1069" s="104"/>
      <c r="F1069" s="104"/>
      <c r="G1069" s="104"/>
      <c r="H1069" s="104"/>
    </row>
    <row r="1070" spans="2:8" ht="35.1" customHeight="1">
      <c r="B1070" s="169"/>
      <c r="C1070" s="104"/>
      <c r="D1070" s="104"/>
      <c r="E1070" s="104"/>
      <c r="F1070" s="104"/>
      <c r="G1070" s="104"/>
      <c r="H1070" s="104"/>
    </row>
    <row r="1071" spans="2:8" ht="35.1" customHeight="1">
      <c r="B1071" s="169"/>
      <c r="C1071" s="104"/>
      <c r="D1071" s="104"/>
      <c r="E1071" s="104"/>
      <c r="F1071" s="104"/>
      <c r="G1071" s="104"/>
      <c r="H1071" s="104"/>
    </row>
    <row r="1072" spans="2:8" ht="35.1" customHeight="1">
      <c r="B1072" s="169"/>
      <c r="C1072" s="104"/>
      <c r="D1072" s="104"/>
      <c r="E1072" s="104"/>
      <c r="F1072" s="104"/>
      <c r="G1072" s="104"/>
      <c r="H1072" s="104"/>
    </row>
    <row r="1073" spans="2:8" ht="35.1" customHeight="1">
      <c r="B1073" s="169"/>
      <c r="C1073" s="104"/>
      <c r="D1073" s="104"/>
      <c r="E1073" s="104"/>
      <c r="F1073" s="104"/>
      <c r="G1073" s="104"/>
      <c r="H1073" s="104"/>
    </row>
    <row r="1074" spans="2:8" ht="35.1" customHeight="1">
      <c r="B1074" s="169"/>
      <c r="C1074" s="104"/>
      <c r="D1074" s="104"/>
      <c r="E1074" s="104"/>
      <c r="F1074" s="104"/>
      <c r="G1074" s="104"/>
      <c r="H1074" s="104"/>
    </row>
    <row r="1075" spans="2:8" ht="35.1" customHeight="1">
      <c r="B1075" s="169"/>
      <c r="C1075" s="104"/>
      <c r="D1075" s="104"/>
      <c r="E1075" s="104"/>
      <c r="F1075" s="104"/>
      <c r="G1075" s="104"/>
      <c r="H1075" s="104"/>
    </row>
    <row r="1076" spans="2:8" ht="35.1" customHeight="1">
      <c r="B1076" s="169"/>
      <c r="C1076" s="104"/>
      <c r="D1076" s="104"/>
      <c r="E1076" s="104"/>
      <c r="F1076" s="104"/>
      <c r="G1076" s="104"/>
      <c r="H1076" s="104"/>
    </row>
    <row r="1077" spans="2:8" ht="35.1" customHeight="1">
      <c r="B1077" s="169"/>
      <c r="C1077" s="104"/>
      <c r="D1077" s="104"/>
      <c r="E1077" s="104"/>
      <c r="F1077" s="104"/>
      <c r="G1077" s="104"/>
      <c r="H1077" s="104"/>
    </row>
    <row r="1078" spans="2:8" ht="35.1" customHeight="1">
      <c r="B1078" s="169"/>
      <c r="C1078" s="104"/>
      <c r="D1078" s="104"/>
      <c r="E1078" s="104"/>
      <c r="F1078" s="104"/>
      <c r="G1078" s="104"/>
      <c r="H1078" s="104"/>
    </row>
    <row r="1079" spans="2:8" ht="35.1" customHeight="1">
      <c r="B1079" s="169"/>
      <c r="C1079" s="104"/>
      <c r="D1079" s="104"/>
      <c r="E1079" s="104"/>
      <c r="F1079" s="104"/>
      <c r="G1079" s="104"/>
      <c r="H1079" s="104"/>
    </row>
    <row r="1080" spans="2:8" ht="35.1" customHeight="1">
      <c r="B1080" s="169"/>
      <c r="C1080" s="104"/>
      <c r="D1080" s="104"/>
      <c r="E1080" s="104"/>
      <c r="F1080" s="104"/>
      <c r="G1080" s="104"/>
      <c r="H1080" s="104"/>
    </row>
    <row r="1081" spans="2:8" ht="35.1" customHeight="1">
      <c r="B1081" s="169"/>
      <c r="C1081" s="104"/>
      <c r="D1081" s="104"/>
      <c r="E1081" s="104"/>
      <c r="F1081" s="104"/>
      <c r="G1081" s="104"/>
      <c r="H1081" s="104"/>
    </row>
    <row r="1082" spans="2:8" ht="35.1" customHeight="1">
      <c r="B1082" s="169"/>
      <c r="C1082" s="104"/>
      <c r="D1082" s="104"/>
      <c r="E1082" s="104"/>
      <c r="F1082" s="104"/>
      <c r="G1082" s="104"/>
      <c r="H1082" s="104"/>
    </row>
    <row r="1083" spans="2:8" ht="35.1" customHeight="1">
      <c r="B1083" s="169"/>
      <c r="C1083" s="104"/>
      <c r="D1083" s="104"/>
      <c r="E1083" s="104"/>
      <c r="F1083" s="104"/>
      <c r="G1083" s="104"/>
      <c r="H1083" s="104"/>
    </row>
    <row r="1084" spans="2:8" ht="35.1" customHeight="1">
      <c r="B1084" s="169"/>
      <c r="C1084" s="104"/>
      <c r="D1084" s="104"/>
      <c r="E1084" s="104"/>
      <c r="F1084" s="104"/>
      <c r="G1084" s="104"/>
      <c r="H1084" s="104"/>
    </row>
    <row r="1085" spans="2:8" ht="35.1" customHeight="1">
      <c r="B1085" s="169"/>
      <c r="C1085" s="104"/>
      <c r="D1085" s="104"/>
      <c r="E1085" s="104"/>
      <c r="F1085" s="104"/>
      <c r="G1085" s="104"/>
      <c r="H1085" s="104"/>
    </row>
    <row r="1086" spans="2:8" ht="35.1" customHeight="1">
      <c r="B1086" s="169"/>
      <c r="C1086" s="104"/>
      <c r="D1086" s="104"/>
      <c r="E1086" s="104"/>
      <c r="F1086" s="104"/>
      <c r="G1086" s="104"/>
      <c r="H1086" s="104"/>
    </row>
    <row r="1087" spans="2:8" ht="35.1" customHeight="1">
      <c r="B1087" s="169"/>
      <c r="C1087" s="104"/>
      <c r="D1087" s="104"/>
      <c r="E1087" s="104"/>
      <c r="F1087" s="104"/>
      <c r="G1087" s="104"/>
      <c r="H1087" s="104"/>
    </row>
    <row r="1088" spans="2:8" ht="35.1" customHeight="1">
      <c r="B1088" s="169"/>
      <c r="C1088" s="104"/>
      <c r="D1088" s="104"/>
      <c r="E1088" s="104"/>
      <c r="F1088" s="104"/>
      <c r="G1088" s="104"/>
      <c r="H1088" s="104"/>
    </row>
    <row r="1089" spans="2:8" ht="35.1" customHeight="1">
      <c r="B1089" s="169"/>
      <c r="C1089" s="104"/>
      <c r="D1089" s="104"/>
      <c r="E1089" s="104"/>
      <c r="F1089" s="104"/>
      <c r="G1089" s="104"/>
      <c r="H1089" s="104"/>
    </row>
    <row r="1090" spans="2:8" ht="35.1" customHeight="1">
      <c r="B1090" s="169"/>
      <c r="C1090" s="104"/>
      <c r="D1090" s="104"/>
      <c r="E1090" s="104"/>
      <c r="F1090" s="104"/>
      <c r="G1090" s="104"/>
      <c r="H1090" s="104"/>
    </row>
    <row r="1091" spans="2:8" ht="35.1" customHeight="1">
      <c r="B1091" s="169"/>
      <c r="C1091" s="104"/>
      <c r="D1091" s="104"/>
      <c r="E1091" s="104"/>
      <c r="F1091" s="104"/>
      <c r="G1091" s="104"/>
      <c r="H1091" s="104"/>
    </row>
    <row r="1092" spans="2:8" ht="35.1" customHeight="1">
      <c r="B1092" s="169"/>
      <c r="C1092" s="104"/>
      <c r="D1092" s="104"/>
      <c r="E1092" s="104"/>
      <c r="F1092" s="104"/>
      <c r="G1092" s="104"/>
      <c r="H1092" s="104"/>
    </row>
    <row r="1093" spans="2:8" ht="35.1" customHeight="1">
      <c r="B1093" s="169"/>
      <c r="C1093" s="104"/>
      <c r="D1093" s="104"/>
      <c r="E1093" s="104"/>
      <c r="F1093" s="104"/>
      <c r="G1093" s="104"/>
      <c r="H1093" s="104"/>
    </row>
    <row r="1094" spans="2:8" ht="35.1" customHeight="1">
      <c r="B1094" s="169"/>
      <c r="C1094" s="104"/>
      <c r="D1094" s="104"/>
      <c r="E1094" s="104"/>
      <c r="F1094" s="104"/>
      <c r="G1094" s="104"/>
      <c r="H1094" s="104"/>
    </row>
    <row r="1095" spans="2:8" ht="35.1" customHeight="1">
      <c r="B1095" s="169"/>
      <c r="C1095" s="104"/>
      <c r="D1095" s="104"/>
      <c r="E1095" s="104"/>
      <c r="F1095" s="104"/>
      <c r="G1095" s="104"/>
      <c r="H1095" s="104"/>
    </row>
    <row r="1096" spans="2:8" ht="35.1" customHeight="1">
      <c r="B1096" s="169"/>
      <c r="C1096" s="104"/>
      <c r="D1096" s="104"/>
      <c r="E1096" s="104"/>
      <c r="F1096" s="104"/>
      <c r="G1096" s="104"/>
      <c r="H1096" s="104"/>
    </row>
    <row r="1097" spans="2:8" ht="35.1" customHeight="1">
      <c r="B1097" s="169"/>
      <c r="C1097" s="104"/>
      <c r="D1097" s="104"/>
      <c r="E1097" s="104"/>
      <c r="F1097" s="104"/>
      <c r="G1097" s="104"/>
      <c r="H1097" s="104"/>
    </row>
    <row r="1098" spans="2:8" ht="35.1" customHeight="1">
      <c r="B1098" s="169"/>
      <c r="C1098" s="104"/>
      <c r="D1098" s="104"/>
      <c r="E1098" s="104"/>
      <c r="F1098" s="104"/>
      <c r="G1098" s="104"/>
      <c r="H1098" s="104"/>
    </row>
    <row r="1099" spans="2:8" ht="35.1" customHeight="1">
      <c r="B1099" s="169"/>
      <c r="C1099" s="104"/>
      <c r="D1099" s="104"/>
      <c r="E1099" s="104"/>
      <c r="F1099" s="104"/>
      <c r="G1099" s="104"/>
      <c r="H1099" s="104"/>
    </row>
    <row r="1100" spans="2:8" ht="35.1" customHeight="1">
      <c r="B1100" s="169"/>
      <c r="C1100" s="104"/>
      <c r="D1100" s="104"/>
      <c r="E1100" s="104"/>
      <c r="F1100" s="104"/>
      <c r="G1100" s="104"/>
      <c r="H1100" s="104"/>
    </row>
    <row r="1101" spans="2:8" ht="35.1" customHeight="1">
      <c r="B1101" s="169"/>
      <c r="C1101" s="104"/>
      <c r="D1101" s="104"/>
      <c r="E1101" s="104"/>
      <c r="F1101" s="104"/>
      <c r="G1101" s="104"/>
      <c r="H1101" s="104"/>
    </row>
    <row r="1102" spans="2:8" ht="35.1" customHeight="1">
      <c r="B1102" s="169"/>
      <c r="C1102" s="104"/>
      <c r="D1102" s="104"/>
      <c r="E1102" s="104"/>
      <c r="F1102" s="104"/>
      <c r="G1102" s="104"/>
      <c r="H1102" s="104"/>
    </row>
    <row r="1103" spans="2:8" ht="35.1" customHeight="1">
      <c r="B1103" s="169"/>
      <c r="C1103" s="104"/>
      <c r="D1103" s="104"/>
      <c r="E1103" s="104"/>
      <c r="F1103" s="104"/>
      <c r="G1103" s="104"/>
      <c r="H1103" s="104"/>
    </row>
    <row r="1104" spans="2:8" ht="35.1" customHeight="1">
      <c r="B1104" s="169"/>
      <c r="C1104" s="104"/>
      <c r="D1104" s="104"/>
      <c r="E1104" s="104"/>
      <c r="F1104" s="104"/>
      <c r="G1104" s="104"/>
      <c r="H1104" s="104"/>
    </row>
    <row r="1105" spans="2:8" ht="35.1" customHeight="1">
      <c r="B1105" s="169"/>
      <c r="C1105" s="104"/>
      <c r="D1105" s="104"/>
      <c r="E1105" s="104"/>
      <c r="F1105" s="104"/>
      <c r="G1105" s="104"/>
      <c r="H1105" s="104"/>
    </row>
    <row r="1106" spans="2:8" ht="35.1" customHeight="1">
      <c r="B1106" s="169"/>
      <c r="C1106" s="104"/>
      <c r="D1106" s="104"/>
      <c r="E1106" s="104"/>
      <c r="F1106" s="104"/>
      <c r="G1106" s="104"/>
      <c r="H1106" s="104"/>
    </row>
    <row r="1107" spans="2:8" ht="35.1" customHeight="1">
      <c r="B1107" s="169"/>
      <c r="C1107" s="104"/>
      <c r="D1107" s="104"/>
      <c r="E1107" s="104"/>
      <c r="F1107" s="104"/>
      <c r="G1107" s="104"/>
      <c r="H1107" s="104"/>
    </row>
    <row r="1108" spans="2:8" ht="35.1" customHeight="1">
      <c r="B1108" s="169"/>
      <c r="C1108" s="104"/>
      <c r="D1108" s="104"/>
      <c r="E1108" s="104"/>
      <c r="F1108" s="104"/>
      <c r="G1108" s="104"/>
      <c r="H1108" s="104"/>
    </row>
    <row r="1109" spans="2:8" ht="35.1" customHeight="1">
      <c r="B1109" s="169"/>
      <c r="C1109" s="104"/>
      <c r="D1109" s="104"/>
      <c r="E1109" s="104"/>
      <c r="F1109" s="104"/>
      <c r="G1109" s="104"/>
      <c r="H1109" s="104"/>
    </row>
    <row r="1110" spans="2:8" ht="35.1" customHeight="1">
      <c r="B1110" s="169"/>
      <c r="C1110" s="104"/>
      <c r="D1110" s="104"/>
      <c r="E1110" s="104"/>
      <c r="F1110" s="104"/>
      <c r="G1110" s="104"/>
      <c r="H1110" s="104"/>
    </row>
    <row r="1111" spans="2:8" ht="35.1" customHeight="1">
      <c r="B1111" s="169"/>
      <c r="C1111" s="104"/>
      <c r="D1111" s="104"/>
      <c r="E1111" s="104"/>
      <c r="F1111" s="104"/>
      <c r="G1111" s="104"/>
      <c r="H1111" s="104"/>
    </row>
    <row r="1112" spans="2:8" ht="35.1" customHeight="1">
      <c r="B1112" s="169"/>
      <c r="C1112" s="104"/>
      <c r="D1112" s="104"/>
      <c r="E1112" s="104"/>
      <c r="F1112" s="104"/>
      <c r="G1112" s="104"/>
      <c r="H1112" s="104"/>
    </row>
    <row r="1113" spans="2:8" ht="35.1" customHeight="1">
      <c r="B1113" s="169"/>
      <c r="C1113" s="104"/>
      <c r="D1113" s="104"/>
      <c r="E1113" s="104"/>
      <c r="F1113" s="104"/>
      <c r="G1113" s="104"/>
      <c r="H1113" s="104"/>
    </row>
    <row r="1114" spans="2:8" ht="35.1" customHeight="1">
      <c r="B1114" s="169"/>
      <c r="C1114" s="104"/>
      <c r="D1114" s="104"/>
      <c r="E1114" s="104"/>
      <c r="F1114" s="104"/>
      <c r="G1114" s="104"/>
      <c r="H1114" s="104"/>
    </row>
    <row r="1115" spans="2:8" ht="35.1" customHeight="1">
      <c r="B1115" s="169"/>
      <c r="C1115" s="104"/>
      <c r="D1115" s="104"/>
      <c r="E1115" s="104"/>
      <c r="F1115" s="104"/>
      <c r="G1115" s="104"/>
      <c r="H1115" s="104"/>
    </row>
    <row r="1116" spans="2:8" ht="35.1" customHeight="1">
      <c r="B1116" s="169"/>
      <c r="C1116" s="104"/>
      <c r="D1116" s="104"/>
      <c r="E1116" s="104"/>
      <c r="F1116" s="104"/>
      <c r="G1116" s="104"/>
      <c r="H1116" s="104"/>
    </row>
    <row r="1117" spans="2:8" ht="35.1" customHeight="1">
      <c r="B1117" s="169"/>
      <c r="C1117" s="104"/>
      <c r="D1117" s="104"/>
      <c r="E1117" s="104"/>
      <c r="F1117" s="104"/>
      <c r="G1117" s="104"/>
      <c r="H1117" s="104"/>
    </row>
    <row r="1118" spans="2:8" ht="35.1" customHeight="1">
      <c r="B1118" s="169"/>
      <c r="C1118" s="104"/>
      <c r="D1118" s="104"/>
      <c r="E1118" s="104"/>
      <c r="F1118" s="104"/>
      <c r="G1118" s="104"/>
      <c r="H1118" s="104"/>
    </row>
    <row r="1119" spans="2:8" ht="35.1" customHeight="1">
      <c r="B1119" s="169"/>
      <c r="C1119" s="104"/>
      <c r="D1119" s="104"/>
      <c r="E1119" s="104"/>
      <c r="F1119" s="104"/>
      <c r="G1119" s="104"/>
      <c r="H1119" s="104"/>
    </row>
    <row r="1120" spans="2:8" ht="35.1" customHeight="1">
      <c r="B1120" s="169"/>
      <c r="C1120" s="104"/>
      <c r="D1120" s="104"/>
      <c r="E1120" s="104"/>
      <c r="F1120" s="104"/>
      <c r="G1120" s="104"/>
      <c r="H1120" s="104"/>
    </row>
    <row r="1121" spans="2:8" ht="35.1" customHeight="1">
      <c r="B1121" s="169"/>
      <c r="C1121" s="104"/>
      <c r="D1121" s="104"/>
      <c r="E1121" s="104"/>
      <c r="F1121" s="104"/>
      <c r="G1121" s="104"/>
      <c r="H1121" s="104"/>
    </row>
    <row r="1122" spans="2:8" ht="35.1" customHeight="1">
      <c r="B1122" s="169"/>
      <c r="C1122" s="104"/>
      <c r="D1122" s="104"/>
      <c r="E1122" s="104"/>
      <c r="F1122" s="104"/>
      <c r="G1122" s="104"/>
      <c r="H1122" s="104"/>
    </row>
    <row r="1123" spans="2:8" ht="35.1" customHeight="1">
      <c r="B1123" s="169"/>
      <c r="C1123" s="104"/>
      <c r="D1123" s="104"/>
      <c r="E1123" s="104"/>
      <c r="F1123" s="104"/>
      <c r="G1123" s="104"/>
      <c r="H1123" s="104"/>
    </row>
    <row r="1124" spans="2:8" ht="35.1" customHeight="1">
      <c r="B1124" s="169"/>
      <c r="C1124" s="104"/>
      <c r="D1124" s="104"/>
      <c r="E1124" s="104"/>
      <c r="F1124" s="104"/>
      <c r="G1124" s="104"/>
      <c r="H1124" s="104"/>
    </row>
    <row r="1125" spans="2:8" ht="35.1" customHeight="1">
      <c r="B1125" s="169"/>
      <c r="C1125" s="104"/>
      <c r="D1125" s="104"/>
      <c r="E1125" s="104"/>
      <c r="F1125" s="104"/>
      <c r="G1125" s="104"/>
      <c r="H1125" s="104"/>
    </row>
    <row r="1126" spans="2:8" ht="35.1" customHeight="1">
      <c r="B1126" s="169"/>
      <c r="C1126" s="104"/>
      <c r="D1126" s="104"/>
      <c r="E1126" s="104"/>
      <c r="F1126" s="104"/>
      <c r="G1126" s="104"/>
      <c r="H1126" s="104"/>
    </row>
    <row r="1127" spans="2:8" ht="35.1" customHeight="1">
      <c r="B1127" s="169"/>
      <c r="C1127" s="104"/>
      <c r="D1127" s="104"/>
      <c r="E1127" s="104"/>
      <c r="F1127" s="104"/>
      <c r="G1127" s="104"/>
      <c r="H1127" s="104"/>
    </row>
    <row r="1128" spans="2:8" ht="35.1" customHeight="1">
      <c r="B1128" s="169"/>
      <c r="C1128" s="104"/>
      <c r="D1128" s="104"/>
      <c r="E1128" s="104"/>
      <c r="F1128" s="104"/>
      <c r="G1128" s="104"/>
      <c r="H1128" s="104"/>
    </row>
    <row r="1129" spans="2:8" ht="35.1" customHeight="1">
      <c r="B1129" s="169"/>
      <c r="C1129" s="104"/>
      <c r="D1129" s="104"/>
      <c r="E1129" s="104"/>
      <c r="F1129" s="104"/>
      <c r="G1129" s="104"/>
      <c r="H1129" s="104"/>
    </row>
    <row r="1130" spans="2:8" ht="35.1" customHeight="1">
      <c r="B1130" s="169"/>
      <c r="C1130" s="104"/>
      <c r="D1130" s="104"/>
      <c r="E1130" s="104"/>
      <c r="F1130" s="104"/>
      <c r="G1130" s="104"/>
      <c r="H1130" s="104"/>
    </row>
    <row r="1131" spans="2:8" ht="35.1" customHeight="1">
      <c r="B1131" s="169"/>
      <c r="C1131" s="104"/>
      <c r="D1131" s="104"/>
      <c r="E1131" s="104"/>
      <c r="F1131" s="104"/>
      <c r="G1131" s="104"/>
      <c r="H1131" s="104"/>
    </row>
    <row r="1132" spans="2:8" ht="35.1" customHeight="1">
      <c r="B1132" s="169"/>
      <c r="C1132" s="104"/>
      <c r="D1132" s="104"/>
      <c r="E1132" s="104"/>
      <c r="F1132" s="104"/>
      <c r="G1132" s="104"/>
      <c r="H1132" s="104"/>
    </row>
    <row r="1133" spans="2:8" ht="35.1" customHeight="1">
      <c r="B1133" s="169"/>
      <c r="C1133" s="104"/>
      <c r="D1133" s="104"/>
      <c r="E1133" s="104"/>
      <c r="F1133" s="104"/>
      <c r="G1133" s="104"/>
      <c r="H1133" s="104"/>
    </row>
    <row r="1134" spans="2:8" ht="35.1" customHeight="1">
      <c r="B1134" s="169"/>
      <c r="C1134" s="104"/>
      <c r="D1134" s="104"/>
      <c r="E1134" s="104"/>
      <c r="F1134" s="104"/>
      <c r="G1134" s="104"/>
      <c r="H1134" s="104"/>
    </row>
    <row r="1135" spans="2:8" ht="35.1" customHeight="1">
      <c r="B1135" s="169"/>
      <c r="C1135" s="104"/>
      <c r="D1135" s="104"/>
      <c r="E1135" s="104"/>
      <c r="F1135" s="104"/>
      <c r="G1135" s="104"/>
      <c r="H1135" s="104"/>
    </row>
    <row r="1136" spans="2:8" ht="35.1" customHeight="1">
      <c r="B1136" s="169"/>
      <c r="C1136" s="104"/>
      <c r="D1136" s="104"/>
      <c r="E1136" s="104"/>
      <c r="F1136" s="104"/>
      <c r="G1136" s="104"/>
      <c r="H1136" s="104"/>
    </row>
    <row r="1137" spans="2:8" ht="35.1" customHeight="1">
      <c r="B1137" s="169"/>
      <c r="C1137" s="104"/>
      <c r="D1137" s="104"/>
      <c r="E1137" s="104"/>
      <c r="F1137" s="104"/>
      <c r="G1137" s="104"/>
      <c r="H1137" s="104"/>
    </row>
    <row r="1138" spans="2:8" ht="35.1" customHeight="1">
      <c r="B1138" s="169"/>
      <c r="C1138" s="104"/>
      <c r="D1138" s="104"/>
      <c r="E1138" s="104"/>
      <c r="F1138" s="104"/>
      <c r="G1138" s="104"/>
      <c r="H1138" s="104"/>
    </row>
    <row r="1139" spans="2:8" ht="35.1" customHeight="1">
      <c r="B1139" s="169"/>
      <c r="C1139" s="104"/>
      <c r="D1139" s="104"/>
      <c r="E1139" s="104"/>
      <c r="F1139" s="104"/>
      <c r="G1139" s="104"/>
      <c r="H1139" s="104"/>
    </row>
    <row r="1140" spans="2:8" ht="35.1" customHeight="1">
      <c r="B1140" s="169"/>
      <c r="C1140" s="104"/>
      <c r="D1140" s="104"/>
      <c r="E1140" s="104"/>
      <c r="F1140" s="104"/>
      <c r="G1140" s="104"/>
      <c r="H1140" s="104"/>
    </row>
    <row r="1141" spans="2:8" ht="35.1" customHeight="1">
      <c r="B1141" s="169"/>
      <c r="C1141" s="104"/>
      <c r="D1141" s="104"/>
      <c r="E1141" s="104"/>
      <c r="F1141" s="104"/>
      <c r="G1141" s="104"/>
      <c r="H1141" s="104"/>
    </row>
    <row r="1142" spans="2:8" ht="35.1" customHeight="1">
      <c r="B1142" s="169"/>
      <c r="C1142" s="104"/>
      <c r="D1142" s="104"/>
      <c r="E1142" s="104"/>
      <c r="F1142" s="104"/>
      <c r="G1142" s="104"/>
      <c r="H1142" s="104"/>
    </row>
    <row r="1143" spans="2:8" ht="35.1" customHeight="1">
      <c r="B1143" s="169"/>
      <c r="C1143" s="104"/>
      <c r="D1143" s="104"/>
      <c r="E1143" s="104"/>
      <c r="F1143" s="104"/>
      <c r="G1143" s="104"/>
      <c r="H1143" s="104"/>
    </row>
    <row r="1144" spans="2:8" ht="35.1" customHeight="1">
      <c r="B1144" s="169"/>
      <c r="C1144" s="104"/>
      <c r="D1144" s="104"/>
      <c r="E1144" s="104"/>
      <c r="F1144" s="104"/>
      <c r="G1144" s="104"/>
      <c r="H1144" s="104"/>
    </row>
    <row r="1145" spans="2:8" ht="35.1" customHeight="1">
      <c r="B1145" s="169"/>
      <c r="C1145" s="104"/>
      <c r="D1145" s="104"/>
      <c r="E1145" s="104"/>
      <c r="F1145" s="104"/>
      <c r="G1145" s="104"/>
      <c r="H1145" s="104"/>
    </row>
    <row r="1146" spans="2:8" ht="35.1" customHeight="1">
      <c r="B1146" s="169"/>
      <c r="C1146" s="104"/>
      <c r="D1146" s="104"/>
      <c r="E1146" s="104"/>
      <c r="F1146" s="104"/>
      <c r="G1146" s="104"/>
      <c r="H1146" s="104"/>
    </row>
    <row r="1147" spans="2:8" ht="35.1" customHeight="1">
      <c r="B1147" s="169"/>
      <c r="C1147" s="104"/>
      <c r="D1147" s="104"/>
      <c r="E1147" s="104"/>
      <c r="F1147" s="104"/>
      <c r="G1147" s="104"/>
      <c r="H1147" s="104"/>
    </row>
    <row r="1148" spans="2:8" ht="35.1" customHeight="1">
      <c r="B1148" s="169"/>
      <c r="C1148" s="104"/>
      <c r="D1148" s="104"/>
      <c r="E1148" s="104"/>
      <c r="F1148" s="104"/>
      <c r="G1148" s="104"/>
      <c r="H1148" s="104"/>
    </row>
    <row r="1149" spans="2:8" ht="35.1" customHeight="1">
      <c r="B1149" s="169"/>
      <c r="C1149" s="104"/>
      <c r="D1149" s="104"/>
      <c r="E1149" s="104"/>
      <c r="F1149" s="104"/>
      <c r="G1149" s="104"/>
      <c r="H1149" s="104"/>
    </row>
    <row r="1150" spans="2:8" ht="35.1" customHeight="1">
      <c r="B1150" s="169"/>
      <c r="C1150" s="104"/>
      <c r="D1150" s="104"/>
      <c r="E1150" s="104"/>
      <c r="F1150" s="104"/>
      <c r="G1150" s="104"/>
      <c r="H1150" s="104"/>
    </row>
    <row r="1151" spans="2:8" ht="35.1" customHeight="1">
      <c r="B1151" s="169"/>
      <c r="C1151" s="104"/>
      <c r="D1151" s="104"/>
      <c r="E1151" s="104"/>
      <c r="F1151" s="104"/>
      <c r="G1151" s="104"/>
      <c r="H1151" s="104"/>
    </row>
    <row r="1152" spans="2:8" ht="35.1" customHeight="1">
      <c r="B1152" s="169"/>
      <c r="C1152" s="104"/>
      <c r="D1152" s="104"/>
      <c r="E1152" s="104"/>
      <c r="F1152" s="104"/>
      <c r="G1152" s="104"/>
      <c r="H1152" s="104"/>
    </row>
    <row r="1153" spans="2:8" ht="35.1" customHeight="1">
      <c r="B1153" s="169"/>
      <c r="C1153" s="104"/>
      <c r="D1153" s="104"/>
      <c r="E1153" s="104"/>
      <c r="F1153" s="104"/>
      <c r="G1153" s="104"/>
      <c r="H1153" s="104"/>
    </row>
    <row r="1154" spans="2:8" ht="35.1" customHeight="1">
      <c r="B1154" s="169"/>
      <c r="C1154" s="104"/>
      <c r="D1154" s="104"/>
      <c r="E1154" s="104"/>
      <c r="F1154" s="104"/>
      <c r="G1154" s="104"/>
      <c r="H1154" s="104"/>
    </row>
    <row r="1155" spans="2:8" ht="35.1" customHeight="1">
      <c r="B1155" s="169"/>
      <c r="C1155" s="104"/>
      <c r="D1155" s="104"/>
      <c r="E1155" s="104"/>
      <c r="F1155" s="104"/>
      <c r="G1155" s="104"/>
      <c r="H1155" s="104"/>
    </row>
    <row r="1156" spans="2:8" ht="35.1" customHeight="1">
      <c r="B1156" s="169"/>
      <c r="C1156" s="104"/>
      <c r="D1156" s="104"/>
      <c r="E1156" s="104"/>
      <c r="F1156" s="104"/>
      <c r="G1156" s="104"/>
      <c r="H1156" s="104"/>
    </row>
    <row r="1157" spans="2:8" ht="35.1" customHeight="1">
      <c r="B1157" s="169"/>
      <c r="C1157" s="104"/>
      <c r="D1157" s="104"/>
      <c r="E1157" s="104"/>
      <c r="F1157" s="104"/>
      <c r="G1157" s="104"/>
      <c r="H1157" s="104"/>
    </row>
    <row r="1158" spans="2:8" ht="35.1" customHeight="1">
      <c r="B1158" s="169"/>
      <c r="C1158" s="104"/>
      <c r="D1158" s="104"/>
      <c r="E1158" s="104"/>
      <c r="F1158" s="104"/>
      <c r="G1158" s="104"/>
      <c r="H1158" s="104"/>
    </row>
    <row r="1159" spans="2:8" ht="35.1" customHeight="1">
      <c r="B1159" s="169"/>
      <c r="C1159" s="104"/>
      <c r="D1159" s="104"/>
      <c r="E1159" s="104"/>
      <c r="F1159" s="104"/>
      <c r="G1159" s="104"/>
      <c r="H1159" s="104"/>
    </row>
    <row r="1160" spans="2:8" ht="35.1" customHeight="1">
      <c r="B1160" s="169"/>
      <c r="C1160" s="104"/>
      <c r="D1160" s="104"/>
      <c r="E1160" s="104"/>
      <c r="F1160" s="104"/>
      <c r="G1160" s="104"/>
      <c r="H1160" s="104"/>
    </row>
    <row r="1161" spans="2:8" ht="35.1" customHeight="1">
      <c r="B1161" s="169"/>
      <c r="C1161" s="104"/>
      <c r="D1161" s="104"/>
      <c r="E1161" s="104"/>
      <c r="F1161" s="104"/>
      <c r="G1161" s="104"/>
      <c r="H1161" s="104"/>
    </row>
    <row r="1162" spans="2:8" ht="35.1" customHeight="1">
      <c r="B1162" s="169"/>
      <c r="C1162" s="104"/>
      <c r="D1162" s="104"/>
      <c r="E1162" s="104"/>
      <c r="F1162" s="104"/>
      <c r="G1162" s="104"/>
      <c r="H1162" s="104"/>
    </row>
    <row r="1163" spans="2:8" ht="35.1" customHeight="1">
      <c r="B1163" s="169"/>
      <c r="C1163" s="104"/>
      <c r="D1163" s="104"/>
      <c r="E1163" s="104"/>
      <c r="F1163" s="104"/>
      <c r="G1163" s="104"/>
      <c r="H1163" s="104"/>
    </row>
    <row r="1164" spans="2:8" ht="35.1" customHeight="1">
      <c r="B1164" s="169"/>
      <c r="C1164" s="104"/>
      <c r="D1164" s="104"/>
      <c r="E1164" s="104"/>
      <c r="F1164" s="104"/>
      <c r="G1164" s="104"/>
      <c r="H1164" s="104"/>
    </row>
    <row r="1165" spans="2:8" ht="35.1" customHeight="1">
      <c r="B1165" s="169"/>
      <c r="C1165" s="104"/>
      <c r="D1165" s="104"/>
      <c r="E1165" s="104"/>
      <c r="F1165" s="104"/>
      <c r="G1165" s="104"/>
      <c r="H1165" s="104"/>
    </row>
    <row r="1166" spans="2:8" ht="35.1" customHeight="1">
      <c r="B1166" s="169"/>
      <c r="C1166" s="104"/>
      <c r="D1166" s="104"/>
      <c r="E1166" s="104"/>
      <c r="F1166" s="104"/>
      <c r="G1166" s="104"/>
      <c r="H1166" s="104"/>
    </row>
    <row r="1167" spans="2:8" ht="35.1" customHeight="1">
      <c r="B1167" s="169"/>
      <c r="C1167" s="104"/>
      <c r="D1167" s="104"/>
      <c r="E1167" s="104"/>
      <c r="F1167" s="104"/>
      <c r="G1167" s="104"/>
      <c r="H1167" s="104"/>
    </row>
    <row r="1168" spans="2:8" ht="35.1" customHeight="1">
      <c r="B1168" s="169"/>
      <c r="C1168" s="104"/>
      <c r="D1168" s="104"/>
      <c r="E1168" s="104"/>
      <c r="F1168" s="104"/>
      <c r="G1168" s="104"/>
      <c r="H1168" s="104"/>
    </row>
    <row r="1169" spans="2:8" ht="35.1" customHeight="1">
      <c r="B1169" s="169"/>
      <c r="C1169" s="104"/>
      <c r="D1169" s="104"/>
      <c r="E1169" s="104"/>
      <c r="F1169" s="104"/>
      <c r="G1169" s="104"/>
      <c r="H1169" s="104"/>
    </row>
    <row r="1170" spans="2:8" ht="35.1" customHeight="1">
      <c r="B1170" s="169"/>
      <c r="C1170" s="104"/>
      <c r="D1170" s="104"/>
      <c r="E1170" s="104"/>
      <c r="F1170" s="104"/>
      <c r="G1170" s="104"/>
      <c r="H1170" s="104"/>
    </row>
    <row r="1171" spans="2:8" ht="35.1" customHeight="1">
      <c r="B1171" s="169"/>
      <c r="C1171" s="104"/>
      <c r="D1171" s="104"/>
      <c r="E1171" s="104"/>
      <c r="F1171" s="104"/>
      <c r="G1171" s="104"/>
      <c r="H1171" s="104"/>
    </row>
    <row r="1172" spans="2:8" ht="35.1" customHeight="1">
      <c r="B1172" s="169"/>
      <c r="C1172" s="104"/>
      <c r="D1172" s="104"/>
      <c r="E1172" s="104"/>
      <c r="F1172" s="104"/>
      <c r="G1172" s="104"/>
      <c r="H1172" s="104"/>
    </row>
    <row r="1173" spans="2:8" ht="35.1" customHeight="1">
      <c r="B1173" s="169"/>
      <c r="C1173" s="104"/>
      <c r="D1173" s="104"/>
      <c r="E1173" s="104"/>
      <c r="F1173" s="104"/>
      <c r="G1173" s="104"/>
      <c r="H1173" s="104"/>
    </row>
    <row r="1174" spans="2:8" ht="35.1" customHeight="1">
      <c r="B1174" s="169"/>
      <c r="C1174" s="104"/>
      <c r="D1174" s="104"/>
      <c r="E1174" s="104"/>
      <c r="F1174" s="104"/>
      <c r="G1174" s="104"/>
      <c r="H1174" s="104"/>
    </row>
    <row r="1175" spans="2:8" ht="35.1" customHeight="1">
      <c r="B1175" s="169"/>
      <c r="C1175" s="104"/>
      <c r="D1175" s="104"/>
      <c r="E1175" s="104"/>
      <c r="F1175" s="104"/>
      <c r="G1175" s="104"/>
      <c r="H1175" s="104"/>
    </row>
    <row r="1176" spans="2:8" ht="35.1" customHeight="1">
      <c r="B1176" s="169"/>
      <c r="C1176" s="104"/>
      <c r="D1176" s="104"/>
      <c r="E1176" s="104"/>
      <c r="F1176" s="104"/>
      <c r="G1176" s="104"/>
      <c r="H1176" s="104"/>
    </row>
    <row r="1177" spans="2:8" ht="35.1" customHeight="1">
      <c r="B1177" s="169"/>
      <c r="C1177" s="104"/>
      <c r="D1177" s="104"/>
      <c r="E1177" s="104"/>
      <c r="F1177" s="104"/>
      <c r="G1177" s="104"/>
      <c r="H1177" s="104"/>
    </row>
    <row r="1178" spans="2:8" ht="35.1" customHeight="1">
      <c r="B1178" s="169"/>
      <c r="C1178" s="104"/>
      <c r="D1178" s="104"/>
      <c r="E1178" s="104"/>
      <c r="F1178" s="104"/>
      <c r="G1178" s="104"/>
      <c r="H1178" s="104"/>
    </row>
    <row r="1179" spans="2:8" ht="35.1" customHeight="1">
      <c r="B1179" s="169"/>
      <c r="C1179" s="104"/>
      <c r="D1179" s="104"/>
      <c r="E1179" s="104"/>
      <c r="F1179" s="104"/>
      <c r="G1179" s="104"/>
      <c r="H1179" s="104"/>
    </row>
    <row r="1180" spans="2:8" ht="35.1" customHeight="1">
      <c r="B1180" s="169"/>
      <c r="C1180" s="104"/>
      <c r="D1180" s="104"/>
      <c r="E1180" s="104"/>
      <c r="F1180" s="104"/>
      <c r="G1180" s="104"/>
      <c r="H1180" s="104"/>
    </row>
    <row r="1181" spans="2:8" ht="35.1" customHeight="1">
      <c r="B1181" s="169"/>
      <c r="C1181" s="104"/>
      <c r="D1181" s="104"/>
      <c r="E1181" s="104"/>
      <c r="F1181" s="104"/>
      <c r="G1181" s="104"/>
      <c r="H1181" s="104"/>
    </row>
    <row r="1182" spans="2:8" ht="35.1" customHeight="1">
      <c r="B1182" s="169"/>
      <c r="C1182" s="104"/>
      <c r="D1182" s="104"/>
      <c r="E1182" s="104"/>
      <c r="F1182" s="104"/>
      <c r="G1182" s="104"/>
      <c r="H1182" s="104"/>
    </row>
    <row r="1183" spans="2:8" ht="35.1" customHeight="1">
      <c r="B1183" s="169"/>
      <c r="C1183" s="104"/>
      <c r="D1183" s="104"/>
      <c r="E1183" s="104"/>
      <c r="F1183" s="104"/>
      <c r="G1183" s="104"/>
      <c r="H1183" s="104"/>
    </row>
    <row r="1184" spans="2:8" ht="35.1" customHeight="1">
      <c r="B1184" s="169"/>
      <c r="C1184" s="104"/>
      <c r="D1184" s="104"/>
      <c r="E1184" s="104"/>
      <c r="F1184" s="104"/>
      <c r="G1184" s="104"/>
      <c r="H1184" s="104"/>
    </row>
    <row r="1185" spans="2:8" ht="35.1" customHeight="1">
      <c r="B1185" s="169"/>
      <c r="C1185" s="104"/>
      <c r="D1185" s="104"/>
      <c r="E1185" s="104"/>
      <c r="F1185" s="104"/>
      <c r="G1185" s="104"/>
      <c r="H1185" s="104"/>
    </row>
    <row r="1186" spans="2:8" ht="35.1" customHeight="1">
      <c r="B1186" s="169"/>
      <c r="C1186" s="104"/>
      <c r="D1186" s="104"/>
      <c r="E1186" s="104"/>
      <c r="F1186" s="104"/>
      <c r="G1186" s="104"/>
      <c r="H1186" s="104"/>
    </row>
    <row r="1187" spans="2:8" ht="35.1" customHeight="1">
      <c r="B1187" s="169"/>
      <c r="C1187" s="104"/>
      <c r="D1187" s="104"/>
      <c r="E1187" s="104"/>
      <c r="F1187" s="104"/>
      <c r="G1187" s="104"/>
      <c r="H1187" s="104"/>
    </row>
    <row r="1188" spans="2:8" ht="35.1" customHeight="1">
      <c r="B1188" s="169"/>
      <c r="C1188" s="104"/>
      <c r="D1188" s="104"/>
      <c r="E1188" s="104"/>
      <c r="F1188" s="104"/>
      <c r="G1188" s="104"/>
      <c r="H1188" s="104"/>
    </row>
    <row r="1189" spans="2:8" ht="35.1" customHeight="1">
      <c r="B1189" s="169"/>
      <c r="C1189" s="104"/>
      <c r="D1189" s="104"/>
      <c r="E1189" s="104"/>
      <c r="F1189" s="104"/>
      <c r="G1189" s="104"/>
      <c r="H1189" s="104"/>
    </row>
    <row r="1190" spans="2:8" ht="35.1" customHeight="1">
      <c r="B1190" s="169"/>
      <c r="C1190" s="104"/>
      <c r="D1190" s="104"/>
      <c r="E1190" s="104"/>
      <c r="F1190" s="104"/>
      <c r="G1190" s="104"/>
      <c r="H1190" s="104"/>
    </row>
    <row r="1191" spans="2:8" ht="35.1" customHeight="1">
      <c r="B1191" s="169"/>
      <c r="C1191" s="104"/>
      <c r="D1191" s="104"/>
      <c r="E1191" s="104"/>
      <c r="F1191" s="104"/>
      <c r="G1191" s="104"/>
      <c r="H1191" s="104"/>
    </row>
    <row r="1192" spans="2:8" ht="35.1" customHeight="1">
      <c r="B1192" s="169"/>
      <c r="C1192" s="104"/>
      <c r="D1192" s="104"/>
      <c r="E1192" s="104"/>
      <c r="F1192" s="104"/>
      <c r="G1192" s="104"/>
      <c r="H1192" s="104"/>
    </row>
    <row r="1193" spans="2:8" ht="35.1" customHeight="1">
      <c r="B1193" s="169"/>
      <c r="C1193" s="104"/>
      <c r="D1193" s="104"/>
      <c r="E1193" s="104"/>
      <c r="F1193" s="104"/>
      <c r="G1193" s="104"/>
      <c r="H1193" s="104"/>
    </row>
    <row r="1194" spans="2:8" ht="35.1" customHeight="1">
      <c r="B1194" s="169"/>
      <c r="C1194" s="104"/>
      <c r="D1194" s="104"/>
      <c r="E1194" s="104"/>
      <c r="F1194" s="104"/>
      <c r="G1194" s="104"/>
      <c r="H1194" s="104"/>
    </row>
    <row r="1195" spans="2:8" ht="35.1" customHeight="1">
      <c r="B1195" s="169"/>
      <c r="C1195" s="104"/>
      <c r="D1195" s="104"/>
      <c r="E1195" s="104"/>
      <c r="F1195" s="104"/>
      <c r="G1195" s="104"/>
      <c r="H1195" s="104"/>
    </row>
    <row r="1196" spans="2:8" ht="35.1" customHeight="1">
      <c r="B1196" s="169"/>
      <c r="C1196" s="104"/>
      <c r="D1196" s="104"/>
      <c r="E1196" s="104"/>
      <c r="F1196" s="104"/>
      <c r="G1196" s="104"/>
      <c r="H1196" s="104"/>
    </row>
    <row r="1197" spans="2:8" ht="35.1" customHeight="1">
      <c r="B1197" s="169"/>
      <c r="C1197" s="104"/>
      <c r="D1197" s="104"/>
      <c r="E1197" s="104"/>
      <c r="F1197" s="104"/>
      <c r="G1197" s="104"/>
      <c r="H1197" s="104"/>
    </row>
    <row r="1198" spans="2:8" ht="35.1" customHeight="1">
      <c r="B1198" s="169"/>
      <c r="C1198" s="104"/>
      <c r="D1198" s="104"/>
      <c r="E1198" s="104"/>
      <c r="F1198" s="104"/>
      <c r="G1198" s="104"/>
      <c r="H1198" s="104"/>
    </row>
    <row r="1199" spans="2:8" ht="35.1" customHeight="1">
      <c r="B1199" s="169"/>
      <c r="C1199" s="104"/>
      <c r="D1199" s="104"/>
      <c r="E1199" s="104"/>
      <c r="F1199" s="104"/>
      <c r="G1199" s="104"/>
      <c r="H1199" s="104"/>
    </row>
    <row r="1200" spans="2:8" ht="35.1" customHeight="1">
      <c r="B1200" s="169"/>
      <c r="C1200" s="104"/>
      <c r="D1200" s="104"/>
      <c r="E1200" s="104"/>
      <c r="F1200" s="104"/>
      <c r="G1200" s="104"/>
      <c r="H1200" s="104"/>
    </row>
    <row r="1201" spans="2:8" ht="35.1" customHeight="1">
      <c r="B1201" s="169"/>
      <c r="C1201" s="104"/>
      <c r="D1201" s="104"/>
      <c r="E1201" s="104"/>
      <c r="F1201" s="104"/>
      <c r="G1201" s="104"/>
      <c r="H1201" s="104"/>
    </row>
    <row r="1202" spans="2:8" ht="35.1" customHeight="1">
      <c r="B1202" s="169"/>
      <c r="C1202" s="104"/>
      <c r="D1202" s="104"/>
      <c r="E1202" s="104"/>
      <c r="F1202" s="104"/>
      <c r="G1202" s="104"/>
      <c r="H1202" s="104"/>
    </row>
    <row r="1203" spans="2:8" ht="35.1" customHeight="1">
      <c r="B1203" s="169"/>
      <c r="C1203" s="104"/>
      <c r="D1203" s="104"/>
      <c r="E1203" s="104"/>
      <c r="F1203" s="104"/>
      <c r="G1203" s="104"/>
      <c r="H1203" s="104"/>
    </row>
    <row r="1204" spans="2:8" ht="35.1" customHeight="1">
      <c r="B1204" s="169"/>
      <c r="C1204" s="104"/>
      <c r="D1204" s="104"/>
      <c r="E1204" s="104"/>
      <c r="F1204" s="104"/>
      <c r="G1204" s="104"/>
      <c r="H1204" s="104"/>
    </row>
    <row r="1205" spans="2:8" ht="35.1" customHeight="1">
      <c r="B1205" s="169"/>
      <c r="C1205" s="104"/>
      <c r="D1205" s="104"/>
      <c r="E1205" s="104"/>
      <c r="F1205" s="104"/>
      <c r="G1205" s="104"/>
      <c r="H1205" s="104"/>
    </row>
    <row r="1206" spans="2:8" ht="35.1" customHeight="1">
      <c r="B1206" s="169"/>
      <c r="C1206" s="104"/>
      <c r="D1206" s="104"/>
      <c r="E1206" s="104"/>
      <c r="F1206" s="104"/>
      <c r="G1206" s="104"/>
      <c r="H1206" s="104"/>
    </row>
    <row r="1207" spans="2:8" ht="35.1" customHeight="1">
      <c r="B1207" s="169"/>
      <c r="C1207" s="104"/>
      <c r="D1207" s="104"/>
      <c r="E1207" s="104"/>
      <c r="F1207" s="104"/>
      <c r="G1207" s="104"/>
      <c r="H1207" s="104"/>
    </row>
    <row r="1208" spans="2:8" ht="35.1" customHeight="1">
      <c r="B1208" s="169"/>
      <c r="C1208" s="104"/>
      <c r="D1208" s="104"/>
      <c r="E1208" s="104"/>
      <c r="F1208" s="104"/>
      <c r="G1208" s="104"/>
      <c r="H1208" s="104"/>
    </row>
    <row r="1209" spans="2:8" ht="35.1" customHeight="1">
      <c r="B1209" s="169"/>
      <c r="C1209" s="104"/>
      <c r="D1209" s="104"/>
      <c r="E1209" s="104"/>
      <c r="F1209" s="104"/>
      <c r="G1209" s="104"/>
      <c r="H1209" s="104"/>
    </row>
    <row r="1210" spans="2:8" ht="35.1" customHeight="1">
      <c r="B1210" s="169"/>
      <c r="C1210" s="104"/>
      <c r="D1210" s="104"/>
      <c r="E1210" s="104"/>
      <c r="F1210" s="104"/>
      <c r="G1210" s="104"/>
      <c r="H1210" s="104"/>
    </row>
    <row r="1211" spans="2:8" ht="35.1" customHeight="1">
      <c r="B1211" s="169"/>
      <c r="C1211" s="104"/>
      <c r="D1211" s="104"/>
      <c r="E1211" s="104"/>
      <c r="F1211" s="104"/>
      <c r="G1211" s="104"/>
      <c r="H1211" s="104"/>
    </row>
    <row r="1212" spans="2:8" ht="35.1" customHeight="1">
      <c r="B1212" s="169"/>
      <c r="C1212" s="104"/>
      <c r="D1212" s="104"/>
      <c r="E1212" s="104"/>
      <c r="F1212" s="104"/>
      <c r="G1212" s="104"/>
      <c r="H1212" s="104"/>
    </row>
    <row r="1213" spans="2:8" ht="35.1" customHeight="1">
      <c r="B1213" s="169"/>
      <c r="C1213" s="104"/>
      <c r="D1213" s="104"/>
      <c r="E1213" s="104"/>
      <c r="F1213" s="104"/>
      <c r="G1213" s="104"/>
      <c r="H1213" s="104"/>
    </row>
    <row r="1214" spans="2:8" ht="35.1" customHeight="1">
      <c r="B1214" s="169"/>
      <c r="C1214" s="104"/>
      <c r="D1214" s="104"/>
      <c r="E1214" s="104"/>
      <c r="F1214" s="104"/>
      <c r="G1214" s="104"/>
      <c r="H1214" s="104"/>
    </row>
    <row r="1215" spans="2:8" ht="35.1" customHeight="1">
      <c r="B1215" s="169"/>
      <c r="C1215" s="104"/>
      <c r="D1215" s="104"/>
      <c r="E1215" s="104"/>
      <c r="F1215" s="104"/>
      <c r="G1215" s="104"/>
      <c r="H1215" s="104"/>
    </row>
    <row r="1216" spans="2:8" ht="35.1" customHeight="1">
      <c r="B1216" s="169"/>
      <c r="C1216" s="104"/>
      <c r="D1216" s="104"/>
      <c r="E1216" s="104"/>
      <c r="F1216" s="104"/>
      <c r="G1216" s="104"/>
      <c r="H1216" s="104"/>
    </row>
    <row r="1217" spans="2:8" ht="35.1" customHeight="1">
      <c r="B1217" s="169"/>
      <c r="C1217" s="104"/>
      <c r="D1217" s="104"/>
      <c r="E1217" s="104"/>
      <c r="F1217" s="104"/>
      <c r="G1217" s="104"/>
      <c r="H1217" s="104"/>
    </row>
    <row r="1218" spans="2:8" ht="35.1" customHeight="1">
      <c r="B1218" s="169"/>
      <c r="C1218" s="104"/>
      <c r="D1218" s="104"/>
      <c r="E1218" s="104"/>
      <c r="F1218" s="104"/>
      <c r="G1218" s="104"/>
      <c r="H1218" s="104"/>
    </row>
    <row r="1219" spans="2:8" ht="35.1" customHeight="1">
      <c r="B1219" s="169"/>
      <c r="C1219" s="104"/>
      <c r="D1219" s="104"/>
      <c r="E1219" s="104"/>
      <c r="F1219" s="104"/>
      <c r="G1219" s="104"/>
      <c r="H1219" s="104"/>
    </row>
    <row r="1220" spans="2:8" ht="35.1" customHeight="1">
      <c r="B1220" s="169"/>
      <c r="C1220" s="104"/>
      <c r="D1220" s="104"/>
      <c r="E1220" s="104"/>
      <c r="F1220" s="104"/>
      <c r="G1220" s="104"/>
      <c r="H1220" s="104"/>
    </row>
    <row r="1221" spans="2:8" ht="35.1" customHeight="1">
      <c r="B1221" s="169"/>
      <c r="C1221" s="104"/>
      <c r="D1221" s="104"/>
      <c r="E1221" s="104"/>
      <c r="F1221" s="104"/>
      <c r="G1221" s="104"/>
      <c r="H1221" s="104"/>
    </row>
    <row r="1222" spans="2:8" ht="35.1" customHeight="1">
      <c r="B1222" s="169"/>
      <c r="C1222" s="104"/>
      <c r="D1222" s="104"/>
      <c r="E1222" s="104"/>
      <c r="F1222" s="104"/>
      <c r="G1222" s="104"/>
      <c r="H1222" s="104"/>
    </row>
    <row r="1223" spans="2:8" ht="35.1" customHeight="1">
      <c r="B1223" s="169"/>
      <c r="C1223" s="104"/>
      <c r="D1223" s="104"/>
      <c r="E1223" s="104"/>
      <c r="F1223" s="104"/>
      <c r="G1223" s="104"/>
      <c r="H1223" s="104"/>
    </row>
    <row r="1224" spans="2:8" ht="35.1" customHeight="1">
      <c r="B1224" s="169"/>
      <c r="C1224" s="104"/>
      <c r="D1224" s="104"/>
      <c r="E1224" s="104"/>
      <c r="F1224" s="104"/>
      <c r="G1224" s="104"/>
      <c r="H1224" s="104"/>
    </row>
    <row r="1225" spans="2:8" ht="35.1" customHeight="1">
      <c r="B1225" s="169"/>
      <c r="C1225" s="104"/>
      <c r="D1225" s="104"/>
      <c r="E1225" s="104"/>
      <c r="F1225" s="104"/>
      <c r="G1225" s="104"/>
      <c r="H1225" s="104"/>
    </row>
    <row r="1226" spans="2:8" ht="35.1" customHeight="1">
      <c r="B1226" s="169"/>
      <c r="C1226" s="104"/>
      <c r="D1226" s="104"/>
      <c r="E1226" s="104"/>
      <c r="F1226" s="104"/>
      <c r="G1226" s="104"/>
      <c r="H1226" s="104"/>
    </row>
    <row r="1227" spans="2:8" ht="35.1" customHeight="1">
      <c r="B1227" s="169"/>
      <c r="C1227" s="104"/>
      <c r="D1227" s="104"/>
      <c r="E1227" s="104"/>
      <c r="F1227" s="104"/>
      <c r="G1227" s="104"/>
      <c r="H1227" s="104"/>
    </row>
    <row r="1228" spans="2:8" ht="35.1" customHeight="1">
      <c r="B1228" s="169"/>
      <c r="C1228" s="104"/>
      <c r="D1228" s="104"/>
      <c r="E1228" s="104"/>
      <c r="F1228" s="104"/>
      <c r="G1228" s="104"/>
      <c r="H1228" s="104"/>
    </row>
    <row r="1229" spans="2:8" ht="35.1" customHeight="1">
      <c r="B1229" s="169"/>
      <c r="C1229" s="104"/>
      <c r="D1229" s="104"/>
      <c r="E1229" s="104"/>
      <c r="F1229" s="104"/>
      <c r="G1229" s="104"/>
      <c r="H1229" s="104"/>
    </row>
    <row r="1230" spans="2:8" ht="35.1" customHeight="1">
      <c r="B1230" s="169"/>
      <c r="C1230" s="104"/>
      <c r="D1230" s="104"/>
      <c r="E1230" s="104"/>
      <c r="F1230" s="104"/>
      <c r="G1230" s="104"/>
      <c r="H1230" s="104"/>
    </row>
    <row r="1231" spans="2:8" ht="35.1" customHeight="1">
      <c r="B1231" s="169"/>
      <c r="C1231" s="104"/>
      <c r="D1231" s="104"/>
      <c r="E1231" s="104"/>
      <c r="F1231" s="104"/>
      <c r="G1231" s="104"/>
      <c r="H1231" s="104"/>
    </row>
    <row r="1232" spans="2:8" ht="35.1" customHeight="1">
      <c r="B1232" s="169"/>
      <c r="C1232" s="104"/>
      <c r="D1232" s="104"/>
      <c r="E1232" s="104"/>
      <c r="F1232" s="104"/>
      <c r="G1232" s="104"/>
      <c r="H1232" s="104"/>
    </row>
    <row r="1233" spans="2:8" ht="35.1" customHeight="1">
      <c r="B1233" s="169"/>
      <c r="C1233" s="104"/>
      <c r="D1233" s="104"/>
      <c r="E1233" s="104"/>
      <c r="F1233" s="104"/>
      <c r="G1233" s="104"/>
      <c r="H1233" s="104"/>
    </row>
    <row r="1234" spans="2:8" ht="35.1" customHeight="1">
      <c r="B1234" s="169"/>
      <c r="C1234" s="104"/>
      <c r="D1234" s="104"/>
      <c r="E1234" s="104"/>
      <c r="F1234" s="104"/>
      <c r="G1234" s="104"/>
      <c r="H1234" s="104"/>
    </row>
    <row r="1235" spans="2:8" ht="35.1" customHeight="1">
      <c r="B1235" s="169"/>
      <c r="C1235" s="104"/>
      <c r="D1235" s="104"/>
      <c r="E1235" s="104"/>
      <c r="F1235" s="104"/>
      <c r="G1235" s="104"/>
      <c r="H1235" s="104"/>
    </row>
    <row r="1236" spans="2:8" ht="35.1" customHeight="1">
      <c r="B1236" s="169"/>
      <c r="C1236" s="104"/>
      <c r="D1236" s="104"/>
      <c r="E1236" s="104"/>
      <c r="F1236" s="104"/>
      <c r="G1236" s="104"/>
      <c r="H1236" s="104"/>
    </row>
    <row r="1237" spans="2:8" ht="35.1" customHeight="1">
      <c r="B1237" s="169"/>
      <c r="C1237" s="104"/>
      <c r="D1237" s="104"/>
      <c r="E1237" s="104"/>
      <c r="F1237" s="104"/>
      <c r="G1237" s="104"/>
      <c r="H1237" s="104"/>
    </row>
    <row r="1238" spans="2:8" ht="35.1" customHeight="1">
      <c r="B1238" s="169"/>
      <c r="C1238" s="104"/>
      <c r="D1238" s="104"/>
      <c r="E1238" s="104"/>
      <c r="F1238" s="104"/>
      <c r="G1238" s="104"/>
      <c r="H1238" s="104"/>
    </row>
    <row r="1239" spans="2:8" ht="35.1" customHeight="1">
      <c r="B1239" s="169"/>
      <c r="C1239" s="104"/>
      <c r="D1239" s="104"/>
      <c r="E1239" s="104"/>
      <c r="F1239" s="104"/>
      <c r="G1239" s="104"/>
      <c r="H1239" s="104"/>
    </row>
    <row r="1240" spans="2:8" ht="35.1" customHeight="1">
      <c r="B1240" s="169"/>
      <c r="C1240" s="104"/>
      <c r="D1240" s="104"/>
      <c r="E1240" s="104"/>
      <c r="F1240" s="104"/>
      <c r="G1240" s="104"/>
      <c r="H1240" s="104"/>
    </row>
    <row r="1241" spans="2:8" ht="35.1" customHeight="1">
      <c r="B1241" s="169"/>
      <c r="C1241" s="104"/>
      <c r="D1241" s="104"/>
      <c r="E1241" s="104"/>
      <c r="F1241" s="104"/>
      <c r="G1241" s="104"/>
      <c r="H1241" s="104"/>
    </row>
    <row r="1242" spans="2:8" ht="35.1" customHeight="1">
      <c r="B1242" s="169"/>
      <c r="C1242" s="104"/>
      <c r="D1242" s="104"/>
      <c r="E1242" s="104"/>
      <c r="F1242" s="104"/>
      <c r="G1242" s="104"/>
      <c r="H1242" s="104"/>
    </row>
    <row r="1243" spans="2:8" ht="35.1" customHeight="1">
      <c r="B1243" s="169"/>
      <c r="C1243" s="104"/>
      <c r="D1243" s="104"/>
      <c r="E1243" s="104"/>
      <c r="F1243" s="104"/>
      <c r="G1243" s="104"/>
      <c r="H1243" s="104"/>
    </row>
    <row r="1244" spans="2:8" ht="35.1" customHeight="1">
      <c r="B1244" s="169"/>
      <c r="C1244" s="104"/>
      <c r="D1244" s="104"/>
      <c r="E1244" s="104"/>
      <c r="F1244" s="104"/>
      <c r="G1244" s="104"/>
      <c r="H1244" s="104"/>
    </row>
    <row r="1245" spans="2:8" ht="35.1" customHeight="1">
      <c r="B1245" s="169"/>
      <c r="C1245" s="104"/>
      <c r="D1245" s="104"/>
      <c r="E1245" s="104"/>
      <c r="F1245" s="104"/>
      <c r="G1245" s="104"/>
      <c r="H1245" s="104"/>
    </row>
    <row r="1246" spans="2:8" ht="35.1" customHeight="1">
      <c r="B1246" s="169"/>
      <c r="C1246" s="104"/>
      <c r="D1246" s="104"/>
      <c r="E1246" s="104"/>
      <c r="F1246" s="104"/>
      <c r="G1246" s="104"/>
      <c r="H1246" s="104"/>
    </row>
    <row r="1247" spans="2:8" ht="35.1" customHeight="1">
      <c r="B1247" s="169"/>
      <c r="C1247" s="104"/>
      <c r="D1247" s="104"/>
      <c r="E1247" s="104"/>
      <c r="F1247" s="104"/>
      <c r="G1247" s="104"/>
      <c r="H1247" s="104"/>
    </row>
    <row r="1248" spans="2:8" ht="35.1" customHeight="1">
      <c r="B1248" s="169"/>
      <c r="C1248" s="104"/>
      <c r="D1248" s="104"/>
      <c r="E1248" s="104"/>
      <c r="F1248" s="104"/>
      <c r="G1248" s="104"/>
      <c r="H1248" s="104"/>
    </row>
    <row r="1249" spans="2:8" ht="35.1" customHeight="1">
      <c r="B1249" s="169"/>
      <c r="C1249" s="104"/>
      <c r="D1249" s="104"/>
      <c r="E1249" s="104"/>
      <c r="F1249" s="104"/>
      <c r="G1249" s="104"/>
      <c r="H1249" s="104"/>
    </row>
    <row r="1250" spans="2:8" ht="35.1" customHeight="1">
      <c r="B1250" s="169"/>
      <c r="C1250" s="104"/>
      <c r="D1250" s="104"/>
      <c r="E1250" s="104"/>
      <c r="F1250" s="104"/>
      <c r="G1250" s="104"/>
      <c r="H1250" s="104"/>
    </row>
    <row r="1251" spans="2:8" ht="35.1" customHeight="1">
      <c r="B1251" s="169"/>
      <c r="C1251" s="104"/>
      <c r="D1251" s="104"/>
      <c r="E1251" s="104"/>
      <c r="F1251" s="104"/>
      <c r="G1251" s="104"/>
      <c r="H1251" s="104"/>
    </row>
    <row r="1252" spans="2:8" ht="35.1" customHeight="1">
      <c r="B1252" s="169"/>
      <c r="C1252" s="104"/>
      <c r="D1252" s="104"/>
      <c r="E1252" s="104"/>
      <c r="F1252" s="104"/>
      <c r="G1252" s="104"/>
      <c r="H1252" s="104"/>
    </row>
    <row r="1253" spans="2:8" ht="35.1" customHeight="1">
      <c r="B1253" s="169"/>
      <c r="C1253" s="104"/>
      <c r="D1253" s="104"/>
      <c r="E1253" s="104"/>
      <c r="F1253" s="104"/>
      <c r="G1253" s="104"/>
      <c r="H1253" s="104"/>
    </row>
    <row r="1254" spans="2:8" ht="35.1" customHeight="1">
      <c r="B1254" s="169"/>
      <c r="C1254" s="104"/>
      <c r="D1254" s="104"/>
      <c r="E1254" s="104"/>
      <c r="F1254" s="104"/>
      <c r="G1254" s="104"/>
      <c r="H1254" s="104"/>
    </row>
    <row r="1255" spans="2:8" ht="35.1" customHeight="1">
      <c r="B1255" s="169"/>
      <c r="C1255" s="104"/>
      <c r="D1255" s="104"/>
      <c r="E1255" s="104"/>
      <c r="F1255" s="104"/>
      <c r="G1255" s="104"/>
      <c r="H1255" s="104"/>
    </row>
    <row r="1256" spans="2:8" ht="35.1" customHeight="1">
      <c r="B1256" s="169"/>
      <c r="C1256" s="104"/>
      <c r="D1256" s="104"/>
      <c r="E1256" s="104"/>
      <c r="F1256" s="104"/>
      <c r="G1256" s="104"/>
      <c r="H1256" s="104"/>
    </row>
    <row r="1257" spans="2:8" ht="35.1" customHeight="1">
      <c r="B1257" s="169"/>
      <c r="C1257" s="104"/>
      <c r="D1257" s="104"/>
      <c r="E1257" s="104"/>
      <c r="F1257" s="104"/>
      <c r="G1257" s="104"/>
      <c r="H1257" s="104"/>
    </row>
    <row r="1258" spans="2:8" ht="35.1" customHeight="1">
      <c r="B1258" s="169"/>
      <c r="C1258" s="104"/>
      <c r="D1258" s="104"/>
      <c r="E1258" s="104"/>
      <c r="F1258" s="104"/>
      <c r="G1258" s="104"/>
      <c r="H1258" s="104"/>
    </row>
    <row r="1259" spans="2:8" ht="35.1" customHeight="1">
      <c r="B1259" s="169"/>
      <c r="C1259" s="104"/>
      <c r="D1259" s="104"/>
      <c r="E1259" s="104"/>
      <c r="F1259" s="104"/>
      <c r="G1259" s="104"/>
      <c r="H1259" s="104"/>
    </row>
    <row r="1260" spans="2:8" ht="35.1" customHeight="1">
      <c r="B1260" s="169"/>
      <c r="C1260" s="104"/>
      <c r="D1260" s="104"/>
      <c r="E1260" s="104"/>
      <c r="F1260" s="104"/>
      <c r="G1260" s="104"/>
      <c r="H1260" s="104"/>
    </row>
    <row r="1261" spans="2:8" ht="35.1" customHeight="1">
      <c r="B1261" s="169"/>
      <c r="C1261" s="104"/>
      <c r="D1261" s="104"/>
      <c r="E1261" s="104"/>
      <c r="F1261" s="104"/>
      <c r="G1261" s="104"/>
      <c r="H1261" s="104"/>
    </row>
    <row r="1262" spans="2:8" ht="35.1" customHeight="1">
      <c r="B1262" s="169"/>
      <c r="C1262" s="104"/>
      <c r="D1262" s="104"/>
      <c r="E1262" s="104"/>
      <c r="F1262" s="104"/>
      <c r="G1262" s="104"/>
      <c r="H1262" s="104"/>
    </row>
    <row r="1263" spans="2:8" ht="35.1" customHeight="1">
      <c r="B1263" s="169"/>
      <c r="C1263" s="104"/>
      <c r="D1263" s="104"/>
      <c r="E1263" s="104"/>
      <c r="F1263" s="104"/>
      <c r="G1263" s="104"/>
      <c r="H1263" s="104"/>
    </row>
    <row r="1264" spans="2:8" ht="35.1" customHeight="1">
      <c r="B1264" s="169"/>
      <c r="C1264" s="104"/>
      <c r="D1264" s="104"/>
      <c r="E1264" s="104"/>
      <c r="F1264" s="104"/>
      <c r="G1264" s="104"/>
      <c r="H1264" s="104"/>
    </row>
    <row r="1265" spans="2:8" ht="35.1" customHeight="1">
      <c r="B1265" s="169"/>
      <c r="C1265" s="104"/>
      <c r="D1265" s="104"/>
      <c r="E1265" s="104"/>
      <c r="F1265" s="104"/>
      <c r="G1265" s="104"/>
      <c r="H1265" s="104"/>
    </row>
    <row r="1266" spans="2:8" ht="35.1" customHeight="1">
      <c r="B1266" s="169"/>
      <c r="C1266" s="104"/>
      <c r="D1266" s="104"/>
      <c r="E1266" s="104"/>
      <c r="F1266" s="104"/>
      <c r="G1266" s="104"/>
      <c r="H1266" s="104"/>
    </row>
    <row r="1267" spans="2:8" ht="35.1" customHeight="1">
      <c r="B1267" s="169"/>
      <c r="C1267" s="104"/>
      <c r="D1267" s="104"/>
      <c r="E1267" s="104"/>
      <c r="F1267" s="104"/>
      <c r="G1267" s="104"/>
      <c r="H1267" s="104"/>
    </row>
    <row r="1268" spans="2:8" ht="35.1" customHeight="1">
      <c r="B1268" s="169"/>
      <c r="C1268" s="104"/>
      <c r="D1268" s="104"/>
      <c r="E1268" s="104"/>
      <c r="F1268" s="104"/>
      <c r="G1268" s="104"/>
      <c r="H1268" s="104"/>
    </row>
    <row r="1269" spans="2:8" ht="35.1" customHeight="1">
      <c r="B1269" s="169"/>
      <c r="C1269" s="104"/>
      <c r="D1269" s="104"/>
      <c r="E1269" s="104"/>
      <c r="F1269" s="104"/>
      <c r="G1269" s="104"/>
      <c r="H1269" s="104"/>
    </row>
    <row r="1270" spans="2:8" ht="35.1" customHeight="1">
      <c r="B1270" s="169"/>
      <c r="C1270" s="104"/>
      <c r="D1270" s="104"/>
      <c r="E1270" s="104"/>
      <c r="F1270" s="104"/>
      <c r="G1270" s="104"/>
      <c r="H1270" s="104"/>
    </row>
    <row r="1271" spans="2:8" ht="35.1" customHeight="1">
      <c r="B1271" s="169"/>
      <c r="C1271" s="104"/>
      <c r="D1271" s="104"/>
      <c r="E1271" s="104"/>
      <c r="F1271" s="104"/>
      <c r="G1271" s="104"/>
      <c r="H1271" s="104"/>
    </row>
    <row r="1272" spans="2:8" ht="35.1" customHeight="1">
      <c r="B1272" s="169"/>
      <c r="C1272" s="104"/>
      <c r="D1272" s="104"/>
      <c r="E1272" s="104"/>
      <c r="F1272" s="104"/>
      <c r="G1272" s="104"/>
      <c r="H1272" s="104"/>
    </row>
    <row r="1273" spans="2:8" ht="35.1" customHeight="1">
      <c r="B1273" s="169"/>
      <c r="C1273" s="104"/>
      <c r="D1273" s="104"/>
      <c r="E1273" s="104"/>
      <c r="F1273" s="104"/>
      <c r="G1273" s="104"/>
      <c r="H1273" s="104"/>
    </row>
    <row r="1274" spans="2:8" ht="35.1" customHeight="1">
      <c r="B1274" s="169"/>
      <c r="C1274" s="104"/>
      <c r="D1274" s="104"/>
      <c r="E1274" s="104"/>
      <c r="F1274" s="104"/>
      <c r="G1274" s="104"/>
      <c r="H1274" s="104"/>
    </row>
    <row r="1275" spans="2:8" ht="35.1" customHeight="1">
      <c r="B1275" s="169"/>
      <c r="C1275" s="104"/>
      <c r="D1275" s="104"/>
      <c r="E1275" s="104"/>
      <c r="F1275" s="104"/>
      <c r="G1275" s="104"/>
      <c r="H1275" s="104"/>
    </row>
    <row r="1276" spans="2:8" ht="35.1" customHeight="1">
      <c r="B1276" s="169"/>
      <c r="C1276" s="104"/>
      <c r="D1276" s="104"/>
      <c r="E1276" s="104"/>
      <c r="F1276" s="104"/>
      <c r="G1276" s="104"/>
      <c r="H1276" s="104"/>
    </row>
    <row r="1277" spans="2:8" ht="35.1" customHeight="1">
      <c r="B1277" s="169"/>
      <c r="C1277" s="104"/>
      <c r="D1277" s="104"/>
      <c r="E1277" s="104"/>
      <c r="F1277" s="104"/>
      <c r="G1277" s="104"/>
      <c r="H1277" s="104"/>
    </row>
    <row r="1278" spans="2:8" ht="35.1" customHeight="1">
      <c r="B1278" s="169"/>
      <c r="C1278" s="104"/>
      <c r="D1278" s="104"/>
      <c r="E1278" s="104"/>
      <c r="F1278" s="104"/>
      <c r="G1278" s="104"/>
      <c r="H1278" s="104"/>
    </row>
    <row r="1279" spans="2:8" ht="35.1" customHeight="1">
      <c r="B1279" s="169"/>
      <c r="C1279" s="104"/>
      <c r="D1279" s="104"/>
      <c r="E1279" s="104"/>
      <c r="F1279" s="104"/>
      <c r="G1279" s="104"/>
      <c r="H1279" s="104"/>
    </row>
    <row r="1280" spans="2:8" ht="35.1" customHeight="1">
      <c r="B1280" s="169"/>
      <c r="C1280" s="104"/>
      <c r="D1280" s="104"/>
      <c r="E1280" s="104"/>
      <c r="F1280" s="104"/>
      <c r="G1280" s="104"/>
      <c r="H1280" s="104"/>
    </row>
    <row r="1281" spans="2:8" ht="35.1" customHeight="1">
      <c r="B1281" s="169"/>
      <c r="C1281" s="104"/>
      <c r="D1281" s="104"/>
      <c r="E1281" s="104"/>
      <c r="F1281" s="104"/>
      <c r="G1281" s="104"/>
      <c r="H1281" s="104"/>
    </row>
    <row r="1282" spans="2:8" ht="35.1" customHeight="1">
      <c r="B1282" s="169"/>
      <c r="C1282" s="104"/>
      <c r="D1282" s="104"/>
      <c r="E1282" s="104"/>
      <c r="F1282" s="104"/>
      <c r="G1282" s="104"/>
      <c r="H1282" s="104"/>
    </row>
    <row r="1283" spans="2:8" ht="35.1" customHeight="1">
      <c r="B1283" s="169"/>
      <c r="C1283" s="104"/>
      <c r="D1283" s="104"/>
      <c r="E1283" s="104"/>
      <c r="F1283" s="104"/>
      <c r="G1283" s="104"/>
      <c r="H1283" s="104"/>
    </row>
    <row r="1284" spans="2:8" ht="35.1" customHeight="1">
      <c r="B1284" s="169"/>
      <c r="C1284" s="104"/>
      <c r="D1284" s="104"/>
      <c r="E1284" s="104"/>
      <c r="F1284" s="104"/>
      <c r="G1284" s="104"/>
      <c r="H1284" s="104"/>
    </row>
    <row r="1285" spans="2:8" ht="35.1" customHeight="1">
      <c r="B1285" s="169"/>
      <c r="C1285" s="104"/>
      <c r="D1285" s="104"/>
      <c r="E1285" s="104"/>
      <c r="F1285" s="104"/>
      <c r="G1285" s="104"/>
      <c r="H1285" s="104"/>
    </row>
    <row r="1286" spans="2:8" ht="35.1" customHeight="1">
      <c r="B1286" s="169"/>
      <c r="C1286" s="104"/>
      <c r="D1286" s="104"/>
      <c r="E1286" s="104"/>
      <c r="F1286" s="104"/>
      <c r="G1286" s="104"/>
      <c r="H1286" s="104"/>
    </row>
    <row r="1287" spans="2:8" ht="35.1" customHeight="1">
      <c r="B1287" s="169"/>
      <c r="C1287" s="104"/>
      <c r="D1287" s="104"/>
      <c r="E1287" s="104"/>
      <c r="F1287" s="104"/>
      <c r="G1287" s="104"/>
      <c r="H1287" s="104"/>
    </row>
    <row r="1288" spans="2:8" ht="35.1" customHeight="1">
      <c r="B1288" s="169"/>
      <c r="C1288" s="104"/>
      <c r="D1288" s="104"/>
      <c r="E1288" s="104"/>
      <c r="F1288" s="104"/>
      <c r="G1288" s="104"/>
      <c r="H1288" s="104"/>
    </row>
    <row r="1289" spans="2:8" ht="35.1" customHeight="1">
      <c r="B1289" s="169"/>
      <c r="C1289" s="104"/>
      <c r="D1289" s="104"/>
      <c r="E1289" s="104"/>
      <c r="F1289" s="104"/>
      <c r="G1289" s="104"/>
      <c r="H1289" s="104"/>
    </row>
    <row r="1290" spans="2:8" ht="35.1" customHeight="1">
      <c r="B1290" s="169"/>
      <c r="C1290" s="104"/>
      <c r="D1290" s="104"/>
      <c r="E1290" s="104"/>
      <c r="F1290" s="104"/>
      <c r="G1290" s="104"/>
      <c r="H1290" s="104"/>
    </row>
    <row r="1291" spans="2:8" ht="35.1" customHeight="1">
      <c r="B1291" s="169"/>
      <c r="C1291" s="104"/>
      <c r="D1291" s="104"/>
      <c r="E1291" s="104"/>
      <c r="F1291" s="104"/>
      <c r="G1291" s="104"/>
      <c r="H1291" s="104"/>
    </row>
    <row r="1292" spans="2:8" ht="35.1" customHeight="1">
      <c r="B1292" s="169"/>
      <c r="C1292" s="104"/>
      <c r="D1292" s="104"/>
      <c r="E1292" s="104"/>
      <c r="F1292" s="104"/>
      <c r="G1292" s="104"/>
      <c r="H1292" s="104"/>
    </row>
    <row r="1293" spans="2:8" ht="35.1" customHeight="1">
      <c r="B1293" s="169"/>
      <c r="C1293" s="104"/>
      <c r="D1293" s="104"/>
      <c r="E1293" s="104"/>
      <c r="F1293" s="104"/>
      <c r="G1293" s="104"/>
      <c r="H1293" s="104"/>
    </row>
    <row r="1294" spans="2:8" ht="35.1" customHeight="1">
      <c r="B1294" s="169"/>
      <c r="C1294" s="104"/>
      <c r="D1294" s="104"/>
      <c r="E1294" s="104"/>
      <c r="F1294" s="104"/>
      <c r="G1294" s="104"/>
      <c r="H1294" s="104"/>
    </row>
    <row r="1295" spans="2:8" ht="35.1" customHeight="1">
      <c r="B1295" s="169"/>
      <c r="C1295" s="104"/>
      <c r="D1295" s="104"/>
      <c r="E1295" s="104"/>
      <c r="F1295" s="104"/>
      <c r="G1295" s="104"/>
      <c r="H1295" s="104"/>
    </row>
    <row r="1296" spans="2:8" ht="35.1" customHeight="1">
      <c r="B1296" s="169"/>
      <c r="C1296" s="104"/>
      <c r="D1296" s="104"/>
      <c r="E1296" s="104"/>
      <c r="F1296" s="104"/>
      <c r="G1296" s="104"/>
      <c r="H1296" s="104"/>
    </row>
    <row r="1297" spans="2:8" ht="35.1" customHeight="1">
      <c r="B1297" s="169"/>
      <c r="C1297" s="104"/>
      <c r="D1297" s="104"/>
      <c r="E1297" s="104"/>
      <c r="F1297" s="104"/>
      <c r="G1297" s="104"/>
      <c r="H1297" s="104"/>
    </row>
    <row r="1298" spans="2:8" ht="35.1" customHeight="1">
      <c r="B1298" s="169"/>
      <c r="C1298" s="104"/>
      <c r="D1298" s="104"/>
      <c r="E1298" s="104"/>
      <c r="F1298" s="104"/>
      <c r="G1298" s="104"/>
      <c r="H1298" s="104"/>
    </row>
    <row r="1299" spans="2:8" ht="35.1" customHeight="1">
      <c r="B1299" s="169"/>
      <c r="C1299" s="104"/>
      <c r="D1299" s="104"/>
      <c r="E1299" s="104"/>
      <c r="F1299" s="104"/>
      <c r="G1299" s="104"/>
      <c r="H1299" s="104"/>
    </row>
    <row r="1300" spans="2:8" ht="35.1" customHeight="1">
      <c r="B1300" s="169"/>
      <c r="C1300" s="104"/>
      <c r="D1300" s="104"/>
      <c r="E1300" s="104"/>
      <c r="F1300" s="104"/>
      <c r="G1300" s="104"/>
      <c r="H1300" s="104"/>
    </row>
    <row r="1301" spans="2:8" ht="35.1" customHeight="1">
      <c r="B1301" s="169"/>
      <c r="C1301" s="104"/>
      <c r="D1301" s="104"/>
      <c r="E1301" s="104"/>
      <c r="F1301" s="104"/>
      <c r="G1301" s="104"/>
      <c r="H1301" s="104"/>
    </row>
    <row r="1302" spans="2:8" ht="35.1" customHeight="1">
      <c r="B1302" s="169"/>
      <c r="C1302" s="104"/>
      <c r="D1302" s="104"/>
      <c r="E1302" s="104"/>
      <c r="F1302" s="104"/>
      <c r="G1302" s="104"/>
      <c r="H1302" s="104"/>
    </row>
    <row r="1303" spans="2:8" ht="35.1" customHeight="1">
      <c r="B1303" s="169"/>
      <c r="C1303" s="104"/>
      <c r="D1303" s="104"/>
      <c r="E1303" s="104"/>
      <c r="F1303" s="104"/>
      <c r="G1303" s="104"/>
      <c r="H1303" s="104"/>
    </row>
    <row r="1304" spans="2:8" ht="35.1" customHeight="1">
      <c r="B1304" s="169"/>
      <c r="C1304" s="104"/>
      <c r="D1304" s="104"/>
      <c r="E1304" s="104"/>
      <c r="F1304" s="104"/>
      <c r="G1304" s="104"/>
      <c r="H1304" s="104"/>
    </row>
    <row r="1305" spans="2:8" ht="35.1" customHeight="1">
      <c r="B1305" s="169"/>
      <c r="C1305" s="104"/>
      <c r="D1305" s="104"/>
      <c r="E1305" s="104"/>
      <c r="F1305" s="104"/>
      <c r="G1305" s="104"/>
      <c r="H1305" s="104"/>
    </row>
    <row r="1306" spans="2:8" ht="35.1" customHeight="1">
      <c r="B1306" s="169"/>
      <c r="C1306" s="104"/>
      <c r="D1306" s="104"/>
      <c r="E1306" s="104"/>
      <c r="F1306" s="104"/>
      <c r="G1306" s="104"/>
      <c r="H1306" s="104"/>
    </row>
    <row r="1307" spans="2:8" ht="35.1" customHeight="1">
      <c r="B1307" s="169"/>
      <c r="C1307" s="104"/>
      <c r="D1307" s="104"/>
      <c r="E1307" s="104"/>
      <c r="F1307" s="104"/>
      <c r="G1307" s="104"/>
      <c r="H1307" s="104"/>
    </row>
    <row r="1308" spans="2:8" ht="35.1" customHeight="1">
      <c r="B1308" s="169"/>
      <c r="C1308" s="104"/>
      <c r="D1308" s="104"/>
      <c r="E1308" s="104"/>
      <c r="F1308" s="104"/>
      <c r="G1308" s="104"/>
      <c r="H1308" s="104"/>
    </row>
    <row r="1309" spans="2:8" ht="35.1" customHeight="1">
      <c r="B1309" s="169"/>
      <c r="C1309" s="104"/>
      <c r="D1309" s="104"/>
      <c r="E1309" s="104"/>
      <c r="F1309" s="104"/>
      <c r="G1309" s="104"/>
      <c r="H1309" s="104"/>
    </row>
    <row r="1310" spans="2:8" ht="35.1" customHeight="1">
      <c r="B1310" s="169"/>
      <c r="C1310" s="104"/>
      <c r="D1310" s="104"/>
      <c r="E1310" s="104"/>
      <c r="F1310" s="104"/>
      <c r="G1310" s="104"/>
      <c r="H1310" s="104"/>
    </row>
    <row r="1311" spans="2:8" ht="35.1" customHeight="1">
      <c r="B1311" s="169"/>
      <c r="C1311" s="104"/>
      <c r="D1311" s="104"/>
      <c r="E1311" s="104"/>
      <c r="F1311" s="104"/>
      <c r="G1311" s="104"/>
      <c r="H1311" s="104"/>
    </row>
    <row r="1312" spans="2:8" ht="35.1" customHeight="1">
      <c r="B1312" s="169"/>
      <c r="C1312" s="104"/>
      <c r="D1312" s="104"/>
      <c r="E1312" s="104"/>
      <c r="F1312" s="104"/>
      <c r="G1312" s="104"/>
      <c r="H1312" s="104"/>
    </row>
    <row r="1313" spans="2:8" ht="35.1" customHeight="1">
      <c r="B1313" s="169"/>
      <c r="C1313" s="104"/>
      <c r="D1313" s="104"/>
      <c r="E1313" s="104"/>
      <c r="F1313" s="104"/>
      <c r="G1313" s="104"/>
      <c r="H1313" s="104"/>
    </row>
    <row r="1314" spans="2:8" ht="35.1" customHeight="1">
      <c r="B1314" s="169"/>
      <c r="C1314" s="104"/>
      <c r="D1314" s="104"/>
      <c r="E1314" s="104"/>
      <c r="F1314" s="104"/>
      <c r="G1314" s="104"/>
      <c r="H1314" s="104"/>
    </row>
    <row r="1315" spans="2:8" ht="35.1" customHeight="1">
      <c r="B1315" s="169"/>
      <c r="C1315" s="104"/>
      <c r="D1315" s="104"/>
      <c r="E1315" s="104"/>
      <c r="F1315" s="104"/>
      <c r="G1315" s="104"/>
      <c r="H1315" s="104"/>
    </row>
    <row r="1316" spans="2:8" ht="35.1" customHeight="1">
      <c r="B1316" s="169"/>
      <c r="C1316" s="104"/>
      <c r="D1316" s="104"/>
      <c r="E1316" s="104"/>
      <c r="F1316" s="104"/>
      <c r="G1316" s="104"/>
      <c r="H1316" s="104"/>
    </row>
    <row r="1317" spans="2:8" ht="35.1" customHeight="1">
      <c r="B1317" s="169"/>
      <c r="C1317" s="104"/>
      <c r="D1317" s="104"/>
      <c r="E1317" s="104"/>
      <c r="F1317" s="104"/>
      <c r="G1317" s="104"/>
      <c r="H1317" s="104"/>
    </row>
    <row r="1318" spans="2:8" ht="35.1" customHeight="1">
      <c r="B1318" s="169"/>
      <c r="C1318" s="104"/>
      <c r="D1318" s="104"/>
      <c r="E1318" s="104"/>
      <c r="F1318" s="104"/>
      <c r="G1318" s="104"/>
      <c r="H1318" s="104"/>
    </row>
    <row r="1319" spans="2:8" ht="35.1" customHeight="1">
      <c r="B1319" s="169"/>
      <c r="C1319" s="104"/>
      <c r="D1319" s="104"/>
      <c r="E1319" s="104"/>
      <c r="F1319" s="104"/>
      <c r="G1319" s="104"/>
      <c r="H1319" s="104"/>
    </row>
    <row r="1320" spans="2:8" ht="35.1" customHeight="1">
      <c r="B1320" s="169"/>
      <c r="C1320" s="104"/>
      <c r="D1320" s="104"/>
      <c r="E1320" s="104"/>
      <c r="F1320" s="104"/>
      <c r="G1320" s="104"/>
      <c r="H1320" s="104"/>
    </row>
    <row r="1321" spans="2:8" ht="35.1" customHeight="1">
      <c r="B1321" s="169"/>
      <c r="C1321" s="104"/>
      <c r="D1321" s="104"/>
      <c r="E1321" s="104"/>
      <c r="F1321" s="104"/>
      <c r="G1321" s="104"/>
      <c r="H1321" s="104"/>
    </row>
    <row r="1322" spans="2:8" ht="35.1" customHeight="1">
      <c r="B1322" s="169"/>
      <c r="C1322" s="104"/>
      <c r="D1322" s="104"/>
      <c r="E1322" s="104"/>
      <c r="F1322" s="104"/>
      <c r="G1322" s="104"/>
      <c r="H1322" s="104"/>
    </row>
    <row r="1323" spans="2:8" ht="35.1" customHeight="1">
      <c r="B1323" s="169"/>
      <c r="C1323" s="104"/>
      <c r="D1323" s="104"/>
      <c r="E1323" s="104"/>
      <c r="F1323" s="104"/>
      <c r="G1323" s="104"/>
      <c r="H1323" s="104"/>
    </row>
    <row r="1324" spans="2:8" ht="35.1" customHeight="1">
      <c r="B1324" s="169"/>
      <c r="C1324" s="104"/>
      <c r="D1324" s="104"/>
      <c r="E1324" s="104"/>
      <c r="F1324" s="104"/>
      <c r="G1324" s="104"/>
      <c r="H1324" s="104"/>
    </row>
    <row r="1325" spans="2:8" ht="35.1" customHeight="1">
      <c r="B1325" s="169"/>
      <c r="C1325" s="104"/>
      <c r="D1325" s="104"/>
      <c r="E1325" s="104"/>
      <c r="F1325" s="104"/>
      <c r="G1325" s="104"/>
      <c r="H1325" s="104"/>
    </row>
    <row r="1326" spans="2:8" ht="35.1" customHeight="1">
      <c r="B1326" s="169"/>
      <c r="C1326" s="104"/>
      <c r="D1326" s="104"/>
      <c r="E1326" s="104"/>
      <c r="F1326" s="104"/>
      <c r="G1326" s="104"/>
      <c r="H1326" s="104"/>
    </row>
    <row r="1327" spans="2:8" ht="35.1" customHeight="1">
      <c r="B1327" s="169"/>
      <c r="C1327" s="104"/>
      <c r="D1327" s="104"/>
      <c r="E1327" s="104"/>
      <c r="F1327" s="104"/>
      <c r="G1327" s="104"/>
      <c r="H1327" s="104"/>
    </row>
    <row r="1328" spans="2:8" ht="35.1" customHeight="1">
      <c r="B1328" s="169"/>
      <c r="C1328" s="104"/>
      <c r="D1328" s="104"/>
      <c r="E1328" s="104"/>
      <c r="F1328" s="104"/>
      <c r="G1328" s="104"/>
      <c r="H1328" s="104"/>
    </row>
    <row r="1329" spans="2:8" ht="35.1" customHeight="1">
      <c r="B1329" s="169"/>
      <c r="C1329" s="104"/>
      <c r="D1329" s="104"/>
      <c r="E1329" s="104"/>
      <c r="F1329" s="104"/>
      <c r="G1329" s="104"/>
      <c r="H1329" s="104"/>
    </row>
    <row r="1330" spans="2:8" ht="35.1" customHeight="1">
      <c r="B1330" s="169"/>
      <c r="C1330" s="104"/>
      <c r="D1330" s="104"/>
      <c r="E1330" s="104"/>
      <c r="F1330" s="104"/>
      <c r="G1330" s="104"/>
      <c r="H1330" s="104"/>
    </row>
    <row r="1331" spans="2:8" ht="35.1" customHeight="1">
      <c r="B1331" s="169"/>
      <c r="C1331" s="104"/>
      <c r="D1331" s="104"/>
      <c r="E1331" s="104"/>
      <c r="F1331" s="104"/>
      <c r="G1331" s="104"/>
      <c r="H1331" s="104"/>
    </row>
    <row r="1332" spans="2:8" ht="35.1" customHeight="1">
      <c r="B1332" s="169"/>
      <c r="C1332" s="104"/>
      <c r="D1332" s="104"/>
      <c r="E1332" s="104"/>
      <c r="F1332" s="104"/>
      <c r="G1332" s="104"/>
      <c r="H1332" s="104"/>
    </row>
    <row r="1333" spans="2:8" ht="35.1" customHeight="1">
      <c r="B1333" s="169"/>
      <c r="C1333" s="104"/>
      <c r="D1333" s="104"/>
      <c r="E1333" s="104"/>
      <c r="F1333" s="104"/>
      <c r="G1333" s="104"/>
      <c r="H1333" s="104"/>
    </row>
    <row r="1334" spans="2:8" ht="35.1" customHeight="1">
      <c r="B1334" s="169"/>
      <c r="C1334" s="104"/>
      <c r="D1334" s="104"/>
      <c r="E1334" s="104"/>
      <c r="F1334" s="104"/>
      <c r="G1334" s="104"/>
      <c r="H1334" s="104"/>
    </row>
    <row r="1335" spans="2:8" ht="35.1" customHeight="1">
      <c r="B1335" s="169"/>
      <c r="C1335" s="104"/>
      <c r="D1335" s="104"/>
      <c r="E1335" s="104"/>
      <c r="F1335" s="104"/>
      <c r="G1335" s="104"/>
      <c r="H1335" s="104"/>
    </row>
    <row r="1336" spans="2:8" ht="35.1" customHeight="1">
      <c r="B1336" s="169"/>
      <c r="C1336" s="104"/>
      <c r="D1336" s="104"/>
      <c r="E1336" s="104"/>
      <c r="F1336" s="104"/>
      <c r="G1336" s="104"/>
      <c r="H1336" s="104"/>
    </row>
    <row r="1337" spans="2:8" ht="35.1" customHeight="1">
      <c r="B1337" s="169"/>
      <c r="C1337" s="104"/>
      <c r="D1337" s="104"/>
      <c r="E1337" s="104"/>
      <c r="F1337" s="104"/>
      <c r="G1337" s="104"/>
      <c r="H1337" s="104"/>
    </row>
    <row r="1338" spans="2:8" ht="35.1" customHeight="1">
      <c r="B1338" s="169"/>
      <c r="C1338" s="104"/>
      <c r="D1338" s="104"/>
      <c r="E1338" s="104"/>
      <c r="F1338" s="104"/>
      <c r="G1338" s="104"/>
      <c r="H1338" s="104"/>
    </row>
    <row r="1339" spans="2:8" ht="35.1" customHeight="1">
      <c r="B1339" s="169"/>
      <c r="C1339" s="104"/>
      <c r="D1339" s="104"/>
      <c r="E1339" s="104"/>
      <c r="F1339" s="104"/>
      <c r="G1339" s="104"/>
      <c r="H1339" s="104"/>
    </row>
    <row r="1340" spans="2:8" ht="35.1" customHeight="1">
      <c r="B1340" s="169"/>
      <c r="C1340" s="104"/>
      <c r="D1340" s="104"/>
      <c r="E1340" s="104"/>
      <c r="F1340" s="104"/>
      <c r="G1340" s="104"/>
      <c r="H1340" s="104"/>
    </row>
    <row r="1341" spans="2:8" ht="35.1" customHeight="1">
      <c r="B1341" s="169"/>
      <c r="C1341" s="104"/>
      <c r="D1341" s="104"/>
      <c r="E1341" s="104"/>
      <c r="F1341" s="104"/>
      <c r="G1341" s="104"/>
      <c r="H1341" s="104"/>
    </row>
    <row r="1342" spans="2:8" ht="35.1" customHeight="1">
      <c r="B1342" s="169"/>
      <c r="C1342" s="104"/>
      <c r="D1342" s="104"/>
      <c r="E1342" s="104"/>
      <c r="F1342" s="104"/>
      <c r="G1342" s="104"/>
      <c r="H1342" s="104"/>
    </row>
    <row r="1343" spans="2:8" ht="35.1" customHeight="1">
      <c r="B1343" s="169"/>
      <c r="C1343" s="104"/>
      <c r="D1343" s="104"/>
      <c r="E1343" s="104"/>
      <c r="F1343" s="104"/>
      <c r="G1343" s="104"/>
      <c r="H1343" s="104"/>
    </row>
    <row r="1344" spans="2:8" ht="35.1" customHeight="1">
      <c r="B1344" s="169"/>
      <c r="C1344" s="104"/>
      <c r="D1344" s="104"/>
      <c r="E1344" s="104"/>
      <c r="F1344" s="104"/>
      <c r="G1344" s="104"/>
      <c r="H1344" s="104"/>
    </row>
    <row r="1345" spans="2:8" ht="35.1" customHeight="1">
      <c r="B1345" s="169"/>
      <c r="C1345" s="104"/>
      <c r="D1345" s="104"/>
      <c r="E1345" s="104"/>
      <c r="F1345" s="104"/>
      <c r="G1345" s="104"/>
      <c r="H1345" s="104"/>
    </row>
    <row r="1346" spans="2:8" ht="35.1" customHeight="1">
      <c r="B1346" s="169"/>
      <c r="C1346" s="104"/>
      <c r="D1346" s="104"/>
      <c r="E1346" s="104"/>
      <c r="F1346" s="104"/>
      <c r="G1346" s="104"/>
      <c r="H1346" s="104"/>
    </row>
    <row r="1347" spans="2:8" ht="35.1" customHeight="1">
      <c r="B1347" s="169"/>
      <c r="C1347" s="104"/>
      <c r="D1347" s="104"/>
      <c r="E1347" s="104"/>
      <c r="F1347" s="104"/>
      <c r="G1347" s="104"/>
      <c r="H1347" s="104"/>
    </row>
    <row r="1348" spans="2:8" ht="35.1" customHeight="1">
      <c r="B1348" s="169"/>
      <c r="C1348" s="104"/>
      <c r="D1348" s="104"/>
      <c r="E1348" s="104"/>
      <c r="F1348" s="104"/>
      <c r="G1348" s="104"/>
      <c r="H1348" s="104"/>
    </row>
    <row r="1349" spans="2:8" ht="35.1" customHeight="1">
      <c r="B1349" s="169"/>
      <c r="C1349" s="104"/>
      <c r="D1349" s="104"/>
      <c r="E1349" s="104"/>
      <c r="F1349" s="104"/>
      <c r="G1349" s="104"/>
      <c r="H1349" s="104"/>
    </row>
    <row r="1350" spans="2:8" ht="35.1" customHeight="1">
      <c r="B1350" s="169"/>
      <c r="C1350" s="104"/>
      <c r="D1350" s="104"/>
      <c r="E1350" s="104"/>
      <c r="F1350" s="104"/>
      <c r="G1350" s="104"/>
      <c r="H1350" s="104"/>
    </row>
    <row r="1351" spans="2:8" ht="35.1" customHeight="1">
      <c r="B1351" s="169"/>
      <c r="C1351" s="104"/>
      <c r="D1351" s="104"/>
      <c r="E1351" s="104"/>
      <c r="F1351" s="104"/>
      <c r="G1351" s="104"/>
      <c r="H1351" s="104"/>
    </row>
    <row r="1352" spans="2:8" ht="35.1" customHeight="1">
      <c r="B1352" s="169"/>
      <c r="C1352" s="104"/>
      <c r="D1352" s="104"/>
      <c r="E1352" s="104"/>
      <c r="F1352" s="104"/>
      <c r="G1352" s="104"/>
      <c r="H1352" s="104"/>
    </row>
    <row r="1353" spans="2:8" ht="35.1" customHeight="1">
      <c r="B1353" s="169"/>
      <c r="C1353" s="104"/>
      <c r="D1353" s="104"/>
      <c r="E1353" s="104"/>
      <c r="F1353" s="104"/>
      <c r="G1353" s="104"/>
      <c r="H1353" s="104"/>
    </row>
    <row r="1354" spans="2:8" ht="35.1" customHeight="1">
      <c r="B1354" s="169"/>
      <c r="C1354" s="104"/>
      <c r="D1354" s="104"/>
      <c r="E1354" s="104"/>
      <c r="F1354" s="104"/>
      <c r="G1354" s="104"/>
      <c r="H1354" s="104"/>
    </row>
    <row r="1355" spans="2:8" ht="35.1" customHeight="1">
      <c r="B1355" s="169"/>
      <c r="C1355" s="104"/>
      <c r="D1355" s="104"/>
      <c r="E1355" s="104"/>
      <c r="F1355" s="104"/>
      <c r="G1355" s="104"/>
      <c r="H1355" s="104"/>
    </row>
    <row r="1356" spans="2:8" ht="35.1" customHeight="1">
      <c r="B1356" s="169"/>
      <c r="C1356" s="104"/>
      <c r="D1356" s="104"/>
      <c r="E1356" s="104"/>
      <c r="F1356" s="104"/>
      <c r="G1356" s="104"/>
      <c r="H1356" s="104"/>
    </row>
    <row r="1357" spans="2:8" ht="35.1" customHeight="1">
      <c r="B1357" s="169"/>
      <c r="C1357" s="104"/>
      <c r="D1357" s="104"/>
      <c r="E1357" s="104"/>
      <c r="F1357" s="104"/>
      <c r="G1357" s="104"/>
      <c r="H1357" s="104"/>
    </row>
    <row r="1358" spans="2:8" ht="35.1" customHeight="1">
      <c r="B1358" s="169"/>
      <c r="C1358" s="104"/>
      <c r="D1358" s="104"/>
      <c r="E1358" s="104"/>
      <c r="F1358" s="104"/>
      <c r="G1358" s="104"/>
      <c r="H1358" s="104"/>
    </row>
    <row r="1359" spans="2:8" ht="35.1" customHeight="1">
      <c r="B1359" s="169"/>
      <c r="C1359" s="104"/>
      <c r="D1359" s="104"/>
      <c r="E1359" s="104"/>
      <c r="F1359" s="104"/>
      <c r="G1359" s="104"/>
      <c r="H1359" s="104"/>
    </row>
    <row r="1360" spans="2:8" ht="35.1" customHeight="1">
      <c r="B1360" s="169"/>
      <c r="C1360" s="104"/>
      <c r="D1360" s="104"/>
      <c r="E1360" s="104"/>
      <c r="F1360" s="104"/>
      <c r="G1360" s="104"/>
      <c r="H1360" s="104"/>
    </row>
    <row r="1361" spans="2:8" ht="35.1" customHeight="1">
      <c r="B1361" s="169"/>
      <c r="C1361" s="104"/>
      <c r="D1361" s="104"/>
      <c r="E1361" s="104"/>
      <c r="F1361" s="104"/>
      <c r="G1361" s="104"/>
      <c r="H1361" s="104"/>
    </row>
    <row r="1362" spans="2:8" ht="35.1" customHeight="1">
      <c r="B1362" s="169"/>
      <c r="C1362" s="104"/>
      <c r="D1362" s="104"/>
      <c r="E1362" s="104"/>
      <c r="F1362" s="104"/>
      <c r="G1362" s="104"/>
      <c r="H1362" s="104"/>
    </row>
    <row r="1363" spans="2:8" ht="35.1" customHeight="1">
      <c r="B1363" s="169"/>
      <c r="C1363" s="104"/>
      <c r="D1363" s="104"/>
      <c r="E1363" s="104"/>
      <c r="F1363" s="104"/>
      <c r="G1363" s="104"/>
      <c r="H1363" s="104"/>
    </row>
    <row r="1364" spans="2:8" ht="35.1" customHeight="1">
      <c r="B1364" s="169"/>
      <c r="C1364" s="104"/>
      <c r="D1364" s="104"/>
      <c r="E1364" s="104"/>
      <c r="F1364" s="104"/>
      <c r="G1364" s="104"/>
      <c r="H1364" s="104"/>
    </row>
    <row r="1365" spans="2:8" ht="35.1" customHeight="1">
      <c r="B1365" s="169"/>
      <c r="C1365" s="104"/>
      <c r="D1365" s="104"/>
      <c r="E1365" s="104"/>
      <c r="F1365" s="104"/>
      <c r="G1365" s="104"/>
      <c r="H1365" s="104"/>
    </row>
    <row r="1366" spans="2:8" ht="35.1" customHeight="1">
      <c r="B1366" s="169"/>
      <c r="C1366" s="104"/>
      <c r="D1366" s="104"/>
      <c r="E1366" s="104"/>
      <c r="F1366" s="104"/>
      <c r="G1366" s="104"/>
      <c r="H1366" s="104"/>
    </row>
    <row r="1367" spans="2:8" ht="35.1" customHeight="1">
      <c r="B1367" s="169"/>
      <c r="C1367" s="104"/>
      <c r="D1367" s="104"/>
      <c r="E1367" s="104"/>
      <c r="F1367" s="104"/>
      <c r="G1367" s="104"/>
      <c r="H1367" s="104"/>
    </row>
    <row r="1368" spans="2:8" ht="35.1" customHeight="1">
      <c r="B1368" s="169"/>
      <c r="C1368" s="104"/>
      <c r="D1368" s="104"/>
      <c r="E1368" s="104"/>
      <c r="F1368" s="104"/>
      <c r="G1368" s="104"/>
      <c r="H1368" s="104"/>
    </row>
    <row r="1369" spans="2:8" ht="35.1" customHeight="1">
      <c r="B1369" s="169"/>
      <c r="C1369" s="104"/>
      <c r="D1369" s="104"/>
      <c r="E1369" s="104"/>
      <c r="F1369" s="104"/>
      <c r="G1369" s="104"/>
      <c r="H1369" s="104"/>
    </row>
    <row r="1370" spans="2:8" ht="35.1" customHeight="1">
      <c r="B1370" s="169"/>
      <c r="C1370" s="104"/>
      <c r="D1370" s="104"/>
      <c r="E1370" s="104"/>
      <c r="F1370" s="104"/>
      <c r="G1370" s="104"/>
      <c r="H1370" s="104"/>
    </row>
    <row r="1371" spans="2:8" ht="35.1" customHeight="1">
      <c r="B1371" s="169"/>
      <c r="C1371" s="104"/>
      <c r="D1371" s="104"/>
      <c r="E1371" s="104"/>
      <c r="F1371" s="104"/>
      <c r="G1371" s="104"/>
      <c r="H1371" s="104"/>
    </row>
    <row r="1372" spans="2:8" ht="35.1" customHeight="1">
      <c r="B1372" s="169"/>
      <c r="C1372" s="104"/>
      <c r="D1372" s="104"/>
      <c r="E1372" s="104"/>
      <c r="F1372" s="104"/>
      <c r="G1372" s="104"/>
      <c r="H1372" s="104"/>
    </row>
    <row r="1373" spans="2:8" ht="35.1" customHeight="1">
      <c r="B1373" s="169"/>
      <c r="C1373" s="104"/>
      <c r="D1373" s="104"/>
      <c r="E1373" s="104"/>
      <c r="F1373" s="104"/>
      <c r="G1373" s="104"/>
      <c r="H1373" s="104"/>
    </row>
    <row r="1374" spans="2:8" ht="35.1" customHeight="1">
      <c r="B1374" s="169"/>
      <c r="C1374" s="104"/>
      <c r="D1374" s="104"/>
      <c r="E1374" s="104"/>
      <c r="F1374" s="104"/>
      <c r="G1374" s="104"/>
      <c r="H1374" s="104"/>
    </row>
    <row r="1375" spans="2:8" ht="35.1" customHeight="1">
      <c r="B1375" s="169"/>
      <c r="C1375" s="104"/>
      <c r="D1375" s="104"/>
      <c r="E1375" s="104"/>
      <c r="F1375" s="104"/>
      <c r="G1375" s="104"/>
      <c r="H1375" s="104"/>
    </row>
    <row r="1376" spans="2:8" ht="35.1" customHeight="1">
      <c r="B1376" s="169"/>
      <c r="C1376" s="104"/>
      <c r="D1376" s="104"/>
      <c r="E1376" s="104"/>
      <c r="F1376" s="104"/>
      <c r="G1376" s="104"/>
      <c r="H1376" s="104"/>
    </row>
    <row r="1377" spans="2:8" ht="35.1" customHeight="1">
      <c r="B1377" s="169"/>
      <c r="C1377" s="104"/>
      <c r="D1377" s="104"/>
      <c r="E1377" s="104"/>
      <c r="F1377" s="104"/>
      <c r="G1377" s="104"/>
      <c r="H1377" s="104"/>
    </row>
    <row r="1378" spans="2:8" ht="35.1" customHeight="1">
      <c r="B1378" s="169"/>
      <c r="C1378" s="104"/>
      <c r="D1378" s="104"/>
      <c r="E1378" s="104"/>
      <c r="F1378" s="104"/>
      <c r="G1378" s="104"/>
      <c r="H1378" s="104"/>
    </row>
    <row r="1379" spans="2:8" ht="35.1" customHeight="1">
      <c r="B1379" s="169"/>
      <c r="C1379" s="104"/>
      <c r="D1379" s="104"/>
      <c r="E1379" s="104"/>
      <c r="F1379" s="104"/>
      <c r="G1379" s="104"/>
      <c r="H1379" s="104"/>
    </row>
    <row r="1380" spans="2:8" ht="35.1" customHeight="1">
      <c r="B1380" s="169"/>
      <c r="C1380" s="104"/>
      <c r="D1380" s="104"/>
      <c r="E1380" s="104"/>
      <c r="F1380" s="104"/>
      <c r="G1380" s="104"/>
      <c r="H1380" s="104"/>
    </row>
    <row r="1381" spans="2:8" ht="35.1" customHeight="1">
      <c r="B1381" s="169"/>
      <c r="C1381" s="104"/>
      <c r="D1381" s="104"/>
      <c r="E1381" s="104"/>
      <c r="F1381" s="104"/>
      <c r="G1381" s="104"/>
      <c r="H1381" s="104"/>
    </row>
    <row r="1382" spans="2:8" ht="35.1" customHeight="1">
      <c r="B1382" s="169"/>
      <c r="C1382" s="104"/>
      <c r="D1382" s="104"/>
      <c r="E1382" s="104"/>
      <c r="F1382" s="104"/>
      <c r="G1382" s="104"/>
      <c r="H1382" s="104"/>
    </row>
    <row r="1383" spans="2:8" ht="35.1" customHeight="1">
      <c r="B1383" s="169"/>
      <c r="C1383" s="104"/>
      <c r="D1383" s="104"/>
      <c r="E1383" s="104"/>
      <c r="F1383" s="104"/>
      <c r="G1383" s="104"/>
      <c r="H1383" s="104"/>
    </row>
    <row r="1384" spans="2:8" ht="35.1" customHeight="1">
      <c r="B1384" s="169"/>
      <c r="C1384" s="104"/>
      <c r="D1384" s="104"/>
      <c r="E1384" s="104"/>
      <c r="F1384" s="104"/>
      <c r="G1384" s="104"/>
      <c r="H1384" s="104"/>
    </row>
    <row r="1385" spans="2:8" ht="35.1" customHeight="1">
      <c r="B1385" s="169"/>
      <c r="C1385" s="104"/>
      <c r="D1385" s="104"/>
      <c r="E1385" s="104"/>
      <c r="F1385" s="104"/>
      <c r="G1385" s="104"/>
      <c r="H1385" s="104"/>
    </row>
    <row r="1386" spans="2:8" ht="35.1" customHeight="1">
      <c r="B1386" s="169"/>
      <c r="C1386" s="104"/>
      <c r="D1386" s="104"/>
      <c r="E1386" s="104"/>
      <c r="F1386" s="104"/>
      <c r="G1386" s="104"/>
      <c r="H1386" s="104"/>
    </row>
    <row r="1387" spans="2:8" ht="35.1" customHeight="1">
      <c r="B1387" s="169"/>
      <c r="C1387" s="104"/>
      <c r="D1387" s="104"/>
      <c r="E1387" s="104"/>
      <c r="F1387" s="104"/>
      <c r="G1387" s="104"/>
      <c r="H1387" s="104"/>
    </row>
    <row r="1388" spans="2:8" ht="35.1" customHeight="1">
      <c r="B1388" s="169"/>
      <c r="C1388" s="104"/>
      <c r="D1388" s="104"/>
      <c r="E1388" s="104"/>
      <c r="F1388" s="104"/>
      <c r="G1388" s="104"/>
      <c r="H1388" s="104"/>
    </row>
    <row r="1389" spans="2:8" ht="35.1" customHeight="1">
      <c r="B1389" s="169"/>
      <c r="C1389" s="104"/>
      <c r="D1389" s="104"/>
      <c r="E1389" s="104"/>
      <c r="F1389" s="104"/>
      <c r="G1389" s="104"/>
      <c r="H1389" s="104"/>
    </row>
    <row r="1390" spans="2:8" ht="35.1" customHeight="1">
      <c r="B1390" s="169"/>
      <c r="C1390" s="104"/>
      <c r="D1390" s="104"/>
      <c r="E1390" s="104"/>
      <c r="F1390" s="104"/>
      <c r="G1390" s="104"/>
      <c r="H1390" s="104"/>
    </row>
    <row r="1391" spans="2:8" ht="35.1" customHeight="1">
      <c r="B1391" s="169"/>
      <c r="C1391" s="104"/>
      <c r="D1391" s="104"/>
      <c r="E1391" s="104"/>
      <c r="F1391" s="104"/>
      <c r="G1391" s="104"/>
      <c r="H1391" s="104"/>
    </row>
    <row r="1392" spans="2:8" ht="35.1" customHeight="1">
      <c r="B1392" s="169"/>
      <c r="C1392" s="104"/>
      <c r="D1392" s="104"/>
      <c r="E1392" s="104"/>
      <c r="F1392" s="104"/>
      <c r="G1392" s="104"/>
      <c r="H1392" s="104"/>
    </row>
    <row r="1393" spans="2:8" ht="35.1" customHeight="1">
      <c r="B1393" s="169"/>
      <c r="C1393" s="104"/>
      <c r="D1393" s="104"/>
      <c r="E1393" s="104"/>
      <c r="F1393" s="104"/>
      <c r="G1393" s="104"/>
      <c r="H1393" s="104"/>
    </row>
    <row r="1394" spans="2:8" ht="35.1" customHeight="1">
      <c r="B1394" s="169"/>
      <c r="C1394" s="104"/>
      <c r="D1394" s="104"/>
      <c r="E1394" s="104"/>
      <c r="F1394" s="104"/>
      <c r="G1394" s="104"/>
      <c r="H1394" s="104"/>
    </row>
    <row r="1395" spans="2:8" ht="35.1" customHeight="1">
      <c r="B1395" s="169"/>
      <c r="C1395" s="104"/>
      <c r="D1395" s="104"/>
      <c r="E1395" s="104"/>
      <c r="F1395" s="104"/>
      <c r="G1395" s="104"/>
      <c r="H1395" s="104"/>
    </row>
    <row r="1396" spans="2:8" ht="35.1" customHeight="1">
      <c r="B1396" s="169"/>
      <c r="C1396" s="104"/>
      <c r="D1396" s="104"/>
      <c r="E1396" s="104"/>
      <c r="F1396" s="104"/>
      <c r="G1396" s="104"/>
      <c r="H1396" s="104"/>
    </row>
    <row r="1397" spans="2:8" ht="35.1" customHeight="1">
      <c r="B1397" s="169"/>
      <c r="C1397" s="104"/>
      <c r="D1397" s="104"/>
      <c r="E1397" s="104"/>
      <c r="F1397" s="104"/>
      <c r="G1397" s="104"/>
      <c r="H1397" s="104"/>
    </row>
    <row r="1398" spans="2:8" ht="35.1" customHeight="1">
      <c r="B1398" s="169"/>
      <c r="C1398" s="104"/>
      <c r="D1398" s="104"/>
      <c r="E1398" s="104"/>
      <c r="F1398" s="104"/>
      <c r="G1398" s="104"/>
      <c r="H1398" s="104"/>
    </row>
    <row r="1399" spans="2:8" ht="35.1" customHeight="1">
      <c r="B1399" s="169"/>
      <c r="C1399" s="104"/>
      <c r="D1399" s="104"/>
      <c r="E1399" s="104"/>
      <c r="F1399" s="104"/>
      <c r="G1399" s="104"/>
      <c r="H1399" s="104"/>
    </row>
    <row r="1400" spans="2:8" ht="35.1" customHeight="1">
      <c r="B1400" s="169"/>
      <c r="C1400" s="104"/>
      <c r="D1400" s="104"/>
      <c r="E1400" s="104"/>
      <c r="F1400" s="104"/>
      <c r="G1400" s="104"/>
      <c r="H1400" s="104"/>
    </row>
    <row r="1401" spans="2:8" ht="35.1" customHeight="1">
      <c r="B1401" s="169"/>
      <c r="C1401" s="104"/>
      <c r="D1401" s="104"/>
      <c r="E1401" s="104"/>
      <c r="F1401" s="104"/>
      <c r="G1401" s="104"/>
      <c r="H1401" s="104"/>
    </row>
    <row r="1402" spans="2:8" ht="35.1" customHeight="1">
      <c r="B1402" s="169"/>
      <c r="C1402" s="104"/>
      <c r="D1402" s="104"/>
      <c r="E1402" s="104"/>
      <c r="F1402" s="104"/>
      <c r="G1402" s="104"/>
      <c r="H1402" s="104"/>
    </row>
    <row r="1403" spans="2:8" ht="35.1" customHeight="1">
      <c r="B1403" s="169"/>
      <c r="C1403" s="104"/>
      <c r="D1403" s="104"/>
      <c r="E1403" s="104"/>
      <c r="F1403" s="104"/>
      <c r="G1403" s="104"/>
      <c r="H1403" s="104"/>
    </row>
    <row r="1404" spans="2:8" ht="35.1" customHeight="1">
      <c r="B1404" s="169"/>
      <c r="C1404" s="104"/>
      <c r="D1404" s="104"/>
      <c r="E1404" s="104"/>
      <c r="F1404" s="104"/>
      <c r="G1404" s="104"/>
      <c r="H1404" s="104"/>
    </row>
    <row r="1405" spans="2:8" ht="35.1" customHeight="1">
      <c r="B1405" s="169"/>
      <c r="C1405" s="104"/>
      <c r="D1405" s="104"/>
      <c r="E1405" s="104"/>
      <c r="F1405" s="104"/>
      <c r="G1405" s="104"/>
      <c r="H1405" s="104"/>
    </row>
    <row r="1406" spans="2:8" ht="35.1" customHeight="1">
      <c r="B1406" s="169"/>
      <c r="C1406" s="104"/>
      <c r="D1406" s="104"/>
      <c r="E1406" s="104"/>
      <c r="F1406" s="104"/>
      <c r="G1406" s="104"/>
      <c r="H1406" s="104"/>
    </row>
    <row r="1407" spans="2:8" ht="35.1" customHeight="1">
      <c r="B1407" s="169"/>
      <c r="C1407" s="104"/>
      <c r="D1407" s="104"/>
      <c r="E1407" s="104"/>
      <c r="F1407" s="104"/>
      <c r="G1407" s="104"/>
      <c r="H1407" s="104"/>
    </row>
    <row r="1408" spans="2:8" ht="35.1" customHeight="1">
      <c r="B1408" s="169"/>
      <c r="C1408" s="104"/>
      <c r="D1408" s="104"/>
      <c r="E1408" s="104"/>
      <c r="F1408" s="104"/>
      <c r="G1408" s="104"/>
      <c r="H1408" s="104"/>
    </row>
    <row r="1409" spans="2:8" ht="35.1" customHeight="1">
      <c r="B1409" s="169"/>
      <c r="C1409" s="104"/>
      <c r="D1409" s="104"/>
      <c r="E1409" s="104"/>
      <c r="F1409" s="104"/>
      <c r="G1409" s="104"/>
      <c r="H1409" s="104"/>
    </row>
    <row r="1410" spans="2:8" ht="35.1" customHeight="1">
      <c r="B1410" s="169"/>
      <c r="C1410" s="104"/>
      <c r="D1410" s="104"/>
      <c r="E1410" s="104"/>
      <c r="F1410" s="104"/>
      <c r="G1410" s="104"/>
      <c r="H1410" s="104"/>
    </row>
    <row r="1411" spans="2:8" ht="35.1" customHeight="1">
      <c r="B1411" s="169"/>
      <c r="C1411" s="104"/>
      <c r="D1411" s="104"/>
      <c r="E1411" s="104"/>
      <c r="F1411" s="104"/>
      <c r="G1411" s="104"/>
      <c r="H1411" s="104"/>
    </row>
    <row r="1412" spans="2:8" ht="35.1" customHeight="1">
      <c r="B1412" s="169"/>
      <c r="C1412" s="104"/>
      <c r="D1412" s="104"/>
      <c r="E1412" s="104"/>
      <c r="F1412" s="104"/>
      <c r="G1412" s="104"/>
      <c r="H1412" s="104"/>
    </row>
    <row r="1413" spans="2:8" ht="35.1" customHeight="1">
      <c r="B1413" s="169"/>
      <c r="C1413" s="104"/>
      <c r="D1413" s="104"/>
      <c r="E1413" s="104"/>
      <c r="F1413" s="104"/>
      <c r="G1413" s="104"/>
      <c r="H1413" s="104"/>
    </row>
    <row r="1414" spans="2:8" ht="35.1" customHeight="1">
      <c r="B1414" s="169"/>
      <c r="C1414" s="104"/>
      <c r="D1414" s="104"/>
      <c r="E1414" s="104"/>
      <c r="F1414" s="104"/>
      <c r="G1414" s="104"/>
      <c r="H1414" s="104"/>
    </row>
    <row r="1415" spans="2:8" ht="35.1" customHeight="1">
      <c r="B1415" s="169"/>
      <c r="C1415" s="104"/>
      <c r="D1415" s="104"/>
      <c r="E1415" s="104"/>
      <c r="F1415" s="104"/>
      <c r="G1415" s="104"/>
      <c r="H1415" s="104"/>
    </row>
    <row r="1416" spans="2:8" ht="35.1" customHeight="1">
      <c r="B1416" s="169"/>
      <c r="C1416" s="104"/>
      <c r="D1416" s="104"/>
      <c r="E1416" s="104"/>
      <c r="F1416" s="104"/>
      <c r="G1416" s="104"/>
      <c r="H1416" s="104"/>
    </row>
    <row r="1417" spans="2:8" ht="35.1" customHeight="1">
      <c r="B1417" s="169"/>
      <c r="C1417" s="104"/>
      <c r="D1417" s="104"/>
      <c r="E1417" s="104"/>
      <c r="F1417" s="104"/>
      <c r="G1417" s="104"/>
      <c r="H1417" s="104"/>
    </row>
    <row r="1418" spans="2:8" ht="35.1" customHeight="1">
      <c r="B1418" s="169"/>
      <c r="C1418" s="104"/>
      <c r="D1418" s="104"/>
      <c r="E1418" s="104"/>
      <c r="F1418" s="104"/>
      <c r="G1418" s="104"/>
      <c r="H1418" s="104"/>
    </row>
    <row r="1419" spans="2:8" ht="35.1" customHeight="1">
      <c r="B1419" s="169"/>
      <c r="C1419" s="104"/>
      <c r="D1419" s="104"/>
      <c r="E1419" s="104"/>
      <c r="F1419" s="104"/>
      <c r="G1419" s="104"/>
      <c r="H1419" s="104"/>
    </row>
    <row r="1420" spans="2:8" ht="35.1" customHeight="1">
      <c r="B1420" s="169"/>
      <c r="C1420" s="104"/>
      <c r="D1420" s="104"/>
      <c r="E1420" s="104"/>
      <c r="F1420" s="104"/>
      <c r="G1420" s="104"/>
      <c r="H1420" s="104"/>
    </row>
    <row r="1421" spans="2:8" ht="35.1" customHeight="1">
      <c r="B1421" s="169"/>
      <c r="C1421" s="104"/>
      <c r="D1421" s="104"/>
      <c r="E1421" s="104"/>
      <c r="F1421" s="104"/>
      <c r="G1421" s="104"/>
      <c r="H1421" s="104"/>
    </row>
    <row r="1422" spans="2:8" ht="35.1" customHeight="1">
      <c r="B1422" s="169"/>
      <c r="C1422" s="104"/>
      <c r="D1422" s="104"/>
      <c r="E1422" s="104"/>
      <c r="F1422" s="104"/>
      <c r="G1422" s="104"/>
      <c r="H1422" s="104"/>
    </row>
    <row r="1423" spans="2:8" ht="35.1" customHeight="1">
      <c r="B1423" s="169"/>
      <c r="C1423" s="104"/>
      <c r="D1423" s="104"/>
      <c r="E1423" s="104"/>
      <c r="F1423" s="104"/>
      <c r="G1423" s="104"/>
      <c r="H1423" s="104"/>
    </row>
    <row r="1424" spans="2:8" ht="35.1" customHeight="1">
      <c r="B1424" s="169"/>
      <c r="C1424" s="104"/>
      <c r="D1424" s="104"/>
      <c r="E1424" s="104"/>
      <c r="F1424" s="104"/>
      <c r="G1424" s="104"/>
      <c r="H1424" s="104"/>
    </row>
    <row r="1425" spans="2:8" ht="35.1" customHeight="1">
      <c r="B1425" s="169"/>
      <c r="C1425" s="104"/>
      <c r="D1425" s="104"/>
      <c r="E1425" s="104"/>
      <c r="F1425" s="104"/>
      <c r="G1425" s="104"/>
      <c r="H1425" s="104"/>
    </row>
    <row r="1426" spans="2:8" ht="35.1" customHeight="1">
      <c r="B1426" s="169"/>
      <c r="C1426" s="104"/>
      <c r="D1426" s="104"/>
      <c r="E1426" s="104"/>
      <c r="F1426" s="104"/>
      <c r="G1426" s="104"/>
      <c r="H1426" s="104"/>
    </row>
    <row r="1427" spans="2:8" ht="35.1" customHeight="1">
      <c r="B1427" s="169"/>
      <c r="C1427" s="104"/>
      <c r="D1427" s="104"/>
      <c r="E1427" s="104"/>
      <c r="F1427" s="104"/>
      <c r="G1427" s="104"/>
      <c r="H1427" s="104"/>
    </row>
    <row r="1428" spans="2:8" ht="35.1" customHeight="1">
      <c r="B1428" s="169"/>
      <c r="C1428" s="104"/>
      <c r="D1428" s="104"/>
      <c r="E1428" s="104"/>
      <c r="F1428" s="104"/>
      <c r="G1428" s="104"/>
      <c r="H1428" s="104"/>
    </row>
    <row r="1429" spans="2:8" ht="35.1" customHeight="1">
      <c r="B1429" s="169"/>
      <c r="C1429" s="104"/>
      <c r="D1429" s="104"/>
      <c r="E1429" s="104"/>
      <c r="F1429" s="104"/>
      <c r="G1429" s="104"/>
      <c r="H1429" s="104"/>
    </row>
    <row r="1430" spans="2:8" ht="35.1" customHeight="1">
      <c r="B1430" s="169"/>
      <c r="C1430" s="104"/>
      <c r="D1430" s="104"/>
      <c r="E1430" s="104"/>
      <c r="F1430" s="104"/>
      <c r="G1430" s="104"/>
      <c r="H1430" s="104"/>
    </row>
    <row r="1431" spans="2:8" ht="35.1" customHeight="1">
      <c r="B1431" s="169"/>
      <c r="C1431" s="104"/>
      <c r="D1431" s="104"/>
      <c r="E1431" s="104"/>
      <c r="F1431" s="104"/>
      <c r="G1431" s="104"/>
      <c r="H1431" s="104"/>
    </row>
    <row r="1432" spans="2:8" ht="35.1" customHeight="1">
      <c r="B1432" s="169"/>
      <c r="C1432" s="104"/>
      <c r="D1432" s="104"/>
      <c r="E1432" s="104"/>
      <c r="F1432" s="104"/>
      <c r="G1432" s="104"/>
      <c r="H1432" s="104"/>
    </row>
    <row r="1433" spans="2:8" ht="35.1" customHeight="1">
      <c r="B1433" s="169"/>
      <c r="C1433" s="104"/>
      <c r="D1433" s="104"/>
      <c r="E1433" s="104"/>
      <c r="F1433" s="104"/>
      <c r="G1433" s="104"/>
      <c r="H1433" s="104"/>
    </row>
    <row r="1434" spans="2:8" ht="35.1" customHeight="1">
      <c r="B1434" s="169"/>
      <c r="C1434" s="104"/>
      <c r="D1434" s="104"/>
      <c r="E1434" s="104"/>
      <c r="F1434" s="104"/>
      <c r="G1434" s="104"/>
      <c r="H1434" s="104"/>
    </row>
    <row r="1435" spans="2:8" ht="35.1" customHeight="1">
      <c r="B1435" s="169"/>
      <c r="C1435" s="104"/>
      <c r="D1435" s="104"/>
      <c r="E1435" s="104"/>
      <c r="F1435" s="104"/>
      <c r="G1435" s="104"/>
      <c r="H1435" s="104"/>
    </row>
    <row r="1436" spans="2:8" ht="35.1" customHeight="1">
      <c r="B1436" s="169"/>
      <c r="C1436" s="104"/>
      <c r="D1436" s="104"/>
      <c r="E1436" s="104"/>
      <c r="F1436" s="104"/>
      <c r="G1436" s="104"/>
      <c r="H1436" s="104"/>
    </row>
    <row r="1437" spans="2:8" ht="35.1" customHeight="1">
      <c r="B1437" s="169"/>
      <c r="C1437" s="104"/>
      <c r="D1437" s="104"/>
      <c r="E1437" s="104"/>
      <c r="F1437" s="104"/>
      <c r="G1437" s="104"/>
      <c r="H1437" s="104"/>
    </row>
    <row r="1438" spans="2:8" ht="35.1" customHeight="1">
      <c r="B1438" s="169"/>
      <c r="C1438" s="104"/>
      <c r="D1438" s="104"/>
      <c r="E1438" s="104"/>
      <c r="F1438" s="104"/>
      <c r="G1438" s="104"/>
      <c r="H1438" s="104"/>
    </row>
    <row r="1439" spans="2:8" ht="35.1" customHeight="1">
      <c r="B1439" s="169"/>
      <c r="C1439" s="104"/>
      <c r="D1439" s="104"/>
      <c r="E1439" s="104"/>
      <c r="F1439" s="104"/>
      <c r="G1439" s="104"/>
      <c r="H1439" s="104"/>
    </row>
    <row r="1440" spans="2:8" ht="35.1" customHeight="1">
      <c r="B1440" s="169"/>
      <c r="C1440" s="104"/>
      <c r="D1440" s="104"/>
      <c r="E1440" s="104"/>
      <c r="F1440" s="104"/>
      <c r="G1440" s="104"/>
      <c r="H1440" s="104"/>
    </row>
    <row r="1441" spans="2:8" ht="35.1" customHeight="1">
      <c r="B1441" s="169"/>
      <c r="C1441" s="104"/>
      <c r="D1441" s="104"/>
      <c r="E1441" s="104"/>
      <c r="F1441" s="104"/>
      <c r="G1441" s="104"/>
      <c r="H1441" s="104"/>
    </row>
    <row r="1442" spans="2:8" ht="35.1" customHeight="1">
      <c r="B1442" s="169"/>
      <c r="C1442" s="104"/>
      <c r="D1442" s="104"/>
      <c r="E1442" s="104"/>
      <c r="F1442" s="104"/>
      <c r="G1442" s="104"/>
      <c r="H1442" s="104"/>
    </row>
    <row r="1443" spans="2:8" ht="35.1" customHeight="1">
      <c r="B1443" s="169"/>
      <c r="C1443" s="104"/>
      <c r="D1443" s="104"/>
      <c r="E1443" s="104"/>
      <c r="F1443" s="104"/>
      <c r="G1443" s="104"/>
      <c r="H1443" s="104"/>
    </row>
    <row r="1444" spans="2:8" ht="35.1" customHeight="1">
      <c r="B1444" s="169"/>
      <c r="C1444" s="104"/>
      <c r="D1444" s="104"/>
      <c r="E1444" s="104"/>
      <c r="F1444" s="104"/>
      <c r="G1444" s="104"/>
      <c r="H1444" s="104"/>
    </row>
    <row r="1445" spans="2:8" ht="35.1" customHeight="1">
      <c r="B1445" s="169"/>
      <c r="C1445" s="104"/>
      <c r="D1445" s="104"/>
      <c r="E1445" s="104"/>
      <c r="F1445" s="104"/>
      <c r="G1445" s="104"/>
      <c r="H1445" s="104"/>
    </row>
    <row r="1446" spans="2:8" ht="35.1" customHeight="1">
      <c r="B1446" s="169"/>
      <c r="C1446" s="104"/>
      <c r="D1446" s="104"/>
      <c r="E1446" s="104"/>
      <c r="F1446" s="104"/>
      <c r="G1446" s="104"/>
      <c r="H1446" s="104"/>
    </row>
    <row r="1447" spans="2:8" ht="35.1" customHeight="1">
      <c r="B1447" s="169"/>
      <c r="C1447" s="104"/>
      <c r="D1447" s="104"/>
      <c r="E1447" s="104"/>
      <c r="F1447" s="104"/>
      <c r="G1447" s="104"/>
      <c r="H1447" s="104"/>
    </row>
    <row r="1448" spans="2:8" ht="35.1" customHeight="1">
      <c r="B1448" s="169"/>
      <c r="C1448" s="104"/>
      <c r="D1448" s="104"/>
      <c r="E1448" s="104"/>
      <c r="F1448" s="104"/>
      <c r="G1448" s="104"/>
      <c r="H1448" s="104"/>
    </row>
    <row r="1449" spans="2:8" ht="35.1" customHeight="1">
      <c r="B1449" s="169"/>
      <c r="C1449" s="104"/>
      <c r="D1449" s="104"/>
      <c r="E1449" s="104"/>
      <c r="F1449" s="104"/>
      <c r="G1449" s="104"/>
      <c r="H1449" s="104"/>
    </row>
    <row r="1450" spans="2:8" ht="35.1" customHeight="1">
      <c r="B1450" s="169"/>
      <c r="C1450" s="104"/>
      <c r="D1450" s="104"/>
      <c r="E1450" s="104"/>
      <c r="F1450" s="104"/>
      <c r="G1450" s="104"/>
      <c r="H1450" s="104"/>
    </row>
    <row r="1451" spans="2:8" ht="35.1" customHeight="1">
      <c r="B1451" s="169"/>
      <c r="C1451" s="104"/>
      <c r="D1451" s="104"/>
      <c r="E1451" s="104"/>
      <c r="F1451" s="104"/>
      <c r="G1451" s="104"/>
      <c r="H1451" s="104"/>
    </row>
    <row r="1452" spans="2:8" ht="35.1" customHeight="1">
      <c r="B1452" s="169"/>
      <c r="C1452" s="104"/>
      <c r="D1452" s="104"/>
      <c r="E1452" s="104"/>
      <c r="F1452" s="104"/>
      <c r="G1452" s="104"/>
      <c r="H1452" s="104"/>
    </row>
    <row r="1453" spans="2:8" ht="35.1" customHeight="1">
      <c r="B1453" s="169"/>
      <c r="C1453" s="104"/>
      <c r="D1453" s="104"/>
      <c r="E1453" s="104"/>
      <c r="F1453" s="104"/>
      <c r="G1453" s="104"/>
      <c r="H1453" s="104"/>
    </row>
    <row r="1454" spans="2:8" ht="35.1" customHeight="1">
      <c r="B1454" s="169"/>
      <c r="C1454" s="104"/>
      <c r="D1454" s="104"/>
      <c r="E1454" s="104"/>
      <c r="F1454" s="104"/>
      <c r="G1454" s="104"/>
      <c r="H1454" s="104"/>
    </row>
    <row r="1455" spans="2:8" ht="35.1" customHeight="1">
      <c r="B1455" s="169"/>
      <c r="C1455" s="104"/>
      <c r="D1455" s="104"/>
      <c r="E1455" s="104"/>
      <c r="F1455" s="104"/>
      <c r="G1455" s="104"/>
      <c r="H1455" s="104"/>
    </row>
    <row r="1456" spans="2:8" ht="35.1" customHeight="1">
      <c r="B1456" s="169"/>
      <c r="C1456" s="104"/>
      <c r="D1456" s="104"/>
      <c r="E1456" s="104"/>
      <c r="F1456" s="104"/>
      <c r="G1456" s="104"/>
      <c r="H1456" s="104"/>
    </row>
    <row r="1457" spans="2:8" ht="35.1" customHeight="1">
      <c r="B1457" s="169"/>
      <c r="C1457" s="104"/>
      <c r="D1457" s="104"/>
      <c r="E1457" s="104"/>
      <c r="F1457" s="104"/>
      <c r="G1457" s="104"/>
      <c r="H1457" s="104"/>
    </row>
    <row r="1458" spans="2:8" ht="35.1" customHeight="1">
      <c r="B1458" s="169"/>
      <c r="C1458" s="104"/>
      <c r="D1458" s="104"/>
      <c r="E1458" s="104"/>
      <c r="F1458" s="104"/>
      <c r="G1458" s="104"/>
      <c r="H1458" s="104"/>
    </row>
    <row r="1459" spans="2:8" ht="35.1" customHeight="1">
      <c r="B1459" s="169"/>
      <c r="C1459" s="104"/>
      <c r="D1459" s="104"/>
      <c r="E1459" s="104"/>
      <c r="F1459" s="104"/>
      <c r="G1459" s="104"/>
      <c r="H1459" s="104"/>
    </row>
    <row r="1460" spans="2:8" ht="35.1" customHeight="1">
      <c r="B1460" s="169"/>
      <c r="C1460" s="104"/>
      <c r="D1460" s="104"/>
      <c r="E1460" s="104"/>
      <c r="F1460" s="104"/>
      <c r="G1460" s="104"/>
      <c r="H1460" s="104"/>
    </row>
    <row r="1461" spans="2:8" ht="35.1" customHeight="1">
      <c r="B1461" s="169"/>
      <c r="C1461" s="104"/>
      <c r="D1461" s="104"/>
      <c r="E1461" s="104"/>
      <c r="F1461" s="104"/>
      <c r="G1461" s="104"/>
      <c r="H1461" s="104"/>
    </row>
    <row r="1462" spans="2:8" ht="35.1" customHeight="1">
      <c r="B1462" s="169"/>
      <c r="C1462" s="104"/>
      <c r="D1462" s="104"/>
      <c r="E1462" s="104"/>
      <c r="F1462" s="104"/>
      <c r="G1462" s="104"/>
      <c r="H1462" s="104"/>
    </row>
    <row r="1463" spans="2:8" ht="35.1" customHeight="1">
      <c r="B1463" s="169"/>
      <c r="C1463" s="104"/>
      <c r="D1463" s="104"/>
      <c r="E1463" s="104"/>
      <c r="F1463" s="104"/>
      <c r="G1463" s="104"/>
      <c r="H1463" s="104"/>
    </row>
    <row r="1464" spans="2:8" ht="35.1" customHeight="1">
      <c r="B1464" s="169"/>
      <c r="C1464" s="104"/>
      <c r="D1464" s="104"/>
      <c r="E1464" s="104"/>
      <c r="F1464" s="104"/>
      <c r="G1464" s="104"/>
      <c r="H1464" s="104"/>
    </row>
    <row r="1465" spans="2:8" ht="35.1" customHeight="1">
      <c r="B1465" s="169"/>
      <c r="C1465" s="104"/>
      <c r="D1465" s="104"/>
      <c r="E1465" s="104"/>
      <c r="F1465" s="104"/>
      <c r="G1465" s="104"/>
      <c r="H1465" s="104"/>
    </row>
    <row r="1466" spans="2:8" ht="35.1" customHeight="1">
      <c r="B1466" s="169"/>
      <c r="C1466" s="104"/>
      <c r="D1466" s="104"/>
      <c r="E1466" s="104"/>
      <c r="F1466" s="104"/>
      <c r="G1466" s="104"/>
      <c r="H1466" s="104"/>
    </row>
    <row r="1467" spans="2:8" ht="35.1" customHeight="1">
      <c r="B1467" s="169"/>
      <c r="C1467" s="104"/>
      <c r="D1467" s="104"/>
      <c r="E1467" s="104"/>
      <c r="F1467" s="104"/>
      <c r="G1467" s="104"/>
      <c r="H1467" s="104"/>
    </row>
    <row r="1468" spans="2:8" ht="35.1" customHeight="1">
      <c r="B1468" s="169"/>
      <c r="C1468" s="104"/>
      <c r="D1468" s="104"/>
      <c r="E1468" s="104"/>
      <c r="F1468" s="104"/>
      <c r="G1468" s="104"/>
      <c r="H1468" s="104"/>
    </row>
    <row r="1469" spans="2:8" ht="35.1" customHeight="1">
      <c r="B1469" s="169"/>
      <c r="C1469" s="104"/>
      <c r="D1469" s="104"/>
      <c r="E1469" s="104"/>
      <c r="F1469" s="104"/>
      <c r="G1469" s="104"/>
      <c r="H1469" s="104"/>
    </row>
    <row r="1470" spans="2:8" ht="35.1" customHeight="1">
      <c r="B1470" s="169"/>
      <c r="C1470" s="104"/>
      <c r="D1470" s="104"/>
      <c r="E1470" s="104"/>
      <c r="F1470" s="104"/>
      <c r="G1470" s="104"/>
      <c r="H1470" s="104"/>
    </row>
    <row r="1471" spans="2:8" ht="35.1" customHeight="1">
      <c r="B1471" s="169"/>
      <c r="C1471" s="104"/>
      <c r="D1471" s="104"/>
      <c r="E1471" s="104"/>
      <c r="F1471" s="104"/>
      <c r="G1471" s="104"/>
      <c r="H1471" s="104"/>
    </row>
    <row r="1472" spans="2:8" ht="35.1" customHeight="1">
      <c r="B1472" s="169"/>
      <c r="C1472" s="104"/>
      <c r="D1472" s="104"/>
      <c r="E1472" s="104"/>
      <c r="F1472" s="104"/>
      <c r="G1472" s="104"/>
      <c r="H1472" s="104"/>
    </row>
    <row r="1473" spans="2:8" ht="35.1" customHeight="1">
      <c r="B1473" s="169"/>
      <c r="C1473" s="104"/>
      <c r="D1473" s="104"/>
      <c r="E1473" s="104"/>
      <c r="F1473" s="104"/>
      <c r="G1473" s="104"/>
      <c r="H1473" s="104"/>
    </row>
    <row r="1474" spans="2:8" ht="35.1" customHeight="1">
      <c r="B1474" s="169"/>
      <c r="C1474" s="104"/>
      <c r="D1474" s="104"/>
      <c r="E1474" s="104"/>
      <c r="F1474" s="104"/>
      <c r="G1474" s="104"/>
      <c r="H1474" s="104"/>
    </row>
    <row r="1475" spans="2:8" ht="35.1" customHeight="1">
      <c r="B1475" s="169"/>
      <c r="C1475" s="104"/>
      <c r="D1475" s="104"/>
      <c r="E1475" s="104"/>
      <c r="F1475" s="104"/>
      <c r="G1475" s="104"/>
      <c r="H1475" s="104"/>
    </row>
    <row r="1476" spans="2:8" ht="35.1" customHeight="1">
      <c r="B1476" s="169"/>
      <c r="C1476" s="104"/>
      <c r="D1476" s="104"/>
      <c r="E1476" s="104"/>
      <c r="F1476" s="104"/>
      <c r="G1476" s="104"/>
      <c r="H1476" s="104"/>
    </row>
    <row r="1477" spans="2:8" ht="35.1" customHeight="1">
      <c r="B1477" s="169"/>
      <c r="C1477" s="104"/>
      <c r="D1477" s="104"/>
      <c r="E1477" s="104"/>
      <c r="F1477" s="104"/>
      <c r="G1477" s="104"/>
      <c r="H1477" s="104"/>
    </row>
    <row r="1478" spans="2:8" ht="35.1" customHeight="1">
      <c r="B1478" s="169"/>
      <c r="C1478" s="104"/>
      <c r="D1478" s="104"/>
      <c r="E1478" s="104"/>
      <c r="F1478" s="104"/>
      <c r="G1478" s="104"/>
      <c r="H1478" s="104"/>
    </row>
    <row r="1479" spans="2:8" ht="35.1" customHeight="1">
      <c r="B1479" s="169"/>
      <c r="C1479" s="104"/>
      <c r="D1479" s="104"/>
      <c r="E1479" s="104"/>
      <c r="F1479" s="104"/>
      <c r="G1479" s="104"/>
      <c r="H1479" s="104"/>
    </row>
    <row r="1480" spans="2:8" ht="35.1" customHeight="1">
      <c r="B1480" s="169"/>
      <c r="C1480" s="104"/>
      <c r="D1480" s="104"/>
      <c r="E1480" s="104"/>
      <c r="F1480" s="104"/>
      <c r="G1480" s="104"/>
      <c r="H1480" s="104"/>
    </row>
    <row r="1481" spans="2:8" ht="35.1" customHeight="1">
      <c r="B1481" s="169"/>
      <c r="C1481" s="104"/>
      <c r="D1481" s="104"/>
      <c r="E1481" s="104"/>
      <c r="F1481" s="104"/>
      <c r="G1481" s="104"/>
      <c r="H1481" s="104"/>
    </row>
    <row r="1482" spans="2:8" ht="35.1" customHeight="1">
      <c r="B1482" s="169"/>
      <c r="C1482" s="104"/>
      <c r="D1482" s="104"/>
      <c r="E1482" s="104"/>
      <c r="F1482" s="104"/>
      <c r="G1482" s="104"/>
      <c r="H1482" s="104"/>
    </row>
    <row r="1483" spans="2:8" ht="35.1" customHeight="1">
      <c r="B1483" s="169"/>
      <c r="C1483" s="104"/>
      <c r="D1483" s="104"/>
      <c r="E1483" s="104"/>
      <c r="F1483" s="104"/>
      <c r="G1483" s="104"/>
      <c r="H1483" s="104"/>
    </row>
    <row r="1484" spans="2:8" ht="35.1" customHeight="1">
      <c r="B1484" s="169"/>
      <c r="C1484" s="104"/>
      <c r="D1484" s="104"/>
      <c r="E1484" s="104"/>
      <c r="F1484" s="104"/>
      <c r="G1484" s="104"/>
      <c r="H1484" s="104"/>
    </row>
    <row r="1485" spans="2:8" ht="35.1" customHeight="1">
      <c r="B1485" s="169"/>
      <c r="C1485" s="104"/>
      <c r="D1485" s="104"/>
      <c r="E1485" s="104"/>
      <c r="F1485" s="104"/>
      <c r="G1485" s="104"/>
      <c r="H1485" s="104"/>
    </row>
    <row r="1486" spans="2:8" ht="35.1" customHeight="1">
      <c r="B1486" s="169"/>
      <c r="C1486" s="104"/>
      <c r="D1486" s="104"/>
      <c r="E1486" s="104"/>
      <c r="F1486" s="104"/>
      <c r="G1486" s="104"/>
      <c r="H1486" s="104"/>
    </row>
    <row r="1487" spans="2:8" ht="35.1" customHeight="1">
      <c r="B1487" s="169"/>
      <c r="C1487" s="104"/>
      <c r="D1487" s="104"/>
      <c r="E1487" s="104"/>
      <c r="F1487" s="104"/>
      <c r="G1487" s="104"/>
      <c r="H1487" s="104"/>
    </row>
    <row r="1488" spans="2:8" ht="35.1" customHeight="1">
      <c r="B1488" s="169"/>
      <c r="C1488" s="104"/>
      <c r="D1488" s="104"/>
      <c r="E1488" s="104"/>
      <c r="F1488" s="104"/>
      <c r="G1488" s="104"/>
      <c r="H1488" s="104"/>
    </row>
    <row r="1489" spans="2:8" ht="35.1" customHeight="1">
      <c r="B1489" s="169"/>
      <c r="C1489" s="104"/>
      <c r="D1489" s="104"/>
      <c r="E1489" s="104"/>
      <c r="F1489" s="104"/>
      <c r="G1489" s="104"/>
      <c r="H1489" s="104"/>
    </row>
    <row r="1490" spans="2:8" ht="35.1" customHeight="1">
      <c r="B1490" s="169"/>
      <c r="C1490" s="104"/>
      <c r="D1490" s="104"/>
      <c r="E1490" s="104"/>
      <c r="F1490" s="104"/>
      <c r="G1490" s="104"/>
      <c r="H1490" s="104"/>
    </row>
    <row r="1491" spans="2:8" ht="35.1" customHeight="1">
      <c r="B1491" s="169"/>
      <c r="C1491" s="104"/>
      <c r="D1491" s="104"/>
      <c r="E1491" s="104"/>
      <c r="F1491" s="104"/>
      <c r="G1491" s="104"/>
      <c r="H1491" s="104"/>
    </row>
    <row r="1492" spans="2:8" ht="35.1" customHeight="1">
      <c r="B1492" s="169"/>
      <c r="C1492" s="104"/>
      <c r="D1492" s="104"/>
      <c r="E1492" s="104"/>
      <c r="F1492" s="104"/>
      <c r="G1492" s="104"/>
      <c r="H1492" s="104"/>
    </row>
    <row r="1493" spans="2:8" ht="35.1" customHeight="1">
      <c r="B1493" s="169"/>
      <c r="C1493" s="104"/>
      <c r="D1493" s="104"/>
      <c r="E1493" s="104"/>
      <c r="F1493" s="104"/>
      <c r="G1493" s="104"/>
      <c r="H1493" s="104"/>
    </row>
    <row r="1494" spans="2:8" ht="35.1" customHeight="1">
      <c r="B1494" s="169"/>
      <c r="C1494" s="104"/>
      <c r="D1494" s="104"/>
      <c r="E1494" s="104"/>
      <c r="F1494" s="104"/>
      <c r="G1494" s="104"/>
      <c r="H1494" s="104"/>
    </row>
    <row r="1495" spans="2:8" ht="35.1" customHeight="1">
      <c r="B1495" s="169"/>
      <c r="C1495" s="104"/>
      <c r="D1495" s="104"/>
      <c r="E1495" s="104"/>
      <c r="F1495" s="104"/>
      <c r="G1495" s="104"/>
      <c r="H1495" s="104"/>
    </row>
    <row r="1496" spans="2:8" ht="35.1" customHeight="1">
      <c r="B1496" s="169"/>
      <c r="C1496" s="104"/>
      <c r="D1496" s="104"/>
      <c r="E1496" s="104"/>
      <c r="F1496" s="104"/>
      <c r="G1496" s="104"/>
      <c r="H1496" s="104"/>
    </row>
    <row r="1497" spans="2:8" ht="35.1" customHeight="1">
      <c r="B1497" s="169"/>
      <c r="C1497" s="104"/>
      <c r="D1497" s="104"/>
      <c r="E1497" s="104"/>
      <c r="F1497" s="104"/>
      <c r="G1497" s="104"/>
      <c r="H1497" s="104"/>
    </row>
    <row r="1498" spans="2:8" ht="35.1" customHeight="1">
      <c r="B1498" s="169"/>
      <c r="C1498" s="104"/>
      <c r="D1498" s="104"/>
      <c r="E1498" s="104"/>
      <c r="F1498" s="104"/>
      <c r="G1498" s="104"/>
      <c r="H1498" s="104"/>
    </row>
    <row r="1499" spans="2:8" ht="35.1" customHeight="1">
      <c r="B1499" s="169"/>
      <c r="C1499" s="104"/>
      <c r="D1499" s="104"/>
      <c r="E1499" s="104"/>
      <c r="F1499" s="104"/>
      <c r="G1499" s="104"/>
      <c r="H1499" s="104"/>
    </row>
    <row r="1500" spans="2:8" ht="35.1" customHeight="1">
      <c r="B1500" s="169"/>
      <c r="C1500" s="104"/>
      <c r="D1500" s="104"/>
      <c r="E1500" s="104"/>
      <c r="F1500" s="104"/>
      <c r="G1500" s="104"/>
      <c r="H1500" s="104"/>
    </row>
    <row r="1501" spans="2:8" ht="35.1" customHeight="1">
      <c r="B1501" s="169"/>
      <c r="C1501" s="104"/>
      <c r="D1501" s="104"/>
      <c r="E1501" s="104"/>
      <c r="F1501" s="104"/>
      <c r="G1501" s="104"/>
      <c r="H1501" s="104"/>
    </row>
    <row r="1502" spans="2:8" ht="35.1" customHeight="1">
      <c r="B1502" s="169"/>
      <c r="C1502" s="104"/>
      <c r="D1502" s="104"/>
      <c r="E1502" s="104"/>
      <c r="F1502" s="104"/>
      <c r="G1502" s="104"/>
      <c r="H1502" s="104"/>
    </row>
    <row r="1503" spans="2:8" ht="35.1" customHeight="1">
      <c r="B1503" s="169"/>
      <c r="C1503" s="104"/>
      <c r="D1503" s="104"/>
      <c r="E1503" s="104"/>
      <c r="F1503" s="104"/>
      <c r="G1503" s="104"/>
      <c r="H1503" s="104"/>
    </row>
    <row r="1504" spans="2:8" ht="35.1" customHeight="1">
      <c r="B1504" s="169"/>
      <c r="C1504" s="104"/>
      <c r="D1504" s="104"/>
      <c r="E1504" s="104"/>
      <c r="F1504" s="104"/>
      <c r="G1504" s="104"/>
      <c r="H1504" s="104"/>
    </row>
    <row r="1505" spans="2:8" ht="35.1" customHeight="1">
      <c r="B1505" s="169"/>
      <c r="C1505" s="104"/>
      <c r="D1505" s="104"/>
      <c r="E1505" s="104"/>
      <c r="F1505" s="104"/>
      <c r="G1505" s="104"/>
      <c r="H1505" s="104"/>
    </row>
    <row r="1506" spans="2:8" ht="35.1" customHeight="1">
      <c r="B1506" s="169"/>
      <c r="C1506" s="104"/>
      <c r="D1506" s="104"/>
      <c r="E1506" s="104"/>
      <c r="F1506" s="104"/>
      <c r="G1506" s="104"/>
      <c r="H1506" s="104"/>
    </row>
    <row r="1507" spans="2:8" ht="35.1" customHeight="1">
      <c r="B1507" s="169"/>
      <c r="C1507" s="104"/>
      <c r="D1507" s="104"/>
      <c r="E1507" s="104"/>
      <c r="F1507" s="104"/>
      <c r="G1507" s="104"/>
      <c r="H1507" s="104"/>
    </row>
    <row r="1508" spans="2:8" ht="35.1" customHeight="1">
      <c r="B1508" s="169"/>
      <c r="C1508" s="104"/>
      <c r="D1508" s="104"/>
      <c r="E1508" s="104"/>
      <c r="F1508" s="104"/>
      <c r="G1508" s="104"/>
      <c r="H1508" s="104"/>
    </row>
    <row r="1509" spans="2:8" ht="35.1" customHeight="1">
      <c r="B1509" s="169"/>
      <c r="C1509" s="104"/>
      <c r="D1509" s="104"/>
      <c r="E1509" s="104"/>
      <c r="F1509" s="104"/>
      <c r="G1509" s="104"/>
      <c r="H1509" s="104"/>
    </row>
    <row r="1510" spans="2:8" ht="35.1" customHeight="1">
      <c r="B1510" s="169"/>
      <c r="C1510" s="104"/>
      <c r="D1510" s="104"/>
      <c r="E1510" s="104"/>
      <c r="F1510" s="104"/>
      <c r="G1510" s="104"/>
      <c r="H1510" s="104"/>
    </row>
    <row r="1511" spans="2:8" ht="35.1" customHeight="1">
      <c r="B1511" s="169"/>
      <c r="C1511" s="104"/>
      <c r="D1511" s="104"/>
      <c r="E1511" s="104"/>
      <c r="F1511" s="104"/>
      <c r="G1511" s="104"/>
      <c r="H1511" s="104"/>
    </row>
    <row r="1512" spans="2:8" ht="35.1" customHeight="1">
      <c r="B1512" s="169"/>
      <c r="C1512" s="104"/>
      <c r="D1512" s="104"/>
      <c r="E1512" s="104"/>
      <c r="F1512" s="104"/>
      <c r="G1512" s="104"/>
      <c r="H1512" s="104"/>
    </row>
    <row r="1513" spans="2:8" ht="35.1" customHeight="1">
      <c r="B1513" s="169"/>
      <c r="C1513" s="104"/>
      <c r="D1513" s="104"/>
      <c r="E1513" s="104"/>
      <c r="F1513" s="104"/>
      <c r="G1513" s="104"/>
      <c r="H1513" s="104"/>
    </row>
    <row r="1514" spans="2:8" ht="35.1" customHeight="1">
      <c r="B1514" s="169"/>
      <c r="C1514" s="104"/>
      <c r="D1514" s="104"/>
      <c r="E1514" s="104"/>
      <c r="F1514" s="104"/>
      <c r="G1514" s="104"/>
      <c r="H1514" s="104"/>
    </row>
    <row r="1515" spans="2:8" ht="35.1" customHeight="1">
      <c r="B1515" s="169"/>
      <c r="C1515" s="104"/>
      <c r="D1515" s="104"/>
      <c r="E1515" s="104"/>
      <c r="F1515" s="104"/>
      <c r="G1515" s="104"/>
      <c r="H1515" s="104"/>
    </row>
    <row r="1516" spans="2:8" ht="35.1" customHeight="1">
      <c r="B1516" s="169"/>
      <c r="C1516" s="104"/>
      <c r="D1516" s="104"/>
      <c r="E1516" s="104"/>
      <c r="F1516" s="104"/>
      <c r="G1516" s="104"/>
      <c r="H1516" s="104"/>
    </row>
    <row r="1517" spans="2:8" ht="35.1" customHeight="1">
      <c r="B1517" s="169"/>
      <c r="C1517" s="104"/>
      <c r="D1517" s="104"/>
      <c r="E1517" s="104"/>
      <c r="F1517" s="104"/>
      <c r="G1517" s="104"/>
      <c r="H1517" s="104"/>
    </row>
    <row r="1518" spans="2:8" ht="35.1" customHeight="1">
      <c r="B1518" s="169"/>
      <c r="C1518" s="104"/>
      <c r="D1518" s="104"/>
      <c r="E1518" s="104"/>
      <c r="F1518" s="104"/>
      <c r="G1518" s="104"/>
      <c r="H1518" s="104"/>
    </row>
    <row r="1519" spans="2:8" ht="35.1" customHeight="1">
      <c r="B1519" s="169"/>
      <c r="C1519" s="104"/>
      <c r="D1519" s="104"/>
      <c r="E1519" s="104"/>
      <c r="F1519" s="104"/>
      <c r="G1519" s="104"/>
      <c r="H1519" s="104"/>
    </row>
    <row r="1520" spans="2:8" ht="35.1" customHeight="1">
      <c r="B1520" s="169"/>
      <c r="C1520" s="104"/>
      <c r="D1520" s="104"/>
      <c r="E1520" s="104"/>
      <c r="F1520" s="104"/>
      <c r="G1520" s="104"/>
      <c r="H1520" s="104"/>
    </row>
    <row r="1521" spans="2:8" ht="35.1" customHeight="1">
      <c r="B1521" s="169"/>
      <c r="C1521" s="104"/>
      <c r="D1521" s="104"/>
      <c r="E1521" s="104"/>
      <c r="F1521" s="104"/>
      <c r="G1521" s="104"/>
      <c r="H1521" s="104"/>
    </row>
    <row r="1522" spans="2:8" ht="35.1" customHeight="1">
      <c r="B1522" s="169"/>
      <c r="C1522" s="104"/>
      <c r="D1522" s="104"/>
      <c r="E1522" s="104"/>
      <c r="F1522" s="104"/>
      <c r="G1522" s="104"/>
      <c r="H1522" s="104"/>
    </row>
    <row r="1523" spans="2:8" ht="35.1" customHeight="1">
      <c r="B1523" s="169"/>
      <c r="C1523" s="104"/>
      <c r="D1523" s="104"/>
      <c r="E1523" s="104"/>
      <c r="F1523" s="104"/>
      <c r="G1523" s="104"/>
      <c r="H1523" s="104"/>
    </row>
    <row r="1524" spans="2:8" ht="35.1" customHeight="1">
      <c r="B1524" s="169"/>
      <c r="C1524" s="104"/>
      <c r="D1524" s="104"/>
      <c r="E1524" s="104"/>
      <c r="F1524" s="104"/>
      <c r="G1524" s="104"/>
      <c r="H1524" s="104"/>
    </row>
    <row r="1525" spans="2:8" ht="35.1" customHeight="1">
      <c r="B1525" s="169"/>
      <c r="C1525" s="104"/>
      <c r="D1525" s="104"/>
      <c r="E1525" s="104"/>
      <c r="F1525" s="104"/>
      <c r="G1525" s="104"/>
      <c r="H1525" s="104"/>
    </row>
    <row r="1526" spans="2:8" ht="35.1" customHeight="1">
      <c r="B1526" s="169"/>
      <c r="C1526" s="104"/>
      <c r="D1526" s="104"/>
      <c r="E1526" s="104"/>
      <c r="F1526" s="104"/>
      <c r="G1526" s="104"/>
      <c r="H1526" s="104"/>
    </row>
    <row r="1527" spans="2:8" ht="35.1" customHeight="1">
      <c r="B1527" s="169"/>
      <c r="C1527" s="104"/>
      <c r="D1527" s="104"/>
      <c r="E1527" s="104"/>
      <c r="F1527" s="104"/>
      <c r="G1527" s="104"/>
      <c r="H1527" s="104"/>
    </row>
    <row r="1528" spans="2:8" ht="35.1" customHeight="1">
      <c r="B1528" s="169"/>
      <c r="C1528" s="104"/>
      <c r="D1528" s="104"/>
      <c r="E1528" s="104"/>
      <c r="F1528" s="104"/>
      <c r="G1528" s="104"/>
      <c r="H1528" s="104"/>
    </row>
    <row r="1529" spans="2:8" ht="35.1" customHeight="1">
      <c r="B1529" s="169"/>
      <c r="C1529" s="104"/>
      <c r="D1529" s="104"/>
      <c r="E1529" s="104"/>
      <c r="F1529" s="104"/>
      <c r="G1529" s="104"/>
      <c r="H1529" s="104"/>
    </row>
    <row r="1530" spans="2:8" ht="35.1" customHeight="1">
      <c r="B1530" s="169"/>
      <c r="C1530" s="104"/>
      <c r="D1530" s="104"/>
      <c r="E1530" s="104"/>
      <c r="F1530" s="104"/>
      <c r="G1530" s="104"/>
      <c r="H1530" s="104"/>
    </row>
    <row r="1531" spans="2:8" ht="35.1" customHeight="1">
      <c r="B1531" s="169"/>
      <c r="C1531" s="104"/>
      <c r="D1531" s="104"/>
      <c r="E1531" s="104"/>
      <c r="F1531" s="104"/>
      <c r="G1531" s="104"/>
      <c r="H1531" s="104"/>
    </row>
    <row r="1532" spans="2:8" ht="35.1" customHeight="1">
      <c r="B1532" s="169"/>
      <c r="C1532" s="104"/>
      <c r="D1532" s="104"/>
      <c r="E1532" s="104"/>
      <c r="F1532" s="104"/>
      <c r="G1532" s="104"/>
      <c r="H1532" s="104"/>
    </row>
    <row r="1533" spans="2:8" ht="35.1" customHeight="1">
      <c r="B1533" s="169"/>
      <c r="C1533" s="104"/>
      <c r="D1533" s="104"/>
      <c r="E1533" s="104"/>
      <c r="F1533" s="104"/>
      <c r="G1533" s="104"/>
      <c r="H1533" s="104"/>
    </row>
    <row r="1534" spans="2:8" ht="35.1" customHeight="1">
      <c r="B1534" s="169"/>
      <c r="C1534" s="104"/>
      <c r="D1534" s="104"/>
      <c r="E1534" s="104"/>
      <c r="F1534" s="104"/>
      <c r="G1534" s="104"/>
      <c r="H1534" s="104"/>
    </row>
    <row r="1535" spans="2:8" ht="35.1" customHeight="1">
      <c r="B1535" s="169"/>
      <c r="C1535" s="104"/>
      <c r="D1535" s="104"/>
      <c r="E1535" s="104"/>
      <c r="F1535" s="104"/>
      <c r="G1535" s="104"/>
      <c r="H1535" s="104"/>
    </row>
    <row r="1536" spans="2:8" ht="35.1" customHeight="1">
      <c r="B1536" s="169"/>
      <c r="C1536" s="104"/>
      <c r="D1536" s="104"/>
      <c r="E1536" s="104"/>
      <c r="F1536" s="104"/>
      <c r="G1536" s="104"/>
      <c r="H1536" s="104"/>
    </row>
    <row r="1537" spans="2:8" ht="35.1" customHeight="1">
      <c r="B1537" s="169"/>
      <c r="C1537" s="104"/>
      <c r="D1537" s="104"/>
      <c r="E1537" s="104"/>
      <c r="F1537" s="104"/>
      <c r="G1537" s="104"/>
      <c r="H1537" s="104"/>
    </row>
    <row r="1538" spans="2:8" ht="35.1" customHeight="1">
      <c r="B1538" s="169"/>
      <c r="C1538" s="104"/>
      <c r="D1538" s="104"/>
      <c r="E1538" s="104"/>
      <c r="F1538" s="104"/>
      <c r="G1538" s="104"/>
      <c r="H1538" s="104"/>
    </row>
    <row r="1539" spans="2:8" ht="35.1" customHeight="1">
      <c r="B1539" s="169"/>
      <c r="C1539" s="104"/>
      <c r="D1539" s="104"/>
      <c r="E1539" s="104"/>
      <c r="F1539" s="104"/>
      <c r="G1539" s="104"/>
      <c r="H1539" s="104"/>
    </row>
    <row r="1540" spans="2:8" ht="35.1" customHeight="1">
      <c r="B1540" s="169"/>
      <c r="C1540" s="104"/>
      <c r="D1540" s="104"/>
      <c r="E1540" s="104"/>
      <c r="F1540" s="104"/>
      <c r="G1540" s="104"/>
      <c r="H1540" s="104"/>
    </row>
    <row r="1541" spans="2:8" ht="35.1" customHeight="1">
      <c r="B1541" s="169"/>
      <c r="C1541" s="104"/>
      <c r="D1541" s="104"/>
      <c r="E1541" s="104"/>
      <c r="F1541" s="104"/>
      <c r="G1541" s="104"/>
      <c r="H1541" s="104"/>
    </row>
    <row r="1542" spans="2:8" ht="35.1" customHeight="1">
      <c r="B1542" s="169"/>
      <c r="C1542" s="104"/>
      <c r="D1542" s="104"/>
      <c r="E1542" s="104"/>
      <c r="F1542" s="104"/>
      <c r="G1542" s="104"/>
      <c r="H1542" s="104"/>
    </row>
    <row r="1543" spans="2:8" ht="35.1" customHeight="1">
      <c r="B1543" s="169"/>
      <c r="C1543" s="104"/>
      <c r="D1543" s="104"/>
      <c r="E1543" s="104"/>
      <c r="F1543" s="104"/>
      <c r="G1543" s="104"/>
      <c r="H1543" s="104"/>
    </row>
    <row r="1544" spans="2:8" ht="35.1" customHeight="1">
      <c r="B1544" s="169"/>
      <c r="C1544" s="104"/>
      <c r="D1544" s="104"/>
      <c r="E1544" s="104"/>
      <c r="F1544" s="104"/>
      <c r="G1544" s="104"/>
      <c r="H1544" s="104"/>
    </row>
    <row r="1545" spans="2:8" ht="35.1" customHeight="1">
      <c r="B1545" s="169"/>
      <c r="C1545" s="104"/>
      <c r="D1545" s="104"/>
      <c r="E1545" s="104"/>
      <c r="F1545" s="104"/>
      <c r="G1545" s="104"/>
      <c r="H1545" s="104"/>
    </row>
    <row r="1546" spans="2:8" ht="35.1" customHeight="1">
      <c r="B1546" s="169"/>
      <c r="C1546" s="104"/>
      <c r="D1546" s="104"/>
      <c r="E1546" s="104"/>
      <c r="F1546" s="104"/>
      <c r="G1546" s="104"/>
      <c r="H1546" s="104"/>
    </row>
    <row r="1547" spans="2:8" ht="35.1" customHeight="1">
      <c r="B1547" s="169"/>
      <c r="C1547" s="104"/>
      <c r="D1547" s="104"/>
      <c r="E1547" s="104"/>
      <c r="F1547" s="104"/>
      <c r="G1547" s="104"/>
      <c r="H1547" s="104"/>
    </row>
    <row r="1548" spans="2:8" ht="35.1" customHeight="1">
      <c r="B1548" s="169"/>
      <c r="C1548" s="104"/>
      <c r="D1548" s="104"/>
      <c r="E1548" s="104"/>
      <c r="F1548" s="104"/>
      <c r="G1548" s="104"/>
      <c r="H1548" s="104"/>
    </row>
    <row r="1549" spans="2:8" ht="35.1" customHeight="1">
      <c r="B1549" s="169"/>
      <c r="C1549" s="104"/>
      <c r="D1549" s="104"/>
      <c r="E1549" s="104"/>
      <c r="F1549" s="104"/>
      <c r="G1549" s="104"/>
      <c r="H1549" s="104"/>
    </row>
    <row r="1550" spans="2:8" ht="35.1" customHeight="1">
      <c r="B1550" s="169"/>
      <c r="C1550" s="104"/>
      <c r="D1550" s="104"/>
      <c r="E1550" s="104"/>
      <c r="F1550" s="104"/>
      <c r="G1550" s="104"/>
      <c r="H1550" s="104"/>
    </row>
    <row r="1551" spans="2:8" ht="35.1" customHeight="1">
      <c r="B1551" s="169"/>
      <c r="C1551" s="104"/>
      <c r="D1551" s="104"/>
      <c r="E1551" s="104"/>
      <c r="F1551" s="104"/>
      <c r="G1551" s="104"/>
      <c r="H1551" s="104"/>
    </row>
    <row r="1552" spans="2:8" ht="35.1" customHeight="1">
      <c r="B1552" s="169"/>
      <c r="C1552" s="104"/>
      <c r="D1552" s="104"/>
      <c r="E1552" s="104"/>
      <c r="F1552" s="104"/>
      <c r="G1552" s="104"/>
      <c r="H1552" s="104"/>
    </row>
    <row r="1553" spans="2:8" ht="35.1" customHeight="1">
      <c r="B1553" s="169"/>
      <c r="C1553" s="104"/>
      <c r="D1553" s="104"/>
      <c r="E1553" s="104"/>
      <c r="F1553" s="104"/>
      <c r="G1553" s="104"/>
      <c r="H1553" s="104"/>
    </row>
    <row r="1554" spans="2:8" ht="35.1" customHeight="1">
      <c r="B1554" s="169"/>
      <c r="C1554" s="104"/>
      <c r="D1554" s="104"/>
      <c r="E1554" s="104"/>
      <c r="F1554" s="104"/>
      <c r="G1554" s="104"/>
      <c r="H1554" s="104"/>
    </row>
    <row r="1555" spans="2:8" ht="35.1" customHeight="1">
      <c r="B1555" s="169"/>
      <c r="C1555" s="104"/>
      <c r="D1555" s="104"/>
      <c r="E1555" s="104"/>
      <c r="F1555" s="104"/>
      <c r="G1555" s="104"/>
      <c r="H1555" s="104"/>
    </row>
    <row r="1556" spans="2:8" ht="35.1" customHeight="1">
      <c r="B1556" s="169"/>
      <c r="C1556" s="104"/>
      <c r="D1556" s="104"/>
      <c r="E1556" s="104"/>
      <c r="F1556" s="104"/>
      <c r="G1556" s="104"/>
      <c r="H1556" s="104"/>
    </row>
    <row r="1557" spans="2:8" ht="35.1" customHeight="1">
      <c r="B1557" s="169"/>
      <c r="C1557" s="104"/>
      <c r="D1557" s="104"/>
      <c r="E1557" s="104"/>
      <c r="F1557" s="104"/>
      <c r="G1557" s="104"/>
      <c r="H1557" s="104"/>
    </row>
    <row r="1558" spans="2:8" ht="35.1" customHeight="1">
      <c r="B1558" s="169"/>
      <c r="C1558" s="104"/>
      <c r="D1558" s="104"/>
      <c r="E1558" s="104"/>
      <c r="F1558" s="104"/>
      <c r="G1558" s="104"/>
      <c r="H1558" s="104"/>
    </row>
    <row r="1559" spans="2:8" ht="35.1" customHeight="1">
      <c r="B1559" s="169"/>
      <c r="C1559" s="104"/>
      <c r="D1559" s="104"/>
      <c r="E1559" s="104"/>
      <c r="F1559" s="104"/>
      <c r="G1559" s="104"/>
      <c r="H1559" s="104"/>
    </row>
    <row r="1560" spans="2:8" ht="35.1" customHeight="1">
      <c r="B1560" s="169"/>
      <c r="C1560" s="104"/>
      <c r="D1560" s="104"/>
      <c r="E1560" s="104"/>
      <c r="F1560" s="104"/>
      <c r="G1560" s="104"/>
      <c r="H1560" s="104"/>
    </row>
    <row r="1561" spans="2:8" ht="35.1" customHeight="1">
      <c r="B1561" s="169"/>
      <c r="C1561" s="104"/>
      <c r="D1561" s="104"/>
      <c r="E1561" s="104"/>
      <c r="F1561" s="104"/>
      <c r="G1561" s="104"/>
      <c r="H1561" s="104"/>
    </row>
    <row r="1562" spans="2:8" ht="35.1" customHeight="1">
      <c r="B1562" s="169"/>
      <c r="C1562" s="104"/>
      <c r="D1562" s="104"/>
      <c r="E1562" s="104"/>
      <c r="F1562" s="104"/>
      <c r="G1562" s="104"/>
      <c r="H1562" s="104"/>
    </row>
    <row r="1563" spans="2:8" ht="35.1" customHeight="1">
      <c r="B1563" s="169"/>
      <c r="C1563" s="104"/>
      <c r="D1563" s="104"/>
      <c r="E1563" s="104"/>
      <c r="F1563" s="104"/>
      <c r="G1563" s="104"/>
      <c r="H1563" s="104"/>
    </row>
    <row r="1564" spans="2:8" ht="35.1" customHeight="1">
      <c r="B1564" s="169"/>
      <c r="C1564" s="104"/>
      <c r="D1564" s="104"/>
      <c r="E1564" s="104"/>
      <c r="F1564" s="104"/>
      <c r="G1564" s="104"/>
      <c r="H1564" s="104"/>
    </row>
    <row r="1565" spans="2:8" ht="35.1" customHeight="1">
      <c r="B1565" s="169"/>
      <c r="C1565" s="104"/>
      <c r="D1565" s="104"/>
      <c r="E1565" s="104"/>
      <c r="F1565" s="104"/>
      <c r="G1565" s="104"/>
      <c r="H1565" s="104"/>
    </row>
    <row r="1566" spans="2:8" ht="35.1" customHeight="1">
      <c r="B1566" s="169"/>
      <c r="C1566" s="104"/>
      <c r="D1566" s="104"/>
      <c r="E1566" s="104"/>
      <c r="F1566" s="104"/>
      <c r="G1566" s="104"/>
      <c r="H1566" s="104"/>
    </row>
    <row r="1567" spans="2:8" ht="35.1" customHeight="1">
      <c r="B1567" s="169"/>
      <c r="C1567" s="104"/>
      <c r="D1567" s="104"/>
      <c r="E1567" s="104"/>
      <c r="F1567" s="104"/>
      <c r="G1567" s="104"/>
      <c r="H1567" s="104"/>
    </row>
    <row r="1568" spans="2:8" ht="35.1" customHeight="1">
      <c r="B1568" s="169"/>
      <c r="C1568" s="104"/>
      <c r="D1568" s="104"/>
      <c r="E1568" s="104"/>
      <c r="F1568" s="104"/>
      <c r="G1568" s="104"/>
      <c r="H1568" s="104"/>
    </row>
    <row r="1569" spans="2:8" ht="35.1" customHeight="1">
      <c r="B1569" s="169"/>
      <c r="C1569" s="104"/>
      <c r="D1569" s="104"/>
      <c r="E1569" s="104"/>
      <c r="F1569" s="104"/>
      <c r="G1569" s="104"/>
      <c r="H1569" s="104"/>
    </row>
    <row r="1570" spans="2:8" ht="35.1" customHeight="1">
      <c r="B1570" s="169"/>
      <c r="C1570" s="104"/>
      <c r="D1570" s="104"/>
      <c r="E1570" s="104"/>
      <c r="F1570" s="104"/>
      <c r="G1570" s="104"/>
      <c r="H1570" s="104"/>
    </row>
    <row r="1571" spans="2:8" ht="35.1" customHeight="1">
      <c r="B1571" s="169"/>
      <c r="C1571" s="104"/>
      <c r="D1571" s="104"/>
      <c r="E1571" s="104"/>
      <c r="F1571" s="104"/>
      <c r="G1571" s="104"/>
      <c r="H1571" s="104"/>
    </row>
    <row r="1572" spans="2:8" ht="35.1" customHeight="1">
      <c r="B1572" s="169"/>
      <c r="C1572" s="104"/>
      <c r="D1572" s="104"/>
      <c r="E1572" s="104"/>
      <c r="F1572" s="104"/>
      <c r="G1572" s="104"/>
      <c r="H1572" s="104"/>
    </row>
    <row r="1573" spans="2:8" ht="35.1" customHeight="1">
      <c r="B1573" s="169"/>
      <c r="C1573" s="104"/>
      <c r="D1573" s="104"/>
      <c r="E1573" s="104"/>
      <c r="F1573" s="104"/>
      <c r="G1573" s="104"/>
      <c r="H1573" s="104"/>
    </row>
    <row r="1574" spans="2:8" ht="35.1" customHeight="1">
      <c r="B1574" s="169"/>
      <c r="C1574" s="104"/>
      <c r="D1574" s="104"/>
      <c r="E1574" s="104"/>
      <c r="F1574" s="104"/>
      <c r="G1574" s="104"/>
      <c r="H1574" s="104"/>
    </row>
    <row r="1575" spans="2:8" ht="35.1" customHeight="1">
      <c r="B1575" s="169"/>
      <c r="C1575" s="104"/>
      <c r="D1575" s="104"/>
      <c r="E1575" s="104"/>
      <c r="F1575" s="104"/>
      <c r="G1575" s="104"/>
      <c r="H1575" s="104"/>
    </row>
    <row r="1576" spans="2:8" ht="35.1" customHeight="1">
      <c r="B1576" s="169"/>
      <c r="C1576" s="104"/>
      <c r="D1576" s="104"/>
      <c r="E1576" s="104"/>
      <c r="F1576" s="104"/>
      <c r="G1576" s="104"/>
      <c r="H1576" s="104"/>
    </row>
    <row r="1577" spans="2:8" ht="35.1" customHeight="1">
      <c r="B1577" s="169"/>
      <c r="C1577" s="104"/>
      <c r="D1577" s="104"/>
      <c r="E1577" s="104"/>
      <c r="F1577" s="104"/>
      <c r="G1577" s="104"/>
      <c r="H1577" s="104"/>
    </row>
    <row r="1578" spans="2:8" ht="35.1" customHeight="1">
      <c r="B1578" s="169"/>
      <c r="C1578" s="104"/>
      <c r="D1578" s="104"/>
      <c r="E1578" s="104"/>
      <c r="F1578" s="104"/>
      <c r="G1578" s="104"/>
      <c r="H1578" s="104"/>
    </row>
    <row r="1579" spans="2:8" ht="35.1" customHeight="1">
      <c r="B1579" s="169"/>
      <c r="C1579" s="104"/>
      <c r="D1579" s="104"/>
      <c r="E1579" s="104"/>
      <c r="F1579" s="104"/>
      <c r="G1579" s="104"/>
      <c r="H1579" s="104"/>
    </row>
    <row r="1580" spans="2:8" ht="35.1" customHeight="1">
      <c r="B1580" s="169"/>
      <c r="C1580" s="104"/>
      <c r="D1580" s="104"/>
      <c r="E1580" s="104"/>
      <c r="F1580" s="104"/>
      <c r="G1580" s="104"/>
      <c r="H1580" s="104"/>
    </row>
    <row r="1581" spans="2:8" ht="35.1" customHeight="1">
      <c r="B1581" s="169"/>
      <c r="C1581" s="104"/>
      <c r="D1581" s="104"/>
      <c r="E1581" s="104"/>
      <c r="F1581" s="104"/>
      <c r="G1581" s="104"/>
      <c r="H1581" s="104"/>
    </row>
    <row r="1582" spans="2:8" ht="35.1" customHeight="1">
      <c r="B1582" s="169"/>
      <c r="C1582" s="104"/>
      <c r="D1582" s="104"/>
      <c r="E1582" s="104"/>
      <c r="F1582" s="104"/>
      <c r="G1582" s="104"/>
      <c r="H1582" s="104"/>
    </row>
    <row r="1583" spans="2:8" ht="35.1" customHeight="1">
      <c r="B1583" s="169"/>
      <c r="C1583" s="104"/>
      <c r="D1583" s="104"/>
      <c r="E1583" s="104"/>
      <c r="F1583" s="104"/>
      <c r="G1583" s="104"/>
      <c r="H1583" s="104"/>
    </row>
    <row r="1584" spans="2:8" ht="35.1" customHeight="1">
      <c r="B1584" s="169"/>
      <c r="C1584" s="104"/>
      <c r="D1584" s="104"/>
      <c r="E1584" s="104"/>
      <c r="F1584" s="104"/>
      <c r="G1584" s="104"/>
      <c r="H1584" s="104"/>
    </row>
    <row r="1585" spans="2:8" ht="35.1" customHeight="1">
      <c r="B1585" s="169"/>
      <c r="C1585" s="104"/>
      <c r="D1585" s="104"/>
      <c r="E1585" s="104"/>
      <c r="F1585" s="104"/>
      <c r="G1585" s="104"/>
      <c r="H1585" s="104"/>
    </row>
    <row r="1586" spans="2:8" ht="35.1" customHeight="1">
      <c r="B1586" s="169"/>
      <c r="C1586" s="104"/>
      <c r="D1586" s="104"/>
      <c r="E1586" s="104"/>
      <c r="F1586" s="104"/>
      <c r="G1586" s="104"/>
      <c r="H1586" s="104"/>
    </row>
    <row r="1587" spans="2:8" ht="35.1" customHeight="1">
      <c r="B1587" s="169"/>
      <c r="C1587" s="104"/>
      <c r="D1587" s="104"/>
      <c r="E1587" s="104"/>
      <c r="F1587" s="104"/>
      <c r="G1587" s="104"/>
      <c r="H1587" s="104"/>
    </row>
    <row r="1588" spans="2:8" ht="35.1" customHeight="1">
      <c r="B1588" s="169"/>
      <c r="C1588" s="104"/>
      <c r="D1588" s="104"/>
      <c r="E1588" s="104"/>
      <c r="F1588" s="104"/>
      <c r="G1588" s="104"/>
      <c r="H1588" s="104"/>
    </row>
    <row r="1589" spans="2:8" ht="35.1" customHeight="1">
      <c r="B1589" s="169"/>
      <c r="C1589" s="104"/>
      <c r="D1589" s="104"/>
      <c r="E1589" s="104"/>
      <c r="F1589" s="104"/>
      <c r="G1589" s="104"/>
      <c r="H1589" s="104"/>
    </row>
    <row r="1590" spans="2:8" ht="35.1" customHeight="1">
      <c r="B1590" s="169"/>
      <c r="C1590" s="104"/>
      <c r="D1590" s="104"/>
      <c r="E1590" s="104"/>
      <c r="F1590" s="104"/>
      <c r="G1590" s="104"/>
      <c r="H1590" s="104"/>
    </row>
    <row r="1591" spans="2:8" ht="35.1" customHeight="1">
      <c r="B1591" s="169"/>
      <c r="C1591" s="104"/>
      <c r="D1591" s="104"/>
      <c r="E1591" s="104"/>
      <c r="F1591" s="104"/>
      <c r="G1591" s="104"/>
      <c r="H1591" s="104"/>
    </row>
    <row r="1592" spans="2:8" ht="35.1" customHeight="1">
      <c r="B1592" s="169"/>
      <c r="C1592" s="104"/>
      <c r="D1592" s="104"/>
      <c r="E1592" s="104"/>
      <c r="F1592" s="104"/>
      <c r="G1592" s="104"/>
      <c r="H1592" s="104"/>
    </row>
    <row r="1593" spans="2:8" ht="35.1" customHeight="1">
      <c r="B1593" s="169"/>
      <c r="C1593" s="104"/>
      <c r="D1593" s="104"/>
      <c r="E1593" s="104"/>
      <c r="F1593" s="104"/>
      <c r="G1593" s="104"/>
      <c r="H1593" s="104"/>
    </row>
    <row r="1594" spans="2:8" ht="35.1" customHeight="1">
      <c r="B1594" s="169"/>
      <c r="C1594" s="104"/>
      <c r="D1594" s="104"/>
      <c r="E1594" s="104"/>
      <c r="F1594" s="104"/>
      <c r="G1594" s="104"/>
      <c r="H1594" s="104"/>
    </row>
    <row r="1595" spans="2:8" ht="35.1" customHeight="1">
      <c r="B1595" s="169"/>
      <c r="C1595" s="104"/>
      <c r="D1595" s="104"/>
      <c r="E1595" s="104"/>
      <c r="F1595" s="104"/>
      <c r="G1595" s="104"/>
      <c r="H1595" s="104"/>
    </row>
    <row r="1596" spans="2:8" ht="35.1" customHeight="1">
      <c r="B1596" s="169"/>
      <c r="C1596" s="104"/>
      <c r="D1596" s="104"/>
      <c r="E1596" s="104"/>
      <c r="F1596" s="104"/>
      <c r="G1596" s="104"/>
      <c r="H1596" s="104"/>
    </row>
    <row r="1597" spans="2:8" ht="35.1" customHeight="1">
      <c r="B1597" s="169"/>
      <c r="C1597" s="104"/>
      <c r="D1597" s="104"/>
      <c r="E1597" s="104"/>
      <c r="F1597" s="104"/>
      <c r="G1597" s="104"/>
      <c r="H1597" s="104"/>
    </row>
    <row r="1598" spans="2:8" ht="35.1" customHeight="1">
      <c r="B1598" s="169"/>
      <c r="C1598" s="104"/>
      <c r="D1598" s="104"/>
      <c r="E1598" s="104"/>
      <c r="F1598" s="104"/>
      <c r="G1598" s="104"/>
      <c r="H1598" s="104"/>
    </row>
    <row r="1599" spans="2:8" ht="35.1" customHeight="1">
      <c r="B1599" s="169"/>
      <c r="C1599" s="104"/>
      <c r="D1599" s="104"/>
      <c r="E1599" s="104"/>
      <c r="F1599" s="104"/>
      <c r="G1599" s="104"/>
      <c r="H1599" s="104"/>
    </row>
    <row r="1600" spans="2:8" ht="35.1" customHeight="1">
      <c r="B1600" s="169"/>
      <c r="C1600" s="104"/>
      <c r="D1600" s="104"/>
      <c r="E1600" s="104"/>
      <c r="F1600" s="104"/>
      <c r="G1600" s="104"/>
      <c r="H1600" s="104"/>
    </row>
    <row r="1601" spans="2:8" ht="35.1" customHeight="1">
      <c r="B1601" s="169"/>
      <c r="C1601" s="104"/>
      <c r="D1601" s="104"/>
      <c r="E1601" s="104"/>
      <c r="F1601" s="104"/>
      <c r="G1601" s="104"/>
      <c r="H1601" s="104"/>
    </row>
    <row r="1602" spans="2:8" ht="35.1" customHeight="1">
      <c r="B1602" s="169"/>
      <c r="C1602" s="104"/>
      <c r="D1602" s="104"/>
      <c r="E1602" s="104"/>
      <c r="F1602" s="104"/>
      <c r="G1602" s="104"/>
      <c r="H1602" s="104"/>
    </row>
    <row r="1603" spans="2:8" ht="35.1" customHeight="1">
      <c r="B1603" s="169"/>
      <c r="C1603" s="104"/>
      <c r="D1603" s="104"/>
      <c r="E1603" s="104"/>
      <c r="F1603" s="104"/>
      <c r="G1603" s="104"/>
      <c r="H1603" s="104"/>
    </row>
    <row r="1604" spans="2:8" ht="35.1" customHeight="1">
      <c r="B1604" s="169"/>
      <c r="C1604" s="104"/>
      <c r="D1604" s="104"/>
      <c r="E1604" s="104"/>
      <c r="F1604" s="104"/>
      <c r="G1604" s="104"/>
      <c r="H1604" s="104"/>
    </row>
    <row r="1605" spans="2:8" ht="35.1" customHeight="1">
      <c r="B1605" s="169"/>
      <c r="C1605" s="104"/>
      <c r="D1605" s="104"/>
      <c r="E1605" s="104"/>
      <c r="F1605" s="104"/>
      <c r="G1605" s="104"/>
      <c r="H1605" s="104"/>
    </row>
    <row r="1606" spans="2:8" ht="35.1" customHeight="1">
      <c r="B1606" s="169"/>
      <c r="C1606" s="104"/>
      <c r="D1606" s="104"/>
      <c r="E1606" s="104"/>
      <c r="F1606" s="104"/>
      <c r="G1606" s="104"/>
      <c r="H1606" s="104"/>
    </row>
    <row r="1607" spans="2:8" ht="35.1" customHeight="1">
      <c r="B1607" s="169"/>
      <c r="C1607" s="104"/>
      <c r="D1607" s="104"/>
      <c r="E1607" s="104"/>
      <c r="F1607" s="104"/>
      <c r="G1607" s="104"/>
      <c r="H1607" s="104"/>
    </row>
    <row r="1608" spans="2:8" ht="35.1" customHeight="1">
      <c r="B1608" s="169"/>
      <c r="C1608" s="104"/>
      <c r="D1608" s="104"/>
      <c r="E1608" s="104"/>
      <c r="F1608" s="104"/>
      <c r="G1608" s="104"/>
      <c r="H1608" s="104"/>
    </row>
    <row r="1609" spans="2:8" ht="35.1" customHeight="1">
      <c r="B1609" s="169"/>
      <c r="C1609" s="104"/>
      <c r="D1609" s="104"/>
      <c r="E1609" s="104"/>
      <c r="F1609" s="104"/>
      <c r="G1609" s="104"/>
      <c r="H1609" s="104"/>
    </row>
    <row r="1610" spans="2:8" ht="35.1" customHeight="1">
      <c r="B1610" s="169"/>
      <c r="C1610" s="104"/>
      <c r="D1610" s="104"/>
      <c r="E1610" s="104"/>
      <c r="F1610" s="104"/>
      <c r="G1610" s="104"/>
      <c r="H1610" s="104"/>
    </row>
    <row r="1611" spans="2:8" ht="35.1" customHeight="1">
      <c r="B1611" s="169"/>
      <c r="C1611" s="104"/>
      <c r="D1611" s="104"/>
      <c r="E1611" s="104"/>
      <c r="F1611" s="104"/>
      <c r="G1611" s="104"/>
      <c r="H1611" s="104"/>
    </row>
    <row r="1612" spans="2:8" ht="35.1" customHeight="1">
      <c r="B1612" s="169"/>
      <c r="C1612" s="104"/>
      <c r="D1612" s="104"/>
      <c r="E1612" s="104"/>
      <c r="F1612" s="104"/>
      <c r="G1612" s="104"/>
      <c r="H1612" s="104"/>
    </row>
    <row r="1613" spans="2:8" ht="35.1" customHeight="1">
      <c r="B1613" s="169"/>
      <c r="C1613" s="104"/>
      <c r="D1613" s="104"/>
      <c r="E1613" s="104"/>
      <c r="F1613" s="104"/>
      <c r="G1613" s="104"/>
      <c r="H1613" s="104"/>
    </row>
    <row r="1614" spans="2:8" ht="35.1" customHeight="1">
      <c r="B1614" s="169"/>
      <c r="C1614" s="104"/>
      <c r="D1614" s="104"/>
      <c r="E1614" s="104"/>
      <c r="F1614" s="104"/>
      <c r="G1614" s="104"/>
      <c r="H1614" s="104"/>
    </row>
    <row r="1615" spans="2:8" ht="35.1" customHeight="1">
      <c r="B1615" s="169"/>
      <c r="C1615" s="104"/>
      <c r="D1615" s="104"/>
      <c r="E1615" s="104"/>
      <c r="F1615" s="104"/>
      <c r="G1615" s="104"/>
      <c r="H1615" s="104"/>
    </row>
    <row r="1616" spans="2:8" ht="35.1" customHeight="1">
      <c r="B1616" s="169"/>
      <c r="C1616" s="104"/>
      <c r="D1616" s="104"/>
      <c r="E1616" s="104"/>
      <c r="F1616" s="104"/>
      <c r="G1616" s="104"/>
      <c r="H1616" s="104"/>
    </row>
    <row r="1617" spans="2:8" ht="35.1" customHeight="1">
      <c r="B1617" s="169"/>
      <c r="C1617" s="104"/>
      <c r="D1617" s="104"/>
      <c r="E1617" s="104"/>
      <c r="F1617" s="104"/>
      <c r="G1617" s="104"/>
      <c r="H1617" s="104"/>
    </row>
    <row r="1618" spans="2:8" ht="35.1" customHeight="1">
      <c r="B1618" s="169"/>
      <c r="C1618" s="104"/>
      <c r="D1618" s="104"/>
      <c r="E1618" s="104"/>
      <c r="F1618" s="104"/>
      <c r="G1618" s="104"/>
      <c r="H1618" s="104"/>
    </row>
    <row r="1619" spans="2:8" ht="35.1" customHeight="1">
      <c r="B1619" s="169"/>
      <c r="C1619" s="104"/>
      <c r="D1619" s="104"/>
      <c r="E1619" s="104"/>
      <c r="F1619" s="104"/>
      <c r="G1619" s="104"/>
      <c r="H1619" s="104"/>
    </row>
    <row r="1620" spans="2:8" ht="35.1" customHeight="1">
      <c r="B1620" s="169"/>
      <c r="C1620" s="104"/>
      <c r="D1620" s="104"/>
      <c r="E1620" s="104"/>
      <c r="F1620" s="104"/>
      <c r="G1620" s="104"/>
      <c r="H1620" s="104"/>
    </row>
    <row r="1621" spans="2:8" ht="35.1" customHeight="1">
      <c r="B1621" s="169"/>
      <c r="C1621" s="104"/>
      <c r="D1621" s="104"/>
      <c r="E1621" s="104"/>
      <c r="F1621" s="104"/>
      <c r="G1621" s="104"/>
      <c r="H1621" s="104"/>
    </row>
    <row r="1622" spans="2:8" ht="35.1" customHeight="1">
      <c r="B1622" s="169"/>
      <c r="C1622" s="104"/>
      <c r="D1622" s="104"/>
      <c r="E1622" s="104"/>
      <c r="F1622" s="104"/>
      <c r="G1622" s="104"/>
      <c r="H1622" s="104"/>
    </row>
    <row r="1623" spans="2:8" ht="35.1" customHeight="1">
      <c r="B1623" s="169"/>
      <c r="C1623" s="104"/>
      <c r="D1623" s="104"/>
      <c r="E1623" s="104"/>
      <c r="F1623" s="104"/>
      <c r="G1623" s="104"/>
      <c r="H1623" s="104"/>
    </row>
    <row r="1624" spans="2:8" ht="35.1" customHeight="1">
      <c r="B1624" s="169"/>
      <c r="C1624" s="104"/>
      <c r="D1624" s="104"/>
      <c r="E1624" s="104"/>
      <c r="F1624" s="104"/>
      <c r="G1624" s="104"/>
      <c r="H1624" s="104"/>
    </row>
    <row r="1625" spans="2:8" ht="35.1" customHeight="1">
      <c r="B1625" s="169"/>
      <c r="C1625" s="104"/>
      <c r="D1625" s="104"/>
      <c r="E1625" s="104"/>
      <c r="F1625" s="104"/>
      <c r="G1625" s="104"/>
      <c r="H1625" s="104"/>
    </row>
    <row r="1626" spans="2:8" ht="35.1" customHeight="1">
      <c r="B1626" s="169"/>
      <c r="C1626" s="104"/>
      <c r="D1626" s="104"/>
      <c r="E1626" s="104"/>
      <c r="F1626" s="104"/>
      <c r="G1626" s="104"/>
      <c r="H1626" s="104"/>
    </row>
    <row r="1627" spans="2:8" ht="35.1" customHeight="1">
      <c r="B1627" s="169"/>
      <c r="C1627" s="104"/>
      <c r="D1627" s="104"/>
      <c r="E1627" s="104"/>
      <c r="F1627" s="104"/>
      <c r="G1627" s="104"/>
      <c r="H1627" s="104"/>
    </row>
    <row r="1628" spans="2:8" ht="35.1" customHeight="1">
      <c r="B1628" s="169"/>
      <c r="C1628" s="104"/>
      <c r="D1628" s="104"/>
      <c r="E1628" s="104"/>
      <c r="F1628" s="104"/>
      <c r="G1628" s="104"/>
      <c r="H1628" s="104"/>
    </row>
    <row r="1629" spans="2:8" ht="35.1" customHeight="1">
      <c r="B1629" s="169"/>
      <c r="C1629" s="104"/>
      <c r="D1629" s="104"/>
      <c r="E1629" s="104"/>
      <c r="F1629" s="104"/>
      <c r="G1629" s="104"/>
      <c r="H1629" s="104"/>
    </row>
    <row r="1630" spans="2:8" ht="35.1" customHeight="1">
      <c r="B1630" s="169"/>
      <c r="C1630" s="104"/>
      <c r="D1630" s="104"/>
      <c r="E1630" s="104"/>
      <c r="F1630" s="104"/>
      <c r="G1630" s="104"/>
      <c r="H1630" s="104"/>
    </row>
    <row r="1631" spans="2:8" ht="35.1" customHeight="1">
      <c r="B1631" s="169"/>
      <c r="C1631" s="104"/>
      <c r="D1631" s="104"/>
      <c r="E1631" s="104"/>
      <c r="F1631" s="104"/>
      <c r="G1631" s="104"/>
      <c r="H1631" s="104"/>
    </row>
    <row r="1632" spans="2:8" ht="35.1" customHeight="1">
      <c r="B1632" s="169"/>
      <c r="C1632" s="104"/>
      <c r="D1632" s="104"/>
      <c r="E1632" s="104"/>
      <c r="F1632" s="104"/>
      <c r="G1632" s="104"/>
      <c r="H1632" s="104"/>
    </row>
    <row r="1633" spans="2:8" ht="35.1" customHeight="1">
      <c r="B1633" s="169"/>
      <c r="C1633" s="104"/>
      <c r="D1633" s="104"/>
      <c r="E1633" s="104"/>
      <c r="F1633" s="104"/>
      <c r="G1633" s="104"/>
      <c r="H1633" s="104"/>
    </row>
    <row r="1634" spans="2:8" ht="35.1" customHeight="1">
      <c r="B1634" s="169"/>
      <c r="C1634" s="104"/>
      <c r="D1634" s="104"/>
      <c r="E1634" s="104"/>
      <c r="F1634" s="104"/>
      <c r="G1634" s="104"/>
      <c r="H1634" s="104"/>
    </row>
    <row r="1635" spans="2:8" ht="35.1" customHeight="1">
      <c r="B1635" s="169"/>
      <c r="C1635" s="104"/>
      <c r="D1635" s="104"/>
      <c r="E1635" s="104"/>
      <c r="F1635" s="104"/>
      <c r="G1635" s="104"/>
      <c r="H1635" s="104"/>
    </row>
    <row r="1636" spans="2:8" ht="35.1" customHeight="1">
      <c r="B1636" s="169"/>
      <c r="C1636" s="104"/>
      <c r="D1636" s="104"/>
      <c r="E1636" s="104"/>
      <c r="F1636" s="104"/>
      <c r="G1636" s="104"/>
      <c r="H1636" s="104"/>
    </row>
    <row r="1637" spans="2:8" ht="35.1" customHeight="1">
      <c r="B1637" s="169"/>
      <c r="C1637" s="104"/>
      <c r="D1637" s="104"/>
      <c r="E1637" s="104"/>
      <c r="F1637" s="104"/>
      <c r="G1637" s="104"/>
      <c r="H1637" s="104"/>
    </row>
    <row r="1638" spans="2:8" ht="35.1" customHeight="1">
      <c r="B1638" s="169"/>
      <c r="C1638" s="104"/>
      <c r="D1638" s="104"/>
      <c r="E1638" s="104"/>
      <c r="F1638" s="104"/>
      <c r="G1638" s="104"/>
      <c r="H1638" s="104"/>
    </row>
    <row r="1639" spans="2:8" ht="35.1" customHeight="1">
      <c r="B1639" s="169"/>
      <c r="C1639" s="104"/>
      <c r="D1639" s="104"/>
      <c r="E1639" s="104"/>
      <c r="F1639" s="104"/>
      <c r="G1639" s="104"/>
      <c r="H1639" s="104"/>
    </row>
    <row r="1640" spans="2:8" ht="35.1" customHeight="1">
      <c r="B1640" s="169"/>
      <c r="C1640" s="104"/>
      <c r="D1640" s="104"/>
      <c r="E1640" s="104"/>
      <c r="F1640" s="104"/>
      <c r="G1640" s="104"/>
      <c r="H1640" s="104"/>
    </row>
    <row r="1641" spans="2:8" ht="35.1" customHeight="1">
      <c r="B1641" s="169"/>
      <c r="C1641" s="104"/>
      <c r="D1641" s="104"/>
      <c r="E1641" s="104"/>
      <c r="F1641" s="104"/>
      <c r="G1641" s="104"/>
      <c r="H1641" s="104"/>
    </row>
    <row r="1642" spans="2:8" ht="35.1" customHeight="1">
      <c r="B1642" s="169"/>
      <c r="C1642" s="104"/>
      <c r="D1642" s="104"/>
      <c r="E1642" s="104"/>
      <c r="F1642" s="104"/>
      <c r="G1642" s="104"/>
      <c r="H1642" s="104"/>
    </row>
    <row r="1643" spans="2:8" ht="35.1" customHeight="1">
      <c r="B1643" s="169"/>
      <c r="C1643" s="104"/>
      <c r="D1643" s="104"/>
      <c r="E1643" s="104"/>
      <c r="F1643" s="104"/>
      <c r="G1643" s="104"/>
      <c r="H1643" s="104"/>
    </row>
    <row r="1644" spans="2:8" ht="35.1" customHeight="1">
      <c r="B1644" s="169"/>
      <c r="C1644" s="104"/>
      <c r="D1644" s="104"/>
      <c r="E1644" s="104"/>
      <c r="F1644" s="104"/>
      <c r="G1644" s="104"/>
      <c r="H1644" s="104"/>
    </row>
    <row r="1645" spans="2:8" ht="35.1" customHeight="1">
      <c r="B1645" s="169"/>
      <c r="C1645" s="104"/>
      <c r="D1645" s="104"/>
      <c r="E1645" s="104"/>
      <c r="F1645" s="104"/>
      <c r="G1645" s="104"/>
      <c r="H1645" s="104"/>
    </row>
    <row r="1646" spans="2:8" ht="35.1" customHeight="1">
      <c r="B1646" s="169"/>
      <c r="C1646" s="104"/>
      <c r="D1646" s="104"/>
      <c r="E1646" s="104"/>
      <c r="F1646" s="104"/>
      <c r="G1646" s="104"/>
      <c r="H1646" s="104"/>
    </row>
    <row r="1647" spans="2:8" ht="35.1" customHeight="1">
      <c r="B1647" s="169"/>
      <c r="C1647" s="104"/>
      <c r="D1647" s="104"/>
      <c r="E1647" s="104"/>
      <c r="F1647" s="104"/>
      <c r="G1647" s="104"/>
      <c r="H1647" s="104"/>
    </row>
    <row r="1648" spans="2:8" ht="35.1" customHeight="1">
      <c r="B1648" s="169"/>
      <c r="C1648" s="104"/>
      <c r="D1648" s="104"/>
      <c r="E1648" s="104"/>
      <c r="F1648" s="104"/>
      <c r="G1648" s="104"/>
      <c r="H1648" s="104"/>
    </row>
    <row r="1649" spans="2:8" ht="35.1" customHeight="1">
      <c r="B1649" s="169"/>
      <c r="C1649" s="104"/>
      <c r="D1649" s="104"/>
      <c r="E1649" s="104"/>
      <c r="F1649" s="104"/>
      <c r="G1649" s="104"/>
      <c r="H1649" s="104"/>
    </row>
    <row r="1650" spans="2:8" ht="35.1" customHeight="1">
      <c r="B1650" s="169"/>
      <c r="C1650" s="104"/>
      <c r="D1650" s="104"/>
      <c r="E1650" s="104"/>
      <c r="F1650" s="104"/>
      <c r="G1650" s="104"/>
      <c r="H1650" s="104"/>
    </row>
    <row r="1651" spans="2:8" ht="35.1" customHeight="1">
      <c r="B1651" s="169"/>
      <c r="C1651" s="104"/>
      <c r="D1651" s="104"/>
      <c r="E1651" s="104"/>
      <c r="F1651" s="104"/>
      <c r="G1651" s="104"/>
      <c r="H1651" s="104"/>
    </row>
    <row r="1652" spans="2:8" ht="35.1" customHeight="1">
      <c r="B1652" s="169"/>
      <c r="C1652" s="104"/>
      <c r="D1652" s="104"/>
      <c r="E1652" s="104"/>
      <c r="F1652" s="104"/>
      <c r="G1652" s="104"/>
      <c r="H1652" s="104"/>
    </row>
    <row r="1653" spans="2:8" ht="35.1" customHeight="1">
      <c r="B1653" s="169"/>
      <c r="C1653" s="104"/>
      <c r="D1653" s="104"/>
      <c r="E1653" s="104"/>
      <c r="F1653" s="104"/>
      <c r="G1653" s="104"/>
      <c r="H1653" s="104"/>
    </row>
    <row r="1654" spans="2:8" ht="35.1" customHeight="1">
      <c r="B1654" s="169"/>
      <c r="C1654" s="104"/>
      <c r="D1654" s="104"/>
      <c r="E1654" s="104"/>
      <c r="F1654" s="104"/>
      <c r="G1654" s="104"/>
      <c r="H1654" s="104"/>
    </row>
    <row r="1655" spans="2:8" ht="35.1" customHeight="1">
      <c r="B1655" s="169"/>
      <c r="C1655" s="104"/>
      <c r="D1655" s="104"/>
      <c r="E1655" s="104"/>
      <c r="F1655" s="104"/>
      <c r="G1655" s="104"/>
      <c r="H1655" s="104"/>
    </row>
    <row r="1656" spans="2:8" ht="35.1" customHeight="1">
      <c r="B1656" s="169"/>
      <c r="C1656" s="104"/>
      <c r="D1656" s="104"/>
      <c r="E1656" s="104"/>
      <c r="F1656" s="104"/>
      <c r="G1656" s="104"/>
      <c r="H1656" s="104"/>
    </row>
    <row r="1657" spans="2:8" ht="35.1" customHeight="1">
      <c r="B1657" s="169"/>
      <c r="C1657" s="104"/>
      <c r="D1657" s="104"/>
      <c r="E1657" s="104"/>
      <c r="F1657" s="104"/>
      <c r="G1657" s="104"/>
      <c r="H1657" s="104"/>
    </row>
    <row r="1658" spans="2:8" ht="35.1" customHeight="1">
      <c r="B1658" s="169"/>
      <c r="C1658" s="104"/>
      <c r="D1658" s="104"/>
      <c r="E1658" s="104"/>
      <c r="F1658" s="104"/>
      <c r="G1658" s="104"/>
      <c r="H1658" s="104"/>
    </row>
    <row r="1659" spans="2:8" ht="35.1" customHeight="1">
      <c r="B1659" s="169"/>
      <c r="C1659" s="104"/>
      <c r="D1659" s="104"/>
      <c r="E1659" s="104"/>
      <c r="F1659" s="104"/>
      <c r="G1659" s="104"/>
      <c r="H1659" s="104"/>
    </row>
    <row r="1660" spans="2:8" ht="35.1" customHeight="1">
      <c r="B1660" s="169"/>
      <c r="C1660" s="104"/>
      <c r="D1660" s="104"/>
      <c r="E1660" s="104"/>
      <c r="F1660" s="104"/>
      <c r="G1660" s="104"/>
      <c r="H1660" s="104"/>
    </row>
    <row r="1661" spans="2:8" ht="35.1" customHeight="1">
      <c r="B1661" s="169"/>
      <c r="C1661" s="104"/>
      <c r="D1661" s="104"/>
      <c r="E1661" s="104"/>
      <c r="F1661" s="104"/>
      <c r="G1661" s="104"/>
      <c r="H1661" s="104"/>
    </row>
    <row r="1662" spans="2:8" ht="35.1" customHeight="1">
      <c r="B1662" s="169"/>
      <c r="C1662" s="104"/>
      <c r="D1662" s="104"/>
      <c r="E1662" s="104"/>
      <c r="F1662" s="104"/>
      <c r="G1662" s="104"/>
      <c r="H1662" s="104"/>
    </row>
    <row r="1663" spans="2:8" ht="35.1" customHeight="1">
      <c r="B1663" s="169"/>
      <c r="C1663" s="104"/>
      <c r="D1663" s="104"/>
      <c r="E1663" s="104"/>
      <c r="F1663" s="104"/>
      <c r="G1663" s="104"/>
      <c r="H1663" s="104"/>
    </row>
    <row r="1664" spans="2:8" ht="35.1" customHeight="1">
      <c r="B1664" s="169"/>
      <c r="C1664" s="104"/>
      <c r="D1664" s="104"/>
      <c r="E1664" s="104"/>
      <c r="F1664" s="104"/>
      <c r="G1664" s="104"/>
      <c r="H1664" s="104"/>
    </row>
    <row r="1665" spans="2:8" ht="35.1" customHeight="1">
      <c r="B1665" s="169"/>
      <c r="C1665" s="104"/>
      <c r="D1665" s="104"/>
      <c r="E1665" s="104"/>
      <c r="F1665" s="104"/>
      <c r="G1665" s="104"/>
      <c r="H1665" s="104"/>
    </row>
    <row r="1666" spans="2:8" ht="35.1" customHeight="1">
      <c r="B1666" s="169"/>
      <c r="C1666" s="104"/>
      <c r="D1666" s="104"/>
      <c r="E1666" s="104"/>
      <c r="F1666" s="104"/>
      <c r="G1666" s="104"/>
      <c r="H1666" s="104"/>
    </row>
    <row r="1667" spans="2:8" ht="35.1" customHeight="1">
      <c r="B1667" s="169"/>
      <c r="C1667" s="104"/>
      <c r="D1667" s="104"/>
      <c r="E1667" s="104"/>
      <c r="F1667" s="104"/>
      <c r="G1667" s="104"/>
      <c r="H1667" s="104"/>
    </row>
    <row r="1668" spans="2:8" ht="35.1" customHeight="1">
      <c r="B1668" s="169"/>
      <c r="C1668" s="104"/>
      <c r="D1668" s="104"/>
      <c r="E1668" s="104"/>
      <c r="F1668" s="104"/>
      <c r="G1668" s="104"/>
      <c r="H1668" s="104"/>
    </row>
    <row r="1669" spans="2:8" ht="35.1" customHeight="1">
      <c r="B1669" s="169"/>
      <c r="C1669" s="104"/>
      <c r="D1669" s="104"/>
      <c r="E1669" s="104"/>
      <c r="F1669" s="104"/>
      <c r="G1669" s="104"/>
      <c r="H1669" s="104"/>
    </row>
    <row r="1670" spans="2:8" ht="35.1" customHeight="1">
      <c r="B1670" s="169"/>
      <c r="C1670" s="104"/>
      <c r="D1670" s="104"/>
      <c r="E1670" s="104"/>
      <c r="F1670" s="104"/>
      <c r="G1670" s="104"/>
      <c r="H1670" s="104"/>
    </row>
    <row r="1671" spans="2:8" ht="35.1" customHeight="1">
      <c r="B1671" s="169"/>
      <c r="C1671" s="104"/>
      <c r="D1671" s="104"/>
      <c r="E1671" s="104"/>
      <c r="F1671" s="104"/>
      <c r="G1671" s="104"/>
      <c r="H1671" s="104"/>
    </row>
    <row r="1672" spans="2:8" ht="35.1" customHeight="1">
      <c r="B1672" s="169"/>
      <c r="C1672" s="104"/>
      <c r="D1672" s="104"/>
      <c r="E1672" s="104"/>
      <c r="F1672" s="104"/>
      <c r="G1672" s="104"/>
      <c r="H1672" s="104"/>
    </row>
    <row r="1673" spans="2:8" ht="35.1" customHeight="1">
      <c r="B1673" s="169"/>
      <c r="C1673" s="104"/>
      <c r="D1673" s="104"/>
      <c r="E1673" s="104"/>
      <c r="F1673" s="104"/>
      <c r="G1673" s="104"/>
      <c r="H1673" s="104"/>
    </row>
    <row r="1674" spans="2:8" ht="35.1" customHeight="1">
      <c r="B1674" s="169"/>
      <c r="C1674" s="104"/>
      <c r="D1674" s="104"/>
      <c r="E1674" s="104"/>
      <c r="F1674" s="104"/>
      <c r="G1674" s="104"/>
      <c r="H1674" s="104"/>
    </row>
    <row r="1675" spans="2:8" ht="35.1" customHeight="1">
      <c r="B1675" s="169"/>
      <c r="C1675" s="104"/>
      <c r="D1675" s="104"/>
      <c r="E1675" s="104"/>
      <c r="F1675" s="104"/>
      <c r="G1675" s="104"/>
      <c r="H1675" s="104"/>
    </row>
    <row r="1676" spans="2:8" ht="35.1" customHeight="1">
      <c r="B1676" s="169"/>
      <c r="C1676" s="104"/>
      <c r="D1676" s="104"/>
      <c r="E1676" s="104"/>
      <c r="F1676" s="104"/>
      <c r="G1676" s="104"/>
      <c r="H1676" s="104"/>
    </row>
    <row r="1677" spans="2:8" ht="35.1" customHeight="1">
      <c r="B1677" s="169"/>
      <c r="C1677" s="104"/>
      <c r="D1677" s="104"/>
      <c r="E1677" s="104"/>
      <c r="F1677" s="104"/>
      <c r="G1677" s="104"/>
      <c r="H1677" s="104"/>
    </row>
    <row r="1678" spans="2:8" ht="35.1" customHeight="1">
      <c r="B1678" s="169"/>
      <c r="C1678" s="104"/>
      <c r="D1678" s="104"/>
      <c r="E1678" s="104"/>
      <c r="F1678" s="104"/>
      <c r="G1678" s="104"/>
      <c r="H1678" s="104"/>
    </row>
    <row r="1679" spans="2:8" ht="35.1" customHeight="1">
      <c r="B1679" s="169"/>
      <c r="C1679" s="104"/>
      <c r="D1679" s="104"/>
      <c r="E1679" s="104"/>
      <c r="F1679" s="104"/>
      <c r="G1679" s="104"/>
      <c r="H1679" s="104"/>
    </row>
    <row r="1680" spans="2:8" ht="35.1" customHeight="1">
      <c r="B1680" s="169"/>
      <c r="C1680" s="104"/>
      <c r="D1680" s="104"/>
      <c r="E1680" s="104"/>
      <c r="F1680" s="104"/>
      <c r="G1680" s="104"/>
      <c r="H1680" s="104"/>
    </row>
    <row r="1681" spans="2:8" ht="35.1" customHeight="1">
      <c r="B1681" s="169"/>
      <c r="C1681" s="104"/>
      <c r="D1681" s="104"/>
      <c r="E1681" s="104"/>
      <c r="F1681" s="104"/>
      <c r="G1681" s="104"/>
      <c r="H1681" s="104"/>
    </row>
    <row r="1682" spans="2:8" ht="35.1" customHeight="1">
      <c r="B1682" s="169"/>
      <c r="C1682" s="104"/>
      <c r="D1682" s="104"/>
      <c r="E1682" s="104"/>
      <c r="F1682" s="104"/>
      <c r="G1682" s="104"/>
      <c r="H1682" s="104"/>
    </row>
    <row r="1683" spans="2:8" ht="35.1" customHeight="1">
      <c r="B1683" s="169"/>
      <c r="C1683" s="104"/>
      <c r="D1683" s="104"/>
      <c r="E1683" s="104"/>
      <c r="F1683" s="104"/>
      <c r="G1683" s="104"/>
      <c r="H1683" s="104"/>
    </row>
    <row r="1684" spans="2:8" ht="35.1" customHeight="1">
      <c r="B1684" s="169"/>
      <c r="C1684" s="104"/>
      <c r="D1684" s="104"/>
      <c r="E1684" s="104"/>
      <c r="F1684" s="104"/>
      <c r="G1684" s="104"/>
      <c r="H1684" s="104"/>
    </row>
    <row r="1685" spans="2:8" ht="35.1" customHeight="1">
      <c r="B1685" s="169"/>
      <c r="C1685" s="104"/>
      <c r="D1685" s="104"/>
      <c r="E1685" s="104"/>
      <c r="F1685" s="104"/>
      <c r="G1685" s="104"/>
      <c r="H1685" s="104"/>
    </row>
    <row r="1686" spans="2:8" ht="35.1" customHeight="1">
      <c r="B1686" s="169"/>
      <c r="C1686" s="104"/>
      <c r="D1686" s="104"/>
      <c r="E1686" s="104"/>
      <c r="F1686" s="104"/>
      <c r="G1686" s="104"/>
      <c r="H1686" s="104"/>
    </row>
    <row r="1687" spans="2:8" ht="35.1" customHeight="1">
      <c r="B1687" s="169"/>
      <c r="C1687" s="104"/>
      <c r="D1687" s="104"/>
      <c r="E1687" s="104"/>
      <c r="F1687" s="104"/>
      <c r="G1687" s="104"/>
      <c r="H1687" s="104"/>
    </row>
    <row r="1688" spans="2:8" ht="35.1" customHeight="1">
      <c r="B1688" s="169"/>
      <c r="C1688" s="104"/>
      <c r="D1688" s="104"/>
      <c r="E1688" s="104"/>
      <c r="F1688" s="104"/>
      <c r="G1688" s="104"/>
      <c r="H1688" s="104"/>
    </row>
    <row r="1689" spans="2:8" ht="35.1" customHeight="1">
      <c r="B1689" s="169"/>
      <c r="C1689" s="104"/>
      <c r="D1689" s="104"/>
      <c r="E1689" s="104"/>
      <c r="F1689" s="104"/>
      <c r="G1689" s="104"/>
      <c r="H1689" s="104"/>
    </row>
    <row r="1690" spans="2:8" ht="35.1" customHeight="1">
      <c r="B1690" s="169"/>
      <c r="C1690" s="104"/>
      <c r="D1690" s="104"/>
      <c r="E1690" s="104"/>
      <c r="F1690" s="104"/>
      <c r="G1690" s="104"/>
      <c r="H1690" s="104"/>
    </row>
    <row r="1691" spans="2:8" ht="35.1" customHeight="1">
      <c r="B1691" s="169"/>
      <c r="C1691" s="104"/>
      <c r="D1691" s="104"/>
      <c r="E1691" s="104"/>
      <c r="F1691" s="104"/>
      <c r="G1691" s="104"/>
      <c r="H1691" s="104"/>
    </row>
    <row r="1692" spans="2:8" ht="35.1" customHeight="1">
      <c r="B1692" s="169"/>
      <c r="C1692" s="104"/>
      <c r="D1692" s="104"/>
      <c r="E1692" s="104"/>
      <c r="F1692" s="104"/>
      <c r="G1692" s="104"/>
      <c r="H1692" s="104"/>
    </row>
    <row r="1693" spans="2:8" ht="35.1" customHeight="1">
      <c r="B1693" s="169"/>
      <c r="C1693" s="104"/>
      <c r="D1693" s="104"/>
      <c r="E1693" s="104"/>
      <c r="F1693" s="104"/>
      <c r="G1693" s="104"/>
      <c r="H1693" s="104"/>
    </row>
    <row r="1694" spans="2:8" ht="35.1" customHeight="1">
      <c r="B1694" s="169"/>
      <c r="C1694" s="104"/>
      <c r="D1694" s="104"/>
      <c r="E1694" s="104"/>
      <c r="F1694" s="104"/>
      <c r="G1694" s="104"/>
      <c r="H1694" s="104"/>
    </row>
    <row r="1695" spans="2:8" ht="35.1" customHeight="1">
      <c r="B1695" s="169"/>
      <c r="C1695" s="104"/>
      <c r="D1695" s="104"/>
      <c r="E1695" s="104"/>
      <c r="F1695" s="104"/>
      <c r="G1695" s="104"/>
      <c r="H1695" s="104"/>
    </row>
    <row r="1696" spans="2:8" ht="35.1" customHeight="1">
      <c r="B1696" s="169"/>
      <c r="C1696" s="104"/>
      <c r="D1696" s="104"/>
      <c r="E1696" s="104"/>
      <c r="F1696" s="104"/>
      <c r="G1696" s="104"/>
      <c r="H1696" s="104"/>
    </row>
    <row r="1697" spans="2:8" ht="35.1" customHeight="1">
      <c r="B1697" s="169"/>
      <c r="C1697" s="104"/>
      <c r="D1697" s="104"/>
      <c r="E1697" s="104"/>
      <c r="F1697" s="104"/>
      <c r="G1697" s="104"/>
      <c r="H1697" s="104"/>
    </row>
    <row r="1698" spans="2:8" ht="35.1" customHeight="1">
      <c r="B1698" s="169"/>
      <c r="C1698" s="104"/>
      <c r="D1698" s="104"/>
      <c r="E1698" s="104"/>
      <c r="F1698" s="104"/>
      <c r="G1698" s="104"/>
      <c r="H1698" s="104"/>
    </row>
    <row r="1699" spans="2:8" ht="35.1" customHeight="1">
      <c r="B1699" s="169"/>
      <c r="C1699" s="104"/>
      <c r="D1699" s="104"/>
      <c r="E1699" s="104"/>
      <c r="F1699" s="104"/>
      <c r="G1699" s="104"/>
      <c r="H1699" s="104"/>
    </row>
    <row r="1700" spans="2:8" ht="35.1" customHeight="1">
      <c r="B1700" s="169"/>
      <c r="C1700" s="104"/>
      <c r="D1700" s="104"/>
      <c r="E1700" s="104"/>
      <c r="F1700" s="104"/>
      <c r="G1700" s="104"/>
      <c r="H1700" s="104"/>
    </row>
    <row r="1701" spans="2:8" ht="35.1" customHeight="1">
      <c r="B1701" s="169"/>
      <c r="C1701" s="104"/>
      <c r="D1701" s="104"/>
      <c r="E1701" s="104"/>
      <c r="F1701" s="104"/>
      <c r="G1701" s="104"/>
      <c r="H1701" s="104"/>
    </row>
    <row r="1702" spans="2:8" ht="35.1" customHeight="1">
      <c r="B1702" s="169"/>
      <c r="C1702" s="104"/>
      <c r="D1702" s="104"/>
      <c r="E1702" s="104"/>
      <c r="F1702" s="104"/>
      <c r="G1702" s="104"/>
      <c r="H1702" s="104"/>
    </row>
    <row r="1703" spans="2:8" ht="35.1" customHeight="1">
      <c r="B1703" s="169"/>
      <c r="C1703" s="104"/>
      <c r="D1703" s="104"/>
      <c r="E1703" s="104"/>
      <c r="F1703" s="104"/>
      <c r="G1703" s="104"/>
      <c r="H1703" s="104"/>
    </row>
    <row r="1704" spans="2:8" ht="35.1" customHeight="1">
      <c r="B1704" s="169"/>
      <c r="C1704" s="104"/>
      <c r="D1704" s="104"/>
      <c r="E1704" s="104"/>
      <c r="F1704" s="104"/>
      <c r="G1704" s="104"/>
      <c r="H1704" s="104"/>
    </row>
    <row r="1705" spans="2:8" ht="35.1" customHeight="1">
      <c r="B1705" s="169"/>
      <c r="C1705" s="104"/>
      <c r="D1705" s="104"/>
      <c r="E1705" s="104"/>
      <c r="F1705" s="104"/>
      <c r="G1705" s="104"/>
      <c r="H1705" s="104"/>
    </row>
    <row r="1706" spans="2:8" ht="35.1" customHeight="1">
      <c r="B1706" s="169"/>
      <c r="C1706" s="104"/>
      <c r="D1706" s="104"/>
      <c r="E1706" s="104"/>
      <c r="F1706" s="104"/>
      <c r="G1706" s="104"/>
      <c r="H1706" s="104"/>
    </row>
    <row r="1707" spans="2:8" ht="35.1" customHeight="1">
      <c r="B1707" s="169"/>
      <c r="C1707" s="104"/>
      <c r="D1707" s="104"/>
      <c r="E1707" s="104"/>
      <c r="F1707" s="104"/>
      <c r="G1707" s="104"/>
      <c r="H1707" s="104"/>
    </row>
    <row r="1708" spans="2:8" ht="35.1" customHeight="1">
      <c r="B1708" s="169"/>
      <c r="C1708" s="104"/>
      <c r="D1708" s="104"/>
      <c r="E1708" s="104"/>
      <c r="F1708" s="104"/>
      <c r="G1708" s="104"/>
      <c r="H1708" s="104"/>
    </row>
    <row r="1709" spans="2:8" ht="35.1" customHeight="1">
      <c r="B1709" s="169"/>
      <c r="C1709" s="104"/>
      <c r="D1709" s="104"/>
      <c r="E1709" s="104"/>
      <c r="F1709" s="104"/>
      <c r="G1709" s="104"/>
      <c r="H1709" s="104"/>
    </row>
    <row r="1710" spans="2:8" ht="35.1" customHeight="1">
      <c r="B1710" s="169"/>
      <c r="C1710" s="104"/>
      <c r="D1710" s="104"/>
      <c r="E1710" s="104"/>
      <c r="F1710" s="104"/>
      <c r="G1710" s="104"/>
      <c r="H1710" s="104"/>
    </row>
    <row r="1711" spans="2:8" ht="35.1" customHeight="1">
      <c r="B1711" s="169"/>
      <c r="C1711" s="104"/>
      <c r="D1711" s="104"/>
      <c r="E1711" s="104"/>
      <c r="F1711" s="104"/>
      <c r="G1711" s="104"/>
      <c r="H1711" s="104"/>
    </row>
    <row r="1712" spans="2:8" ht="35.1" customHeight="1">
      <c r="B1712" s="169"/>
      <c r="C1712" s="104"/>
      <c r="D1712" s="104"/>
      <c r="E1712" s="104"/>
      <c r="F1712" s="104"/>
      <c r="G1712" s="104"/>
      <c r="H1712" s="104"/>
    </row>
    <row r="1713" spans="2:8" ht="35.1" customHeight="1">
      <c r="B1713" s="169"/>
      <c r="C1713" s="104"/>
      <c r="D1713" s="104"/>
      <c r="E1713" s="104"/>
      <c r="F1713" s="104"/>
      <c r="G1713" s="104"/>
      <c r="H1713" s="104"/>
    </row>
    <row r="1714" spans="2:8" ht="35.1" customHeight="1">
      <c r="B1714" s="169"/>
      <c r="C1714" s="104"/>
      <c r="D1714" s="104"/>
      <c r="E1714" s="104"/>
      <c r="F1714" s="104"/>
      <c r="G1714" s="104"/>
      <c r="H1714" s="104"/>
    </row>
    <row r="1715" spans="2:8" ht="35.1" customHeight="1">
      <c r="B1715" s="169"/>
      <c r="C1715" s="104"/>
      <c r="D1715" s="104"/>
      <c r="E1715" s="104"/>
      <c r="F1715" s="104"/>
      <c r="G1715" s="104"/>
      <c r="H1715" s="104"/>
    </row>
    <row r="1716" spans="2:8" ht="35.1" customHeight="1">
      <c r="B1716" s="169"/>
      <c r="C1716" s="104"/>
      <c r="D1716" s="104"/>
      <c r="E1716" s="104"/>
      <c r="F1716" s="104"/>
      <c r="G1716" s="104"/>
      <c r="H1716" s="104"/>
    </row>
    <row r="1717" spans="2:8" ht="35.1" customHeight="1">
      <c r="B1717" s="169"/>
      <c r="C1717" s="104"/>
      <c r="D1717" s="104"/>
      <c r="E1717" s="104"/>
      <c r="F1717" s="104"/>
      <c r="G1717" s="104"/>
      <c r="H1717" s="104"/>
    </row>
    <row r="1718" spans="2:8" ht="35.1" customHeight="1">
      <c r="B1718" s="169"/>
      <c r="C1718" s="104"/>
      <c r="D1718" s="104"/>
      <c r="E1718" s="104"/>
      <c r="F1718" s="104"/>
      <c r="G1718" s="104"/>
      <c r="H1718" s="104"/>
    </row>
    <row r="1719" spans="2:8" ht="35.1" customHeight="1">
      <c r="B1719" s="169"/>
      <c r="C1719" s="104"/>
      <c r="D1719" s="104"/>
      <c r="E1719" s="104"/>
      <c r="F1719" s="104"/>
      <c r="G1719" s="104"/>
      <c r="H1719" s="104"/>
    </row>
    <row r="1720" spans="2:8" ht="35.1" customHeight="1">
      <c r="B1720" s="169"/>
      <c r="C1720" s="104"/>
      <c r="D1720" s="104"/>
      <c r="E1720" s="104"/>
      <c r="F1720" s="104"/>
      <c r="G1720" s="104"/>
      <c r="H1720" s="104"/>
    </row>
    <row r="1721" spans="2:8" ht="35.1" customHeight="1">
      <c r="B1721" s="169"/>
      <c r="C1721" s="104"/>
      <c r="D1721" s="104"/>
      <c r="E1721" s="104"/>
      <c r="F1721" s="104"/>
      <c r="G1721" s="104"/>
      <c r="H1721" s="104"/>
    </row>
    <row r="1722" spans="2:8" ht="35.1" customHeight="1">
      <c r="B1722" s="169"/>
      <c r="C1722" s="104"/>
      <c r="D1722" s="104"/>
      <c r="E1722" s="104"/>
      <c r="F1722" s="104"/>
      <c r="G1722" s="104"/>
      <c r="H1722" s="104"/>
    </row>
    <row r="1723" spans="2:8" ht="35.1" customHeight="1">
      <c r="B1723" s="169"/>
      <c r="C1723" s="104"/>
      <c r="D1723" s="104"/>
      <c r="E1723" s="104"/>
      <c r="F1723" s="104"/>
      <c r="G1723" s="104"/>
      <c r="H1723" s="104"/>
    </row>
    <row r="1724" spans="2:8" ht="35.1" customHeight="1">
      <c r="B1724" s="169"/>
      <c r="C1724" s="104"/>
      <c r="D1724" s="104"/>
      <c r="E1724" s="104"/>
      <c r="F1724" s="104"/>
      <c r="G1724" s="104"/>
      <c r="H1724" s="104"/>
    </row>
    <row r="1725" spans="2:8" ht="35.1" customHeight="1">
      <c r="B1725" s="169"/>
      <c r="C1725" s="104"/>
      <c r="D1725" s="104"/>
      <c r="E1725" s="104"/>
      <c r="F1725" s="104"/>
      <c r="G1725" s="104"/>
      <c r="H1725" s="104"/>
    </row>
    <row r="1726" spans="2:8" ht="35.1" customHeight="1">
      <c r="B1726" s="169"/>
      <c r="C1726" s="104"/>
      <c r="D1726" s="104"/>
      <c r="E1726" s="104"/>
      <c r="F1726" s="104"/>
      <c r="G1726" s="104"/>
      <c r="H1726" s="104"/>
    </row>
    <row r="1727" spans="2:8" ht="35.1" customHeight="1">
      <c r="B1727" s="169"/>
      <c r="C1727" s="104"/>
      <c r="D1727" s="104"/>
      <c r="E1727" s="104"/>
      <c r="F1727" s="104"/>
      <c r="G1727" s="104"/>
      <c r="H1727" s="104"/>
    </row>
    <row r="1728" spans="2:8" ht="35.1" customHeight="1">
      <c r="B1728" s="169"/>
      <c r="C1728" s="104"/>
      <c r="D1728" s="104"/>
      <c r="E1728" s="104"/>
      <c r="F1728" s="104"/>
      <c r="G1728" s="104"/>
      <c r="H1728" s="104"/>
    </row>
    <row r="1729" spans="2:8" ht="35.1" customHeight="1">
      <c r="B1729" s="169"/>
      <c r="C1729" s="104"/>
      <c r="D1729" s="104"/>
      <c r="E1729" s="104"/>
      <c r="F1729" s="104"/>
      <c r="G1729" s="104"/>
      <c r="H1729" s="104"/>
    </row>
    <row r="1730" spans="2:8" ht="35.1" customHeight="1">
      <c r="B1730" s="169"/>
      <c r="C1730" s="104"/>
      <c r="D1730" s="104"/>
      <c r="E1730" s="104"/>
      <c r="F1730" s="104"/>
      <c r="G1730" s="104"/>
      <c r="H1730" s="104"/>
    </row>
    <row r="1731" spans="2:8" ht="35.1" customHeight="1">
      <c r="B1731" s="169"/>
      <c r="C1731" s="104"/>
      <c r="D1731" s="104"/>
      <c r="E1731" s="104"/>
      <c r="F1731" s="104"/>
      <c r="G1731" s="104"/>
      <c r="H1731" s="104"/>
    </row>
    <row r="1732" spans="2:8" ht="35.1" customHeight="1">
      <c r="B1732" s="169"/>
      <c r="C1732" s="104"/>
      <c r="D1732" s="104"/>
      <c r="E1732" s="104"/>
      <c r="F1732" s="104"/>
      <c r="G1732" s="104"/>
      <c r="H1732" s="104"/>
    </row>
    <row r="1733" spans="2:8" ht="35.1" customHeight="1">
      <c r="B1733" s="169"/>
      <c r="C1733" s="104"/>
      <c r="D1733" s="104"/>
      <c r="E1733" s="104"/>
      <c r="F1733" s="104"/>
      <c r="G1733" s="104"/>
      <c r="H1733" s="104"/>
    </row>
    <row r="1734" spans="2:8" ht="35.1" customHeight="1">
      <c r="B1734" s="169"/>
      <c r="C1734" s="104"/>
      <c r="D1734" s="104"/>
      <c r="E1734" s="104"/>
      <c r="F1734" s="104"/>
      <c r="G1734" s="104"/>
      <c r="H1734" s="104"/>
    </row>
    <row r="1735" spans="2:8" ht="35.1" customHeight="1">
      <c r="B1735" s="169"/>
      <c r="C1735" s="104"/>
      <c r="D1735" s="104"/>
      <c r="E1735" s="104"/>
      <c r="F1735" s="104"/>
      <c r="G1735" s="104"/>
      <c r="H1735" s="104"/>
    </row>
    <row r="1736" spans="2:8" ht="35.1" customHeight="1">
      <c r="B1736" s="169"/>
      <c r="C1736" s="104"/>
      <c r="D1736" s="104"/>
      <c r="E1736" s="104"/>
      <c r="F1736" s="104"/>
      <c r="G1736" s="104"/>
      <c r="H1736" s="104"/>
    </row>
    <row r="1737" spans="2:8" ht="35.1" customHeight="1">
      <c r="B1737" s="169"/>
      <c r="C1737" s="104"/>
      <c r="D1737" s="104"/>
      <c r="E1737" s="104"/>
      <c r="F1737" s="104"/>
      <c r="G1737" s="104"/>
      <c r="H1737" s="104"/>
    </row>
    <row r="1738" spans="2:8" ht="35.1" customHeight="1">
      <c r="B1738" s="169"/>
      <c r="C1738" s="104"/>
      <c r="D1738" s="104"/>
      <c r="E1738" s="104"/>
      <c r="F1738" s="104"/>
      <c r="G1738" s="104"/>
      <c r="H1738" s="104"/>
    </row>
    <row r="1739" spans="2:8" ht="35.1" customHeight="1">
      <c r="B1739" s="169"/>
      <c r="C1739" s="104"/>
      <c r="D1739" s="104"/>
      <c r="E1739" s="104"/>
      <c r="F1739" s="104"/>
      <c r="G1739" s="104"/>
      <c r="H1739" s="104"/>
    </row>
    <row r="1740" spans="2:8" ht="35.1" customHeight="1">
      <c r="B1740" s="169"/>
      <c r="C1740" s="104"/>
      <c r="D1740" s="104"/>
      <c r="E1740" s="104"/>
      <c r="F1740" s="104"/>
      <c r="G1740" s="104"/>
      <c r="H1740" s="104"/>
    </row>
    <row r="1741" spans="2:8" ht="35.1" customHeight="1">
      <c r="B1741" s="169"/>
      <c r="C1741" s="104"/>
      <c r="D1741" s="104"/>
      <c r="E1741" s="104"/>
      <c r="F1741" s="104"/>
      <c r="G1741" s="104"/>
      <c r="H1741" s="104"/>
    </row>
    <row r="1742" spans="2:8" ht="35.1" customHeight="1">
      <c r="B1742" s="169"/>
      <c r="C1742" s="104"/>
      <c r="D1742" s="104"/>
      <c r="E1742" s="104"/>
      <c r="F1742" s="104"/>
      <c r="G1742" s="104"/>
      <c r="H1742" s="104"/>
    </row>
    <row r="1743" spans="2:8" ht="35.1" customHeight="1">
      <c r="B1743" s="169"/>
      <c r="C1743" s="104"/>
      <c r="D1743" s="104"/>
      <c r="E1743" s="104"/>
      <c r="F1743" s="104"/>
      <c r="G1743" s="104"/>
      <c r="H1743" s="104"/>
    </row>
    <row r="1744" spans="2:8" ht="35.1" customHeight="1">
      <c r="B1744" s="169"/>
      <c r="C1744" s="104"/>
      <c r="D1744" s="104"/>
      <c r="E1744" s="104"/>
      <c r="F1744" s="104"/>
      <c r="G1744" s="104"/>
      <c r="H1744" s="104"/>
    </row>
    <row r="1745" spans="2:8" ht="35.1" customHeight="1">
      <c r="B1745" s="169"/>
      <c r="C1745" s="104"/>
      <c r="D1745" s="104"/>
      <c r="E1745" s="104"/>
      <c r="F1745" s="104"/>
      <c r="G1745" s="104"/>
      <c r="H1745" s="104"/>
    </row>
    <row r="1746" spans="2:8" ht="35.1" customHeight="1">
      <c r="B1746" s="169"/>
      <c r="C1746" s="104"/>
      <c r="D1746" s="104"/>
      <c r="E1746" s="104"/>
      <c r="F1746" s="104"/>
      <c r="G1746" s="104"/>
      <c r="H1746" s="104"/>
    </row>
    <row r="1747" spans="2:8" ht="35.1" customHeight="1">
      <c r="B1747" s="169"/>
      <c r="C1747" s="104"/>
      <c r="D1747" s="104"/>
      <c r="E1747" s="104"/>
      <c r="F1747" s="104"/>
      <c r="G1747" s="104"/>
      <c r="H1747" s="104"/>
    </row>
    <row r="1748" spans="2:8" ht="35.1" customHeight="1">
      <c r="B1748" s="169"/>
      <c r="C1748" s="104"/>
      <c r="D1748" s="104"/>
      <c r="E1748" s="104"/>
      <c r="F1748" s="104"/>
      <c r="G1748" s="104"/>
      <c r="H1748" s="104"/>
    </row>
    <row r="1749" spans="2:8" ht="35.1" customHeight="1">
      <c r="B1749" s="169"/>
      <c r="C1749" s="104"/>
      <c r="D1749" s="104"/>
      <c r="E1749" s="104"/>
      <c r="F1749" s="104"/>
      <c r="G1749" s="104"/>
      <c r="H1749" s="104"/>
    </row>
    <row r="1750" spans="2:8" ht="35.1" customHeight="1">
      <c r="B1750" s="169"/>
      <c r="C1750" s="104"/>
      <c r="D1750" s="104"/>
      <c r="E1750" s="104"/>
      <c r="F1750" s="104"/>
      <c r="G1750" s="104"/>
      <c r="H1750" s="104"/>
    </row>
    <row r="1751" spans="2:8" ht="35.1" customHeight="1">
      <c r="B1751" s="169"/>
      <c r="C1751" s="104"/>
      <c r="D1751" s="104"/>
      <c r="E1751" s="104"/>
      <c r="F1751" s="104"/>
      <c r="G1751" s="104"/>
      <c r="H1751" s="104"/>
    </row>
    <row r="1752" spans="2:8" ht="35.1" customHeight="1">
      <c r="B1752" s="169"/>
      <c r="C1752" s="104"/>
      <c r="D1752" s="104"/>
      <c r="E1752" s="104"/>
      <c r="F1752" s="104"/>
      <c r="G1752" s="104"/>
      <c r="H1752" s="104"/>
    </row>
    <row r="1753" spans="2:8" ht="35.1" customHeight="1">
      <c r="B1753" s="169"/>
      <c r="C1753" s="104"/>
      <c r="D1753" s="104"/>
      <c r="E1753" s="104"/>
      <c r="F1753" s="104"/>
      <c r="G1753" s="104"/>
      <c r="H1753" s="104"/>
    </row>
    <row r="1754" spans="2:8" ht="35.1" customHeight="1">
      <c r="B1754" s="169"/>
      <c r="C1754" s="104"/>
      <c r="D1754" s="104"/>
      <c r="E1754" s="104"/>
      <c r="F1754" s="104"/>
      <c r="G1754" s="104"/>
      <c r="H1754" s="104"/>
    </row>
    <row r="1755" spans="2:8" ht="35.1" customHeight="1">
      <c r="B1755" s="169"/>
      <c r="C1755" s="104"/>
      <c r="D1755" s="104"/>
      <c r="E1755" s="104"/>
      <c r="F1755" s="104"/>
      <c r="G1755" s="104"/>
      <c r="H1755" s="104"/>
    </row>
    <row r="1756" spans="2:8" ht="35.1" customHeight="1">
      <c r="B1756" s="169"/>
      <c r="C1756" s="104"/>
      <c r="D1756" s="104"/>
      <c r="E1756" s="104"/>
      <c r="F1756" s="104"/>
      <c r="G1756" s="104"/>
      <c r="H1756" s="104"/>
    </row>
    <row r="1757" spans="2:8" ht="35.1" customHeight="1">
      <c r="B1757" s="169"/>
      <c r="C1757" s="104"/>
      <c r="D1757" s="104"/>
      <c r="E1757" s="104"/>
      <c r="F1757" s="104"/>
      <c r="G1757" s="104"/>
      <c r="H1757" s="104"/>
    </row>
    <row r="1758" spans="2:8" ht="35.1" customHeight="1">
      <c r="B1758" s="169"/>
      <c r="C1758" s="104"/>
      <c r="D1758" s="104"/>
      <c r="E1758" s="104"/>
      <c r="F1758" s="104"/>
      <c r="G1758" s="104"/>
      <c r="H1758" s="104"/>
    </row>
    <row r="1759" spans="2:8" ht="35.1" customHeight="1">
      <c r="B1759" s="169"/>
      <c r="C1759" s="104"/>
      <c r="D1759" s="104"/>
      <c r="E1759" s="104"/>
      <c r="F1759" s="104"/>
      <c r="G1759" s="104"/>
      <c r="H1759" s="104"/>
    </row>
    <row r="1760" spans="2:8" ht="35.1" customHeight="1">
      <c r="B1760" s="169"/>
      <c r="C1760" s="104"/>
      <c r="D1760" s="104"/>
      <c r="E1760" s="104"/>
      <c r="F1760" s="104"/>
      <c r="G1760" s="104"/>
      <c r="H1760" s="104"/>
    </row>
    <row r="1761" spans="2:8" ht="35.1" customHeight="1">
      <c r="B1761" s="169"/>
      <c r="C1761" s="104"/>
      <c r="D1761" s="104"/>
      <c r="E1761" s="104"/>
      <c r="F1761" s="104"/>
      <c r="G1761" s="104"/>
      <c r="H1761" s="104"/>
    </row>
    <row r="1762" spans="2:8" ht="35.1" customHeight="1">
      <c r="B1762" s="169"/>
      <c r="C1762" s="104"/>
      <c r="D1762" s="104"/>
      <c r="E1762" s="104"/>
      <c r="F1762" s="104"/>
      <c r="G1762" s="104"/>
      <c r="H1762" s="104"/>
    </row>
    <row r="1763" spans="2:8" ht="35.1" customHeight="1">
      <c r="B1763" s="169"/>
      <c r="C1763" s="104"/>
      <c r="D1763" s="104"/>
      <c r="E1763" s="104"/>
      <c r="F1763" s="104"/>
      <c r="G1763" s="104"/>
      <c r="H1763" s="104"/>
    </row>
    <row r="1764" spans="2:8" ht="35.1" customHeight="1">
      <c r="B1764" s="169"/>
      <c r="C1764" s="104"/>
      <c r="D1764" s="104"/>
      <c r="E1764" s="104"/>
      <c r="F1764" s="104"/>
      <c r="G1764" s="104"/>
      <c r="H1764" s="104"/>
    </row>
    <row r="1765" spans="2:8" ht="35.1" customHeight="1">
      <c r="B1765" s="169"/>
      <c r="C1765" s="104"/>
      <c r="D1765" s="104"/>
      <c r="E1765" s="104"/>
      <c r="F1765" s="104"/>
      <c r="G1765" s="104"/>
      <c r="H1765" s="104"/>
    </row>
    <row r="1766" spans="2:8" ht="35.1" customHeight="1">
      <c r="B1766" s="169"/>
      <c r="C1766" s="104"/>
      <c r="D1766" s="104"/>
      <c r="E1766" s="104"/>
      <c r="F1766" s="104"/>
      <c r="G1766" s="104"/>
      <c r="H1766" s="104"/>
    </row>
    <row r="1767" spans="2:8" ht="35.1" customHeight="1">
      <c r="B1767" s="169"/>
      <c r="C1767" s="104"/>
      <c r="D1767" s="104"/>
      <c r="E1767" s="104"/>
      <c r="F1767" s="104"/>
      <c r="G1767" s="104"/>
      <c r="H1767" s="104"/>
    </row>
    <row r="1768" spans="2:8" ht="35.1" customHeight="1">
      <c r="B1768" s="169"/>
      <c r="C1768" s="104"/>
      <c r="D1768" s="104"/>
      <c r="E1768" s="104"/>
      <c r="F1768" s="104"/>
      <c r="G1768" s="104"/>
      <c r="H1768" s="104"/>
    </row>
    <row r="1769" spans="2:8" ht="35.1" customHeight="1">
      <c r="B1769" s="169"/>
      <c r="C1769" s="104"/>
      <c r="D1769" s="104"/>
      <c r="E1769" s="104"/>
      <c r="F1769" s="104"/>
      <c r="G1769" s="104"/>
      <c r="H1769" s="104"/>
    </row>
    <row r="1770" spans="2:8" ht="35.1" customHeight="1">
      <c r="B1770" s="169"/>
      <c r="C1770" s="104"/>
      <c r="D1770" s="104"/>
      <c r="E1770" s="104"/>
      <c r="F1770" s="104"/>
      <c r="G1770" s="104"/>
      <c r="H1770" s="104"/>
    </row>
    <row r="1771" spans="2:8" ht="35.1" customHeight="1">
      <c r="B1771" s="169"/>
      <c r="C1771" s="104"/>
      <c r="D1771" s="104"/>
      <c r="E1771" s="104"/>
      <c r="F1771" s="104"/>
      <c r="G1771" s="104"/>
      <c r="H1771" s="104"/>
    </row>
    <row r="1772" spans="2:8" ht="35.1" customHeight="1">
      <c r="B1772" s="169"/>
      <c r="C1772" s="104"/>
      <c r="D1772" s="104"/>
      <c r="E1772" s="104"/>
      <c r="F1772" s="104"/>
      <c r="G1772" s="104"/>
      <c r="H1772" s="104"/>
    </row>
    <row r="1773" spans="2:8" ht="35.1" customHeight="1">
      <c r="B1773" s="169"/>
      <c r="C1773" s="104"/>
      <c r="D1773" s="104"/>
      <c r="E1773" s="104"/>
      <c r="F1773" s="104"/>
      <c r="G1773" s="104"/>
      <c r="H1773" s="104"/>
    </row>
    <row r="1774" spans="2:8" ht="35.1" customHeight="1">
      <c r="B1774" s="169"/>
      <c r="C1774" s="104"/>
      <c r="D1774" s="104"/>
      <c r="E1774" s="104"/>
      <c r="F1774" s="104"/>
      <c r="G1774" s="104"/>
      <c r="H1774" s="104"/>
    </row>
    <row r="1775" spans="2:8" ht="35.1" customHeight="1">
      <c r="B1775" s="169"/>
      <c r="C1775" s="104"/>
      <c r="D1775" s="104"/>
      <c r="E1775" s="104"/>
      <c r="F1775" s="104"/>
      <c r="G1775" s="104"/>
      <c r="H1775" s="104"/>
    </row>
    <row r="1776" spans="2:8" ht="35.1" customHeight="1">
      <c r="B1776" s="169"/>
      <c r="C1776" s="104"/>
      <c r="D1776" s="104"/>
      <c r="E1776" s="104"/>
      <c r="F1776" s="104"/>
      <c r="G1776" s="104"/>
      <c r="H1776" s="104"/>
    </row>
    <row r="1777" spans="2:8" ht="35.1" customHeight="1">
      <c r="B1777" s="169"/>
      <c r="C1777" s="104"/>
      <c r="D1777" s="104"/>
      <c r="E1777" s="104"/>
      <c r="F1777" s="104"/>
      <c r="G1777" s="104"/>
      <c r="H1777" s="104"/>
    </row>
    <row r="1778" spans="2:8" ht="35.1" customHeight="1">
      <c r="B1778" s="169"/>
      <c r="C1778" s="104"/>
      <c r="D1778" s="104"/>
      <c r="E1778" s="104"/>
      <c r="F1778" s="104"/>
      <c r="G1778" s="104"/>
      <c r="H1778" s="104"/>
    </row>
    <row r="1779" spans="2:8" ht="35.1" customHeight="1">
      <c r="B1779" s="169"/>
      <c r="C1779" s="104"/>
      <c r="D1779" s="104"/>
      <c r="E1779" s="104"/>
      <c r="F1779" s="104"/>
      <c r="G1779" s="104"/>
      <c r="H1779" s="104"/>
    </row>
    <row r="1780" spans="2:8" ht="35.1" customHeight="1">
      <c r="B1780" s="169"/>
      <c r="C1780" s="104"/>
      <c r="D1780" s="104"/>
      <c r="E1780" s="104"/>
      <c r="F1780" s="104"/>
      <c r="G1780" s="104"/>
      <c r="H1780" s="104"/>
    </row>
    <row r="1781" spans="2:8" ht="35.1" customHeight="1">
      <c r="B1781" s="169"/>
      <c r="C1781" s="104"/>
      <c r="D1781" s="104"/>
      <c r="E1781" s="104"/>
      <c r="F1781" s="104"/>
      <c r="G1781" s="104"/>
      <c r="H1781" s="104"/>
    </row>
    <row r="1782" spans="2:8" ht="35.1" customHeight="1">
      <c r="B1782" s="169"/>
      <c r="C1782" s="104"/>
      <c r="D1782" s="104"/>
      <c r="E1782" s="104"/>
      <c r="F1782" s="104"/>
      <c r="G1782" s="104"/>
      <c r="H1782" s="104"/>
    </row>
    <row r="1783" spans="2:8" ht="35.1" customHeight="1">
      <c r="B1783" s="169"/>
      <c r="C1783" s="104"/>
      <c r="D1783" s="104"/>
      <c r="E1783" s="104"/>
      <c r="F1783" s="104"/>
      <c r="G1783" s="104"/>
      <c r="H1783" s="104"/>
    </row>
    <row r="1784" spans="2:8" ht="35.1" customHeight="1">
      <c r="B1784" s="169"/>
      <c r="C1784" s="104"/>
      <c r="D1784" s="104"/>
      <c r="E1784" s="104"/>
      <c r="F1784" s="104"/>
      <c r="G1784" s="104"/>
      <c r="H1784" s="104"/>
    </row>
    <row r="1785" spans="2:8" ht="35.1" customHeight="1">
      <c r="B1785" s="169"/>
      <c r="C1785" s="104"/>
      <c r="D1785" s="104"/>
      <c r="E1785" s="104"/>
      <c r="F1785" s="104"/>
      <c r="G1785" s="104"/>
      <c r="H1785" s="104"/>
    </row>
    <row r="1786" spans="2:8" ht="35.1" customHeight="1">
      <c r="B1786" s="169"/>
      <c r="C1786" s="104"/>
      <c r="D1786" s="104"/>
      <c r="E1786" s="104"/>
      <c r="F1786" s="104"/>
      <c r="G1786" s="104"/>
      <c r="H1786" s="104"/>
    </row>
    <row r="1787" spans="2:8" ht="35.1" customHeight="1">
      <c r="B1787" s="169"/>
      <c r="C1787" s="104"/>
      <c r="D1787" s="104"/>
      <c r="E1787" s="104"/>
      <c r="F1787" s="104"/>
      <c r="G1787" s="104"/>
      <c r="H1787" s="104"/>
    </row>
    <row r="1788" spans="2:8" ht="35.1" customHeight="1">
      <c r="B1788" s="169"/>
      <c r="C1788" s="104"/>
      <c r="D1788" s="104"/>
      <c r="E1788" s="104"/>
      <c r="F1788" s="104"/>
      <c r="G1788" s="104"/>
      <c r="H1788" s="104"/>
    </row>
    <row r="1789" spans="2:8" ht="35.1" customHeight="1">
      <c r="B1789" s="169"/>
      <c r="C1789" s="104"/>
      <c r="D1789" s="104"/>
      <c r="E1789" s="104"/>
      <c r="F1789" s="104"/>
      <c r="G1789" s="104"/>
      <c r="H1789" s="104"/>
    </row>
    <row r="1790" spans="2:8" ht="35.1" customHeight="1">
      <c r="B1790" s="169"/>
      <c r="C1790" s="104"/>
      <c r="D1790" s="104"/>
      <c r="E1790" s="104"/>
      <c r="F1790" s="104"/>
      <c r="G1790" s="104"/>
      <c r="H1790" s="104"/>
    </row>
    <row r="1791" spans="2:8" ht="35.1" customHeight="1">
      <c r="B1791" s="169"/>
      <c r="C1791" s="104"/>
      <c r="D1791" s="104"/>
      <c r="E1791" s="104"/>
      <c r="F1791" s="104"/>
      <c r="G1791" s="104"/>
      <c r="H1791" s="104"/>
    </row>
    <row r="1792" spans="2:8" ht="35.1" customHeight="1">
      <c r="B1792" s="169"/>
      <c r="C1792" s="104"/>
      <c r="D1792" s="104"/>
      <c r="E1792" s="104"/>
      <c r="F1792" s="104"/>
      <c r="G1792" s="104"/>
      <c r="H1792" s="104"/>
    </row>
    <row r="1793" spans="2:8" ht="35.1" customHeight="1">
      <c r="B1793" s="169"/>
      <c r="C1793" s="104"/>
      <c r="D1793" s="104"/>
      <c r="E1793" s="104"/>
      <c r="F1793" s="104"/>
      <c r="G1793" s="104"/>
      <c r="H1793" s="104"/>
    </row>
    <row r="1794" spans="2:8" ht="35.1" customHeight="1">
      <c r="B1794" s="169"/>
      <c r="C1794" s="104"/>
      <c r="D1794" s="104"/>
      <c r="E1794" s="104"/>
      <c r="F1794" s="104"/>
      <c r="G1794" s="104"/>
      <c r="H1794" s="104"/>
    </row>
    <row r="1795" spans="2:8" ht="35.1" customHeight="1">
      <c r="B1795" s="169"/>
      <c r="C1795" s="104"/>
      <c r="D1795" s="104"/>
      <c r="E1795" s="104"/>
      <c r="F1795" s="104"/>
      <c r="G1795" s="104"/>
      <c r="H1795" s="104"/>
    </row>
    <row r="1796" spans="2:8" ht="35.1" customHeight="1">
      <c r="B1796" s="169"/>
      <c r="C1796" s="104"/>
      <c r="D1796" s="104"/>
      <c r="E1796" s="104"/>
      <c r="F1796" s="104"/>
      <c r="G1796" s="104"/>
      <c r="H1796" s="104"/>
    </row>
    <row r="1797" spans="2:8" ht="35.1" customHeight="1">
      <c r="B1797" s="169"/>
      <c r="C1797" s="104"/>
      <c r="D1797" s="104"/>
      <c r="E1797" s="104"/>
      <c r="F1797" s="104"/>
      <c r="G1797" s="104"/>
      <c r="H1797" s="104"/>
    </row>
    <row r="1798" spans="2:8" ht="35.1" customHeight="1">
      <c r="B1798" s="169"/>
      <c r="C1798" s="104"/>
      <c r="D1798" s="104"/>
      <c r="E1798" s="104"/>
      <c r="F1798" s="104"/>
      <c r="G1798" s="104"/>
      <c r="H1798" s="104"/>
    </row>
    <row r="1799" spans="2:8" ht="35.1" customHeight="1">
      <c r="B1799" s="169"/>
      <c r="C1799" s="104"/>
      <c r="D1799" s="104"/>
      <c r="E1799" s="104"/>
      <c r="F1799" s="104"/>
      <c r="G1799" s="104"/>
      <c r="H1799" s="104"/>
    </row>
    <row r="1800" spans="2:8" ht="35.1" customHeight="1">
      <c r="B1800" s="169"/>
      <c r="C1800" s="104"/>
      <c r="D1800" s="104"/>
      <c r="E1800" s="104"/>
      <c r="F1800" s="104"/>
      <c r="G1800" s="104"/>
      <c r="H1800" s="104"/>
    </row>
    <row r="1801" spans="2:8" ht="35.1" customHeight="1">
      <c r="B1801" s="169"/>
      <c r="C1801" s="104"/>
      <c r="D1801" s="104"/>
      <c r="E1801" s="104"/>
      <c r="F1801" s="104"/>
      <c r="G1801" s="104"/>
      <c r="H1801" s="104"/>
    </row>
    <row r="1802" spans="2:8" ht="35.1" customHeight="1">
      <c r="B1802" s="169"/>
      <c r="C1802" s="104"/>
      <c r="D1802" s="104"/>
      <c r="E1802" s="104"/>
      <c r="F1802" s="104"/>
      <c r="G1802" s="104"/>
      <c r="H1802" s="104"/>
    </row>
    <row r="1803" spans="2:8" ht="35.1" customHeight="1">
      <c r="B1803" s="169"/>
      <c r="C1803" s="104"/>
      <c r="D1803" s="104"/>
      <c r="E1803" s="104"/>
      <c r="F1803" s="104"/>
      <c r="G1803" s="104"/>
      <c r="H1803" s="104"/>
    </row>
    <row r="1804" spans="2:8" ht="35.1" customHeight="1">
      <c r="B1804" s="169"/>
      <c r="C1804" s="104"/>
      <c r="D1804" s="104"/>
      <c r="E1804" s="104"/>
      <c r="F1804" s="104"/>
      <c r="G1804" s="104"/>
      <c r="H1804" s="104"/>
    </row>
    <row r="1805" spans="2:8" ht="35.1" customHeight="1">
      <c r="B1805" s="169"/>
      <c r="C1805" s="104"/>
      <c r="D1805" s="104"/>
      <c r="E1805" s="104"/>
      <c r="F1805" s="104"/>
      <c r="G1805" s="104"/>
      <c r="H1805" s="104"/>
    </row>
    <row r="1806" spans="2:8" ht="35.1" customHeight="1">
      <c r="B1806" s="169"/>
      <c r="C1806" s="104"/>
      <c r="D1806" s="104"/>
      <c r="E1806" s="104"/>
      <c r="F1806" s="104"/>
      <c r="G1806" s="104"/>
      <c r="H1806" s="104"/>
    </row>
    <row r="1807" spans="2:8" ht="35.1" customHeight="1">
      <c r="B1807" s="169"/>
      <c r="C1807" s="104"/>
      <c r="D1807" s="104"/>
      <c r="E1807" s="104"/>
      <c r="F1807" s="104"/>
      <c r="G1807" s="104"/>
      <c r="H1807" s="104"/>
    </row>
    <row r="1808" spans="2:8" ht="35.1" customHeight="1">
      <c r="B1808" s="169"/>
      <c r="C1808" s="104"/>
      <c r="D1808" s="104"/>
      <c r="E1808" s="104"/>
      <c r="F1808" s="104"/>
      <c r="G1808" s="104"/>
      <c r="H1808" s="104"/>
    </row>
    <row r="1809" spans="2:8" ht="35.1" customHeight="1">
      <c r="B1809" s="169"/>
      <c r="C1809" s="104"/>
      <c r="D1809" s="104"/>
      <c r="E1809" s="104"/>
      <c r="F1809" s="104"/>
      <c r="G1809" s="104"/>
      <c r="H1809" s="104"/>
    </row>
    <row r="1810" spans="2:8" ht="35.1" customHeight="1">
      <c r="B1810" s="169"/>
      <c r="C1810" s="104"/>
      <c r="D1810" s="104"/>
      <c r="E1810" s="104"/>
      <c r="F1810" s="104"/>
      <c r="G1810" s="104"/>
      <c r="H1810" s="104"/>
    </row>
    <row r="1811" spans="2:8" ht="35.1" customHeight="1">
      <c r="B1811" s="169"/>
      <c r="C1811" s="104"/>
      <c r="D1811" s="104"/>
      <c r="E1811" s="104"/>
      <c r="F1811" s="104"/>
      <c r="G1811" s="104"/>
      <c r="H1811" s="104"/>
    </row>
    <row r="1812" spans="2:8" ht="35.1" customHeight="1">
      <c r="B1812" s="169"/>
      <c r="C1812" s="104"/>
      <c r="D1812" s="104"/>
      <c r="E1812" s="104"/>
      <c r="F1812" s="104"/>
      <c r="G1812" s="104"/>
      <c r="H1812" s="104"/>
    </row>
    <row r="1813" spans="2:8" ht="35.1" customHeight="1">
      <c r="B1813" s="169"/>
      <c r="C1813" s="104"/>
      <c r="D1813" s="104"/>
      <c r="E1813" s="104"/>
      <c r="F1813" s="104"/>
      <c r="G1813" s="104"/>
      <c r="H1813" s="104"/>
    </row>
    <row r="1814" spans="2:8" ht="35.1" customHeight="1">
      <c r="B1814" s="169"/>
      <c r="C1814" s="104"/>
      <c r="D1814" s="104"/>
      <c r="E1814" s="104"/>
      <c r="F1814" s="104"/>
      <c r="G1814" s="104"/>
      <c r="H1814" s="104"/>
    </row>
    <row r="1815" spans="2:8" ht="35.1" customHeight="1">
      <c r="B1815" s="169"/>
      <c r="C1815" s="104"/>
      <c r="D1815" s="104"/>
      <c r="E1815" s="104"/>
      <c r="F1815" s="104"/>
      <c r="G1815" s="104"/>
      <c r="H1815" s="104"/>
    </row>
    <row r="1816" spans="2:8" ht="35.1" customHeight="1">
      <c r="B1816" s="169"/>
      <c r="C1816" s="104"/>
      <c r="D1816" s="104"/>
      <c r="E1816" s="104"/>
      <c r="F1816" s="104"/>
      <c r="G1816" s="104"/>
      <c r="H1816" s="104"/>
    </row>
    <row r="1817" spans="2:8" ht="35.1" customHeight="1">
      <c r="B1817" s="169"/>
      <c r="C1817" s="104"/>
      <c r="D1817" s="104"/>
      <c r="E1817" s="104"/>
      <c r="F1817" s="104"/>
      <c r="G1817" s="104"/>
      <c r="H1817" s="104"/>
    </row>
    <row r="1818" spans="2:8" ht="35.1" customHeight="1">
      <c r="B1818" s="169"/>
      <c r="C1818" s="104"/>
      <c r="D1818" s="104"/>
      <c r="E1818" s="104"/>
      <c r="F1818" s="104"/>
      <c r="G1818" s="104"/>
      <c r="H1818" s="104"/>
    </row>
    <row r="1819" spans="2:8" ht="35.1" customHeight="1">
      <c r="B1819" s="169"/>
      <c r="C1819" s="104"/>
      <c r="D1819" s="104"/>
      <c r="E1819" s="104"/>
      <c r="F1819" s="104"/>
      <c r="G1819" s="104"/>
      <c r="H1819" s="104"/>
    </row>
    <row r="1820" spans="2:8" ht="35.1" customHeight="1">
      <c r="B1820" s="169"/>
      <c r="C1820" s="104"/>
      <c r="D1820" s="104"/>
      <c r="E1820" s="104"/>
      <c r="F1820" s="104"/>
      <c r="G1820" s="104"/>
      <c r="H1820" s="104"/>
    </row>
    <row r="1821" spans="2:8" ht="35.1" customHeight="1">
      <c r="B1821" s="169"/>
      <c r="C1821" s="104"/>
      <c r="D1821" s="104"/>
      <c r="E1821" s="104"/>
      <c r="F1821" s="104"/>
      <c r="G1821" s="104"/>
      <c r="H1821" s="104"/>
    </row>
    <row r="1822" spans="2:8" ht="35.1" customHeight="1">
      <c r="B1822" s="169"/>
      <c r="C1822" s="104"/>
      <c r="D1822" s="104"/>
      <c r="E1822" s="104"/>
      <c r="F1822" s="104"/>
      <c r="G1822" s="104"/>
      <c r="H1822" s="104"/>
    </row>
    <row r="1823" spans="2:8" ht="35.1" customHeight="1">
      <c r="B1823" s="169"/>
      <c r="C1823" s="104"/>
      <c r="D1823" s="104"/>
      <c r="E1823" s="104"/>
      <c r="F1823" s="104"/>
      <c r="G1823" s="104"/>
      <c r="H1823" s="104"/>
    </row>
    <row r="1824" spans="2:8" ht="35.1" customHeight="1">
      <c r="B1824" s="169"/>
      <c r="C1824" s="104"/>
      <c r="D1824" s="104"/>
      <c r="E1824" s="104"/>
      <c r="F1824" s="104"/>
      <c r="G1824" s="104"/>
      <c r="H1824" s="104"/>
    </row>
    <row r="1825" spans="2:8" ht="35.1" customHeight="1">
      <c r="B1825" s="169"/>
      <c r="C1825" s="104"/>
      <c r="D1825" s="104"/>
      <c r="E1825" s="104"/>
      <c r="F1825" s="104"/>
      <c r="G1825" s="104"/>
      <c r="H1825" s="104"/>
    </row>
    <row r="1826" spans="2:8" ht="35.1" customHeight="1">
      <c r="B1826" s="169"/>
      <c r="C1826" s="104"/>
      <c r="D1826" s="104"/>
      <c r="E1826" s="104"/>
      <c r="F1826" s="104"/>
      <c r="G1826" s="104"/>
      <c r="H1826" s="104"/>
    </row>
    <row r="1827" spans="2:8" ht="35.1" customHeight="1">
      <c r="B1827" s="169"/>
      <c r="C1827" s="104"/>
      <c r="D1827" s="104"/>
      <c r="E1827" s="104"/>
      <c r="F1827" s="104"/>
      <c r="G1827" s="104"/>
      <c r="H1827" s="104"/>
    </row>
    <row r="1828" spans="2:8" ht="35.1" customHeight="1">
      <c r="B1828" s="169"/>
      <c r="C1828" s="104"/>
      <c r="D1828" s="104"/>
      <c r="E1828" s="104"/>
      <c r="F1828" s="104"/>
      <c r="G1828" s="104"/>
      <c r="H1828" s="104"/>
    </row>
    <row r="1829" spans="2:8" ht="35.1" customHeight="1">
      <c r="B1829" s="169"/>
      <c r="C1829" s="104"/>
      <c r="D1829" s="104"/>
      <c r="E1829" s="104"/>
      <c r="F1829" s="104"/>
      <c r="G1829" s="104"/>
      <c r="H1829" s="104"/>
    </row>
    <row r="1830" spans="2:8" ht="35.1" customHeight="1">
      <c r="B1830" s="169"/>
      <c r="C1830" s="104"/>
      <c r="D1830" s="104"/>
      <c r="E1830" s="104"/>
      <c r="F1830" s="104"/>
      <c r="G1830" s="104"/>
      <c r="H1830" s="104"/>
    </row>
    <row r="1831" spans="2:8" ht="35.1" customHeight="1">
      <c r="B1831" s="169"/>
      <c r="C1831" s="104"/>
      <c r="D1831" s="104"/>
      <c r="E1831" s="104"/>
      <c r="F1831" s="104"/>
      <c r="G1831" s="104"/>
      <c r="H1831" s="104"/>
    </row>
    <row r="1832" spans="2:8" ht="35.1" customHeight="1">
      <c r="B1832" s="169"/>
      <c r="C1832" s="104"/>
      <c r="D1832" s="104"/>
      <c r="E1832" s="104"/>
      <c r="F1832" s="104"/>
      <c r="G1832" s="104"/>
      <c r="H1832" s="104"/>
    </row>
    <row r="1833" spans="2:8" ht="35.1" customHeight="1">
      <c r="B1833" s="169"/>
      <c r="C1833" s="104"/>
      <c r="D1833" s="104"/>
      <c r="E1833" s="104"/>
      <c r="F1833" s="104"/>
      <c r="G1833" s="104"/>
      <c r="H1833" s="104"/>
    </row>
    <row r="1834" spans="2:8" ht="35.1" customHeight="1">
      <c r="B1834" s="169"/>
      <c r="C1834" s="104"/>
      <c r="D1834" s="104"/>
      <c r="E1834" s="104"/>
      <c r="F1834" s="104"/>
      <c r="G1834" s="104"/>
      <c r="H1834" s="104"/>
    </row>
    <row r="1835" spans="2:8" ht="35.1" customHeight="1">
      <c r="B1835" s="169"/>
      <c r="C1835" s="104"/>
      <c r="D1835" s="104"/>
      <c r="E1835" s="104"/>
      <c r="F1835" s="104"/>
      <c r="G1835" s="104"/>
      <c r="H1835" s="104"/>
    </row>
    <row r="1836" spans="2:8" ht="35.1" customHeight="1">
      <c r="B1836" s="169"/>
      <c r="C1836" s="104"/>
      <c r="D1836" s="104"/>
      <c r="E1836" s="104"/>
      <c r="F1836" s="104"/>
      <c r="G1836" s="104"/>
      <c r="H1836" s="104"/>
    </row>
    <row r="1837" spans="2:8" ht="35.1" customHeight="1">
      <c r="B1837" s="169"/>
      <c r="C1837" s="104"/>
      <c r="D1837" s="104"/>
      <c r="E1837" s="104"/>
      <c r="F1837" s="104"/>
      <c r="G1837" s="104"/>
      <c r="H1837" s="104"/>
    </row>
    <row r="1838" spans="2:8" ht="35.1" customHeight="1">
      <c r="B1838" s="169"/>
      <c r="C1838" s="104"/>
      <c r="D1838" s="104"/>
      <c r="E1838" s="104"/>
      <c r="F1838" s="104"/>
      <c r="G1838" s="104"/>
      <c r="H1838" s="104"/>
    </row>
    <row r="1839" spans="2:8" ht="35.1" customHeight="1">
      <c r="B1839" s="169"/>
      <c r="C1839" s="104"/>
      <c r="D1839" s="104"/>
      <c r="E1839" s="104"/>
      <c r="F1839" s="104"/>
      <c r="G1839" s="104"/>
      <c r="H1839" s="104"/>
    </row>
    <row r="1840" spans="2:8" ht="35.1" customHeight="1">
      <c r="B1840" s="169"/>
      <c r="C1840" s="104"/>
      <c r="D1840" s="104"/>
      <c r="E1840" s="104"/>
      <c r="F1840" s="104"/>
      <c r="G1840" s="104"/>
      <c r="H1840" s="104"/>
    </row>
    <row r="1841" spans="2:8" ht="35.1" customHeight="1">
      <c r="B1841" s="169"/>
      <c r="C1841" s="104"/>
      <c r="D1841" s="104"/>
      <c r="E1841" s="104"/>
      <c r="F1841" s="104"/>
      <c r="G1841" s="104"/>
      <c r="H1841" s="104"/>
    </row>
    <row r="1842" spans="2:8" ht="35.1" customHeight="1">
      <c r="B1842" s="169"/>
      <c r="C1842" s="104"/>
      <c r="D1842" s="104"/>
      <c r="E1842" s="104"/>
      <c r="F1842" s="104"/>
      <c r="G1842" s="104"/>
      <c r="H1842" s="104"/>
    </row>
    <row r="1843" spans="2:8" ht="35.1" customHeight="1">
      <c r="B1843" s="169"/>
      <c r="C1843" s="104"/>
      <c r="D1843" s="104"/>
      <c r="E1843" s="104"/>
      <c r="F1843" s="104"/>
      <c r="G1843" s="104"/>
      <c r="H1843" s="104"/>
    </row>
    <row r="1844" spans="2:8" ht="35.1" customHeight="1">
      <c r="B1844" s="169"/>
      <c r="C1844" s="104"/>
      <c r="D1844" s="104"/>
      <c r="E1844" s="104"/>
      <c r="F1844" s="104"/>
      <c r="G1844" s="104"/>
      <c r="H1844" s="104"/>
    </row>
    <row r="1845" spans="2:8" ht="35.1" customHeight="1">
      <c r="B1845" s="169"/>
      <c r="C1845" s="104"/>
      <c r="D1845" s="104"/>
      <c r="E1845" s="104"/>
      <c r="F1845" s="104"/>
      <c r="G1845" s="104"/>
      <c r="H1845" s="104"/>
    </row>
    <row r="1846" spans="2:8" ht="35.1" customHeight="1">
      <c r="B1846" s="169"/>
      <c r="C1846" s="104"/>
      <c r="D1846" s="104"/>
      <c r="E1846" s="104"/>
      <c r="F1846" s="104"/>
      <c r="G1846" s="104"/>
      <c r="H1846" s="104"/>
    </row>
    <row r="1847" spans="2:8" ht="35.1" customHeight="1">
      <c r="B1847" s="169"/>
      <c r="C1847" s="104"/>
      <c r="D1847" s="104"/>
      <c r="E1847" s="104"/>
      <c r="F1847" s="104"/>
      <c r="G1847" s="104"/>
      <c r="H1847" s="104"/>
    </row>
    <row r="1848" spans="2:8" ht="35.1" customHeight="1">
      <c r="B1848" s="169"/>
      <c r="C1848" s="104"/>
      <c r="D1848" s="104"/>
      <c r="E1848" s="104"/>
      <c r="F1848" s="104"/>
      <c r="G1848" s="104"/>
      <c r="H1848" s="104"/>
    </row>
    <row r="1849" spans="2:8" ht="35.1" customHeight="1">
      <c r="B1849" s="169"/>
      <c r="C1849" s="104"/>
      <c r="D1849" s="104"/>
      <c r="E1849" s="104"/>
      <c r="F1849" s="104"/>
      <c r="G1849" s="104"/>
      <c r="H1849" s="104"/>
    </row>
    <row r="1850" spans="2:8" ht="35.1" customHeight="1">
      <c r="B1850" s="169"/>
      <c r="C1850" s="104"/>
      <c r="D1850" s="104"/>
      <c r="E1850" s="104"/>
      <c r="F1850" s="104"/>
      <c r="G1850" s="104"/>
      <c r="H1850" s="104"/>
    </row>
    <row r="1851" spans="2:8" ht="35.1" customHeight="1">
      <c r="B1851" s="169"/>
      <c r="C1851" s="104"/>
      <c r="D1851" s="104"/>
      <c r="E1851" s="104"/>
      <c r="F1851" s="104"/>
      <c r="G1851" s="104"/>
      <c r="H1851" s="104"/>
    </row>
    <row r="1852" spans="2:8" ht="35.1" customHeight="1">
      <c r="B1852" s="169"/>
      <c r="C1852" s="104"/>
      <c r="D1852" s="104"/>
      <c r="E1852" s="104"/>
      <c r="F1852" s="104"/>
      <c r="G1852" s="104"/>
      <c r="H1852" s="104"/>
    </row>
    <row r="1853" spans="2:8" ht="35.1" customHeight="1">
      <c r="B1853" s="169"/>
      <c r="C1853" s="104"/>
      <c r="D1853" s="104"/>
      <c r="E1853" s="104"/>
      <c r="F1853" s="104"/>
      <c r="G1853" s="104"/>
      <c r="H1853" s="104"/>
    </row>
    <row r="1854" spans="2:8" ht="35.1" customHeight="1">
      <c r="B1854" s="169"/>
      <c r="C1854" s="104"/>
      <c r="D1854" s="104"/>
      <c r="E1854" s="104"/>
      <c r="F1854" s="104"/>
      <c r="G1854" s="104"/>
      <c r="H1854" s="104"/>
    </row>
    <row r="1855" spans="2:8" ht="35.1" customHeight="1">
      <c r="B1855" s="169"/>
      <c r="C1855" s="104"/>
      <c r="D1855" s="104"/>
      <c r="E1855" s="104"/>
      <c r="F1855" s="104"/>
      <c r="G1855" s="104"/>
      <c r="H1855" s="104"/>
    </row>
    <row r="1856" spans="2:8" ht="35.1" customHeight="1">
      <c r="B1856" s="169"/>
      <c r="C1856" s="104"/>
      <c r="D1856" s="104"/>
      <c r="E1856" s="104"/>
      <c r="F1856" s="104"/>
      <c r="G1856" s="104"/>
      <c r="H1856" s="104"/>
    </row>
    <row r="1857" spans="2:8" ht="35.1" customHeight="1">
      <c r="B1857" s="169"/>
      <c r="C1857" s="104"/>
      <c r="D1857" s="104"/>
      <c r="E1857" s="104"/>
      <c r="F1857" s="104"/>
      <c r="G1857" s="104"/>
      <c r="H1857" s="104"/>
    </row>
    <row r="1858" spans="2:8" ht="35.1" customHeight="1">
      <c r="B1858" s="169"/>
      <c r="C1858" s="104"/>
      <c r="D1858" s="104"/>
      <c r="E1858" s="104"/>
      <c r="F1858" s="104"/>
      <c r="G1858" s="104"/>
      <c r="H1858" s="104"/>
    </row>
    <row r="1859" spans="2:8" ht="35.1" customHeight="1">
      <c r="B1859" s="169"/>
      <c r="C1859" s="104"/>
      <c r="D1859" s="104"/>
      <c r="E1859" s="104"/>
      <c r="F1859" s="104"/>
      <c r="G1859" s="104"/>
      <c r="H1859" s="104"/>
    </row>
    <row r="1860" spans="2:8" ht="35.1" customHeight="1">
      <c r="B1860" s="169"/>
      <c r="C1860" s="104"/>
      <c r="D1860" s="104"/>
      <c r="E1860" s="104"/>
      <c r="F1860" s="104"/>
      <c r="G1860" s="104"/>
      <c r="H1860" s="104"/>
    </row>
    <row r="1861" spans="2:8" ht="35.1" customHeight="1">
      <c r="B1861" s="169"/>
      <c r="C1861" s="104"/>
      <c r="D1861" s="104"/>
      <c r="E1861" s="104"/>
      <c r="F1861" s="104"/>
      <c r="G1861" s="104"/>
      <c r="H1861" s="104"/>
    </row>
    <row r="1862" spans="2:8" ht="35.1" customHeight="1">
      <c r="B1862" s="169"/>
      <c r="C1862" s="104"/>
      <c r="D1862" s="104"/>
      <c r="E1862" s="104"/>
      <c r="F1862" s="104"/>
      <c r="G1862" s="104"/>
      <c r="H1862" s="104"/>
    </row>
    <row r="1863" spans="2:8" ht="35.1" customHeight="1">
      <c r="B1863" s="169"/>
      <c r="C1863" s="104"/>
      <c r="D1863" s="104"/>
      <c r="E1863" s="104"/>
      <c r="F1863" s="104"/>
      <c r="G1863" s="104"/>
      <c r="H1863" s="104"/>
    </row>
    <row r="1864" spans="2:8" ht="35.1" customHeight="1">
      <c r="B1864" s="169"/>
      <c r="C1864" s="104"/>
      <c r="D1864" s="104"/>
      <c r="E1864" s="104"/>
      <c r="F1864" s="104"/>
      <c r="G1864" s="104"/>
      <c r="H1864" s="104"/>
    </row>
    <row r="1865" spans="2:8" ht="35.1" customHeight="1">
      <c r="B1865" s="169"/>
      <c r="C1865" s="104"/>
      <c r="D1865" s="104"/>
      <c r="E1865" s="104"/>
      <c r="F1865" s="104"/>
      <c r="G1865" s="104"/>
      <c r="H1865" s="104"/>
    </row>
    <row r="1866" spans="2:8" ht="35.1" customHeight="1">
      <c r="B1866" s="169"/>
      <c r="C1866" s="104"/>
      <c r="D1866" s="104"/>
      <c r="E1866" s="104"/>
      <c r="F1866" s="104"/>
      <c r="G1866" s="104"/>
      <c r="H1866" s="104"/>
    </row>
    <row r="1867" spans="2:8" ht="35.1" customHeight="1">
      <c r="B1867" s="169"/>
      <c r="C1867" s="104"/>
      <c r="D1867" s="104"/>
      <c r="E1867" s="104"/>
      <c r="F1867" s="104"/>
      <c r="G1867" s="104"/>
      <c r="H1867" s="104"/>
    </row>
    <row r="1868" spans="2:8" ht="35.1" customHeight="1">
      <c r="B1868" s="169"/>
      <c r="C1868" s="104"/>
      <c r="D1868" s="104"/>
      <c r="E1868" s="104"/>
      <c r="F1868" s="104"/>
      <c r="G1868" s="104"/>
      <c r="H1868" s="104"/>
    </row>
    <row r="1869" spans="2:8" ht="35.1" customHeight="1">
      <c r="B1869" s="169"/>
      <c r="C1869" s="104"/>
      <c r="D1869" s="104"/>
      <c r="E1869" s="104"/>
      <c r="F1869" s="104"/>
      <c r="G1869" s="104"/>
      <c r="H1869" s="104"/>
    </row>
    <row r="1870" spans="2:8" ht="35.1" customHeight="1">
      <c r="B1870" s="169"/>
      <c r="C1870" s="104"/>
      <c r="D1870" s="104"/>
      <c r="E1870" s="104"/>
      <c r="F1870" s="104"/>
      <c r="G1870" s="104"/>
      <c r="H1870" s="104"/>
    </row>
    <row r="1871" spans="2:8" ht="35.1" customHeight="1">
      <c r="B1871" s="169"/>
      <c r="C1871" s="104"/>
      <c r="D1871" s="104"/>
      <c r="E1871" s="104"/>
      <c r="F1871" s="104"/>
      <c r="G1871" s="104"/>
      <c r="H1871" s="104"/>
    </row>
    <row r="1872" spans="2:8" ht="35.1" customHeight="1">
      <c r="B1872" s="169"/>
      <c r="C1872" s="104"/>
      <c r="D1872" s="104"/>
      <c r="E1872" s="104"/>
      <c r="F1872" s="104"/>
      <c r="G1872" s="104"/>
      <c r="H1872" s="104"/>
    </row>
    <row r="1873" spans="2:8" ht="35.1" customHeight="1">
      <c r="B1873" s="169"/>
      <c r="C1873" s="104"/>
      <c r="D1873" s="104"/>
      <c r="E1873" s="104"/>
      <c r="F1873" s="104"/>
      <c r="G1873" s="104"/>
      <c r="H1873" s="104"/>
    </row>
    <row r="1874" spans="2:8" ht="35.1" customHeight="1">
      <c r="B1874" s="169"/>
      <c r="C1874" s="104"/>
      <c r="D1874" s="104"/>
      <c r="E1874" s="104"/>
      <c r="F1874" s="104"/>
      <c r="G1874" s="104"/>
      <c r="H1874" s="104"/>
    </row>
    <row r="1875" spans="2:8" ht="35.1" customHeight="1">
      <c r="B1875" s="169"/>
      <c r="C1875" s="104"/>
      <c r="D1875" s="104"/>
      <c r="E1875" s="104"/>
      <c r="F1875" s="104"/>
      <c r="G1875" s="104"/>
      <c r="H1875" s="104"/>
    </row>
    <row r="1876" spans="2:8" ht="35.1" customHeight="1">
      <c r="B1876" s="169"/>
      <c r="C1876" s="104"/>
      <c r="D1876" s="104"/>
      <c r="E1876" s="104"/>
      <c r="F1876" s="104"/>
      <c r="G1876" s="104"/>
      <c r="H1876" s="104"/>
    </row>
    <row r="1877" spans="2:8" ht="35.1" customHeight="1">
      <c r="B1877" s="169"/>
      <c r="C1877" s="104"/>
      <c r="D1877" s="104"/>
      <c r="E1877" s="104"/>
      <c r="F1877" s="104"/>
      <c r="G1877" s="104"/>
      <c r="H1877" s="104"/>
    </row>
  </sheetData>
  <mergeCells count="5">
    <mergeCell ref="B58:F58"/>
    <mergeCell ref="B69:F69"/>
    <mergeCell ref="B61:H61"/>
    <mergeCell ref="C5:E5"/>
    <mergeCell ref="D1:F4"/>
  </mergeCells>
  <dataValidations count="4">
    <dataValidation type="list" allowBlank="1" showInputMessage="1" showErrorMessage="1" sqref="A67" xr:uid="{0888B1A5-119A-4605-9C1F-090E962B8082}">
      <formula1>"CE42-24/F (C),CE52-24/F(C),CE54-24/F(C),DE40-33/A (C) ,FE30-24/DF(B),GBM-CEG485BE,GBM-IOG16UE,GBM-N100E,ME20-24/D1(T),ME30-24/D1(BM),ME30-24/E6(M),ME30-24/F1(K),ME31-00/C3,ME31-00/C4,ME31-33/EH1(M),ME40-00/B"</formula1>
    </dataValidation>
    <dataValidation type="list" allowBlank="1" showInputMessage="1" showErrorMessage="1" sqref="A62" xr:uid="{D0DC102F-AF34-496A-A96E-B6DE456F2039}">
      <formula1>_xlfn._LONGTEXT("CE42-24/F (C),CE50-24/E,CE52-24/F(C),CE53-24/F(C),CE54-24/F(C),CE58-00/EF(CM),DE40-33/A (C),FE30-24/DF(B),GBM-CEG485BE,GBM-IOG16UE,GBM-N100E,ME20-24/D1(T),ME30-24/D1(BM),ME30-24/E6(M),ME30-24/F1(K),ME31-00/C3,ME31-00/C4,ME31-00/F1,ME31-00/F13,ME31-33/EH1(","M),ME40-00/B")</formula1>
    </dataValidation>
    <dataValidation type="list" allowBlank="1" showInputMessage="1" showErrorMessage="1" sqref="A6:A55" xr:uid="{7442D8CF-98D4-4FA6-966B-1F649504BE71}">
      <formula1>$A$139:$A$152</formula1>
    </dataValidation>
    <dataValidation type="list" allowBlank="1" showInputMessage="1" showErrorMessage="1" sqref="A63:A66" xr:uid="{3AF7C44A-F6B1-4826-9EBE-6A55BE08C56D}">
      <formula1>$B$139:$B$159</formula1>
    </dataValidation>
  </dataValidations>
  <printOptions horizontalCentered="1"/>
  <pageMargins left="0.39370078740157499" right="0.39370078740157499" top="0.39370078740157499" bottom="0" header="3.9370078740157501E-2" footer="0.196850393700787"/>
  <pageSetup paperSize="9" fitToHeight="0" orientation="portrait" r:id="rId1"/>
  <headerFooter alignWithMargins="0"/>
  <rowBreaks count="1" manualBreakCount="1">
    <brk id="69" max="16383" man="1"/>
  </rowBreaks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58D5E-6395-413B-9CD0-8BE8F082737A}">
  <sheetPr codeName="Sheet11"/>
  <dimension ref="A2:AC108"/>
  <sheetViews>
    <sheetView view="pageBreakPreview" topLeftCell="A31" zoomScale="81" zoomScaleNormal="100" zoomScaleSheetLayoutView="81" workbookViewId="0">
      <selection activeCell="A39" sqref="A39:H50"/>
    </sheetView>
  </sheetViews>
  <sheetFormatPr defaultColWidth="9.140625" defaultRowHeight="15"/>
  <cols>
    <col min="1" max="1" width="12.7109375" style="253" bestFit="1" customWidth="1"/>
    <col min="2" max="2" width="9.140625" style="238"/>
    <col min="3" max="3" width="31.28515625" style="238" bestFit="1" customWidth="1"/>
    <col min="4" max="4" width="9.5703125" style="238" bestFit="1" customWidth="1"/>
    <col min="5" max="5" width="20.140625" style="238" bestFit="1" customWidth="1"/>
    <col min="6" max="6" width="10.28515625" style="238" customWidth="1"/>
    <col min="7" max="7" width="14.85546875" style="238" bestFit="1" customWidth="1"/>
    <col min="8" max="8" width="11.85546875" style="238" customWidth="1"/>
    <col min="9" max="9" width="21.7109375" style="238" customWidth="1"/>
    <col min="10" max="10" width="23.28515625" style="238" customWidth="1"/>
    <col min="11" max="15" width="9.140625" style="238"/>
    <col min="16" max="17" width="10.28515625" style="238" bestFit="1" customWidth="1"/>
    <col min="18" max="22" width="9.140625" style="238"/>
    <col min="23" max="23" width="11.7109375" style="238" bestFit="1" customWidth="1"/>
    <col min="24" max="24" width="9.42578125" style="238" bestFit="1" customWidth="1"/>
    <col min="25" max="25" width="10.28515625" style="238" bestFit="1" customWidth="1"/>
    <col min="26" max="29" width="9.42578125" style="238" bestFit="1" customWidth="1"/>
    <col min="30" max="16384" width="9.140625" style="238"/>
  </cols>
  <sheetData>
    <row r="2" spans="2:12">
      <c r="B2" s="238" t="s">
        <v>390</v>
      </c>
      <c r="C2" s="239">
        <v>0.1</v>
      </c>
    </row>
    <row r="3" spans="2:12">
      <c r="B3" s="238" t="s">
        <v>391</v>
      </c>
      <c r="C3" s="240">
        <f>Indoor!$F$209</f>
        <v>0</v>
      </c>
      <c r="D3" s="238" t="s">
        <v>392</v>
      </c>
      <c r="E3" s="240">
        <v>0</v>
      </c>
      <c r="F3" s="238" t="s">
        <v>393</v>
      </c>
      <c r="G3" s="240">
        <v>0</v>
      </c>
      <c r="H3" s="238" t="s">
        <v>394</v>
      </c>
      <c r="I3" s="240">
        <v>0</v>
      </c>
    </row>
    <row r="4" spans="2:12" ht="15.75" thickBot="1"/>
    <row r="5" spans="2:12" ht="15.75" thickBot="1">
      <c r="B5" s="448"/>
      <c r="C5" s="449"/>
      <c r="D5" s="448" t="s">
        <v>395</v>
      </c>
      <c r="E5" s="449"/>
      <c r="F5" s="450"/>
      <c r="G5" s="449"/>
      <c r="H5" s="450"/>
    </row>
    <row r="6" spans="2:12" ht="15.75" thickBot="1">
      <c r="B6" s="242"/>
      <c r="C6" s="243" t="s">
        <v>28</v>
      </c>
      <c r="D6" s="244" t="s">
        <v>396</v>
      </c>
      <c r="E6" s="244" t="s">
        <v>380</v>
      </c>
      <c r="F6" s="569" t="s">
        <v>417</v>
      </c>
      <c r="G6" s="243" t="s">
        <v>397</v>
      </c>
      <c r="H6" s="241" t="s">
        <v>652</v>
      </c>
    </row>
    <row r="7" spans="2:12">
      <c r="B7" s="245"/>
      <c r="C7" s="246">
        <v>0</v>
      </c>
      <c r="D7" s="247" t="s">
        <v>398</v>
      </c>
      <c r="E7" s="451" t="s">
        <v>592</v>
      </c>
      <c r="F7" s="248">
        <v>7.1</v>
      </c>
      <c r="G7" s="249">
        <f t="shared" ref="G7:G21" si="0">C7*(1+$C$2)</f>
        <v>0</v>
      </c>
      <c r="H7" s="250">
        <f>+G7*F7</f>
        <v>0</v>
      </c>
    </row>
    <row r="8" spans="2:12">
      <c r="B8" s="245"/>
      <c r="C8" s="246">
        <v>0</v>
      </c>
      <c r="D8" s="247" t="s">
        <v>399</v>
      </c>
      <c r="E8" s="247" t="s">
        <v>592</v>
      </c>
      <c r="F8" s="248">
        <v>9.6</v>
      </c>
      <c r="G8" s="249">
        <f t="shared" si="0"/>
        <v>0</v>
      </c>
      <c r="H8" s="250">
        <f t="shared" ref="H8:H21" si="1">+G8*F8</f>
        <v>0</v>
      </c>
    </row>
    <row r="9" spans="2:12">
      <c r="B9" s="245"/>
      <c r="C9" s="246">
        <v>0</v>
      </c>
      <c r="D9" s="247" t="s">
        <v>400</v>
      </c>
      <c r="E9" s="247" t="s">
        <v>592</v>
      </c>
      <c r="F9" s="248">
        <v>12.2</v>
      </c>
      <c r="G9" s="249">
        <f t="shared" si="0"/>
        <v>0</v>
      </c>
      <c r="H9" s="250">
        <f t="shared" si="1"/>
        <v>0</v>
      </c>
    </row>
    <row r="10" spans="2:12">
      <c r="B10" s="245"/>
      <c r="C10" s="246">
        <v>0</v>
      </c>
      <c r="D10" s="247" t="s">
        <v>401</v>
      </c>
      <c r="E10" s="247" t="s">
        <v>592</v>
      </c>
      <c r="F10" s="248">
        <v>15.9</v>
      </c>
      <c r="G10" s="249">
        <f t="shared" si="0"/>
        <v>0</v>
      </c>
      <c r="H10" s="250">
        <f t="shared" si="1"/>
        <v>0</v>
      </c>
    </row>
    <row r="11" spans="2:12">
      <c r="B11" s="245"/>
      <c r="C11" s="246">
        <v>0</v>
      </c>
      <c r="D11" s="247" t="s">
        <v>402</v>
      </c>
      <c r="E11" s="247" t="s">
        <v>592</v>
      </c>
      <c r="F11" s="248">
        <v>18.5</v>
      </c>
      <c r="G11" s="249">
        <f t="shared" si="0"/>
        <v>0</v>
      </c>
      <c r="H11" s="250">
        <f t="shared" si="1"/>
        <v>0</v>
      </c>
    </row>
    <row r="12" spans="2:12">
      <c r="B12" s="245"/>
      <c r="C12" s="246">
        <v>0</v>
      </c>
      <c r="D12" s="251" t="s">
        <v>403</v>
      </c>
      <c r="E12" s="251" t="s">
        <v>592</v>
      </c>
      <c r="F12" s="252">
        <v>27.1</v>
      </c>
      <c r="G12" s="249">
        <f t="shared" si="0"/>
        <v>0</v>
      </c>
      <c r="H12" s="250">
        <f t="shared" si="1"/>
        <v>0</v>
      </c>
      <c r="L12" s="455"/>
    </row>
    <row r="13" spans="2:12">
      <c r="B13" s="245"/>
      <c r="C13" s="246">
        <v>0</v>
      </c>
      <c r="D13" s="251" t="s">
        <v>404</v>
      </c>
      <c r="E13" s="251" t="s">
        <v>405</v>
      </c>
      <c r="F13" s="252">
        <v>11.5</v>
      </c>
      <c r="G13" s="249">
        <f t="shared" si="0"/>
        <v>0</v>
      </c>
      <c r="H13" s="250">
        <f t="shared" si="1"/>
        <v>0</v>
      </c>
    </row>
    <row r="14" spans="2:12">
      <c r="B14" s="245"/>
      <c r="C14" s="246">
        <v>0</v>
      </c>
      <c r="D14" s="251" t="s">
        <v>400</v>
      </c>
      <c r="E14" s="251" t="s">
        <v>405</v>
      </c>
      <c r="F14" s="252">
        <v>16.5</v>
      </c>
      <c r="G14" s="249">
        <f t="shared" si="0"/>
        <v>0</v>
      </c>
      <c r="H14" s="250">
        <f t="shared" si="1"/>
        <v>0</v>
      </c>
    </row>
    <row r="15" spans="2:12">
      <c r="B15" s="245"/>
      <c r="C15" s="246">
        <v>0</v>
      </c>
      <c r="D15" s="251" t="s">
        <v>401</v>
      </c>
      <c r="E15" s="251" t="s">
        <v>405</v>
      </c>
      <c r="F15" s="252">
        <v>20.700000000000003</v>
      </c>
      <c r="G15" s="249">
        <f t="shared" si="0"/>
        <v>0</v>
      </c>
      <c r="H15" s="250">
        <f t="shared" si="1"/>
        <v>0</v>
      </c>
    </row>
    <row r="16" spans="2:12">
      <c r="B16" s="245"/>
      <c r="C16" s="246">
        <v>0</v>
      </c>
      <c r="D16" s="247" t="s">
        <v>403</v>
      </c>
      <c r="E16" s="451" t="s">
        <v>405</v>
      </c>
      <c r="F16" s="248">
        <v>28.6</v>
      </c>
      <c r="G16" s="249">
        <f t="shared" si="0"/>
        <v>0</v>
      </c>
      <c r="H16" s="250">
        <f t="shared" si="1"/>
        <v>0</v>
      </c>
    </row>
    <row r="17" spans="1:26">
      <c r="B17" s="245"/>
      <c r="C17" s="246">
        <v>0</v>
      </c>
      <c r="D17" s="247" t="s">
        <v>406</v>
      </c>
      <c r="E17" s="247" t="s">
        <v>405</v>
      </c>
      <c r="F17" s="248">
        <v>38</v>
      </c>
      <c r="G17" s="249">
        <f t="shared" si="0"/>
        <v>0</v>
      </c>
      <c r="H17" s="250">
        <f t="shared" si="1"/>
        <v>0</v>
      </c>
    </row>
    <row r="18" spans="1:26">
      <c r="B18" s="245"/>
      <c r="C18" s="246">
        <v>0</v>
      </c>
      <c r="D18" s="247" t="s">
        <v>407</v>
      </c>
      <c r="E18" s="247" t="s">
        <v>405</v>
      </c>
      <c r="F18" s="248">
        <v>47.7</v>
      </c>
      <c r="G18" s="249">
        <f t="shared" si="0"/>
        <v>0</v>
      </c>
      <c r="H18" s="250">
        <f t="shared" si="1"/>
        <v>0</v>
      </c>
    </row>
    <row r="19" spans="1:26">
      <c r="B19" s="245"/>
      <c r="C19" s="246">
        <v>0</v>
      </c>
      <c r="D19" s="247" t="s">
        <v>408</v>
      </c>
      <c r="E19" s="247" t="s">
        <v>405</v>
      </c>
      <c r="F19" s="248">
        <v>64.199999999999989</v>
      </c>
      <c r="G19" s="249">
        <f t="shared" si="0"/>
        <v>0</v>
      </c>
      <c r="H19" s="250">
        <f t="shared" si="1"/>
        <v>0</v>
      </c>
    </row>
    <row r="20" spans="1:26">
      <c r="B20" s="245"/>
      <c r="C20" s="246">
        <v>0</v>
      </c>
      <c r="D20" s="247" t="s">
        <v>409</v>
      </c>
      <c r="E20" s="247" t="s">
        <v>405</v>
      </c>
      <c r="F20" s="248">
        <v>53.1</v>
      </c>
      <c r="G20" s="249">
        <f t="shared" si="0"/>
        <v>0</v>
      </c>
      <c r="H20" s="250">
        <f t="shared" si="1"/>
        <v>0</v>
      </c>
    </row>
    <row r="21" spans="1:26" ht="15.75" thickBot="1">
      <c r="B21" s="245"/>
      <c r="C21" s="246">
        <v>0</v>
      </c>
      <c r="D21" s="247" t="s">
        <v>410</v>
      </c>
      <c r="E21" s="247" t="s">
        <v>405</v>
      </c>
      <c r="F21" s="248">
        <v>95</v>
      </c>
      <c r="G21" s="249">
        <f t="shared" si="0"/>
        <v>0</v>
      </c>
      <c r="H21" s="250">
        <f t="shared" si="1"/>
        <v>0</v>
      </c>
    </row>
    <row r="22" spans="1:26" ht="15.75" thickBot="1">
      <c r="B22" s="254" t="s">
        <v>411</v>
      </c>
      <c r="C22" s="255">
        <f>SUM(C7:C21)</f>
        <v>0</v>
      </c>
      <c r="D22" s="255"/>
      <c r="E22" s="255"/>
      <c r="F22" s="255"/>
      <c r="G22" s="256">
        <f>SUM(G7:G21)</f>
        <v>0</v>
      </c>
      <c r="H22" s="257">
        <f>IF(General!C8&lt;&gt;"Inclusive",IF(SUM(H7:H21)&lt;&gt;0,SUM(H7:H21),(C3*300)/1.16),IF(SUM(H7:H21)&lt;&gt;0,SUM(H7:H21),(C3*300)))</f>
        <v>0</v>
      </c>
    </row>
    <row r="23" spans="1:26" ht="15.75" thickBot="1"/>
    <row r="24" spans="1:26" ht="18.75" thickBot="1">
      <c r="C24" s="708" t="s">
        <v>412</v>
      </c>
      <c r="D24" s="709"/>
      <c r="E24" s="710" t="s">
        <v>413</v>
      </c>
      <c r="F24" s="711"/>
      <c r="G24" s="258"/>
      <c r="K24" s="712"/>
      <c r="L24" s="713"/>
      <c r="M24" s="714"/>
      <c r="N24" s="712"/>
      <c r="O24" s="104"/>
      <c r="P24" s="715"/>
      <c r="Q24" s="716"/>
      <c r="R24" s="717"/>
      <c r="S24" s="714"/>
      <c r="T24" s="712"/>
      <c r="V24"/>
      <c r="W24" s="707"/>
      <c r="X24" s="707"/>
      <c r="Y24" s="707"/>
      <c r="Z24" s="707"/>
    </row>
    <row r="25" spans="1:26" ht="18">
      <c r="C25" s="453" t="s">
        <v>884</v>
      </c>
      <c r="D25" s="258"/>
      <c r="E25" s="259">
        <f>IF($C$3&lt;=20,(($C$3*475)+(($E$3+$G$3)*10)+($I$3*105)),0)</f>
        <v>0</v>
      </c>
      <c r="F25" s="260"/>
      <c r="G25" s="258"/>
      <c r="K25" s="712"/>
      <c r="L25" s="713"/>
      <c r="M25" s="714"/>
      <c r="N25" s="712"/>
      <c r="O25" s="104"/>
      <c r="P25" s="715"/>
      <c r="Q25" s="716"/>
      <c r="R25" s="717"/>
      <c r="S25" s="714"/>
      <c r="T25" s="712"/>
      <c r="V25"/>
      <c r="W25" s="707"/>
      <c r="X25" s="707"/>
      <c r="Y25" s="707"/>
      <c r="Z25" s="707"/>
    </row>
    <row r="26" spans="1:26" ht="18">
      <c r="C26" s="453" t="s">
        <v>885</v>
      </c>
      <c r="D26" s="249"/>
      <c r="E26" s="259">
        <f>IF(AND($C$3&gt;=21,$C$3&lt;=70),(($C$3*405)+(($E$3+$G$3)*10)+($I$3*105)),0)</f>
        <v>0</v>
      </c>
      <c r="F26" s="260"/>
      <c r="G26" s="258"/>
      <c r="H26" s="508"/>
      <c r="I26" s="261"/>
      <c r="K26" s="712"/>
      <c r="L26" s="713"/>
      <c r="M26" s="714"/>
      <c r="N26" s="712"/>
      <c r="O26" s="104"/>
      <c r="P26" s="715"/>
      <c r="Q26" s="716"/>
      <c r="R26" s="717"/>
      <c r="S26" s="714"/>
      <c r="T26" s="712"/>
    </row>
    <row r="27" spans="1:26" ht="18.75" thickBot="1">
      <c r="C27" s="453" t="s">
        <v>596</v>
      </c>
      <c r="D27" s="249"/>
      <c r="E27" s="259">
        <f>IF(AND($C$3&gt;=71,$C$3&lt;=120),(($C$3*360)+(($E$3+$G$3)*10)+($I$3*105)),0)</f>
        <v>0</v>
      </c>
      <c r="F27" s="260"/>
      <c r="G27" s="258"/>
      <c r="H27" s="508"/>
      <c r="I27" s="261"/>
      <c r="K27" s="712"/>
      <c r="L27" s="713"/>
      <c r="M27" s="714"/>
      <c r="N27" s="712"/>
      <c r="O27" s="104"/>
      <c r="P27" s="718"/>
      <c r="Q27" s="719"/>
      <c r="R27" s="720"/>
      <c r="S27" s="721"/>
      <c r="T27" s="722"/>
    </row>
    <row r="28" spans="1:26" ht="18.75" thickBot="1">
      <c r="C28" s="454" t="s">
        <v>597</v>
      </c>
      <c r="D28" s="262"/>
      <c r="E28" s="263">
        <f>IF($C$3&gt;120,($C$3*315)+(($E$3+$G$3)*10)+($I$3*105),0)</f>
        <v>0</v>
      </c>
      <c r="F28" s="264"/>
      <c r="G28" s="258"/>
      <c r="H28" s="508"/>
      <c r="I28" s="261"/>
      <c r="K28" s="712"/>
      <c r="L28" s="713"/>
      <c r="M28" s="714"/>
      <c r="N28" s="712"/>
      <c r="O28" s="104"/>
      <c r="P28" s="715"/>
      <c r="Q28" s="723"/>
      <c r="R28" s="724"/>
      <c r="S28" s="724"/>
      <c r="T28" s="712"/>
    </row>
    <row r="29" spans="1:26" ht="15.75" thickBot="1"/>
    <row r="30" spans="1:26" s="104" customFormat="1" ht="35.1" customHeight="1" thickBot="1">
      <c r="A30" s="265"/>
      <c r="B30" s="820" t="s">
        <v>414</v>
      </c>
      <c r="C30" s="821"/>
      <c r="D30" s="821"/>
      <c r="E30" s="821"/>
      <c r="F30" s="822"/>
    </row>
    <row r="31" spans="1:26" s="104" customFormat="1" ht="35.1" customHeight="1" thickBot="1">
      <c r="A31" s="266"/>
      <c r="B31" s="267" t="s">
        <v>341</v>
      </c>
      <c r="C31" s="268" t="s">
        <v>26</v>
      </c>
      <c r="D31" s="268" t="s">
        <v>383</v>
      </c>
      <c r="E31" s="268" t="s">
        <v>654</v>
      </c>
      <c r="F31" s="269" t="s">
        <v>652</v>
      </c>
      <c r="G31" s="268" t="s">
        <v>662</v>
      </c>
      <c r="H31" s="269" t="s">
        <v>653</v>
      </c>
    </row>
    <row r="32" spans="1:26" s="104" customFormat="1" ht="20.100000000000001" customHeight="1">
      <c r="A32" s="266"/>
      <c r="B32" s="178">
        <f t="shared" ref="B32:B51" si="2">A32</f>
        <v>0</v>
      </c>
      <c r="C32" s="179"/>
      <c r="D32" s="371"/>
      <c r="E32" s="456"/>
      <c r="F32" s="129" t="str">
        <f>IF(D32&lt;&gt;"",E32*D32,"")</f>
        <v/>
      </c>
      <c r="G32" s="128" t="str">
        <f>IF(E32&lt;&gt;"",IF(General!$F$9&lt;&gt;"",ROUNDUP((1-General!$F$9)*E32,0),E32),"")</f>
        <v/>
      </c>
      <c r="H32" s="457" t="str">
        <f>IF(G32&lt;&gt;"",IF(D32&lt;&gt;"",G32*D32,""),"")</f>
        <v/>
      </c>
    </row>
    <row r="33" spans="1:29" s="104" customFormat="1" ht="20.100000000000001" customHeight="1">
      <c r="A33" s="266"/>
      <c r="B33" s="184">
        <f t="shared" si="2"/>
        <v>0</v>
      </c>
      <c r="C33" s="115"/>
      <c r="D33" s="132"/>
      <c r="E33" s="133"/>
      <c r="F33" s="134" t="str">
        <f t="shared" ref="F33:F51" si="3">IF(D33&lt;&gt;"",E33*D33,"")</f>
        <v/>
      </c>
      <c r="G33" s="133" t="str">
        <f>IF(E33&lt;&gt;"",IF(General!$F$9&lt;&gt;"",ROUNDUP((1-General!$F$9)*E33,0),E33),"")</f>
        <v/>
      </c>
      <c r="H33" s="134" t="str">
        <f t="shared" ref="H33:H51" si="4">IF(G33&lt;&gt;"",IF(D33&lt;&gt;"",G33*D33,""),"")</f>
        <v/>
      </c>
    </row>
    <row r="34" spans="1:29" s="104" customFormat="1" ht="20.100000000000001" customHeight="1">
      <c r="A34" s="266"/>
      <c r="B34" s="187">
        <f t="shared" si="2"/>
        <v>0</v>
      </c>
      <c r="C34" s="270"/>
      <c r="D34" s="127"/>
      <c r="E34" s="128"/>
      <c r="F34" s="129" t="str">
        <f t="shared" si="3"/>
        <v/>
      </c>
      <c r="G34" s="128" t="str">
        <f>IF(E34&lt;&gt;"",IF(General!$F$9&lt;&gt;"",ROUNDUP((1-General!$F$9)*E34,0),E34),"")</f>
        <v/>
      </c>
      <c r="H34" s="129" t="str">
        <f t="shared" si="4"/>
        <v/>
      </c>
    </row>
    <row r="35" spans="1:29" s="104" customFormat="1" ht="20.100000000000001" customHeight="1">
      <c r="A35" s="266"/>
      <c r="B35" s="184">
        <f t="shared" si="2"/>
        <v>0</v>
      </c>
      <c r="C35" s="115"/>
      <c r="D35" s="132"/>
      <c r="E35" s="133"/>
      <c r="F35" s="134" t="str">
        <f t="shared" si="3"/>
        <v/>
      </c>
      <c r="G35" s="133" t="str">
        <f>IF(E35&lt;&gt;"",IF(General!$F$9&lt;&gt;"",ROUNDUP((1-General!$F$9)*E35,0),E35),"")</f>
        <v/>
      </c>
      <c r="H35" s="134" t="str">
        <f t="shared" si="4"/>
        <v/>
      </c>
    </row>
    <row r="36" spans="1:29" s="104" customFormat="1" ht="20.100000000000001" customHeight="1">
      <c r="A36" s="266"/>
      <c r="B36" s="187">
        <f t="shared" si="2"/>
        <v>0</v>
      </c>
      <c r="C36" s="270"/>
      <c r="D36" s="127"/>
      <c r="E36" s="128"/>
      <c r="F36" s="129" t="str">
        <f t="shared" si="3"/>
        <v/>
      </c>
      <c r="G36" s="128" t="str">
        <f>IF(E36&lt;&gt;"",IF(General!$F$9&lt;&gt;"",ROUNDUP((1-General!$F$9)*E36,0),E36),"")</f>
        <v/>
      </c>
      <c r="H36" s="129" t="str">
        <f t="shared" si="4"/>
        <v/>
      </c>
      <c r="W36" s="519"/>
      <c r="X36" s="519"/>
      <c r="Y36" s="519"/>
      <c r="Z36" s="519"/>
      <c r="AA36" s="519"/>
      <c r="AB36" s="519"/>
      <c r="AC36" s="519"/>
    </row>
    <row r="37" spans="1:29" s="104" customFormat="1" ht="20.100000000000001" customHeight="1">
      <c r="A37" s="266"/>
      <c r="B37" s="184">
        <f t="shared" si="2"/>
        <v>0</v>
      </c>
      <c r="C37" s="115"/>
      <c r="D37" s="132"/>
      <c r="E37" s="133"/>
      <c r="F37" s="134" t="str">
        <f t="shared" si="3"/>
        <v/>
      </c>
      <c r="G37" s="133" t="str">
        <f>IF(E37&lt;&gt;"",IF(General!$F$9&lt;&gt;"",ROUNDUP((1-General!$F$9)*E37,0),E37),"")</f>
        <v/>
      </c>
      <c r="H37" s="134" t="str">
        <f t="shared" si="4"/>
        <v/>
      </c>
      <c r="X37" s="519"/>
      <c r="Y37" s="519"/>
      <c r="Z37" s="519"/>
      <c r="AA37" s="519"/>
      <c r="AB37" s="519"/>
      <c r="AC37" s="519"/>
    </row>
    <row r="38" spans="1:29" s="104" customFormat="1" ht="20.100000000000001" customHeight="1">
      <c r="A38" s="266"/>
      <c r="B38" s="187">
        <f t="shared" si="2"/>
        <v>0</v>
      </c>
      <c r="C38" s="270"/>
      <c r="D38" s="127"/>
      <c r="E38" s="128"/>
      <c r="F38" s="129" t="str">
        <f t="shared" si="3"/>
        <v/>
      </c>
      <c r="G38" s="128" t="str">
        <f>IF(E38&lt;&gt;"",IF(General!$F$9&lt;&gt;"",ROUNDUP((1-General!$F$9)*E38,0),E38),"")</f>
        <v/>
      </c>
      <c r="H38" s="129" t="str">
        <f t="shared" si="4"/>
        <v/>
      </c>
      <c r="X38" s="519"/>
      <c r="Y38" s="519"/>
      <c r="Z38" s="519"/>
      <c r="AA38" s="519"/>
      <c r="AB38" s="519"/>
      <c r="AC38" s="519"/>
    </row>
    <row r="39" spans="1:29" s="173" customFormat="1" ht="20.100000000000001" customHeight="1">
      <c r="A39" s="266"/>
      <c r="B39" s="187">
        <f t="shared" ref="B39:B50" si="5">A39</f>
        <v>0</v>
      </c>
      <c r="C39" s="270"/>
      <c r="D39" s="127"/>
      <c r="E39" s="128"/>
      <c r="F39" s="129" t="str">
        <f t="shared" ref="F39:F50" si="6">IF(D39&lt;&gt;"",E39*D39,"")</f>
        <v/>
      </c>
      <c r="G39" s="128" t="str">
        <f>IF(E39&lt;&gt;"",IF(General!$F$9&lt;&gt;"",ROUNDUP((1-General!$F$9)*E39,0),E39),"")</f>
        <v/>
      </c>
      <c r="H39" s="129" t="str">
        <f t="shared" ref="H39:H50" si="7">IF(G39&lt;&gt;"",IF(D39&lt;&gt;"",G39*D39,""),"")</f>
        <v/>
      </c>
    </row>
    <row r="40" spans="1:29" s="173" customFormat="1" ht="20.100000000000001" customHeight="1">
      <c r="A40" s="266"/>
      <c r="B40" s="187">
        <f t="shared" si="5"/>
        <v>0</v>
      </c>
      <c r="C40" s="270"/>
      <c r="D40" s="127"/>
      <c r="E40" s="128"/>
      <c r="F40" s="129" t="str">
        <f t="shared" si="6"/>
        <v/>
      </c>
      <c r="G40" s="128" t="str">
        <f>IF(E40&lt;&gt;"",IF(General!$F$9&lt;&gt;"",ROUNDUP((1-General!$F$9)*E40,0),E40),"")</f>
        <v/>
      </c>
      <c r="H40" s="129" t="str">
        <f t="shared" si="7"/>
        <v/>
      </c>
    </row>
    <row r="41" spans="1:29" s="173" customFormat="1" ht="20.100000000000001" customHeight="1">
      <c r="A41" s="266"/>
      <c r="B41" s="187">
        <f t="shared" si="5"/>
        <v>0</v>
      </c>
      <c r="C41" s="270"/>
      <c r="D41" s="127"/>
      <c r="E41" s="128"/>
      <c r="F41" s="129" t="str">
        <f t="shared" si="6"/>
        <v/>
      </c>
      <c r="G41" s="128" t="str">
        <f>IF(E41&lt;&gt;"",IF(General!$F$9&lt;&gt;"",ROUNDUP((1-General!$F$9)*E41,0),E41),"")</f>
        <v/>
      </c>
      <c r="H41" s="129" t="str">
        <f t="shared" si="7"/>
        <v/>
      </c>
    </row>
    <row r="42" spans="1:29" s="173" customFormat="1" ht="20.100000000000001" customHeight="1">
      <c r="A42" s="266"/>
      <c r="B42" s="187">
        <f t="shared" si="5"/>
        <v>0</v>
      </c>
      <c r="C42" s="270"/>
      <c r="D42" s="127"/>
      <c r="E42" s="128"/>
      <c r="F42" s="129" t="str">
        <f t="shared" si="6"/>
        <v/>
      </c>
      <c r="G42" s="128" t="str">
        <f>IF(E42&lt;&gt;"",IF(General!$F$9&lt;&gt;"",ROUNDUP((1-General!$F$9)*E42,0),E42),"")</f>
        <v/>
      </c>
      <c r="H42" s="129" t="str">
        <f t="shared" si="7"/>
        <v/>
      </c>
    </row>
    <row r="43" spans="1:29" s="173" customFormat="1" ht="20.100000000000001" customHeight="1">
      <c r="A43" s="266"/>
      <c r="B43" s="187">
        <f t="shared" si="5"/>
        <v>0</v>
      </c>
      <c r="C43" s="270"/>
      <c r="D43" s="127"/>
      <c r="E43" s="128"/>
      <c r="F43" s="129" t="str">
        <f t="shared" si="6"/>
        <v/>
      </c>
      <c r="G43" s="128" t="str">
        <f>IF(E43&lt;&gt;"",IF(General!$F$9&lt;&gt;"",ROUNDUP((1-General!$F$9)*E43,0),E43),"")</f>
        <v/>
      </c>
      <c r="H43" s="129" t="str">
        <f t="shared" si="7"/>
        <v/>
      </c>
    </row>
    <row r="44" spans="1:29" s="173" customFormat="1" ht="20.100000000000001" customHeight="1">
      <c r="A44" s="266"/>
      <c r="B44" s="187">
        <f t="shared" si="5"/>
        <v>0</v>
      </c>
      <c r="C44" s="270"/>
      <c r="D44" s="127"/>
      <c r="E44" s="128"/>
      <c r="F44" s="129" t="str">
        <f t="shared" si="6"/>
        <v/>
      </c>
      <c r="G44" s="128" t="str">
        <f>IF(E44&lt;&gt;"",IF(General!$F$9&lt;&gt;"",ROUNDUP((1-General!$F$9)*E44,0),E44),"")</f>
        <v/>
      </c>
      <c r="H44" s="129" t="str">
        <f t="shared" si="7"/>
        <v/>
      </c>
    </row>
    <row r="45" spans="1:29" s="173" customFormat="1" ht="20.100000000000001" customHeight="1">
      <c r="A45" s="266"/>
      <c r="B45" s="187">
        <f t="shared" si="5"/>
        <v>0</v>
      </c>
      <c r="C45" s="270"/>
      <c r="D45" s="127"/>
      <c r="E45" s="128"/>
      <c r="F45" s="129" t="str">
        <f t="shared" si="6"/>
        <v/>
      </c>
      <c r="G45" s="128" t="str">
        <f>IF(E45&lt;&gt;"",IF(General!$F$9&lt;&gt;"",ROUNDUP((1-General!$F$9)*E45,0),E45),"")</f>
        <v/>
      </c>
      <c r="H45" s="129" t="str">
        <f t="shared" si="7"/>
        <v/>
      </c>
    </row>
    <row r="46" spans="1:29" s="173" customFormat="1" ht="20.100000000000001" customHeight="1">
      <c r="A46" s="266"/>
      <c r="B46" s="187">
        <f t="shared" si="5"/>
        <v>0</v>
      </c>
      <c r="C46" s="270"/>
      <c r="D46" s="127"/>
      <c r="E46" s="128"/>
      <c r="F46" s="129" t="str">
        <f t="shared" si="6"/>
        <v/>
      </c>
      <c r="G46" s="128" t="str">
        <f>IF(E46&lt;&gt;"",IF(General!$F$9&lt;&gt;"",ROUNDUP((1-General!$F$9)*E46,0),E46),"")</f>
        <v/>
      </c>
      <c r="H46" s="129" t="str">
        <f t="shared" si="7"/>
        <v/>
      </c>
    </row>
    <row r="47" spans="1:29" s="173" customFormat="1" ht="20.100000000000001" customHeight="1">
      <c r="A47" s="266"/>
      <c r="B47" s="187">
        <f t="shared" si="5"/>
        <v>0</v>
      </c>
      <c r="C47" s="270"/>
      <c r="D47" s="127"/>
      <c r="E47" s="128"/>
      <c r="F47" s="129" t="str">
        <f t="shared" si="6"/>
        <v/>
      </c>
      <c r="G47" s="128" t="str">
        <f>IF(E47&lt;&gt;"",IF(General!$F$9&lt;&gt;"",ROUNDUP((1-General!$F$9)*E47,0),E47),"")</f>
        <v/>
      </c>
      <c r="H47" s="129" t="str">
        <f t="shared" si="7"/>
        <v/>
      </c>
    </row>
    <row r="48" spans="1:29" s="173" customFormat="1" ht="20.100000000000001" customHeight="1">
      <c r="A48" s="266"/>
      <c r="B48" s="187">
        <f t="shared" si="5"/>
        <v>0</v>
      </c>
      <c r="C48" s="270"/>
      <c r="D48" s="127"/>
      <c r="E48" s="128"/>
      <c r="F48" s="129" t="str">
        <f t="shared" si="6"/>
        <v/>
      </c>
      <c r="G48" s="128" t="str">
        <f>IF(E48&lt;&gt;"",IF(General!$F$9&lt;&gt;"",ROUNDUP((1-General!$F$9)*E48,0),E48),"")</f>
        <v/>
      </c>
      <c r="H48" s="129" t="str">
        <f t="shared" si="7"/>
        <v/>
      </c>
    </row>
    <row r="49" spans="1:29" s="173" customFormat="1" ht="20.100000000000001" customHeight="1">
      <c r="A49" s="266"/>
      <c r="B49" s="187">
        <f t="shared" si="5"/>
        <v>0</v>
      </c>
      <c r="C49" s="270"/>
      <c r="D49" s="127"/>
      <c r="E49" s="128"/>
      <c r="F49" s="129" t="str">
        <f t="shared" si="6"/>
        <v/>
      </c>
      <c r="G49" s="128" t="str">
        <f>IF(E49&lt;&gt;"",IF(General!$F$9&lt;&gt;"",ROUNDUP((1-General!$F$9)*E49,0),E49),"")</f>
        <v/>
      </c>
      <c r="H49" s="129" t="str">
        <f t="shared" si="7"/>
        <v/>
      </c>
    </row>
    <row r="50" spans="1:29" s="173" customFormat="1" ht="20.100000000000001" customHeight="1">
      <c r="A50" s="266"/>
      <c r="B50" s="187">
        <f t="shared" si="5"/>
        <v>0</v>
      </c>
      <c r="C50" s="270"/>
      <c r="D50" s="127"/>
      <c r="E50" s="128"/>
      <c r="F50" s="129" t="str">
        <f t="shared" si="6"/>
        <v/>
      </c>
      <c r="G50" s="128" t="str">
        <f>IF(E50&lt;&gt;"",IF(General!$F$9&lt;&gt;"",ROUNDUP((1-General!$F$9)*E50,0),E50),"")</f>
        <v/>
      </c>
      <c r="H50" s="129" t="str">
        <f t="shared" si="7"/>
        <v/>
      </c>
    </row>
    <row r="51" spans="1:29" s="104" customFormat="1" ht="20.100000000000001" customHeight="1">
      <c r="A51" s="266"/>
      <c r="B51" s="184">
        <f t="shared" si="2"/>
        <v>0</v>
      </c>
      <c r="C51" s="115"/>
      <c r="D51" s="132"/>
      <c r="E51" s="133"/>
      <c r="F51" s="134" t="str">
        <f t="shared" si="3"/>
        <v/>
      </c>
      <c r="G51" s="133" t="str">
        <f>IF(E51&lt;&gt;"",IF(General!$F$9&lt;&gt;"",ROUNDUP((1-General!$F$9)*E51,0),E51),"")</f>
        <v/>
      </c>
      <c r="H51" s="134" t="str">
        <f t="shared" si="4"/>
        <v/>
      </c>
      <c r="X51" s="519"/>
      <c r="Y51" s="519"/>
      <c r="Z51" s="519"/>
      <c r="AA51" s="519"/>
      <c r="AB51" s="519"/>
      <c r="AC51" s="519"/>
    </row>
    <row r="52" spans="1:29" s="104" customFormat="1" ht="20.100000000000001" customHeight="1" thickBot="1">
      <c r="A52" s="265"/>
      <c r="B52" s="271"/>
      <c r="C52" s="272"/>
      <c r="D52" s="273"/>
      <c r="E52" s="274"/>
      <c r="F52" s="275"/>
      <c r="G52" s="128"/>
      <c r="H52" s="129"/>
      <c r="X52" s="519"/>
      <c r="Y52" s="519"/>
      <c r="Z52" s="519"/>
      <c r="AA52" s="519"/>
      <c r="AB52" s="519"/>
      <c r="AC52" s="519"/>
    </row>
    <row r="53" spans="1:29" s="238" customFormat="1" ht="15.75" thickBot="1">
      <c r="A53" s="253"/>
      <c r="E53" s="276" t="s">
        <v>411</v>
      </c>
      <c r="F53" s="277">
        <f>SUM(F32:F52)</f>
        <v>0</v>
      </c>
      <c r="G53" s="276" t="s">
        <v>415</v>
      </c>
      <c r="H53" s="277">
        <f>SUM(H32:H52)</f>
        <v>0</v>
      </c>
      <c r="J53" s="278"/>
      <c r="X53" s="520"/>
      <c r="Y53" s="520"/>
      <c r="Z53" s="520"/>
      <c r="AA53" s="520"/>
      <c r="AB53" s="520"/>
      <c r="AC53" s="520"/>
    </row>
    <row r="54" spans="1:29" s="238" customFormat="1" ht="15.75" thickBot="1">
      <c r="A54" s="253"/>
      <c r="J54" s="278"/>
      <c r="X54" s="520"/>
      <c r="Y54" s="520"/>
      <c r="Z54" s="520"/>
      <c r="AA54" s="520"/>
      <c r="AB54" s="520"/>
      <c r="AC54" s="520"/>
    </row>
    <row r="55" spans="1:29" s="238" customFormat="1">
      <c r="A55" s="253"/>
      <c r="C55" s="293" t="s">
        <v>416</v>
      </c>
      <c r="D55" s="279" t="s">
        <v>388</v>
      </c>
      <c r="E55" s="279" t="s">
        <v>26</v>
      </c>
      <c r="F55" s="294" t="s">
        <v>417</v>
      </c>
    </row>
    <row r="56" spans="1:29" s="238" customFormat="1">
      <c r="A56" s="253"/>
      <c r="C56" s="280" t="s">
        <v>418</v>
      </c>
      <c r="D56" s="281"/>
      <c r="E56" s="695" t="s">
        <v>419</v>
      </c>
      <c r="F56" s="250">
        <f>IF(Pricing&lt;&gt;"Inclusive",IF(E56&lt;&gt;"",IF(E56="13mm",0,IF(E56="19mm",(G22/2)*1))/1.16,0),IF(E56&lt;&gt;"",IF(E56="13mm",0,IF(E56="19mm",(G22/2)*1)),0))</f>
        <v>0</v>
      </c>
    </row>
    <row r="57" spans="1:29" s="238" customFormat="1">
      <c r="A57" s="253"/>
      <c r="C57" s="245" t="s">
        <v>420</v>
      </c>
      <c r="D57" s="282">
        <v>0</v>
      </c>
      <c r="E57" s="238" t="s">
        <v>497</v>
      </c>
      <c r="F57" s="250">
        <f>IF(Pricing&lt;&gt;"Inclusive",D57*20/1.16,D57*20)</f>
        <v>0</v>
      </c>
      <c r="L57" s="516"/>
      <c r="M57" s="516"/>
      <c r="N57" s="516"/>
    </row>
    <row r="58" spans="1:29" s="238" customFormat="1">
      <c r="A58" s="253"/>
      <c r="C58" s="245" t="s">
        <v>422</v>
      </c>
      <c r="D58" s="282">
        <v>0</v>
      </c>
      <c r="E58" s="238" t="s">
        <v>497</v>
      </c>
      <c r="F58" s="250">
        <f>IF(Pricing&lt;&gt;"Inclusive",D58*40/1.16,D58*40)</f>
        <v>0</v>
      </c>
      <c r="L58" s="516"/>
      <c r="M58" s="516"/>
      <c r="N58" s="516"/>
    </row>
    <row r="59" spans="1:29" s="238" customFormat="1">
      <c r="A59" s="253"/>
      <c r="C59" s="245" t="s">
        <v>423</v>
      </c>
      <c r="D59" s="282">
        <v>0</v>
      </c>
      <c r="E59" s="282" t="s">
        <v>424</v>
      </c>
      <c r="F59" s="250">
        <f>IF(AND(D59&lt;&gt;"",E59&lt;&gt;""),IF(E59="1mm 1sys",D59*32,IF(E59="1mm 2sys",D59*35,IF(E59="1mm 3sys",D59*55,IF(E59="2mm 1sys",D59*47,IF(E59="2mm 2sys",D59*55,IF(E59="2mm 3sys",D59*80,0)))))),0)</f>
        <v>0</v>
      </c>
      <c r="L59" s="516"/>
      <c r="M59" s="516"/>
      <c r="N59" s="516"/>
    </row>
    <row r="60" spans="1:29" s="238" customFormat="1" ht="15.75" thickBot="1">
      <c r="A60" s="253"/>
      <c r="C60" s="283" t="s">
        <v>425</v>
      </c>
      <c r="D60" s="284"/>
      <c r="E60" s="285" t="s">
        <v>39</v>
      </c>
      <c r="F60" s="286">
        <f>IF(Pricing&lt;&gt;"Inclusive",IF(E60="yes",C3*2*45/1.16,0),IF(E60="yes",C3*2*45,0))</f>
        <v>0</v>
      </c>
      <c r="I60" s="594"/>
      <c r="L60" s="516"/>
      <c r="M60" s="516"/>
      <c r="N60" s="516"/>
    </row>
    <row r="61" spans="1:29" s="238" customFormat="1" ht="15.75" thickBot="1">
      <c r="A61" s="253"/>
      <c r="C61" s="452" t="s">
        <v>595</v>
      </c>
      <c r="D61" s="281"/>
      <c r="F61" s="250">
        <f>IF(C3&lt;&gt;0,ROUND(500/0.55,-1),0)</f>
        <v>0</v>
      </c>
    </row>
    <row r="62" spans="1:29" s="238" customFormat="1" ht="15.75" thickBot="1">
      <c r="A62" s="253"/>
      <c r="F62" s="287" t="s">
        <v>426</v>
      </c>
    </row>
    <row r="63" spans="1:29" s="238" customFormat="1" ht="15.75" thickBot="1">
      <c r="A63" s="253"/>
      <c r="C63" s="295" t="s">
        <v>427</v>
      </c>
      <c r="D63" s="296"/>
      <c r="E63" s="288">
        <f>+F61+F60+F59+F58+F57+F56+E25+E26+E27+E28+copper</f>
        <v>0</v>
      </c>
      <c r="F63" s="289">
        <f>IF(E63&lt;&gt;"",IF(General!$F$9&lt;&gt;"",ROUNDUP((1-General!$F$9)*E63,0),E63),"")</f>
        <v>0</v>
      </c>
      <c r="I63" s="446"/>
    </row>
    <row r="64" spans="1:29" s="238" customFormat="1" ht="15.75" thickBot="1">
      <c r="A64" s="253"/>
      <c r="H64" s="446"/>
      <c r="I64" s="446"/>
      <c r="M64" s="509"/>
      <c r="N64" s="510"/>
      <c r="O64" s="511"/>
      <c r="P64" s="511"/>
      <c r="Q64" s="511"/>
      <c r="R64" s="511"/>
      <c r="S64" s="511"/>
      <c r="T64" s="511"/>
      <c r="U64" s="511"/>
      <c r="V64" s="511"/>
      <c r="W64" s="512"/>
    </row>
    <row r="65" spans="1:23" ht="15.75" thickBot="1">
      <c r="C65" s="823" t="s">
        <v>593</v>
      </c>
      <c r="D65" s="824"/>
      <c r="E65" s="824"/>
      <c r="F65" s="704">
        <f>IF(General!C14="",0,CEILING(IF(ISNUMBER(MATCH(General!C14,{"Karak","Mafraq"},0)),(('PM Costing'!C7/16)*750)/(1-45%)/2,(('PM Costing'!C7/16)*750)/(1-45%)),50))</f>
        <v>0</v>
      </c>
      <c r="G65" s="289">
        <f>IF(F65&lt;&gt;"",IF(General!$F$9&lt;&gt;"",ROUNDUP((1-General!$F$9)*F65,0),F65),"")</f>
        <v>0</v>
      </c>
      <c r="M65" s="510"/>
      <c r="N65" s="510"/>
      <c r="O65" s="511"/>
      <c r="P65" s="511"/>
      <c r="Q65" s="511"/>
      <c r="R65" s="511"/>
      <c r="S65" s="511"/>
      <c r="T65" s="511"/>
      <c r="U65" s="511"/>
      <c r="V65" s="511"/>
      <c r="W65" s="512"/>
    </row>
    <row r="66" spans="1:23" ht="15.75" thickBot="1">
      <c r="M66" s="510"/>
      <c r="N66" s="513"/>
      <c r="O66" s="514"/>
      <c r="P66" s="514"/>
      <c r="Q66" s="514"/>
      <c r="R66" s="514"/>
      <c r="S66" s="514"/>
      <c r="T66" s="514"/>
      <c r="U66" s="514"/>
      <c r="V66" s="514"/>
      <c r="W66" s="515"/>
    </row>
    <row r="67" spans="1:23" ht="15.75" thickBot="1">
      <c r="C67" s="446" t="s">
        <v>841</v>
      </c>
      <c r="F67" s="238">
        <f>IFERROR(VLOOKUP('PM Costing'!C7,Config!F3:K23,6,TRUE),0)</f>
        <v>0</v>
      </c>
      <c r="G67" s="289">
        <f>IF(F67&lt;&gt;"",IF(General!$F$9&lt;&gt;"",ROUNDUP((1-General!$F$9)*F67,0),F67),"")</f>
        <v>0</v>
      </c>
      <c r="M67" s="510"/>
      <c r="N67" s="510"/>
      <c r="O67" s="511"/>
      <c r="P67" s="511"/>
      <c r="Q67" s="511"/>
      <c r="R67" s="511"/>
      <c r="S67" s="511"/>
      <c r="T67" s="511"/>
      <c r="U67" s="511"/>
      <c r="V67" s="512"/>
      <c r="W67" s="512"/>
    </row>
    <row r="68" spans="1:23" ht="15.75" thickBot="1">
      <c r="C68" s="446" t="s">
        <v>842</v>
      </c>
      <c r="D68" s="705">
        <v>0</v>
      </c>
      <c r="F68" s="238">
        <f>+D68*16</f>
        <v>0</v>
      </c>
      <c r="G68" s="289">
        <f>IF(F68&lt;&gt;"",IF(General!$F$9&lt;&gt;"",ROUNDUP((1-General!$F$9)*F68,0),F68),"")</f>
        <v>0</v>
      </c>
      <c r="M68" s="510"/>
      <c r="N68" s="510"/>
      <c r="O68" s="511"/>
      <c r="P68" s="511"/>
      <c r="Q68" s="511"/>
      <c r="R68" s="511"/>
      <c r="S68" s="511"/>
      <c r="T68" s="511"/>
      <c r="U68" s="511"/>
      <c r="V68" s="512"/>
      <c r="W68" s="512"/>
    </row>
    <row r="69" spans="1:23">
      <c r="M69" s="509"/>
      <c r="N69" s="510"/>
      <c r="O69" s="511"/>
      <c r="P69" s="511"/>
      <c r="Q69" s="511"/>
      <c r="R69" s="511"/>
      <c r="S69" s="511"/>
      <c r="T69" s="511"/>
      <c r="U69" s="511"/>
      <c r="V69" s="511"/>
      <c r="W69" s="512"/>
    </row>
    <row r="70" spans="1:23">
      <c r="M70" s="510"/>
      <c r="N70" s="510"/>
      <c r="O70" s="511"/>
      <c r="P70" s="511"/>
      <c r="Q70" s="511"/>
      <c r="R70" s="511"/>
      <c r="S70" s="511"/>
      <c r="T70" s="511"/>
      <c r="U70" s="511"/>
      <c r="V70" s="511"/>
      <c r="W70" s="512"/>
    </row>
    <row r="71" spans="1:23" s="104" customFormat="1" ht="18" customHeight="1" thickBot="1">
      <c r="A71" s="162"/>
      <c r="C71" s="297" t="s">
        <v>428</v>
      </c>
      <c r="D71" s="297"/>
      <c r="E71" s="297"/>
      <c r="F71" s="298"/>
      <c r="G71" s="298"/>
      <c r="M71" s="510"/>
      <c r="N71" s="510"/>
      <c r="O71" s="514"/>
      <c r="P71" s="514"/>
      <c r="Q71" s="514"/>
      <c r="R71" s="514"/>
      <c r="S71" s="514"/>
      <c r="T71" s="514"/>
      <c r="U71" s="514"/>
      <c r="V71" s="514"/>
      <c r="W71" s="515"/>
    </row>
    <row r="72" spans="1:23" s="104" customFormat="1" ht="35.1" customHeight="1" thickBot="1">
      <c r="A72" s="162"/>
      <c r="C72" s="299" t="s">
        <v>26</v>
      </c>
      <c r="D72" s="299"/>
      <c r="E72" s="299"/>
      <c r="F72" s="290" t="s">
        <v>663</v>
      </c>
      <c r="G72" s="290" t="s">
        <v>664</v>
      </c>
      <c r="M72" s="510"/>
      <c r="N72" s="510"/>
      <c r="O72" s="514"/>
      <c r="P72" s="514"/>
      <c r="Q72" s="514"/>
      <c r="R72" s="514"/>
      <c r="S72" s="514"/>
      <c r="T72" s="514"/>
      <c r="U72" s="514"/>
      <c r="V72" s="514"/>
      <c r="W72" s="515"/>
    </row>
    <row r="73" spans="1:23" s="104" customFormat="1" ht="35.1" customHeight="1" thickBot="1">
      <c r="A73" s="162"/>
      <c r="C73" s="300" t="s">
        <v>665</v>
      </c>
      <c r="D73" s="300"/>
      <c r="E73" s="300"/>
      <c r="F73" s="291">
        <f>+E63+F53+south+maintenance+warranty</f>
        <v>0</v>
      </c>
      <c r="G73" s="292">
        <f>IF(F73&lt;&gt;"",IF(General!$F$9&lt;&gt;"",F63+H53+G65+G67+G68,F73),F73)</f>
        <v>0</v>
      </c>
      <c r="M73" s="510"/>
      <c r="N73" s="510"/>
      <c r="O73" s="514"/>
      <c r="P73" s="514"/>
      <c r="Q73" s="514"/>
      <c r="R73" s="514"/>
      <c r="S73" s="514"/>
      <c r="T73" s="514"/>
      <c r="U73" s="514"/>
      <c r="V73" s="514"/>
      <c r="W73" s="515"/>
    </row>
    <row r="74" spans="1:23">
      <c r="M74" s="510"/>
      <c r="N74" s="510"/>
      <c r="O74" s="511"/>
      <c r="P74" s="511"/>
      <c r="Q74" s="511"/>
      <c r="R74" s="511"/>
      <c r="S74" s="511"/>
      <c r="T74" s="511"/>
      <c r="U74" s="511"/>
      <c r="V74" s="512"/>
      <c r="W74" s="512"/>
    </row>
    <row r="86" spans="1:1">
      <c r="A86" s="253" t="s">
        <v>671</v>
      </c>
    </row>
    <row r="87" spans="1:1">
      <c r="A87" s="253" t="s">
        <v>672</v>
      </c>
    </row>
    <row r="88" spans="1:1">
      <c r="A88" s="253" t="s">
        <v>673</v>
      </c>
    </row>
    <row r="89" spans="1:1">
      <c r="A89" s="253" t="s">
        <v>674</v>
      </c>
    </row>
    <row r="90" spans="1:1">
      <c r="A90" s="253" t="s">
        <v>675</v>
      </c>
    </row>
    <row r="91" spans="1:1">
      <c r="A91" s="253" t="s">
        <v>676</v>
      </c>
    </row>
    <row r="92" spans="1:1">
      <c r="A92" s="253" t="s">
        <v>677</v>
      </c>
    </row>
    <row r="93" spans="1:1">
      <c r="A93" s="253" t="s">
        <v>678</v>
      </c>
    </row>
    <row r="94" spans="1:1">
      <c r="A94" s="253" t="s">
        <v>679</v>
      </c>
    </row>
    <row r="95" spans="1:1">
      <c r="A95" s="253" t="s">
        <v>680</v>
      </c>
    </row>
    <row r="96" spans="1:1">
      <c r="A96" s="253" t="s">
        <v>681</v>
      </c>
    </row>
    <row r="97" spans="1:1">
      <c r="A97" s="253" t="s">
        <v>682</v>
      </c>
    </row>
    <row r="98" spans="1:1">
      <c r="A98" s="253" t="s">
        <v>683</v>
      </c>
    </row>
    <row r="99" spans="1:1">
      <c r="A99" s="253" t="s">
        <v>684</v>
      </c>
    </row>
    <row r="100" spans="1:1">
      <c r="A100" s="253" t="s">
        <v>685</v>
      </c>
    </row>
    <row r="101" spans="1:1">
      <c r="A101" s="253" t="s">
        <v>686</v>
      </c>
    </row>
    <row r="102" spans="1:1">
      <c r="A102" s="253" t="s">
        <v>687</v>
      </c>
    </row>
    <row r="103" spans="1:1">
      <c r="A103" s="253" t="s">
        <v>688</v>
      </c>
    </row>
    <row r="104" spans="1:1">
      <c r="A104" s="253" t="s">
        <v>689</v>
      </c>
    </row>
    <row r="105" spans="1:1">
      <c r="A105" s="253" t="s">
        <v>690</v>
      </c>
    </row>
    <row r="106" spans="1:1">
      <c r="A106" s="253" t="s">
        <v>691</v>
      </c>
    </row>
    <row r="107" spans="1:1">
      <c r="A107" s="253" t="s">
        <v>692</v>
      </c>
    </row>
    <row r="108" spans="1:1">
      <c r="A108" s="253" t="s">
        <v>688</v>
      </c>
    </row>
  </sheetData>
  <mergeCells count="2">
    <mergeCell ref="B30:F30"/>
    <mergeCell ref="C65:E65"/>
  </mergeCells>
  <dataValidations count="1">
    <dataValidation type="list" allowBlank="1" showInputMessage="1" showErrorMessage="1" sqref="A32:A51" xr:uid="{710938AB-F7D2-4DD1-945E-0814FEDF9A51}">
      <formula1>$A$86:$A$108</formula1>
    </dataValidation>
  </dataValidations>
  <pageMargins left="0.7" right="0.7" top="0.75" bottom="0.75" header="0.3" footer="0.3"/>
  <pageSetup paperSize="9" scale="65"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BB7E7ED-C416-44EA-9184-88C7A3B2EBC6}">
          <x14:formula1>
            <xm:f>Setup!$G$8:$G$9</xm:f>
          </x14:formula1>
          <xm:sqref>E60 E57:E58</xm:sqref>
        </x14:dataValidation>
        <x14:dataValidation type="list" allowBlank="1" showInputMessage="1" showErrorMessage="1" xr:uid="{83FACDD1-B472-4143-91A9-33A7ACE01F2E}">
          <x14:formula1>
            <xm:f>Setup!$K$3:$K$8</xm:f>
          </x14:formula1>
          <xm:sqref>E59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25AB8-562A-415B-9E38-A36AE6544A2E}">
  <sheetPr codeName="Sheet52">
    <pageSetUpPr fitToPage="1"/>
  </sheetPr>
  <dimension ref="A1:Z1848"/>
  <sheetViews>
    <sheetView view="pageBreakPreview" topLeftCell="A14" zoomScale="82" zoomScaleNormal="100" zoomScaleSheetLayoutView="82" workbookViewId="0">
      <selection activeCell="A23" sqref="A23:N101"/>
    </sheetView>
  </sheetViews>
  <sheetFormatPr defaultColWidth="9.140625" defaultRowHeight="35.1" customHeight="1"/>
  <cols>
    <col min="1" max="1" width="9.140625" style="211"/>
    <col min="2" max="3" width="18.42578125" style="212" customWidth="1"/>
    <col min="4" max="4" width="9.85546875" style="166" customWidth="1"/>
    <col min="5" max="5" width="74.85546875" style="161" bestFit="1" customWidth="1"/>
    <col min="6" max="6" width="7.7109375" style="166" customWidth="1"/>
    <col min="7" max="7" width="10.7109375" style="167" customWidth="1"/>
    <col min="8" max="8" width="10.140625" style="167" customWidth="1"/>
    <col min="9" max="9" width="10.7109375" style="167" customWidth="1"/>
    <col min="10" max="10" width="10.140625" style="167" customWidth="1"/>
    <col min="11" max="11" width="27" style="104" customWidth="1"/>
    <col min="12" max="12" width="12" style="104" customWidth="1"/>
    <col min="13" max="13" width="7.28515625" style="104" bestFit="1" customWidth="1"/>
    <col min="14" max="16384" width="9.140625" style="104"/>
  </cols>
  <sheetData>
    <row r="1" spans="1:26" ht="198" customHeight="1" thickBot="1">
      <c r="B1" s="173"/>
      <c r="C1" s="173"/>
      <c r="D1" s="806" t="s">
        <v>632</v>
      </c>
      <c r="E1" s="806"/>
      <c r="F1" s="806"/>
      <c r="G1" s="806"/>
      <c r="H1" s="806"/>
      <c r="I1" s="609"/>
      <c r="J1" s="609"/>
    </row>
    <row r="2" spans="1:26" ht="26.25" thickBot="1">
      <c r="A2" s="211" t="s">
        <v>381</v>
      </c>
      <c r="B2" s="173" t="s">
        <v>633</v>
      </c>
      <c r="C2" s="173" t="s">
        <v>433</v>
      </c>
      <c r="D2" s="174" t="s">
        <v>382</v>
      </c>
      <c r="E2" s="324" t="s">
        <v>26</v>
      </c>
      <c r="F2" s="176" t="s">
        <v>383</v>
      </c>
      <c r="G2" s="176" t="s">
        <v>654</v>
      </c>
      <c r="H2" s="177" t="s">
        <v>652</v>
      </c>
      <c r="I2" s="176" t="s">
        <v>662</v>
      </c>
      <c r="J2" s="177" t="s">
        <v>656</v>
      </c>
      <c r="L2" s="103"/>
      <c r="T2" s="106"/>
      <c r="U2" s="107"/>
      <c r="V2" s="107"/>
      <c r="W2" s="107"/>
      <c r="X2" s="107"/>
      <c r="Y2" s="107"/>
      <c r="Z2" s="107"/>
    </row>
    <row r="3" spans="1:26" ht="20.100000000000001" customHeight="1">
      <c r="B3" s="209"/>
      <c r="C3" s="209"/>
      <c r="D3" s="178" t="str">
        <f>"CCU-0"&amp;ROW(B3)-2</f>
        <v>CCU-01</v>
      </c>
      <c r="E3" s="179"/>
      <c r="F3" s="180"/>
      <c r="G3" s="181"/>
      <c r="H3" s="182" t="str">
        <f>IF(F3&lt;&gt;"",G3*F3,"")</f>
        <v/>
      </c>
      <c r="I3" s="181" t="str">
        <f>IF(G3&lt;&gt;"",IF(General!$F$15&lt;&gt;"",ROUNDUP((1-General!$F$15)*G3,0),G3),"")</f>
        <v/>
      </c>
      <c r="J3" s="182" t="str">
        <f>IFERROR(IF(F3&lt;&gt;"",F3*I3,""),H3)</f>
        <v/>
      </c>
      <c r="K3" s="183"/>
      <c r="L3" s="183"/>
      <c r="M3" s="183"/>
      <c r="N3" s="183"/>
    </row>
    <row r="4" spans="1:26" ht="20.100000000000001" customHeight="1">
      <c r="B4" s="572"/>
      <c r="C4" s="572"/>
      <c r="D4" s="184" t="str">
        <f t="shared" ref="D4:D102" si="0">"CCU-0"&amp;ROW(B4)-2</f>
        <v>CCU-02</v>
      </c>
      <c r="E4" s="185"/>
      <c r="F4" s="186"/>
      <c r="G4" s="133"/>
      <c r="H4" s="134" t="str">
        <f t="shared" ref="H4:H102" si="1">IF(F4&lt;&gt;"",G4*F4,"")</f>
        <v/>
      </c>
      <c r="I4" s="133" t="str">
        <f>IF(G4&lt;&gt;"",IF(General!$F$15&lt;&gt;"",ROUNDUP((1-General!$F$15)*G4,0),G4),"")</f>
        <v/>
      </c>
      <c r="J4" s="134" t="str">
        <f t="shared" ref="J4:J102" si="2">IFERROR(IF(F4&lt;&gt;"",F4*I4,""),H4)</f>
        <v/>
      </c>
      <c r="K4" s="183"/>
      <c r="L4" s="183"/>
      <c r="M4" s="183"/>
      <c r="N4" s="183"/>
    </row>
    <row r="5" spans="1:26" ht="20.100000000000001" customHeight="1">
      <c r="B5" s="573"/>
      <c r="C5" s="573"/>
      <c r="D5" s="187" t="str">
        <f t="shared" si="0"/>
        <v>CCU-03</v>
      </c>
      <c r="E5" s="188"/>
      <c r="F5" s="189"/>
      <c r="G5" s="128"/>
      <c r="H5" s="129" t="str">
        <f t="shared" si="1"/>
        <v/>
      </c>
      <c r="I5" s="128" t="str">
        <f>IF(G5&lt;&gt;"",IF(General!$F$15&lt;&gt;"",ROUNDUP((1-General!$F$15)*G5,0),G5),"")</f>
        <v/>
      </c>
      <c r="J5" s="129" t="str">
        <f t="shared" si="2"/>
        <v/>
      </c>
      <c r="K5" s="183"/>
      <c r="L5" s="183"/>
      <c r="M5" s="183"/>
      <c r="N5" s="183"/>
    </row>
    <row r="6" spans="1:26" s="122" customFormat="1" ht="20.100000000000001" customHeight="1">
      <c r="A6" s="211"/>
      <c r="B6" s="572"/>
      <c r="C6" s="572"/>
      <c r="D6" s="184" t="str">
        <f t="shared" si="0"/>
        <v>CCU-04</v>
      </c>
      <c r="E6" s="185"/>
      <c r="F6" s="186"/>
      <c r="G6" s="133"/>
      <c r="H6" s="134" t="str">
        <f t="shared" si="1"/>
        <v/>
      </c>
      <c r="I6" s="133" t="str">
        <f>IF(G6&lt;&gt;"",IF(General!$F$15&lt;&gt;"",ROUNDUP((1-General!$F$15)*G6,0),G6),"")</f>
        <v/>
      </c>
      <c r="J6" s="134" t="str">
        <f t="shared" si="2"/>
        <v/>
      </c>
      <c r="K6" s="183"/>
      <c r="L6" s="183"/>
      <c r="M6" s="183"/>
      <c r="N6" s="183"/>
      <c r="T6" s="106"/>
    </row>
    <row r="7" spans="1:26" s="122" customFormat="1" ht="20.100000000000001" customHeight="1">
      <c r="A7" s="211"/>
      <c r="B7" s="573"/>
      <c r="C7" s="573"/>
      <c r="D7" s="187" t="str">
        <f t="shared" si="0"/>
        <v>CCU-05</v>
      </c>
      <c r="E7" s="188"/>
      <c r="F7" s="189"/>
      <c r="G7" s="128"/>
      <c r="H7" s="129" t="str">
        <f t="shared" si="1"/>
        <v/>
      </c>
      <c r="I7" s="128" t="str">
        <f>IF(G7&lt;&gt;"",IF(General!$F$15&lt;&gt;"",ROUNDUP((1-General!$F$15)*G7,0),G7),"")</f>
        <v/>
      </c>
      <c r="J7" s="129" t="str">
        <f t="shared" si="2"/>
        <v/>
      </c>
      <c r="K7" s="183"/>
      <c r="L7" s="183"/>
      <c r="M7" s="183"/>
      <c r="N7" s="183"/>
      <c r="T7" s="106"/>
    </row>
    <row r="8" spans="1:26" s="122" customFormat="1" ht="20.100000000000001" customHeight="1">
      <c r="A8" s="211"/>
      <c r="B8" s="572"/>
      <c r="C8" s="572"/>
      <c r="D8" s="184" t="str">
        <f t="shared" si="0"/>
        <v>CCU-06</v>
      </c>
      <c r="E8" s="185"/>
      <c r="F8" s="186"/>
      <c r="G8" s="133"/>
      <c r="H8" s="134" t="str">
        <f t="shared" si="1"/>
        <v/>
      </c>
      <c r="I8" s="133" t="str">
        <f>IF(G8&lt;&gt;"",IF(General!$F$15&lt;&gt;"",ROUNDUP((1-General!$F$15)*G8,0),G8),"")</f>
        <v/>
      </c>
      <c r="J8" s="134" t="str">
        <f t="shared" si="2"/>
        <v/>
      </c>
      <c r="K8" s="183"/>
      <c r="L8" s="183"/>
      <c r="M8" s="183"/>
      <c r="N8" s="183"/>
      <c r="T8" s="106"/>
    </row>
    <row r="9" spans="1:26" s="122" customFormat="1" ht="20.100000000000001" customHeight="1">
      <c r="A9" s="211"/>
      <c r="B9" s="573"/>
      <c r="C9" s="573"/>
      <c r="D9" s="187" t="str">
        <f t="shared" si="0"/>
        <v>CCU-07</v>
      </c>
      <c r="E9" s="188"/>
      <c r="F9" s="189"/>
      <c r="G9" s="128"/>
      <c r="H9" s="129" t="str">
        <f t="shared" si="1"/>
        <v/>
      </c>
      <c r="I9" s="128" t="str">
        <f>IF(G9&lt;&gt;"",IF(General!$F$15&lt;&gt;"",ROUNDUP((1-General!$F$15)*G9,0),G9),"")</f>
        <v/>
      </c>
      <c r="J9" s="129" t="str">
        <f t="shared" si="2"/>
        <v/>
      </c>
      <c r="K9" s="183"/>
      <c r="L9" s="183"/>
      <c r="M9" s="183"/>
      <c r="N9" s="183"/>
      <c r="T9" s="106"/>
    </row>
    <row r="10" spans="1:26" s="122" customFormat="1" ht="20.100000000000001" customHeight="1">
      <c r="A10" s="211"/>
      <c r="B10" s="572"/>
      <c r="C10" s="572"/>
      <c r="D10" s="184" t="str">
        <f t="shared" si="0"/>
        <v>CCU-08</v>
      </c>
      <c r="E10" s="185"/>
      <c r="F10" s="186"/>
      <c r="G10" s="133"/>
      <c r="H10" s="134" t="str">
        <f t="shared" si="1"/>
        <v/>
      </c>
      <c r="I10" s="133" t="str">
        <f>IF(G10&lt;&gt;"",IF(General!$F$15&lt;&gt;"",ROUNDUP((1-General!$F$15)*G10,0),G10),"")</f>
        <v/>
      </c>
      <c r="J10" s="134" t="str">
        <f t="shared" si="2"/>
        <v/>
      </c>
      <c r="K10" s="183"/>
      <c r="L10" s="183"/>
      <c r="M10" s="183"/>
      <c r="N10" s="183"/>
      <c r="T10" s="106"/>
    </row>
    <row r="11" spans="1:26" ht="20.100000000000001" customHeight="1">
      <c r="B11" s="209"/>
      <c r="C11" s="209"/>
      <c r="D11" s="187" t="str">
        <f t="shared" si="0"/>
        <v>CCU-09</v>
      </c>
      <c r="E11" s="188"/>
      <c r="F11" s="189"/>
      <c r="G11" s="128"/>
      <c r="H11" s="129" t="str">
        <f t="shared" si="1"/>
        <v/>
      </c>
      <c r="I11" s="128" t="str">
        <f>IF(G11&lt;&gt;"",IF(General!$F$15&lt;&gt;"",ROUNDUP((1-General!$F$15)*G11,0),G11),"")</f>
        <v/>
      </c>
      <c r="J11" s="129" t="str">
        <f t="shared" si="2"/>
        <v/>
      </c>
      <c r="K11" s="183"/>
      <c r="L11" s="183"/>
      <c r="M11" s="183"/>
      <c r="N11" s="183"/>
    </row>
    <row r="12" spans="1:26" ht="20.100000000000001" customHeight="1">
      <c r="B12" s="572"/>
      <c r="C12" s="572"/>
      <c r="D12" s="184" t="str">
        <f t="shared" si="0"/>
        <v>CCU-010</v>
      </c>
      <c r="E12" s="185"/>
      <c r="F12" s="186"/>
      <c r="G12" s="133"/>
      <c r="H12" s="134" t="str">
        <f t="shared" si="1"/>
        <v/>
      </c>
      <c r="I12" s="133" t="str">
        <f>IF(G12&lt;&gt;"",IF(General!$F$15&lt;&gt;"",ROUNDUP((1-General!$F$15)*G12,0),G12),"")</f>
        <v/>
      </c>
      <c r="J12" s="134" t="str">
        <f t="shared" si="2"/>
        <v/>
      </c>
      <c r="K12" s="183"/>
      <c r="L12" s="183"/>
      <c r="M12" s="183"/>
      <c r="N12" s="183"/>
    </row>
    <row r="13" spans="1:26" ht="20.100000000000001" customHeight="1">
      <c r="B13" s="573"/>
      <c r="C13" s="573"/>
      <c r="D13" s="187" t="str">
        <f t="shared" si="0"/>
        <v>CCU-011</v>
      </c>
      <c r="E13" s="188"/>
      <c r="F13" s="189"/>
      <c r="G13" s="128"/>
      <c r="H13" s="129" t="str">
        <f t="shared" si="1"/>
        <v/>
      </c>
      <c r="I13" s="128" t="str">
        <f>IF(G13&lt;&gt;"",IF(General!$F$15&lt;&gt;"",ROUNDUP((1-General!$F$15)*G13,0),G13),"")</f>
        <v/>
      </c>
      <c r="J13" s="129" t="str">
        <f t="shared" si="2"/>
        <v/>
      </c>
      <c r="K13" s="183"/>
      <c r="L13" s="183"/>
      <c r="M13" s="183"/>
      <c r="N13" s="183"/>
    </row>
    <row r="14" spans="1:26" s="122" customFormat="1" ht="20.100000000000001" customHeight="1">
      <c r="A14" s="211"/>
      <c r="B14" s="572"/>
      <c r="C14" s="572"/>
      <c r="D14" s="184" t="str">
        <f t="shared" si="0"/>
        <v>CCU-012</v>
      </c>
      <c r="E14" s="185"/>
      <c r="F14" s="186"/>
      <c r="G14" s="133"/>
      <c r="H14" s="134" t="str">
        <f t="shared" si="1"/>
        <v/>
      </c>
      <c r="I14" s="133" t="str">
        <f>IF(G14&lt;&gt;"",IF(General!$F$15&lt;&gt;"",ROUNDUP((1-General!$F$15)*G14,0),G14),"")</f>
        <v/>
      </c>
      <c r="J14" s="134" t="str">
        <f t="shared" si="2"/>
        <v/>
      </c>
      <c r="K14" s="183"/>
      <c r="L14" s="183"/>
      <c r="M14" s="183"/>
      <c r="N14" s="183"/>
      <c r="T14" s="106"/>
    </row>
    <row r="15" spans="1:26" s="122" customFormat="1" ht="20.100000000000001" customHeight="1">
      <c r="A15" s="211"/>
      <c r="B15" s="573"/>
      <c r="C15" s="573"/>
      <c r="D15" s="187" t="str">
        <f t="shared" si="0"/>
        <v>CCU-013</v>
      </c>
      <c r="E15" s="188"/>
      <c r="F15" s="189"/>
      <c r="G15" s="128"/>
      <c r="H15" s="129" t="str">
        <f t="shared" si="1"/>
        <v/>
      </c>
      <c r="I15" s="128" t="str">
        <f>IF(G15&lt;&gt;"",IF(General!$F$15&lt;&gt;"",ROUNDUP((1-General!$F$15)*G15,0),G15),"")</f>
        <v/>
      </c>
      <c r="J15" s="129" t="str">
        <f t="shared" si="2"/>
        <v/>
      </c>
      <c r="K15" s="183"/>
      <c r="L15" s="183"/>
      <c r="M15" s="183"/>
      <c r="N15" s="183"/>
      <c r="T15" s="106"/>
    </row>
    <row r="16" spans="1:26" s="122" customFormat="1" ht="20.100000000000001" customHeight="1">
      <c r="A16" s="211"/>
      <c r="B16" s="572"/>
      <c r="C16" s="572"/>
      <c r="D16" s="184" t="str">
        <f t="shared" si="0"/>
        <v>CCU-014</v>
      </c>
      <c r="E16" s="185"/>
      <c r="F16" s="186"/>
      <c r="G16" s="133"/>
      <c r="H16" s="134" t="str">
        <f t="shared" si="1"/>
        <v/>
      </c>
      <c r="I16" s="133" t="str">
        <f>IF(G16&lt;&gt;"",IF(General!$F$15&lt;&gt;"",ROUNDUP((1-General!$F$15)*G16,0),G16),"")</f>
        <v/>
      </c>
      <c r="J16" s="134" t="str">
        <f t="shared" si="2"/>
        <v/>
      </c>
      <c r="K16" s="183"/>
      <c r="L16" s="183"/>
      <c r="M16" s="183"/>
      <c r="N16" s="183"/>
      <c r="T16" s="106"/>
    </row>
    <row r="17" spans="1:20" s="122" customFormat="1" ht="20.100000000000001" customHeight="1">
      <c r="A17" s="211"/>
      <c r="B17" s="573"/>
      <c r="C17" s="573"/>
      <c r="D17" s="187" t="str">
        <f t="shared" si="0"/>
        <v>CCU-015</v>
      </c>
      <c r="E17" s="188"/>
      <c r="F17" s="189"/>
      <c r="G17" s="128"/>
      <c r="H17" s="129" t="str">
        <f t="shared" si="1"/>
        <v/>
      </c>
      <c r="I17" s="128" t="str">
        <f>IF(G17&lt;&gt;"",IF(General!$F$15&lt;&gt;"",ROUNDUP((1-General!$F$15)*G17,0),G17),"")</f>
        <v/>
      </c>
      <c r="J17" s="129" t="str">
        <f t="shared" si="2"/>
        <v/>
      </c>
      <c r="K17" s="183"/>
      <c r="L17" s="183"/>
      <c r="M17" s="183"/>
      <c r="N17" s="183"/>
      <c r="T17" s="106"/>
    </row>
    <row r="18" spans="1:20" s="122" customFormat="1" ht="20.100000000000001" customHeight="1">
      <c r="A18" s="211"/>
      <c r="B18" s="572"/>
      <c r="C18" s="572"/>
      <c r="D18" s="184" t="str">
        <f t="shared" si="0"/>
        <v>CCU-016</v>
      </c>
      <c r="E18" s="185"/>
      <c r="F18" s="186"/>
      <c r="G18" s="133"/>
      <c r="H18" s="134" t="str">
        <f t="shared" si="1"/>
        <v/>
      </c>
      <c r="I18" s="133" t="str">
        <f>IF(G18&lt;&gt;"",IF(General!$F$15&lt;&gt;"",ROUNDUP((1-General!$F$15)*G18,0),G18),"")</f>
        <v/>
      </c>
      <c r="J18" s="134" t="str">
        <f t="shared" si="2"/>
        <v/>
      </c>
      <c r="K18" s="183"/>
      <c r="L18" s="183"/>
      <c r="M18" s="183"/>
      <c r="N18" s="183"/>
      <c r="T18" s="106"/>
    </row>
    <row r="19" spans="1:20" s="122" customFormat="1" ht="20.100000000000001" customHeight="1">
      <c r="A19" s="211"/>
      <c r="B19" s="573"/>
      <c r="C19" s="573"/>
      <c r="D19" s="187" t="str">
        <f t="shared" si="0"/>
        <v>CCU-017</v>
      </c>
      <c r="E19" s="188"/>
      <c r="F19" s="189"/>
      <c r="G19" s="128"/>
      <c r="H19" s="129" t="str">
        <f t="shared" si="1"/>
        <v/>
      </c>
      <c r="I19" s="128" t="str">
        <f>IF(G19&lt;&gt;"",IF(General!$F$15&lt;&gt;"",ROUNDUP((1-General!$F$15)*G19,0),G19),"")</f>
        <v/>
      </c>
      <c r="J19" s="129" t="str">
        <f t="shared" si="2"/>
        <v/>
      </c>
      <c r="K19" s="183"/>
      <c r="L19" s="183"/>
      <c r="M19" s="183"/>
      <c r="N19" s="183"/>
      <c r="T19" s="106"/>
    </row>
    <row r="20" spans="1:20" ht="20.100000000000001" customHeight="1">
      <c r="B20" s="572"/>
      <c r="C20" s="572"/>
      <c r="D20" s="184" t="str">
        <f t="shared" si="0"/>
        <v>CCU-018</v>
      </c>
      <c r="E20" s="185"/>
      <c r="F20" s="186"/>
      <c r="G20" s="133"/>
      <c r="H20" s="134" t="str">
        <f t="shared" si="1"/>
        <v/>
      </c>
      <c r="I20" s="133" t="str">
        <f>IF(G20&lt;&gt;"",IF(General!$F$15&lt;&gt;"",ROUNDUP((1-General!$F$15)*G20,0),G20),"")</f>
        <v/>
      </c>
      <c r="J20" s="134" t="str">
        <f t="shared" si="2"/>
        <v/>
      </c>
      <c r="K20" s="183"/>
      <c r="L20" s="183"/>
      <c r="M20" s="183"/>
      <c r="N20" s="183"/>
    </row>
    <row r="21" spans="1:20" ht="20.100000000000001" customHeight="1">
      <c r="B21" s="573"/>
      <c r="C21" s="573"/>
      <c r="D21" s="187" t="str">
        <f t="shared" si="0"/>
        <v>CCU-019</v>
      </c>
      <c r="E21" s="188"/>
      <c r="F21" s="189"/>
      <c r="G21" s="128"/>
      <c r="H21" s="129" t="str">
        <f t="shared" si="1"/>
        <v/>
      </c>
      <c r="I21" s="128" t="str">
        <f>IF(G21&lt;&gt;"",IF(General!$F$15&lt;&gt;"",ROUNDUP((1-General!$F$15)*G21,0),G21),"")</f>
        <v/>
      </c>
      <c r="J21" s="129" t="str">
        <f t="shared" si="2"/>
        <v/>
      </c>
      <c r="K21" s="183"/>
      <c r="L21" s="183"/>
      <c r="M21" s="183"/>
      <c r="N21" s="183"/>
    </row>
    <row r="22" spans="1:20" s="122" customFormat="1" ht="20.100000000000001" customHeight="1">
      <c r="A22" s="211"/>
      <c r="B22" s="572"/>
      <c r="C22" s="572"/>
      <c r="D22" s="184" t="str">
        <f t="shared" si="0"/>
        <v>CCU-020</v>
      </c>
      <c r="E22" s="185"/>
      <c r="F22" s="186"/>
      <c r="G22" s="133"/>
      <c r="H22" s="134" t="str">
        <f t="shared" si="1"/>
        <v/>
      </c>
      <c r="I22" s="133" t="str">
        <f>IF(G22&lt;&gt;"",IF(General!$F$15&lt;&gt;"",ROUNDUP((1-General!$F$15)*G22,0),G22),"")</f>
        <v/>
      </c>
      <c r="J22" s="134" t="str">
        <f t="shared" si="2"/>
        <v/>
      </c>
      <c r="K22" s="183"/>
      <c r="L22" s="183"/>
      <c r="M22" s="183"/>
      <c r="N22" s="183"/>
      <c r="T22" s="106"/>
    </row>
    <row r="23" spans="1:20" s="104" customFormat="1" ht="20.100000000000001" customHeight="1">
      <c r="A23" s="211"/>
      <c r="B23" s="572"/>
      <c r="C23" s="572"/>
      <c r="D23" s="184" t="str">
        <f t="shared" ref="D23:D86" si="3">"CCU-0"&amp;ROW(B23)-2</f>
        <v>CCU-021</v>
      </c>
      <c r="E23" s="185"/>
      <c r="F23" s="186"/>
      <c r="G23" s="133"/>
      <c r="H23" s="134" t="str">
        <f t="shared" ref="H23:H86" si="4">IF(F23&lt;&gt;"",G23*F23,"")</f>
        <v/>
      </c>
      <c r="I23" s="133" t="str">
        <f>IF(G23&lt;&gt;"",IF(General!$F$15&lt;&gt;"",ROUNDUP((1-General!$F$15)*G23,0),G23),"")</f>
        <v/>
      </c>
      <c r="J23" s="134" t="str">
        <f t="shared" ref="J23:J86" si="5">IFERROR(IF(F23&lt;&gt;"",F23*I23,""),H23)</f>
        <v/>
      </c>
      <c r="K23" s="183"/>
      <c r="L23" s="183"/>
      <c r="M23" s="183"/>
      <c r="N23" s="183"/>
    </row>
    <row r="24" spans="1:20" s="104" customFormat="1" ht="20.100000000000001" customHeight="1">
      <c r="A24" s="211"/>
      <c r="B24" s="572"/>
      <c r="C24" s="572"/>
      <c r="D24" s="184" t="str">
        <f t="shared" si="3"/>
        <v>CCU-022</v>
      </c>
      <c r="E24" s="185"/>
      <c r="F24" s="186"/>
      <c r="G24" s="133"/>
      <c r="H24" s="134" t="str">
        <f t="shared" si="4"/>
        <v/>
      </c>
      <c r="I24" s="133" t="str">
        <f>IF(G24&lt;&gt;"",IF(General!$F$15&lt;&gt;"",ROUNDUP((1-General!$F$15)*G24,0),G24),"")</f>
        <v/>
      </c>
      <c r="J24" s="134" t="str">
        <f t="shared" si="5"/>
        <v/>
      </c>
      <c r="K24" s="183"/>
      <c r="L24" s="183"/>
      <c r="M24" s="183"/>
      <c r="N24" s="183"/>
    </row>
    <row r="25" spans="1:20" s="104" customFormat="1" ht="20.100000000000001" customHeight="1">
      <c r="A25" s="211"/>
      <c r="B25" s="572"/>
      <c r="C25" s="572"/>
      <c r="D25" s="184" t="str">
        <f t="shared" si="3"/>
        <v>CCU-023</v>
      </c>
      <c r="E25" s="185"/>
      <c r="F25" s="186"/>
      <c r="G25" s="133"/>
      <c r="H25" s="134" t="str">
        <f t="shared" si="4"/>
        <v/>
      </c>
      <c r="I25" s="133" t="str">
        <f>IF(G25&lt;&gt;"",IF(General!$F$15&lt;&gt;"",ROUNDUP((1-General!$F$15)*G25,0),G25),"")</f>
        <v/>
      </c>
      <c r="J25" s="134" t="str">
        <f t="shared" si="5"/>
        <v/>
      </c>
      <c r="K25" s="183"/>
      <c r="L25" s="183"/>
      <c r="M25" s="183"/>
      <c r="N25" s="183"/>
    </row>
    <row r="26" spans="1:20" s="104" customFormat="1" ht="20.100000000000001" customHeight="1">
      <c r="A26" s="211"/>
      <c r="B26" s="572"/>
      <c r="C26" s="572"/>
      <c r="D26" s="184" t="str">
        <f t="shared" si="3"/>
        <v>CCU-024</v>
      </c>
      <c r="E26" s="185"/>
      <c r="F26" s="186"/>
      <c r="G26" s="133"/>
      <c r="H26" s="134" t="str">
        <f t="shared" si="4"/>
        <v/>
      </c>
      <c r="I26" s="133" t="str">
        <f>IF(G26&lt;&gt;"",IF(General!$F$15&lt;&gt;"",ROUNDUP((1-General!$F$15)*G26,0),G26),"")</f>
        <v/>
      </c>
      <c r="J26" s="134" t="str">
        <f t="shared" si="5"/>
        <v/>
      </c>
      <c r="K26" s="183"/>
      <c r="L26" s="183"/>
      <c r="M26" s="183"/>
      <c r="N26" s="183"/>
    </row>
    <row r="27" spans="1:20" s="104" customFormat="1" ht="20.100000000000001" customHeight="1">
      <c r="A27" s="211"/>
      <c r="B27" s="572"/>
      <c r="C27" s="572"/>
      <c r="D27" s="184" t="str">
        <f t="shared" si="3"/>
        <v>CCU-025</v>
      </c>
      <c r="E27" s="185"/>
      <c r="F27" s="186"/>
      <c r="G27" s="133"/>
      <c r="H27" s="134" t="str">
        <f t="shared" si="4"/>
        <v/>
      </c>
      <c r="I27" s="133" t="str">
        <f>IF(G27&lt;&gt;"",IF(General!$F$15&lt;&gt;"",ROUNDUP((1-General!$F$15)*G27,0),G27),"")</f>
        <v/>
      </c>
      <c r="J27" s="134" t="str">
        <f t="shared" si="5"/>
        <v/>
      </c>
      <c r="K27" s="183"/>
      <c r="L27" s="183"/>
      <c r="M27" s="183"/>
      <c r="N27" s="183"/>
    </row>
    <row r="28" spans="1:20" s="104" customFormat="1" ht="20.100000000000001" customHeight="1">
      <c r="A28" s="211"/>
      <c r="B28" s="572"/>
      <c r="C28" s="572"/>
      <c r="D28" s="184" t="str">
        <f t="shared" si="3"/>
        <v>CCU-026</v>
      </c>
      <c r="E28" s="185"/>
      <c r="F28" s="186"/>
      <c r="G28" s="133"/>
      <c r="H28" s="134" t="str">
        <f t="shared" si="4"/>
        <v/>
      </c>
      <c r="I28" s="133" t="str">
        <f>IF(G28&lt;&gt;"",IF(General!$F$15&lt;&gt;"",ROUNDUP((1-General!$F$15)*G28,0),G28),"")</f>
        <v/>
      </c>
      <c r="J28" s="134" t="str">
        <f t="shared" si="5"/>
        <v/>
      </c>
      <c r="K28" s="183"/>
      <c r="L28" s="183"/>
      <c r="M28" s="183"/>
      <c r="N28" s="183"/>
    </row>
    <row r="29" spans="1:20" s="104" customFormat="1" ht="20.100000000000001" customHeight="1">
      <c r="A29" s="211"/>
      <c r="B29" s="572"/>
      <c r="C29" s="572"/>
      <c r="D29" s="184" t="str">
        <f t="shared" si="3"/>
        <v>CCU-027</v>
      </c>
      <c r="E29" s="185"/>
      <c r="F29" s="186"/>
      <c r="G29" s="133"/>
      <c r="H29" s="134" t="str">
        <f t="shared" si="4"/>
        <v/>
      </c>
      <c r="I29" s="133" t="str">
        <f>IF(G29&lt;&gt;"",IF(General!$F$15&lt;&gt;"",ROUNDUP((1-General!$F$15)*G29,0),G29),"")</f>
        <v/>
      </c>
      <c r="J29" s="134" t="str">
        <f t="shared" si="5"/>
        <v/>
      </c>
      <c r="K29" s="183"/>
      <c r="L29" s="183"/>
      <c r="M29" s="183"/>
      <c r="N29" s="183"/>
    </row>
    <row r="30" spans="1:20" s="104" customFormat="1" ht="20.100000000000001" customHeight="1">
      <c r="A30" s="211"/>
      <c r="B30" s="572"/>
      <c r="C30" s="572"/>
      <c r="D30" s="184" t="str">
        <f t="shared" si="3"/>
        <v>CCU-028</v>
      </c>
      <c r="E30" s="185"/>
      <c r="F30" s="186"/>
      <c r="G30" s="133"/>
      <c r="H30" s="134" t="str">
        <f t="shared" si="4"/>
        <v/>
      </c>
      <c r="I30" s="133" t="str">
        <f>IF(G30&lt;&gt;"",IF(General!$F$15&lt;&gt;"",ROUNDUP((1-General!$F$15)*G30,0),G30),"")</f>
        <v/>
      </c>
      <c r="J30" s="134" t="str">
        <f t="shared" si="5"/>
        <v/>
      </c>
      <c r="K30" s="183"/>
      <c r="L30" s="183"/>
      <c r="M30" s="183"/>
      <c r="N30" s="183"/>
    </row>
    <row r="31" spans="1:20" s="104" customFormat="1" ht="20.100000000000001" customHeight="1">
      <c r="A31" s="211"/>
      <c r="B31" s="572"/>
      <c r="C31" s="572"/>
      <c r="D31" s="184" t="str">
        <f t="shared" si="3"/>
        <v>CCU-029</v>
      </c>
      <c r="E31" s="185"/>
      <c r="F31" s="186"/>
      <c r="G31" s="133"/>
      <c r="H31" s="134" t="str">
        <f t="shared" si="4"/>
        <v/>
      </c>
      <c r="I31" s="133" t="str">
        <f>IF(G31&lt;&gt;"",IF(General!$F$15&lt;&gt;"",ROUNDUP((1-General!$F$15)*G31,0),G31),"")</f>
        <v/>
      </c>
      <c r="J31" s="134" t="str">
        <f t="shared" si="5"/>
        <v/>
      </c>
      <c r="K31" s="183"/>
      <c r="L31" s="183"/>
      <c r="M31" s="183"/>
      <c r="N31" s="183"/>
    </row>
    <row r="32" spans="1:20" s="104" customFormat="1" ht="20.100000000000001" customHeight="1">
      <c r="A32" s="211"/>
      <c r="B32" s="572"/>
      <c r="C32" s="572"/>
      <c r="D32" s="184" t="str">
        <f t="shared" si="3"/>
        <v>CCU-030</v>
      </c>
      <c r="E32" s="185"/>
      <c r="F32" s="186"/>
      <c r="G32" s="133"/>
      <c r="H32" s="134" t="str">
        <f t="shared" si="4"/>
        <v/>
      </c>
      <c r="I32" s="133" t="str">
        <f>IF(G32&lt;&gt;"",IF(General!$F$15&lt;&gt;"",ROUNDUP((1-General!$F$15)*G32,0),G32),"")</f>
        <v/>
      </c>
      <c r="J32" s="134" t="str">
        <f t="shared" si="5"/>
        <v/>
      </c>
      <c r="K32" s="183"/>
      <c r="L32" s="183"/>
      <c r="M32" s="183"/>
      <c r="N32" s="183"/>
    </row>
    <row r="33" spans="1:14" s="104" customFormat="1" ht="20.100000000000001" customHeight="1">
      <c r="A33" s="211"/>
      <c r="B33" s="572"/>
      <c r="C33" s="572"/>
      <c r="D33" s="184" t="str">
        <f t="shared" si="3"/>
        <v>CCU-031</v>
      </c>
      <c r="E33" s="185"/>
      <c r="F33" s="186"/>
      <c r="G33" s="133"/>
      <c r="H33" s="134" t="str">
        <f t="shared" si="4"/>
        <v/>
      </c>
      <c r="I33" s="133" t="str">
        <f>IF(G33&lt;&gt;"",IF(General!$F$15&lt;&gt;"",ROUNDUP((1-General!$F$15)*G33,0),G33),"")</f>
        <v/>
      </c>
      <c r="J33" s="134" t="str">
        <f t="shared" si="5"/>
        <v/>
      </c>
      <c r="K33" s="183"/>
      <c r="L33" s="183"/>
      <c r="M33" s="183"/>
      <c r="N33" s="183"/>
    </row>
    <row r="34" spans="1:14" s="104" customFormat="1" ht="20.100000000000001" customHeight="1">
      <c r="A34" s="211"/>
      <c r="B34" s="572"/>
      <c r="C34" s="572"/>
      <c r="D34" s="184" t="str">
        <f t="shared" si="3"/>
        <v>CCU-032</v>
      </c>
      <c r="E34" s="185"/>
      <c r="F34" s="186"/>
      <c r="G34" s="133"/>
      <c r="H34" s="134" t="str">
        <f t="shared" si="4"/>
        <v/>
      </c>
      <c r="I34" s="133" t="str">
        <f>IF(G34&lt;&gt;"",IF(General!$F$15&lt;&gt;"",ROUNDUP((1-General!$F$15)*G34,0),G34),"")</f>
        <v/>
      </c>
      <c r="J34" s="134" t="str">
        <f t="shared" si="5"/>
        <v/>
      </c>
      <c r="K34" s="183"/>
      <c r="L34" s="183"/>
      <c r="M34" s="183"/>
      <c r="N34" s="183"/>
    </row>
    <row r="35" spans="1:14" s="104" customFormat="1" ht="20.100000000000001" customHeight="1">
      <c r="A35" s="211"/>
      <c r="B35" s="572"/>
      <c r="C35" s="572"/>
      <c r="D35" s="184" t="str">
        <f t="shared" si="3"/>
        <v>CCU-033</v>
      </c>
      <c r="E35" s="185"/>
      <c r="F35" s="186"/>
      <c r="G35" s="133"/>
      <c r="H35" s="134" t="str">
        <f t="shared" si="4"/>
        <v/>
      </c>
      <c r="I35" s="133" t="str">
        <f>IF(G35&lt;&gt;"",IF(General!$F$15&lt;&gt;"",ROUNDUP((1-General!$F$15)*G35,0),G35),"")</f>
        <v/>
      </c>
      <c r="J35" s="134" t="str">
        <f t="shared" si="5"/>
        <v/>
      </c>
      <c r="K35" s="183"/>
      <c r="L35" s="183"/>
      <c r="M35" s="183"/>
      <c r="N35" s="183"/>
    </row>
    <row r="36" spans="1:14" s="104" customFormat="1" ht="20.100000000000001" customHeight="1">
      <c r="A36" s="211"/>
      <c r="B36" s="572"/>
      <c r="C36" s="572"/>
      <c r="D36" s="184" t="str">
        <f t="shared" si="3"/>
        <v>CCU-034</v>
      </c>
      <c r="E36" s="185"/>
      <c r="F36" s="186"/>
      <c r="G36" s="133"/>
      <c r="H36" s="134" t="str">
        <f t="shared" si="4"/>
        <v/>
      </c>
      <c r="I36" s="133" t="str">
        <f>IF(G36&lt;&gt;"",IF(General!$F$15&lt;&gt;"",ROUNDUP((1-General!$F$15)*G36,0),G36),"")</f>
        <v/>
      </c>
      <c r="J36" s="134" t="str">
        <f t="shared" si="5"/>
        <v/>
      </c>
      <c r="K36" s="183"/>
      <c r="L36" s="183"/>
      <c r="M36" s="183"/>
      <c r="N36" s="183"/>
    </row>
    <row r="37" spans="1:14" s="104" customFormat="1" ht="20.100000000000001" customHeight="1">
      <c r="A37" s="211"/>
      <c r="B37" s="572"/>
      <c r="C37" s="572"/>
      <c r="D37" s="184" t="str">
        <f t="shared" si="3"/>
        <v>CCU-035</v>
      </c>
      <c r="E37" s="185"/>
      <c r="F37" s="186"/>
      <c r="G37" s="133"/>
      <c r="H37" s="134" t="str">
        <f t="shared" si="4"/>
        <v/>
      </c>
      <c r="I37" s="133" t="str">
        <f>IF(G37&lt;&gt;"",IF(General!$F$15&lt;&gt;"",ROUNDUP((1-General!$F$15)*G37,0),G37),"")</f>
        <v/>
      </c>
      <c r="J37" s="134" t="str">
        <f t="shared" si="5"/>
        <v/>
      </c>
      <c r="K37" s="183"/>
      <c r="L37" s="183"/>
      <c r="M37" s="183"/>
      <c r="N37" s="183"/>
    </row>
    <row r="38" spans="1:14" s="104" customFormat="1" ht="20.100000000000001" customHeight="1">
      <c r="A38" s="211"/>
      <c r="B38" s="572"/>
      <c r="C38" s="572"/>
      <c r="D38" s="184" t="str">
        <f t="shared" si="3"/>
        <v>CCU-036</v>
      </c>
      <c r="E38" s="185"/>
      <c r="F38" s="186"/>
      <c r="G38" s="133"/>
      <c r="H38" s="134" t="str">
        <f t="shared" si="4"/>
        <v/>
      </c>
      <c r="I38" s="133" t="str">
        <f>IF(G38&lt;&gt;"",IF(General!$F$15&lt;&gt;"",ROUNDUP((1-General!$F$15)*G38,0),G38),"")</f>
        <v/>
      </c>
      <c r="J38" s="134" t="str">
        <f t="shared" si="5"/>
        <v/>
      </c>
      <c r="K38" s="183"/>
      <c r="L38" s="183"/>
      <c r="M38" s="183"/>
      <c r="N38" s="183"/>
    </row>
    <row r="39" spans="1:14" s="104" customFormat="1" ht="20.100000000000001" customHeight="1">
      <c r="A39" s="211"/>
      <c r="B39" s="572"/>
      <c r="C39" s="572"/>
      <c r="D39" s="184" t="str">
        <f t="shared" si="3"/>
        <v>CCU-037</v>
      </c>
      <c r="E39" s="185"/>
      <c r="F39" s="186"/>
      <c r="G39" s="133"/>
      <c r="H39" s="134" t="str">
        <f t="shared" si="4"/>
        <v/>
      </c>
      <c r="I39" s="133" t="str">
        <f>IF(G39&lt;&gt;"",IF(General!$F$15&lt;&gt;"",ROUNDUP((1-General!$F$15)*G39,0),G39),"")</f>
        <v/>
      </c>
      <c r="J39" s="134" t="str">
        <f t="shared" si="5"/>
        <v/>
      </c>
      <c r="K39" s="183"/>
      <c r="L39" s="183"/>
      <c r="M39" s="183"/>
      <c r="N39" s="183"/>
    </row>
    <row r="40" spans="1:14" s="104" customFormat="1" ht="20.100000000000001" customHeight="1">
      <c r="A40" s="211"/>
      <c r="B40" s="572"/>
      <c r="C40" s="572"/>
      <c r="D40" s="184" t="str">
        <f t="shared" si="3"/>
        <v>CCU-038</v>
      </c>
      <c r="E40" s="185"/>
      <c r="F40" s="186"/>
      <c r="G40" s="133"/>
      <c r="H40" s="134" t="str">
        <f t="shared" si="4"/>
        <v/>
      </c>
      <c r="I40" s="133" t="str">
        <f>IF(G40&lt;&gt;"",IF(General!$F$15&lt;&gt;"",ROUNDUP((1-General!$F$15)*G40,0),G40),"")</f>
        <v/>
      </c>
      <c r="J40" s="134" t="str">
        <f t="shared" si="5"/>
        <v/>
      </c>
      <c r="K40" s="183"/>
      <c r="L40" s="183"/>
      <c r="M40" s="183"/>
      <c r="N40" s="183"/>
    </row>
    <row r="41" spans="1:14" s="104" customFormat="1" ht="20.100000000000001" customHeight="1">
      <c r="A41" s="211"/>
      <c r="B41" s="572"/>
      <c r="C41" s="572"/>
      <c r="D41" s="184" t="str">
        <f t="shared" si="3"/>
        <v>CCU-039</v>
      </c>
      <c r="E41" s="185"/>
      <c r="F41" s="186"/>
      <c r="G41" s="133"/>
      <c r="H41" s="134" t="str">
        <f t="shared" si="4"/>
        <v/>
      </c>
      <c r="I41" s="133" t="str">
        <f>IF(G41&lt;&gt;"",IF(General!$F$15&lt;&gt;"",ROUNDUP((1-General!$F$15)*G41,0),G41),"")</f>
        <v/>
      </c>
      <c r="J41" s="134" t="str">
        <f t="shared" si="5"/>
        <v/>
      </c>
      <c r="K41" s="183"/>
      <c r="L41" s="183"/>
      <c r="M41" s="183"/>
      <c r="N41" s="183"/>
    </row>
    <row r="42" spans="1:14" s="104" customFormat="1" ht="20.100000000000001" customHeight="1">
      <c r="A42" s="211"/>
      <c r="B42" s="572"/>
      <c r="C42" s="572"/>
      <c r="D42" s="184" t="str">
        <f t="shared" si="3"/>
        <v>CCU-040</v>
      </c>
      <c r="E42" s="185"/>
      <c r="F42" s="186"/>
      <c r="G42" s="133"/>
      <c r="H42" s="134" t="str">
        <f t="shared" si="4"/>
        <v/>
      </c>
      <c r="I42" s="133" t="str">
        <f>IF(G42&lt;&gt;"",IF(General!$F$15&lt;&gt;"",ROUNDUP((1-General!$F$15)*G42,0),G42),"")</f>
        <v/>
      </c>
      <c r="J42" s="134" t="str">
        <f t="shared" si="5"/>
        <v/>
      </c>
      <c r="K42" s="183"/>
      <c r="L42" s="183"/>
      <c r="M42" s="183"/>
      <c r="N42" s="183"/>
    </row>
    <row r="43" spans="1:14" s="104" customFormat="1" ht="20.100000000000001" customHeight="1">
      <c r="A43" s="211"/>
      <c r="B43" s="572"/>
      <c r="C43" s="572"/>
      <c r="D43" s="184" t="str">
        <f t="shared" si="3"/>
        <v>CCU-041</v>
      </c>
      <c r="E43" s="185"/>
      <c r="F43" s="186"/>
      <c r="G43" s="133"/>
      <c r="H43" s="134" t="str">
        <f t="shared" si="4"/>
        <v/>
      </c>
      <c r="I43" s="133" t="str">
        <f>IF(G43&lt;&gt;"",IF(General!$F$15&lt;&gt;"",ROUNDUP((1-General!$F$15)*G43,0),G43),"")</f>
        <v/>
      </c>
      <c r="J43" s="134" t="str">
        <f t="shared" si="5"/>
        <v/>
      </c>
      <c r="K43" s="183"/>
      <c r="L43" s="183"/>
      <c r="M43" s="183"/>
      <c r="N43" s="183"/>
    </row>
    <row r="44" spans="1:14" s="104" customFormat="1" ht="20.100000000000001" customHeight="1">
      <c r="A44" s="211"/>
      <c r="B44" s="572"/>
      <c r="C44" s="572"/>
      <c r="D44" s="184" t="str">
        <f t="shared" si="3"/>
        <v>CCU-042</v>
      </c>
      <c r="E44" s="185"/>
      <c r="F44" s="186"/>
      <c r="G44" s="133"/>
      <c r="H44" s="134" t="str">
        <f t="shared" si="4"/>
        <v/>
      </c>
      <c r="I44" s="133" t="str">
        <f>IF(G44&lt;&gt;"",IF(General!$F$15&lt;&gt;"",ROUNDUP((1-General!$F$15)*G44,0),G44),"")</f>
        <v/>
      </c>
      <c r="J44" s="134" t="str">
        <f t="shared" si="5"/>
        <v/>
      </c>
      <c r="K44" s="183"/>
      <c r="L44" s="183"/>
      <c r="M44" s="183"/>
      <c r="N44" s="183"/>
    </row>
    <row r="45" spans="1:14" s="104" customFormat="1" ht="20.100000000000001" customHeight="1">
      <c r="A45" s="211"/>
      <c r="B45" s="572"/>
      <c r="C45" s="572"/>
      <c r="D45" s="184" t="str">
        <f t="shared" si="3"/>
        <v>CCU-043</v>
      </c>
      <c r="E45" s="185"/>
      <c r="F45" s="186"/>
      <c r="G45" s="133"/>
      <c r="H45" s="134" t="str">
        <f t="shared" si="4"/>
        <v/>
      </c>
      <c r="I45" s="133" t="str">
        <f>IF(G45&lt;&gt;"",IF(General!$F$15&lt;&gt;"",ROUNDUP((1-General!$F$15)*G45,0),G45),"")</f>
        <v/>
      </c>
      <c r="J45" s="134" t="str">
        <f t="shared" si="5"/>
        <v/>
      </c>
      <c r="K45" s="183"/>
      <c r="L45" s="183"/>
      <c r="M45" s="183"/>
      <c r="N45" s="183"/>
    </row>
    <row r="46" spans="1:14" s="104" customFormat="1" ht="20.100000000000001" customHeight="1">
      <c r="A46" s="211"/>
      <c r="B46" s="572"/>
      <c r="C46" s="572"/>
      <c r="D46" s="184" t="str">
        <f t="shared" si="3"/>
        <v>CCU-044</v>
      </c>
      <c r="E46" s="185"/>
      <c r="F46" s="186"/>
      <c r="G46" s="133"/>
      <c r="H46" s="134" t="str">
        <f t="shared" si="4"/>
        <v/>
      </c>
      <c r="I46" s="133" t="str">
        <f>IF(G46&lt;&gt;"",IF(General!$F$15&lt;&gt;"",ROUNDUP((1-General!$F$15)*G46,0),G46),"")</f>
        <v/>
      </c>
      <c r="J46" s="134" t="str">
        <f t="shared" si="5"/>
        <v/>
      </c>
      <c r="K46" s="183"/>
      <c r="L46" s="183"/>
      <c r="M46" s="183"/>
      <c r="N46" s="183"/>
    </row>
    <row r="47" spans="1:14" s="104" customFormat="1" ht="20.100000000000001" customHeight="1">
      <c r="A47" s="211"/>
      <c r="B47" s="572"/>
      <c r="C47" s="572"/>
      <c r="D47" s="184" t="str">
        <f t="shared" si="3"/>
        <v>CCU-045</v>
      </c>
      <c r="E47" s="185"/>
      <c r="F47" s="186"/>
      <c r="G47" s="133"/>
      <c r="H47" s="134" t="str">
        <f t="shared" si="4"/>
        <v/>
      </c>
      <c r="I47" s="133" t="str">
        <f>IF(G47&lt;&gt;"",IF(General!$F$15&lt;&gt;"",ROUNDUP((1-General!$F$15)*G47,0),G47),"")</f>
        <v/>
      </c>
      <c r="J47" s="134" t="str">
        <f t="shared" si="5"/>
        <v/>
      </c>
      <c r="K47" s="183"/>
      <c r="L47" s="183"/>
      <c r="M47" s="183"/>
      <c r="N47" s="183"/>
    </row>
    <row r="48" spans="1:14" s="104" customFormat="1" ht="20.100000000000001" customHeight="1">
      <c r="A48" s="211"/>
      <c r="B48" s="572"/>
      <c r="C48" s="572"/>
      <c r="D48" s="184" t="str">
        <f t="shared" si="3"/>
        <v>CCU-046</v>
      </c>
      <c r="E48" s="185"/>
      <c r="F48" s="186"/>
      <c r="G48" s="133"/>
      <c r="H48" s="134" t="str">
        <f t="shared" si="4"/>
        <v/>
      </c>
      <c r="I48" s="133" t="str">
        <f>IF(G48&lt;&gt;"",IF(General!$F$15&lt;&gt;"",ROUNDUP((1-General!$F$15)*G48,0),G48),"")</f>
        <v/>
      </c>
      <c r="J48" s="134" t="str">
        <f t="shared" si="5"/>
        <v/>
      </c>
      <c r="K48" s="183"/>
      <c r="L48" s="183"/>
      <c r="M48" s="183"/>
      <c r="N48" s="183"/>
    </row>
    <row r="49" spans="1:14" s="104" customFormat="1" ht="20.100000000000001" customHeight="1">
      <c r="A49" s="211"/>
      <c r="B49" s="572"/>
      <c r="C49" s="572"/>
      <c r="D49" s="184" t="str">
        <f t="shared" si="3"/>
        <v>CCU-047</v>
      </c>
      <c r="E49" s="185"/>
      <c r="F49" s="186"/>
      <c r="G49" s="133"/>
      <c r="H49" s="134" t="str">
        <f t="shared" si="4"/>
        <v/>
      </c>
      <c r="I49" s="133" t="str">
        <f>IF(G49&lt;&gt;"",IF(General!$F$15&lt;&gt;"",ROUNDUP((1-General!$F$15)*G49,0),G49),"")</f>
        <v/>
      </c>
      <c r="J49" s="134" t="str">
        <f t="shared" si="5"/>
        <v/>
      </c>
      <c r="K49" s="183"/>
      <c r="L49" s="183"/>
      <c r="M49" s="183"/>
      <c r="N49" s="183"/>
    </row>
    <row r="50" spans="1:14" s="104" customFormat="1" ht="20.100000000000001" customHeight="1">
      <c r="A50" s="211"/>
      <c r="B50" s="572"/>
      <c r="C50" s="572"/>
      <c r="D50" s="184" t="str">
        <f t="shared" si="3"/>
        <v>CCU-048</v>
      </c>
      <c r="E50" s="185"/>
      <c r="F50" s="186"/>
      <c r="G50" s="133"/>
      <c r="H50" s="134" t="str">
        <f t="shared" si="4"/>
        <v/>
      </c>
      <c r="I50" s="133" t="str">
        <f>IF(G50&lt;&gt;"",IF(General!$F$15&lt;&gt;"",ROUNDUP((1-General!$F$15)*G50,0),G50),"")</f>
        <v/>
      </c>
      <c r="J50" s="134" t="str">
        <f t="shared" si="5"/>
        <v/>
      </c>
      <c r="K50" s="183"/>
      <c r="L50" s="183"/>
      <c r="M50" s="183"/>
      <c r="N50" s="183"/>
    </row>
    <row r="51" spans="1:14" s="104" customFormat="1" ht="20.100000000000001" customHeight="1">
      <c r="A51" s="211"/>
      <c r="B51" s="572"/>
      <c r="C51" s="572"/>
      <c r="D51" s="184" t="str">
        <f t="shared" si="3"/>
        <v>CCU-049</v>
      </c>
      <c r="E51" s="185"/>
      <c r="F51" s="186"/>
      <c r="G51" s="133"/>
      <c r="H51" s="134" t="str">
        <f t="shared" si="4"/>
        <v/>
      </c>
      <c r="I51" s="133" t="str">
        <f>IF(G51&lt;&gt;"",IF(General!$F$15&lt;&gt;"",ROUNDUP((1-General!$F$15)*G51,0),G51),"")</f>
        <v/>
      </c>
      <c r="J51" s="134" t="str">
        <f t="shared" si="5"/>
        <v/>
      </c>
      <c r="K51" s="183"/>
      <c r="L51" s="183"/>
      <c r="M51" s="183"/>
      <c r="N51" s="183"/>
    </row>
    <row r="52" spans="1:14" s="104" customFormat="1" ht="20.100000000000001" customHeight="1">
      <c r="A52" s="211"/>
      <c r="B52" s="572"/>
      <c r="C52" s="572"/>
      <c r="D52" s="184" t="str">
        <f t="shared" si="3"/>
        <v>CCU-050</v>
      </c>
      <c r="E52" s="185"/>
      <c r="F52" s="186"/>
      <c r="G52" s="133"/>
      <c r="H52" s="134" t="str">
        <f t="shared" si="4"/>
        <v/>
      </c>
      <c r="I52" s="133" t="str">
        <f>IF(G52&lt;&gt;"",IF(General!$F$15&lt;&gt;"",ROUNDUP((1-General!$F$15)*G52,0),G52),"")</f>
        <v/>
      </c>
      <c r="J52" s="134" t="str">
        <f t="shared" si="5"/>
        <v/>
      </c>
      <c r="K52" s="183"/>
      <c r="L52" s="183"/>
      <c r="M52" s="183"/>
      <c r="N52" s="183"/>
    </row>
    <row r="53" spans="1:14" s="104" customFormat="1" ht="20.100000000000001" customHeight="1">
      <c r="A53" s="211"/>
      <c r="B53" s="572"/>
      <c r="C53" s="572"/>
      <c r="D53" s="184" t="str">
        <f t="shared" si="3"/>
        <v>CCU-051</v>
      </c>
      <c r="E53" s="185"/>
      <c r="F53" s="186"/>
      <c r="G53" s="133"/>
      <c r="H53" s="134" t="str">
        <f t="shared" si="4"/>
        <v/>
      </c>
      <c r="I53" s="133" t="str">
        <f>IF(G53&lt;&gt;"",IF(General!$F$15&lt;&gt;"",ROUNDUP((1-General!$F$15)*G53,0),G53),"")</f>
        <v/>
      </c>
      <c r="J53" s="134" t="str">
        <f t="shared" si="5"/>
        <v/>
      </c>
      <c r="K53" s="183"/>
      <c r="L53" s="183"/>
      <c r="M53" s="183"/>
      <c r="N53" s="183"/>
    </row>
    <row r="54" spans="1:14" s="104" customFormat="1" ht="20.100000000000001" customHeight="1">
      <c r="A54" s="211"/>
      <c r="B54" s="572"/>
      <c r="C54" s="572"/>
      <c r="D54" s="184" t="str">
        <f t="shared" si="3"/>
        <v>CCU-052</v>
      </c>
      <c r="E54" s="185"/>
      <c r="F54" s="186"/>
      <c r="G54" s="133"/>
      <c r="H54" s="134" t="str">
        <f t="shared" si="4"/>
        <v/>
      </c>
      <c r="I54" s="133" t="str">
        <f>IF(G54&lt;&gt;"",IF(General!$F$15&lt;&gt;"",ROUNDUP((1-General!$F$15)*G54,0),G54),"")</f>
        <v/>
      </c>
      <c r="J54" s="134" t="str">
        <f t="shared" si="5"/>
        <v/>
      </c>
      <c r="K54" s="183"/>
      <c r="L54" s="183"/>
      <c r="M54" s="183"/>
      <c r="N54" s="183"/>
    </row>
    <row r="55" spans="1:14" s="104" customFormat="1" ht="20.100000000000001" customHeight="1">
      <c r="A55" s="211"/>
      <c r="B55" s="572"/>
      <c r="C55" s="572"/>
      <c r="D55" s="184" t="str">
        <f t="shared" si="3"/>
        <v>CCU-053</v>
      </c>
      <c r="E55" s="185"/>
      <c r="F55" s="186"/>
      <c r="G55" s="133"/>
      <c r="H55" s="134" t="str">
        <f t="shared" si="4"/>
        <v/>
      </c>
      <c r="I55" s="133" t="str">
        <f>IF(G55&lt;&gt;"",IF(General!$F$15&lt;&gt;"",ROUNDUP((1-General!$F$15)*G55,0),G55),"")</f>
        <v/>
      </c>
      <c r="J55" s="134" t="str">
        <f t="shared" si="5"/>
        <v/>
      </c>
      <c r="K55" s="183"/>
      <c r="L55" s="183"/>
      <c r="M55" s="183"/>
      <c r="N55" s="183"/>
    </row>
    <row r="56" spans="1:14" s="104" customFormat="1" ht="20.100000000000001" customHeight="1">
      <c r="A56" s="211"/>
      <c r="B56" s="572"/>
      <c r="C56" s="572"/>
      <c r="D56" s="184" t="str">
        <f t="shared" si="3"/>
        <v>CCU-054</v>
      </c>
      <c r="E56" s="185"/>
      <c r="F56" s="186"/>
      <c r="G56" s="133"/>
      <c r="H56" s="134" t="str">
        <f t="shared" si="4"/>
        <v/>
      </c>
      <c r="I56" s="133" t="str">
        <f>IF(G56&lt;&gt;"",IF(General!$F$15&lt;&gt;"",ROUNDUP((1-General!$F$15)*G56,0),G56),"")</f>
        <v/>
      </c>
      <c r="J56" s="134" t="str">
        <f t="shared" si="5"/>
        <v/>
      </c>
      <c r="K56" s="183"/>
      <c r="L56" s="183"/>
      <c r="M56" s="183"/>
      <c r="N56" s="183"/>
    </row>
    <row r="57" spans="1:14" s="104" customFormat="1" ht="20.100000000000001" customHeight="1">
      <c r="A57" s="211"/>
      <c r="B57" s="572"/>
      <c r="C57" s="572"/>
      <c r="D57" s="184" t="str">
        <f t="shared" si="3"/>
        <v>CCU-055</v>
      </c>
      <c r="E57" s="185"/>
      <c r="F57" s="186"/>
      <c r="G57" s="133"/>
      <c r="H57" s="134" t="str">
        <f t="shared" si="4"/>
        <v/>
      </c>
      <c r="I57" s="133" t="str">
        <f>IF(G57&lt;&gt;"",IF(General!$F$15&lt;&gt;"",ROUNDUP((1-General!$F$15)*G57,0),G57),"")</f>
        <v/>
      </c>
      <c r="J57" s="134" t="str">
        <f t="shared" si="5"/>
        <v/>
      </c>
      <c r="K57" s="183"/>
      <c r="L57" s="183"/>
      <c r="M57" s="183"/>
      <c r="N57" s="183"/>
    </row>
    <row r="58" spans="1:14" s="104" customFormat="1" ht="20.100000000000001" customHeight="1">
      <c r="A58" s="211"/>
      <c r="B58" s="572"/>
      <c r="C58" s="572"/>
      <c r="D58" s="184" t="str">
        <f t="shared" si="3"/>
        <v>CCU-056</v>
      </c>
      <c r="E58" s="185"/>
      <c r="F58" s="186"/>
      <c r="G58" s="133"/>
      <c r="H58" s="134" t="str">
        <f t="shared" si="4"/>
        <v/>
      </c>
      <c r="I58" s="133" t="str">
        <f>IF(G58&lt;&gt;"",IF(General!$F$15&lt;&gt;"",ROUNDUP((1-General!$F$15)*G58,0),G58),"")</f>
        <v/>
      </c>
      <c r="J58" s="134" t="str">
        <f t="shared" si="5"/>
        <v/>
      </c>
      <c r="K58" s="183"/>
      <c r="L58" s="183"/>
      <c r="M58" s="183"/>
      <c r="N58" s="183"/>
    </row>
    <row r="59" spans="1:14" s="104" customFormat="1" ht="20.100000000000001" customHeight="1">
      <c r="A59" s="211"/>
      <c r="B59" s="572"/>
      <c r="C59" s="572"/>
      <c r="D59" s="184" t="str">
        <f t="shared" si="3"/>
        <v>CCU-057</v>
      </c>
      <c r="E59" s="185"/>
      <c r="F59" s="186"/>
      <c r="G59" s="133"/>
      <c r="H59" s="134" t="str">
        <f t="shared" si="4"/>
        <v/>
      </c>
      <c r="I59" s="133" t="str">
        <f>IF(G59&lt;&gt;"",IF(General!$F$15&lt;&gt;"",ROUNDUP((1-General!$F$15)*G59,0),G59),"")</f>
        <v/>
      </c>
      <c r="J59" s="134" t="str">
        <f t="shared" si="5"/>
        <v/>
      </c>
      <c r="K59" s="183"/>
      <c r="L59" s="183"/>
      <c r="M59" s="183"/>
      <c r="N59" s="183"/>
    </row>
    <row r="60" spans="1:14" s="104" customFormat="1" ht="20.100000000000001" customHeight="1">
      <c r="A60" s="211"/>
      <c r="B60" s="572"/>
      <c r="C60" s="572"/>
      <c r="D60" s="184" t="str">
        <f t="shared" si="3"/>
        <v>CCU-058</v>
      </c>
      <c r="E60" s="185"/>
      <c r="F60" s="186"/>
      <c r="G60" s="133"/>
      <c r="H60" s="134" t="str">
        <f t="shared" si="4"/>
        <v/>
      </c>
      <c r="I60" s="133" t="str">
        <f>IF(G60&lt;&gt;"",IF(General!$F$15&lt;&gt;"",ROUNDUP((1-General!$F$15)*G60,0),G60),"")</f>
        <v/>
      </c>
      <c r="J60" s="134" t="str">
        <f t="shared" si="5"/>
        <v/>
      </c>
      <c r="K60" s="183"/>
      <c r="L60" s="183"/>
      <c r="M60" s="183"/>
      <c r="N60" s="183"/>
    </row>
    <row r="61" spans="1:14" s="104" customFormat="1" ht="20.100000000000001" customHeight="1">
      <c r="A61" s="211"/>
      <c r="B61" s="572"/>
      <c r="C61" s="572"/>
      <c r="D61" s="184" t="str">
        <f t="shared" si="3"/>
        <v>CCU-059</v>
      </c>
      <c r="E61" s="185"/>
      <c r="F61" s="186"/>
      <c r="G61" s="133"/>
      <c r="H61" s="134" t="str">
        <f t="shared" si="4"/>
        <v/>
      </c>
      <c r="I61" s="133" t="str">
        <f>IF(G61&lt;&gt;"",IF(General!$F$15&lt;&gt;"",ROUNDUP((1-General!$F$15)*G61,0),G61),"")</f>
        <v/>
      </c>
      <c r="J61" s="134" t="str">
        <f t="shared" si="5"/>
        <v/>
      </c>
      <c r="K61" s="183"/>
      <c r="L61" s="183"/>
      <c r="M61" s="183"/>
      <c r="N61" s="183"/>
    </row>
    <row r="62" spans="1:14" s="104" customFormat="1" ht="20.100000000000001" customHeight="1">
      <c r="A62" s="211"/>
      <c r="B62" s="572"/>
      <c r="C62" s="572"/>
      <c r="D62" s="184" t="str">
        <f t="shared" si="3"/>
        <v>CCU-060</v>
      </c>
      <c r="E62" s="185"/>
      <c r="F62" s="186"/>
      <c r="G62" s="133"/>
      <c r="H62" s="134" t="str">
        <f t="shared" si="4"/>
        <v/>
      </c>
      <c r="I62" s="133" t="str">
        <f>IF(G62&lt;&gt;"",IF(General!$F$15&lt;&gt;"",ROUNDUP((1-General!$F$15)*G62,0),G62),"")</f>
        <v/>
      </c>
      <c r="J62" s="134" t="str">
        <f t="shared" si="5"/>
        <v/>
      </c>
      <c r="K62" s="183"/>
      <c r="L62" s="183"/>
      <c r="M62" s="183"/>
      <c r="N62" s="183"/>
    </row>
    <row r="63" spans="1:14" s="104" customFormat="1" ht="20.100000000000001" customHeight="1">
      <c r="A63" s="211"/>
      <c r="B63" s="572"/>
      <c r="C63" s="572"/>
      <c r="D63" s="184" t="str">
        <f t="shared" si="3"/>
        <v>CCU-061</v>
      </c>
      <c r="E63" s="185"/>
      <c r="F63" s="186"/>
      <c r="G63" s="133"/>
      <c r="H63" s="134" t="str">
        <f t="shared" si="4"/>
        <v/>
      </c>
      <c r="I63" s="133" t="str">
        <f>IF(G63&lt;&gt;"",IF(General!$F$15&lt;&gt;"",ROUNDUP((1-General!$F$15)*G63,0),G63),"")</f>
        <v/>
      </c>
      <c r="J63" s="134" t="str">
        <f t="shared" si="5"/>
        <v/>
      </c>
      <c r="K63" s="183"/>
      <c r="L63" s="183"/>
      <c r="M63" s="183"/>
      <c r="N63" s="183"/>
    </row>
    <row r="64" spans="1:14" s="104" customFormat="1" ht="20.100000000000001" customHeight="1">
      <c r="A64" s="211"/>
      <c r="B64" s="572"/>
      <c r="C64" s="572"/>
      <c r="D64" s="184" t="str">
        <f t="shared" si="3"/>
        <v>CCU-062</v>
      </c>
      <c r="E64" s="185"/>
      <c r="F64" s="186"/>
      <c r="G64" s="133"/>
      <c r="H64" s="134" t="str">
        <f t="shared" si="4"/>
        <v/>
      </c>
      <c r="I64" s="133" t="str">
        <f>IF(G64&lt;&gt;"",IF(General!$F$15&lt;&gt;"",ROUNDUP((1-General!$F$15)*G64,0),G64),"")</f>
        <v/>
      </c>
      <c r="J64" s="134" t="str">
        <f t="shared" si="5"/>
        <v/>
      </c>
      <c r="K64" s="183"/>
      <c r="L64" s="183"/>
      <c r="M64" s="183"/>
      <c r="N64" s="183"/>
    </row>
    <row r="65" spans="1:14" s="104" customFormat="1" ht="20.100000000000001" customHeight="1">
      <c r="A65" s="211"/>
      <c r="B65" s="572"/>
      <c r="C65" s="572"/>
      <c r="D65" s="184" t="str">
        <f t="shared" si="3"/>
        <v>CCU-063</v>
      </c>
      <c r="E65" s="185"/>
      <c r="F65" s="186"/>
      <c r="G65" s="133"/>
      <c r="H65" s="134" t="str">
        <f t="shared" si="4"/>
        <v/>
      </c>
      <c r="I65" s="133" t="str">
        <f>IF(G65&lt;&gt;"",IF(General!$F$15&lt;&gt;"",ROUNDUP((1-General!$F$15)*G65,0),G65),"")</f>
        <v/>
      </c>
      <c r="J65" s="134" t="str">
        <f t="shared" si="5"/>
        <v/>
      </c>
      <c r="K65" s="183"/>
      <c r="L65" s="183"/>
      <c r="M65" s="183"/>
      <c r="N65" s="183"/>
    </row>
    <row r="66" spans="1:14" s="104" customFormat="1" ht="20.100000000000001" customHeight="1">
      <c r="A66" s="211"/>
      <c r="B66" s="572"/>
      <c r="C66" s="572"/>
      <c r="D66" s="184" t="str">
        <f t="shared" si="3"/>
        <v>CCU-064</v>
      </c>
      <c r="E66" s="185"/>
      <c r="F66" s="186"/>
      <c r="G66" s="133"/>
      <c r="H66" s="134" t="str">
        <f t="shared" si="4"/>
        <v/>
      </c>
      <c r="I66" s="133" t="str">
        <f>IF(G66&lt;&gt;"",IF(General!$F$15&lt;&gt;"",ROUNDUP((1-General!$F$15)*G66,0),G66),"")</f>
        <v/>
      </c>
      <c r="J66" s="134" t="str">
        <f t="shared" si="5"/>
        <v/>
      </c>
      <c r="K66" s="183"/>
      <c r="L66" s="183"/>
      <c r="M66" s="183"/>
      <c r="N66" s="183"/>
    </row>
    <row r="67" spans="1:14" s="104" customFormat="1" ht="20.100000000000001" customHeight="1">
      <c r="A67" s="211"/>
      <c r="B67" s="572"/>
      <c r="C67" s="572"/>
      <c r="D67" s="184" t="str">
        <f t="shared" si="3"/>
        <v>CCU-065</v>
      </c>
      <c r="E67" s="185"/>
      <c r="F67" s="186"/>
      <c r="G67" s="133"/>
      <c r="H67" s="134" t="str">
        <f t="shared" si="4"/>
        <v/>
      </c>
      <c r="I67" s="133" t="str">
        <f>IF(G67&lt;&gt;"",IF(General!$F$15&lt;&gt;"",ROUNDUP((1-General!$F$15)*G67,0),G67),"")</f>
        <v/>
      </c>
      <c r="J67" s="134" t="str">
        <f t="shared" si="5"/>
        <v/>
      </c>
      <c r="K67" s="183"/>
      <c r="L67" s="183"/>
      <c r="M67" s="183"/>
      <c r="N67" s="183"/>
    </row>
    <row r="68" spans="1:14" s="104" customFormat="1" ht="20.100000000000001" customHeight="1">
      <c r="A68" s="211"/>
      <c r="B68" s="572"/>
      <c r="C68" s="572"/>
      <c r="D68" s="184" t="str">
        <f t="shared" si="3"/>
        <v>CCU-066</v>
      </c>
      <c r="E68" s="185"/>
      <c r="F68" s="186"/>
      <c r="G68" s="133"/>
      <c r="H68" s="134" t="str">
        <f t="shared" si="4"/>
        <v/>
      </c>
      <c r="I68" s="133" t="str">
        <f>IF(G68&lt;&gt;"",IF(General!$F$15&lt;&gt;"",ROUNDUP((1-General!$F$15)*G68,0),G68),"")</f>
        <v/>
      </c>
      <c r="J68" s="134" t="str">
        <f t="shared" si="5"/>
        <v/>
      </c>
      <c r="K68" s="183"/>
      <c r="L68" s="183"/>
      <c r="M68" s="183"/>
      <c r="N68" s="183"/>
    </row>
    <row r="69" spans="1:14" s="104" customFormat="1" ht="20.100000000000001" customHeight="1">
      <c r="A69" s="211"/>
      <c r="B69" s="572"/>
      <c r="C69" s="572"/>
      <c r="D69" s="184" t="str">
        <f t="shared" si="3"/>
        <v>CCU-067</v>
      </c>
      <c r="E69" s="185"/>
      <c r="F69" s="186"/>
      <c r="G69" s="133"/>
      <c r="H69" s="134" t="str">
        <f t="shared" si="4"/>
        <v/>
      </c>
      <c r="I69" s="133" t="str">
        <f>IF(G69&lt;&gt;"",IF(General!$F$15&lt;&gt;"",ROUNDUP((1-General!$F$15)*G69,0),G69),"")</f>
        <v/>
      </c>
      <c r="J69" s="134" t="str">
        <f t="shared" si="5"/>
        <v/>
      </c>
      <c r="K69" s="183"/>
      <c r="L69" s="183"/>
      <c r="M69" s="183"/>
      <c r="N69" s="183"/>
    </row>
    <row r="70" spans="1:14" s="104" customFormat="1" ht="20.100000000000001" customHeight="1">
      <c r="A70" s="211"/>
      <c r="B70" s="572"/>
      <c r="C70" s="572"/>
      <c r="D70" s="184" t="str">
        <f t="shared" si="3"/>
        <v>CCU-068</v>
      </c>
      <c r="E70" s="185"/>
      <c r="F70" s="186"/>
      <c r="G70" s="133"/>
      <c r="H70" s="134" t="str">
        <f t="shared" si="4"/>
        <v/>
      </c>
      <c r="I70" s="133" t="str">
        <f>IF(G70&lt;&gt;"",IF(General!$F$15&lt;&gt;"",ROUNDUP((1-General!$F$15)*G70,0),G70),"")</f>
        <v/>
      </c>
      <c r="J70" s="134" t="str">
        <f t="shared" si="5"/>
        <v/>
      </c>
      <c r="K70" s="183"/>
      <c r="L70" s="183"/>
      <c r="M70" s="183"/>
      <c r="N70" s="183"/>
    </row>
    <row r="71" spans="1:14" s="104" customFormat="1" ht="20.100000000000001" customHeight="1">
      <c r="A71" s="211"/>
      <c r="B71" s="572"/>
      <c r="C71" s="572"/>
      <c r="D71" s="184" t="str">
        <f t="shared" si="3"/>
        <v>CCU-069</v>
      </c>
      <c r="E71" s="185"/>
      <c r="F71" s="186"/>
      <c r="G71" s="133"/>
      <c r="H71" s="134" t="str">
        <f t="shared" si="4"/>
        <v/>
      </c>
      <c r="I71" s="133" t="str">
        <f>IF(G71&lt;&gt;"",IF(General!$F$15&lt;&gt;"",ROUNDUP((1-General!$F$15)*G71,0),G71),"")</f>
        <v/>
      </c>
      <c r="J71" s="134" t="str">
        <f t="shared" si="5"/>
        <v/>
      </c>
      <c r="K71" s="183"/>
      <c r="L71" s="183"/>
      <c r="M71" s="183"/>
      <c r="N71" s="183"/>
    </row>
    <row r="72" spans="1:14" s="104" customFormat="1" ht="20.100000000000001" customHeight="1">
      <c r="A72" s="211"/>
      <c r="B72" s="572"/>
      <c r="C72" s="572"/>
      <c r="D72" s="184" t="str">
        <f t="shared" si="3"/>
        <v>CCU-070</v>
      </c>
      <c r="E72" s="185"/>
      <c r="F72" s="186"/>
      <c r="G72" s="133"/>
      <c r="H72" s="134" t="str">
        <f t="shared" si="4"/>
        <v/>
      </c>
      <c r="I72" s="133" t="str">
        <f>IF(G72&lt;&gt;"",IF(General!$F$15&lt;&gt;"",ROUNDUP((1-General!$F$15)*G72,0),G72),"")</f>
        <v/>
      </c>
      <c r="J72" s="134" t="str">
        <f t="shared" si="5"/>
        <v/>
      </c>
      <c r="K72" s="183"/>
      <c r="L72" s="183"/>
      <c r="M72" s="183"/>
      <c r="N72" s="183"/>
    </row>
    <row r="73" spans="1:14" s="104" customFormat="1" ht="20.100000000000001" customHeight="1">
      <c r="A73" s="211"/>
      <c r="B73" s="572"/>
      <c r="C73" s="572"/>
      <c r="D73" s="184" t="str">
        <f t="shared" si="3"/>
        <v>CCU-071</v>
      </c>
      <c r="E73" s="185"/>
      <c r="F73" s="186"/>
      <c r="G73" s="133"/>
      <c r="H73" s="134" t="str">
        <f t="shared" si="4"/>
        <v/>
      </c>
      <c r="I73" s="133" t="str">
        <f>IF(G73&lt;&gt;"",IF(General!$F$15&lt;&gt;"",ROUNDUP((1-General!$F$15)*G73,0),G73),"")</f>
        <v/>
      </c>
      <c r="J73" s="134" t="str">
        <f t="shared" si="5"/>
        <v/>
      </c>
      <c r="K73" s="183"/>
      <c r="L73" s="183"/>
      <c r="M73" s="183"/>
      <c r="N73" s="183"/>
    </row>
    <row r="74" spans="1:14" s="104" customFormat="1" ht="20.100000000000001" customHeight="1">
      <c r="A74" s="211"/>
      <c r="B74" s="572"/>
      <c r="C74" s="572"/>
      <c r="D74" s="184" t="str">
        <f t="shared" si="3"/>
        <v>CCU-072</v>
      </c>
      <c r="E74" s="185"/>
      <c r="F74" s="186"/>
      <c r="G74" s="133"/>
      <c r="H74" s="134" t="str">
        <f t="shared" si="4"/>
        <v/>
      </c>
      <c r="I74" s="133" t="str">
        <f>IF(G74&lt;&gt;"",IF(General!$F$15&lt;&gt;"",ROUNDUP((1-General!$F$15)*G74,0),G74),"")</f>
        <v/>
      </c>
      <c r="J74" s="134" t="str">
        <f t="shared" si="5"/>
        <v/>
      </c>
      <c r="K74" s="183"/>
      <c r="L74" s="183"/>
      <c r="M74" s="183"/>
      <c r="N74" s="183"/>
    </row>
    <row r="75" spans="1:14" s="104" customFormat="1" ht="20.100000000000001" customHeight="1">
      <c r="A75" s="211"/>
      <c r="B75" s="572"/>
      <c r="C75" s="572"/>
      <c r="D75" s="184" t="str">
        <f t="shared" si="3"/>
        <v>CCU-073</v>
      </c>
      <c r="E75" s="185"/>
      <c r="F75" s="186"/>
      <c r="G75" s="133"/>
      <c r="H75" s="134" t="str">
        <f t="shared" si="4"/>
        <v/>
      </c>
      <c r="I75" s="133" t="str">
        <f>IF(G75&lt;&gt;"",IF(General!$F$15&lt;&gt;"",ROUNDUP((1-General!$F$15)*G75,0),G75),"")</f>
        <v/>
      </c>
      <c r="J75" s="134" t="str">
        <f t="shared" si="5"/>
        <v/>
      </c>
      <c r="K75" s="183"/>
      <c r="L75" s="183"/>
      <c r="M75" s="183"/>
      <c r="N75" s="183"/>
    </row>
    <row r="76" spans="1:14" s="104" customFormat="1" ht="20.100000000000001" customHeight="1">
      <c r="A76" s="211"/>
      <c r="B76" s="572"/>
      <c r="C76" s="572"/>
      <c r="D76" s="184" t="str">
        <f t="shared" si="3"/>
        <v>CCU-074</v>
      </c>
      <c r="E76" s="185"/>
      <c r="F76" s="186"/>
      <c r="G76" s="133"/>
      <c r="H76" s="134" t="str">
        <f t="shared" si="4"/>
        <v/>
      </c>
      <c r="I76" s="133" t="str">
        <f>IF(G76&lt;&gt;"",IF(General!$F$15&lt;&gt;"",ROUNDUP((1-General!$F$15)*G76,0),G76),"")</f>
        <v/>
      </c>
      <c r="J76" s="134" t="str">
        <f t="shared" si="5"/>
        <v/>
      </c>
      <c r="K76" s="183"/>
      <c r="L76" s="183"/>
      <c r="M76" s="183"/>
      <c r="N76" s="183"/>
    </row>
    <row r="77" spans="1:14" s="104" customFormat="1" ht="20.100000000000001" customHeight="1">
      <c r="A77" s="211"/>
      <c r="B77" s="572"/>
      <c r="C77" s="572"/>
      <c r="D77" s="184" t="str">
        <f t="shared" si="3"/>
        <v>CCU-075</v>
      </c>
      <c r="E77" s="185"/>
      <c r="F77" s="186"/>
      <c r="G77" s="133"/>
      <c r="H77" s="134" t="str">
        <f t="shared" si="4"/>
        <v/>
      </c>
      <c r="I77" s="133" t="str">
        <f>IF(G77&lt;&gt;"",IF(General!$F$15&lt;&gt;"",ROUNDUP((1-General!$F$15)*G77,0),G77),"")</f>
        <v/>
      </c>
      <c r="J77" s="134" t="str">
        <f t="shared" si="5"/>
        <v/>
      </c>
      <c r="K77" s="183"/>
      <c r="L77" s="183"/>
      <c r="M77" s="183"/>
      <c r="N77" s="183"/>
    </row>
    <row r="78" spans="1:14" s="104" customFormat="1" ht="20.100000000000001" customHeight="1">
      <c r="A78" s="211"/>
      <c r="B78" s="572"/>
      <c r="C78" s="572"/>
      <c r="D78" s="184" t="str">
        <f t="shared" si="3"/>
        <v>CCU-076</v>
      </c>
      <c r="E78" s="185"/>
      <c r="F78" s="186"/>
      <c r="G78" s="133"/>
      <c r="H78" s="134" t="str">
        <f t="shared" si="4"/>
        <v/>
      </c>
      <c r="I78" s="133" t="str">
        <f>IF(G78&lt;&gt;"",IF(General!$F$15&lt;&gt;"",ROUNDUP((1-General!$F$15)*G78,0),G78),"")</f>
        <v/>
      </c>
      <c r="J78" s="134" t="str">
        <f t="shared" si="5"/>
        <v/>
      </c>
      <c r="K78" s="183"/>
      <c r="L78" s="183"/>
      <c r="M78" s="183"/>
      <c r="N78" s="183"/>
    </row>
    <row r="79" spans="1:14" s="104" customFormat="1" ht="20.100000000000001" customHeight="1">
      <c r="A79" s="211"/>
      <c r="B79" s="572"/>
      <c r="C79" s="572"/>
      <c r="D79" s="184" t="str">
        <f t="shared" si="3"/>
        <v>CCU-077</v>
      </c>
      <c r="E79" s="185"/>
      <c r="F79" s="186"/>
      <c r="G79" s="133"/>
      <c r="H79" s="134" t="str">
        <f t="shared" si="4"/>
        <v/>
      </c>
      <c r="I79" s="133" t="str">
        <f>IF(G79&lt;&gt;"",IF(General!$F$15&lt;&gt;"",ROUNDUP((1-General!$F$15)*G79,0),G79),"")</f>
        <v/>
      </c>
      <c r="J79" s="134" t="str">
        <f t="shared" si="5"/>
        <v/>
      </c>
      <c r="K79" s="183"/>
      <c r="L79" s="183"/>
      <c r="M79" s="183"/>
      <c r="N79" s="183"/>
    </row>
    <row r="80" spans="1:14" s="104" customFormat="1" ht="20.100000000000001" customHeight="1">
      <c r="A80" s="211"/>
      <c r="B80" s="572"/>
      <c r="C80" s="572"/>
      <c r="D80" s="184" t="str">
        <f t="shared" si="3"/>
        <v>CCU-078</v>
      </c>
      <c r="E80" s="185"/>
      <c r="F80" s="186"/>
      <c r="G80" s="133"/>
      <c r="H80" s="134" t="str">
        <f t="shared" si="4"/>
        <v/>
      </c>
      <c r="I80" s="133" t="str">
        <f>IF(G80&lt;&gt;"",IF(General!$F$15&lt;&gt;"",ROUNDUP((1-General!$F$15)*G80,0),G80),"")</f>
        <v/>
      </c>
      <c r="J80" s="134" t="str">
        <f t="shared" si="5"/>
        <v/>
      </c>
      <c r="K80" s="183"/>
      <c r="L80" s="183"/>
      <c r="M80" s="183"/>
      <c r="N80" s="183"/>
    </row>
    <row r="81" spans="1:14" s="104" customFormat="1" ht="20.100000000000001" customHeight="1">
      <c r="A81" s="211"/>
      <c r="B81" s="572"/>
      <c r="C81" s="572"/>
      <c r="D81" s="184" t="str">
        <f t="shared" si="3"/>
        <v>CCU-079</v>
      </c>
      <c r="E81" s="185"/>
      <c r="F81" s="186"/>
      <c r="G81" s="133"/>
      <c r="H81" s="134" t="str">
        <f t="shared" si="4"/>
        <v/>
      </c>
      <c r="I81" s="133" t="str">
        <f>IF(G81&lt;&gt;"",IF(General!$F$15&lt;&gt;"",ROUNDUP((1-General!$F$15)*G81,0),G81),"")</f>
        <v/>
      </c>
      <c r="J81" s="134" t="str">
        <f t="shared" si="5"/>
        <v/>
      </c>
      <c r="K81" s="183"/>
      <c r="L81" s="183"/>
      <c r="M81" s="183"/>
      <c r="N81" s="183"/>
    </row>
    <row r="82" spans="1:14" s="104" customFormat="1" ht="20.100000000000001" customHeight="1">
      <c r="A82" s="211"/>
      <c r="B82" s="572"/>
      <c r="C82" s="572"/>
      <c r="D82" s="184" t="str">
        <f t="shared" si="3"/>
        <v>CCU-080</v>
      </c>
      <c r="E82" s="185"/>
      <c r="F82" s="186"/>
      <c r="G82" s="133"/>
      <c r="H82" s="134" t="str">
        <f t="shared" si="4"/>
        <v/>
      </c>
      <c r="I82" s="133" t="str">
        <f>IF(G82&lt;&gt;"",IF(General!$F$15&lt;&gt;"",ROUNDUP((1-General!$F$15)*G82,0),G82),"")</f>
        <v/>
      </c>
      <c r="J82" s="134" t="str">
        <f t="shared" si="5"/>
        <v/>
      </c>
      <c r="K82" s="183"/>
      <c r="L82" s="183"/>
      <c r="M82" s="183"/>
      <c r="N82" s="183"/>
    </row>
    <row r="83" spans="1:14" s="104" customFormat="1" ht="20.100000000000001" customHeight="1">
      <c r="A83" s="211"/>
      <c r="B83" s="572"/>
      <c r="C83" s="572"/>
      <c r="D83" s="184" t="str">
        <f t="shared" si="3"/>
        <v>CCU-081</v>
      </c>
      <c r="E83" s="185"/>
      <c r="F83" s="186"/>
      <c r="G83" s="133"/>
      <c r="H83" s="134" t="str">
        <f t="shared" si="4"/>
        <v/>
      </c>
      <c r="I83" s="133" t="str">
        <f>IF(G83&lt;&gt;"",IF(General!$F$15&lt;&gt;"",ROUNDUP((1-General!$F$15)*G83,0),G83),"")</f>
        <v/>
      </c>
      <c r="J83" s="134" t="str">
        <f t="shared" si="5"/>
        <v/>
      </c>
      <c r="K83" s="183"/>
      <c r="L83" s="183"/>
      <c r="M83" s="183"/>
      <c r="N83" s="183"/>
    </row>
    <row r="84" spans="1:14" s="104" customFormat="1" ht="20.100000000000001" customHeight="1">
      <c r="A84" s="211"/>
      <c r="B84" s="572"/>
      <c r="C84" s="572"/>
      <c r="D84" s="184" t="str">
        <f t="shared" si="3"/>
        <v>CCU-082</v>
      </c>
      <c r="E84" s="185"/>
      <c r="F84" s="186"/>
      <c r="G84" s="133"/>
      <c r="H84" s="134" t="str">
        <f t="shared" si="4"/>
        <v/>
      </c>
      <c r="I84" s="133" t="str">
        <f>IF(G84&lt;&gt;"",IF(General!$F$15&lt;&gt;"",ROUNDUP((1-General!$F$15)*G84,0),G84),"")</f>
        <v/>
      </c>
      <c r="J84" s="134" t="str">
        <f t="shared" si="5"/>
        <v/>
      </c>
      <c r="K84" s="183"/>
      <c r="L84" s="183"/>
      <c r="M84" s="183"/>
      <c r="N84" s="183"/>
    </row>
    <row r="85" spans="1:14" s="104" customFormat="1" ht="20.100000000000001" customHeight="1">
      <c r="A85" s="211"/>
      <c r="B85" s="572"/>
      <c r="C85" s="572"/>
      <c r="D85" s="184" t="str">
        <f t="shared" si="3"/>
        <v>CCU-083</v>
      </c>
      <c r="E85" s="185"/>
      <c r="F85" s="186"/>
      <c r="G85" s="133"/>
      <c r="H85" s="134" t="str">
        <f t="shared" si="4"/>
        <v/>
      </c>
      <c r="I85" s="133" t="str">
        <f>IF(G85&lt;&gt;"",IF(General!$F$15&lt;&gt;"",ROUNDUP((1-General!$F$15)*G85,0),G85),"")</f>
        <v/>
      </c>
      <c r="J85" s="134" t="str">
        <f t="shared" si="5"/>
        <v/>
      </c>
      <c r="K85" s="183"/>
      <c r="L85" s="183"/>
      <c r="M85" s="183"/>
      <c r="N85" s="183"/>
    </row>
    <row r="86" spans="1:14" s="104" customFormat="1" ht="20.100000000000001" customHeight="1">
      <c r="A86" s="211"/>
      <c r="B86" s="572"/>
      <c r="C86" s="572"/>
      <c r="D86" s="184" t="str">
        <f t="shared" si="3"/>
        <v>CCU-084</v>
      </c>
      <c r="E86" s="185"/>
      <c r="F86" s="186"/>
      <c r="G86" s="133"/>
      <c r="H86" s="134" t="str">
        <f t="shared" si="4"/>
        <v/>
      </c>
      <c r="I86" s="133" t="str">
        <f>IF(G86&lt;&gt;"",IF(General!$F$15&lt;&gt;"",ROUNDUP((1-General!$F$15)*G86,0),G86),"")</f>
        <v/>
      </c>
      <c r="J86" s="134" t="str">
        <f t="shared" si="5"/>
        <v/>
      </c>
      <c r="K86" s="183"/>
      <c r="L86" s="183"/>
      <c r="M86" s="183"/>
      <c r="N86" s="183"/>
    </row>
    <row r="87" spans="1:14" s="104" customFormat="1" ht="20.100000000000001" customHeight="1">
      <c r="A87" s="211"/>
      <c r="B87" s="572"/>
      <c r="C87" s="572"/>
      <c r="D87" s="184" t="str">
        <f t="shared" ref="D87:D101" si="6">"CCU-0"&amp;ROW(B87)-2</f>
        <v>CCU-085</v>
      </c>
      <c r="E87" s="185"/>
      <c r="F87" s="186"/>
      <c r="G87" s="133"/>
      <c r="H87" s="134" t="str">
        <f t="shared" ref="H87:H101" si="7">IF(F87&lt;&gt;"",G87*F87,"")</f>
        <v/>
      </c>
      <c r="I87" s="133" t="str">
        <f>IF(G87&lt;&gt;"",IF(General!$F$15&lt;&gt;"",ROUNDUP((1-General!$F$15)*G87,0),G87),"")</f>
        <v/>
      </c>
      <c r="J87" s="134" t="str">
        <f t="shared" ref="J87:J101" si="8">IFERROR(IF(F87&lt;&gt;"",F87*I87,""),H87)</f>
        <v/>
      </c>
      <c r="K87" s="183"/>
      <c r="L87" s="183"/>
      <c r="M87" s="183"/>
      <c r="N87" s="183"/>
    </row>
    <row r="88" spans="1:14" s="104" customFormat="1" ht="20.100000000000001" customHeight="1">
      <c r="A88" s="211"/>
      <c r="B88" s="572"/>
      <c r="C88" s="572"/>
      <c r="D88" s="184" t="str">
        <f t="shared" si="6"/>
        <v>CCU-086</v>
      </c>
      <c r="E88" s="185"/>
      <c r="F88" s="186"/>
      <c r="G88" s="133"/>
      <c r="H88" s="134" t="str">
        <f t="shared" si="7"/>
        <v/>
      </c>
      <c r="I88" s="133" t="str">
        <f>IF(G88&lt;&gt;"",IF(General!$F$15&lt;&gt;"",ROUNDUP((1-General!$F$15)*G88,0),G88),"")</f>
        <v/>
      </c>
      <c r="J88" s="134" t="str">
        <f t="shared" si="8"/>
        <v/>
      </c>
      <c r="K88" s="183"/>
      <c r="L88" s="183"/>
      <c r="M88" s="183"/>
      <c r="N88" s="183"/>
    </row>
    <row r="89" spans="1:14" s="104" customFormat="1" ht="20.100000000000001" customHeight="1">
      <c r="A89" s="211"/>
      <c r="B89" s="572"/>
      <c r="C89" s="572"/>
      <c r="D89" s="184" t="str">
        <f t="shared" si="6"/>
        <v>CCU-087</v>
      </c>
      <c r="E89" s="185"/>
      <c r="F89" s="186"/>
      <c r="G89" s="133"/>
      <c r="H89" s="134" t="str">
        <f t="shared" si="7"/>
        <v/>
      </c>
      <c r="I89" s="133" t="str">
        <f>IF(G89&lt;&gt;"",IF(General!$F$15&lt;&gt;"",ROUNDUP((1-General!$F$15)*G89,0),G89),"")</f>
        <v/>
      </c>
      <c r="J89" s="134" t="str">
        <f t="shared" si="8"/>
        <v/>
      </c>
      <c r="K89" s="183"/>
      <c r="L89" s="183"/>
      <c r="M89" s="183"/>
      <c r="N89" s="183"/>
    </row>
    <row r="90" spans="1:14" s="104" customFormat="1" ht="20.100000000000001" customHeight="1">
      <c r="A90" s="211"/>
      <c r="B90" s="572"/>
      <c r="C90" s="572"/>
      <c r="D90" s="184" t="str">
        <f t="shared" si="6"/>
        <v>CCU-088</v>
      </c>
      <c r="E90" s="185"/>
      <c r="F90" s="186"/>
      <c r="G90" s="133"/>
      <c r="H90" s="134" t="str">
        <f t="shared" si="7"/>
        <v/>
      </c>
      <c r="I90" s="133" t="str">
        <f>IF(G90&lt;&gt;"",IF(General!$F$15&lt;&gt;"",ROUNDUP((1-General!$F$15)*G90,0),G90),"")</f>
        <v/>
      </c>
      <c r="J90" s="134" t="str">
        <f t="shared" si="8"/>
        <v/>
      </c>
      <c r="K90" s="183"/>
      <c r="L90" s="183"/>
      <c r="M90" s="183"/>
      <c r="N90" s="183"/>
    </row>
    <row r="91" spans="1:14" s="104" customFormat="1" ht="20.100000000000001" customHeight="1">
      <c r="A91" s="211"/>
      <c r="B91" s="572"/>
      <c r="C91" s="572"/>
      <c r="D91" s="184" t="str">
        <f t="shared" si="6"/>
        <v>CCU-089</v>
      </c>
      <c r="E91" s="185"/>
      <c r="F91" s="186"/>
      <c r="G91" s="133"/>
      <c r="H91" s="134" t="str">
        <f t="shared" si="7"/>
        <v/>
      </c>
      <c r="I91" s="133" t="str">
        <f>IF(G91&lt;&gt;"",IF(General!$F$15&lt;&gt;"",ROUNDUP((1-General!$F$15)*G91,0),G91),"")</f>
        <v/>
      </c>
      <c r="J91" s="134" t="str">
        <f t="shared" si="8"/>
        <v/>
      </c>
      <c r="K91" s="183"/>
      <c r="L91" s="183"/>
      <c r="M91" s="183"/>
      <c r="N91" s="183"/>
    </row>
    <row r="92" spans="1:14" s="104" customFormat="1" ht="20.100000000000001" customHeight="1">
      <c r="A92" s="211"/>
      <c r="B92" s="572"/>
      <c r="C92" s="572"/>
      <c r="D92" s="184" t="str">
        <f t="shared" si="6"/>
        <v>CCU-090</v>
      </c>
      <c r="E92" s="185"/>
      <c r="F92" s="186"/>
      <c r="G92" s="133"/>
      <c r="H92" s="134" t="str">
        <f t="shared" si="7"/>
        <v/>
      </c>
      <c r="I92" s="133" t="str">
        <f>IF(G92&lt;&gt;"",IF(General!$F$15&lt;&gt;"",ROUNDUP((1-General!$F$15)*G92,0),G92),"")</f>
        <v/>
      </c>
      <c r="J92" s="134" t="str">
        <f t="shared" si="8"/>
        <v/>
      </c>
      <c r="K92" s="183"/>
      <c r="L92" s="183"/>
      <c r="M92" s="183"/>
      <c r="N92" s="183"/>
    </row>
    <row r="93" spans="1:14" s="104" customFormat="1" ht="20.100000000000001" customHeight="1">
      <c r="A93" s="211"/>
      <c r="B93" s="572"/>
      <c r="C93" s="572"/>
      <c r="D93" s="184" t="str">
        <f t="shared" si="6"/>
        <v>CCU-091</v>
      </c>
      <c r="E93" s="185"/>
      <c r="F93" s="186"/>
      <c r="G93" s="133"/>
      <c r="H93" s="134" t="str">
        <f t="shared" si="7"/>
        <v/>
      </c>
      <c r="I93" s="133" t="str">
        <f>IF(G93&lt;&gt;"",IF(General!$F$15&lt;&gt;"",ROUNDUP((1-General!$F$15)*G93,0),G93),"")</f>
        <v/>
      </c>
      <c r="J93" s="134" t="str">
        <f t="shared" si="8"/>
        <v/>
      </c>
      <c r="K93" s="183"/>
      <c r="L93" s="183"/>
      <c r="M93" s="183"/>
      <c r="N93" s="183"/>
    </row>
    <row r="94" spans="1:14" s="104" customFormat="1" ht="20.100000000000001" customHeight="1">
      <c r="A94" s="211"/>
      <c r="B94" s="572"/>
      <c r="C94" s="572"/>
      <c r="D94" s="184" t="str">
        <f t="shared" si="6"/>
        <v>CCU-092</v>
      </c>
      <c r="E94" s="185"/>
      <c r="F94" s="186"/>
      <c r="G94" s="133"/>
      <c r="H94" s="134" t="str">
        <f t="shared" si="7"/>
        <v/>
      </c>
      <c r="I94" s="133" t="str">
        <f>IF(G94&lt;&gt;"",IF(General!$F$15&lt;&gt;"",ROUNDUP((1-General!$F$15)*G94,0),G94),"")</f>
        <v/>
      </c>
      <c r="J94" s="134" t="str">
        <f t="shared" si="8"/>
        <v/>
      </c>
      <c r="K94" s="183"/>
      <c r="L94" s="183"/>
      <c r="M94" s="183"/>
      <c r="N94" s="183"/>
    </row>
    <row r="95" spans="1:14" s="104" customFormat="1" ht="20.100000000000001" customHeight="1">
      <c r="A95" s="211"/>
      <c r="B95" s="572"/>
      <c r="C95" s="572"/>
      <c r="D95" s="184" t="str">
        <f t="shared" si="6"/>
        <v>CCU-093</v>
      </c>
      <c r="E95" s="185"/>
      <c r="F95" s="186"/>
      <c r="G95" s="133"/>
      <c r="H95" s="134" t="str">
        <f t="shared" si="7"/>
        <v/>
      </c>
      <c r="I95" s="133" t="str">
        <f>IF(G95&lt;&gt;"",IF(General!$F$15&lt;&gt;"",ROUNDUP((1-General!$F$15)*G95,0),G95),"")</f>
        <v/>
      </c>
      <c r="J95" s="134" t="str">
        <f t="shared" si="8"/>
        <v/>
      </c>
      <c r="K95" s="183"/>
      <c r="L95" s="183"/>
      <c r="M95" s="183"/>
      <c r="N95" s="183"/>
    </row>
    <row r="96" spans="1:14" s="104" customFormat="1" ht="20.100000000000001" customHeight="1">
      <c r="A96" s="211"/>
      <c r="B96" s="572"/>
      <c r="C96" s="572"/>
      <c r="D96" s="184" t="str">
        <f t="shared" si="6"/>
        <v>CCU-094</v>
      </c>
      <c r="E96" s="185"/>
      <c r="F96" s="186"/>
      <c r="G96" s="133"/>
      <c r="H96" s="134" t="str">
        <f t="shared" si="7"/>
        <v/>
      </c>
      <c r="I96" s="133" t="str">
        <f>IF(G96&lt;&gt;"",IF(General!$F$15&lt;&gt;"",ROUNDUP((1-General!$F$15)*G96,0),G96),"")</f>
        <v/>
      </c>
      <c r="J96" s="134" t="str">
        <f t="shared" si="8"/>
        <v/>
      </c>
      <c r="K96" s="183"/>
      <c r="L96" s="183"/>
      <c r="M96" s="183"/>
      <c r="N96" s="183"/>
    </row>
    <row r="97" spans="1:14" s="104" customFormat="1" ht="20.100000000000001" customHeight="1">
      <c r="A97" s="211"/>
      <c r="B97" s="572"/>
      <c r="C97" s="572"/>
      <c r="D97" s="184" t="str">
        <f t="shared" si="6"/>
        <v>CCU-095</v>
      </c>
      <c r="E97" s="185"/>
      <c r="F97" s="186"/>
      <c r="G97" s="133"/>
      <c r="H97" s="134" t="str">
        <f t="shared" si="7"/>
        <v/>
      </c>
      <c r="I97" s="133" t="str">
        <f>IF(G97&lt;&gt;"",IF(General!$F$15&lt;&gt;"",ROUNDUP((1-General!$F$15)*G97,0),G97),"")</f>
        <v/>
      </c>
      <c r="J97" s="134" t="str">
        <f t="shared" si="8"/>
        <v/>
      </c>
      <c r="K97" s="183"/>
      <c r="L97" s="183"/>
      <c r="M97" s="183"/>
      <c r="N97" s="183"/>
    </row>
    <row r="98" spans="1:14" s="104" customFormat="1" ht="20.100000000000001" customHeight="1">
      <c r="A98" s="211"/>
      <c r="B98" s="572"/>
      <c r="C98" s="572"/>
      <c r="D98" s="184" t="str">
        <f t="shared" si="6"/>
        <v>CCU-096</v>
      </c>
      <c r="E98" s="185"/>
      <c r="F98" s="186"/>
      <c r="G98" s="133"/>
      <c r="H98" s="134" t="str">
        <f t="shared" si="7"/>
        <v/>
      </c>
      <c r="I98" s="133" t="str">
        <f>IF(G98&lt;&gt;"",IF(General!$F$15&lt;&gt;"",ROUNDUP((1-General!$F$15)*G98,0),G98),"")</f>
        <v/>
      </c>
      <c r="J98" s="134" t="str">
        <f t="shared" si="8"/>
        <v/>
      </c>
      <c r="K98" s="183"/>
      <c r="L98" s="183"/>
      <c r="M98" s="183"/>
      <c r="N98" s="183"/>
    </row>
    <row r="99" spans="1:14" s="104" customFormat="1" ht="20.100000000000001" customHeight="1">
      <c r="A99" s="211"/>
      <c r="B99" s="572"/>
      <c r="C99" s="572"/>
      <c r="D99" s="184" t="str">
        <f t="shared" si="6"/>
        <v>CCU-097</v>
      </c>
      <c r="E99" s="185"/>
      <c r="F99" s="186"/>
      <c r="G99" s="133"/>
      <c r="H99" s="134" t="str">
        <f t="shared" si="7"/>
        <v/>
      </c>
      <c r="I99" s="133" t="str">
        <f>IF(G99&lt;&gt;"",IF(General!$F$15&lt;&gt;"",ROUNDUP((1-General!$F$15)*G99,0),G99),"")</f>
        <v/>
      </c>
      <c r="J99" s="134" t="str">
        <f t="shared" si="8"/>
        <v/>
      </c>
      <c r="K99" s="183"/>
      <c r="L99" s="183"/>
      <c r="M99" s="183"/>
      <c r="N99" s="183"/>
    </row>
    <row r="100" spans="1:14" s="104" customFormat="1" ht="20.100000000000001" customHeight="1">
      <c r="A100" s="211"/>
      <c r="B100" s="572"/>
      <c r="C100" s="572"/>
      <c r="D100" s="184" t="str">
        <f t="shared" si="6"/>
        <v>CCU-098</v>
      </c>
      <c r="E100" s="185"/>
      <c r="F100" s="186"/>
      <c r="G100" s="133"/>
      <c r="H100" s="134" t="str">
        <f t="shared" si="7"/>
        <v/>
      </c>
      <c r="I100" s="133" t="str">
        <f>IF(G100&lt;&gt;"",IF(General!$F$15&lt;&gt;"",ROUNDUP((1-General!$F$15)*G100,0),G100),"")</f>
        <v/>
      </c>
      <c r="J100" s="134" t="str">
        <f t="shared" si="8"/>
        <v/>
      </c>
      <c r="K100" s="183"/>
      <c r="L100" s="183"/>
      <c r="M100" s="183"/>
      <c r="N100" s="183"/>
    </row>
    <row r="101" spans="1:14" s="104" customFormat="1" ht="20.100000000000001" customHeight="1">
      <c r="A101" s="211"/>
      <c r="B101" s="572"/>
      <c r="C101" s="572"/>
      <c r="D101" s="184" t="str">
        <f t="shared" si="6"/>
        <v>CCU-099</v>
      </c>
      <c r="E101" s="185"/>
      <c r="F101" s="186"/>
      <c r="G101" s="133"/>
      <c r="H101" s="134" t="str">
        <f t="shared" si="7"/>
        <v/>
      </c>
      <c r="I101" s="133" t="str">
        <f>IF(G101&lt;&gt;"",IF(General!$F$15&lt;&gt;"",ROUNDUP((1-General!$F$15)*G101,0),G101),"")</f>
        <v/>
      </c>
      <c r="J101" s="134" t="str">
        <f t="shared" si="8"/>
        <v/>
      </c>
      <c r="K101" s="183"/>
      <c r="L101" s="183"/>
      <c r="M101" s="183"/>
      <c r="N101" s="183"/>
    </row>
    <row r="102" spans="1:14" s="104" customFormat="1" ht="20.100000000000001" customHeight="1" thickBot="1">
      <c r="A102" s="211"/>
      <c r="B102" s="573"/>
      <c r="C102" s="573"/>
      <c r="D102" s="190" t="str">
        <f t="shared" si="0"/>
        <v>CCU-0100</v>
      </c>
      <c r="E102" s="191"/>
      <c r="F102" s="192"/>
      <c r="G102" s="192"/>
      <c r="H102" s="193" t="str">
        <f t="shared" si="1"/>
        <v/>
      </c>
      <c r="I102" s="192" t="str">
        <f>IF(G102&lt;&gt;"",IF(General!$F$15&lt;&gt;"",ROUNDUP((1-General!$F$15)*G102,0),G102),"")</f>
        <v/>
      </c>
      <c r="J102" s="193" t="str">
        <f t="shared" si="2"/>
        <v/>
      </c>
      <c r="K102" s="183"/>
      <c r="L102" s="183"/>
      <c r="M102" s="183"/>
      <c r="N102" s="183"/>
    </row>
    <row r="103" spans="1:14" s="104" customFormat="1" ht="35.1" customHeight="1" thickBot="1">
      <c r="A103" s="211"/>
      <c r="B103" s="209"/>
      <c r="C103" s="209"/>
      <c r="D103" s="194"/>
      <c r="E103" s="153"/>
      <c r="F103" s="195">
        <f>SUM(F3:F102)</f>
        <v>0</v>
      </c>
      <c r="G103" s="195" t="s">
        <v>384</v>
      </c>
      <c r="H103" s="196">
        <f>SUM(H3:H102)</f>
        <v>0</v>
      </c>
      <c r="I103" s="195" t="s">
        <v>385</v>
      </c>
      <c r="J103" s="196">
        <f>SUM(J3:J102)</f>
        <v>0</v>
      </c>
      <c r="K103" s="183"/>
      <c r="L103" s="183"/>
      <c r="M103" s="183"/>
      <c r="N103" s="183"/>
    </row>
    <row r="104" spans="1:14" s="104" customFormat="1" ht="35.1" customHeight="1">
      <c r="A104" s="211"/>
      <c r="B104" s="210"/>
      <c r="C104" s="210"/>
      <c r="D104" s="88"/>
      <c r="E104" s="197"/>
      <c r="F104" s="198"/>
      <c r="G104" s="198"/>
      <c r="H104" s="88"/>
      <c r="I104" s="198"/>
      <c r="J104" s="88"/>
      <c r="K104" s="183"/>
      <c r="L104" s="183"/>
    </row>
    <row r="105" spans="1:14" s="104" customFormat="1" ht="35.1" customHeight="1">
      <c r="A105" s="211"/>
      <c r="B105" s="210"/>
      <c r="C105" s="210"/>
      <c r="D105" s="88"/>
      <c r="E105" s="197"/>
      <c r="F105" s="199"/>
      <c r="G105" s="199"/>
      <c r="H105" s="88"/>
      <c r="I105" s="199"/>
      <c r="J105" s="88"/>
      <c r="K105" s="183"/>
      <c r="L105" s="183"/>
    </row>
    <row r="106" spans="1:14" s="104" customFormat="1" ht="35.1" customHeight="1">
      <c r="A106" s="211"/>
      <c r="B106" s="210"/>
      <c r="C106" s="210"/>
      <c r="D106" s="88"/>
      <c r="E106" s="197"/>
      <c r="F106" s="199"/>
      <c r="G106" s="199"/>
      <c r="H106" s="88"/>
      <c r="I106" s="199"/>
      <c r="J106" s="88"/>
      <c r="K106" s="183"/>
      <c r="L106" s="183"/>
    </row>
    <row r="107" spans="1:14" s="104" customFormat="1" ht="35.1" customHeight="1">
      <c r="A107" s="211"/>
      <c r="B107" s="210"/>
      <c r="C107" s="210"/>
      <c r="D107" s="88"/>
      <c r="E107" s="197"/>
      <c r="F107" s="199"/>
      <c r="G107" s="199"/>
      <c r="H107" s="88"/>
      <c r="I107" s="199"/>
      <c r="J107" s="88"/>
      <c r="K107" s="183"/>
      <c r="L107" s="183"/>
    </row>
    <row r="108" spans="1:14" s="104" customFormat="1" ht="35.1" customHeight="1">
      <c r="A108" s="211"/>
      <c r="B108" s="210"/>
      <c r="C108" s="210"/>
      <c r="D108" s="88"/>
      <c r="E108" s="197"/>
      <c r="F108" s="199"/>
      <c r="G108" s="199"/>
      <c r="H108" s="88"/>
      <c r="I108" s="199"/>
      <c r="J108" s="88"/>
      <c r="K108" s="183"/>
      <c r="L108" s="183"/>
    </row>
    <row r="109" spans="1:14" s="104" customFormat="1" ht="35.1" customHeight="1">
      <c r="A109" s="211"/>
      <c r="B109" s="210"/>
      <c r="C109" s="210"/>
      <c r="D109" s="88"/>
      <c r="E109" s="197"/>
      <c r="F109" s="199"/>
      <c r="G109" s="199"/>
      <c r="H109" s="88"/>
      <c r="I109" s="199"/>
      <c r="J109" s="88"/>
      <c r="K109" s="183"/>
      <c r="L109" s="183"/>
    </row>
    <row r="110" spans="1:14" s="104" customFormat="1" ht="35.1" customHeight="1">
      <c r="A110" s="211"/>
      <c r="B110" s="210"/>
      <c r="C110" s="210"/>
      <c r="D110" s="88"/>
      <c r="E110" s="197"/>
      <c r="F110" s="199"/>
      <c r="G110" s="199"/>
      <c r="H110" s="88"/>
      <c r="I110" s="199"/>
      <c r="J110" s="88"/>
      <c r="K110" s="183"/>
      <c r="L110" s="183"/>
    </row>
    <row r="111" spans="1:14" s="104" customFormat="1" ht="35.1" customHeight="1">
      <c r="A111" s="211"/>
      <c r="B111" s="210"/>
      <c r="C111" s="210"/>
      <c r="D111" s="88"/>
      <c r="E111" s="160"/>
      <c r="F111" s="200"/>
      <c r="G111" s="200"/>
      <c r="H111" s="88"/>
      <c r="I111" s="200"/>
      <c r="J111" s="88"/>
      <c r="K111" s="183"/>
      <c r="L111" s="183"/>
    </row>
    <row r="112" spans="1:14" s="104" customFormat="1" ht="35.1" customHeight="1">
      <c r="A112" s="211"/>
      <c r="B112" s="210"/>
      <c r="C112" s="210"/>
      <c r="D112" s="88"/>
      <c r="E112" s="160"/>
      <c r="F112" s="160"/>
      <c r="G112" s="160"/>
      <c r="H112" s="88"/>
      <c r="I112" s="160"/>
      <c r="J112" s="88"/>
      <c r="K112" s="183"/>
      <c r="L112" s="183"/>
    </row>
    <row r="113" spans="2:10" ht="35.1" customHeight="1">
      <c r="B113" s="211"/>
      <c r="C113" s="211"/>
      <c r="D113" s="104"/>
      <c r="E113" s="201"/>
      <c r="F113" s="104"/>
      <c r="G113" s="104"/>
      <c r="H113" s="104"/>
      <c r="I113" s="104"/>
      <c r="J113" s="104"/>
    </row>
    <row r="114" spans="2:10" ht="35.1" customHeight="1">
      <c r="B114" s="211"/>
      <c r="C114" s="211"/>
      <c r="D114" s="104"/>
      <c r="E114" s="201"/>
      <c r="F114" s="104"/>
      <c r="G114" s="104"/>
      <c r="H114" s="104"/>
      <c r="I114" s="104"/>
      <c r="J114" s="104"/>
    </row>
    <row r="115" spans="2:10" ht="35.1" customHeight="1">
      <c r="B115" s="211"/>
      <c r="C115" s="211"/>
      <c r="D115" s="104"/>
      <c r="E115" s="201"/>
      <c r="F115" s="104"/>
      <c r="G115" s="104"/>
      <c r="H115" s="104"/>
      <c r="I115" s="104"/>
      <c r="J115" s="104"/>
    </row>
    <row r="116" spans="2:10" ht="35.1" customHeight="1">
      <c r="B116" s="211"/>
      <c r="C116" s="211"/>
      <c r="D116" s="104"/>
      <c r="E116" s="201"/>
      <c r="F116" s="104"/>
      <c r="G116" s="104"/>
      <c r="H116" s="104"/>
      <c r="I116" s="104"/>
      <c r="J116" s="104"/>
    </row>
    <row r="117" spans="2:10" ht="35.1" customHeight="1">
      <c r="B117" s="211"/>
      <c r="C117" s="211"/>
      <c r="D117" s="104"/>
      <c r="E117" s="201"/>
      <c r="F117" s="104"/>
      <c r="G117" s="104"/>
      <c r="H117" s="104"/>
      <c r="I117" s="104"/>
      <c r="J117" s="104"/>
    </row>
    <row r="118" spans="2:10" ht="35.1" customHeight="1">
      <c r="B118" s="211"/>
      <c r="C118" s="211"/>
      <c r="D118" s="104"/>
      <c r="E118" s="201"/>
      <c r="F118" s="104"/>
      <c r="G118" s="104"/>
      <c r="H118" s="104"/>
      <c r="I118" s="104"/>
      <c r="J118" s="104"/>
    </row>
    <row r="119" spans="2:10" ht="35.1" customHeight="1">
      <c r="B119" s="211"/>
      <c r="C119" s="211"/>
      <c r="D119" s="104"/>
      <c r="E119" s="201"/>
      <c r="F119" s="104"/>
      <c r="G119" s="104"/>
      <c r="H119" s="104"/>
      <c r="I119" s="104"/>
      <c r="J119" s="104"/>
    </row>
    <row r="120" spans="2:10" ht="35.1" customHeight="1">
      <c r="B120" s="211"/>
      <c r="C120" s="211"/>
      <c r="D120" s="104"/>
      <c r="E120" s="201"/>
      <c r="F120" s="104"/>
      <c r="G120" s="104"/>
      <c r="H120" s="104"/>
      <c r="I120" s="104"/>
      <c r="J120" s="104"/>
    </row>
    <row r="121" spans="2:10" ht="35.1" customHeight="1">
      <c r="B121" s="211"/>
      <c r="C121" s="211"/>
      <c r="D121" s="104"/>
      <c r="E121" s="201"/>
      <c r="F121" s="104"/>
      <c r="G121" s="104"/>
      <c r="H121" s="104"/>
      <c r="I121" s="104"/>
      <c r="J121" s="104"/>
    </row>
    <row r="122" spans="2:10" ht="35.1" customHeight="1">
      <c r="B122" s="211"/>
      <c r="C122" s="211"/>
      <c r="D122" s="104"/>
      <c r="E122" s="201"/>
      <c r="F122" s="104"/>
      <c r="G122" s="104"/>
      <c r="H122" s="104"/>
      <c r="I122" s="104"/>
      <c r="J122" s="104"/>
    </row>
    <row r="123" spans="2:10" ht="35.1" customHeight="1">
      <c r="B123" s="211"/>
      <c r="C123" s="211"/>
      <c r="D123" s="104"/>
      <c r="E123" s="201"/>
      <c r="F123" s="104"/>
      <c r="G123" s="104"/>
      <c r="H123" s="104"/>
      <c r="I123" s="104"/>
      <c r="J123" s="104"/>
    </row>
    <row r="124" spans="2:10" ht="35.1" customHeight="1">
      <c r="B124" s="211"/>
      <c r="C124" s="211"/>
      <c r="D124" s="104"/>
      <c r="E124" s="201"/>
      <c r="F124" s="104"/>
      <c r="G124" s="104"/>
      <c r="H124" s="104"/>
      <c r="I124" s="104"/>
      <c r="J124" s="104"/>
    </row>
    <row r="125" spans="2:10" ht="35.1" customHeight="1">
      <c r="B125" s="211"/>
      <c r="C125" s="211"/>
      <c r="D125" s="104"/>
      <c r="E125" s="201"/>
      <c r="F125" s="104"/>
      <c r="G125" s="104"/>
      <c r="H125" s="104"/>
      <c r="I125" s="104"/>
      <c r="J125" s="104"/>
    </row>
    <row r="126" spans="2:10" ht="35.1" customHeight="1">
      <c r="B126" s="211"/>
      <c r="C126" s="211"/>
      <c r="D126" s="104"/>
      <c r="E126" s="201"/>
      <c r="F126" s="104"/>
      <c r="G126" s="104"/>
      <c r="H126" s="104"/>
      <c r="I126" s="104"/>
      <c r="J126" s="104"/>
    </row>
    <row r="127" spans="2:10" ht="35.1" customHeight="1">
      <c r="B127" s="211"/>
      <c r="C127" s="211"/>
      <c r="D127" s="104"/>
      <c r="E127" s="201"/>
      <c r="F127" s="104"/>
      <c r="G127" s="104"/>
      <c r="H127" s="104"/>
      <c r="I127" s="104"/>
      <c r="J127" s="104"/>
    </row>
    <row r="128" spans="2:10" ht="35.1" customHeight="1">
      <c r="B128" s="211"/>
      <c r="C128" s="211"/>
      <c r="D128" s="104"/>
      <c r="E128" s="201"/>
      <c r="F128" s="104"/>
      <c r="G128" s="104"/>
      <c r="H128" s="104"/>
      <c r="I128" s="104"/>
      <c r="J128" s="104"/>
    </row>
    <row r="129" spans="2:10" ht="35.1" customHeight="1">
      <c r="B129" s="211"/>
      <c r="C129" s="211"/>
      <c r="D129" s="104"/>
      <c r="E129" s="201"/>
      <c r="F129" s="104"/>
      <c r="G129" s="104"/>
      <c r="H129" s="104"/>
      <c r="I129" s="104"/>
      <c r="J129" s="104"/>
    </row>
    <row r="130" spans="2:10" ht="35.1" customHeight="1">
      <c r="B130" s="211"/>
      <c r="C130" s="211"/>
      <c r="D130" s="104"/>
      <c r="E130" s="201"/>
      <c r="F130" s="104"/>
      <c r="G130" s="104"/>
      <c r="H130" s="104"/>
      <c r="I130" s="104"/>
      <c r="J130" s="104"/>
    </row>
    <row r="131" spans="2:10" ht="35.1" customHeight="1">
      <c r="B131" s="211"/>
      <c r="C131" s="211"/>
      <c r="D131" s="104"/>
      <c r="E131" s="201"/>
      <c r="F131" s="104"/>
      <c r="G131" s="104"/>
      <c r="H131" s="104"/>
      <c r="I131" s="104"/>
      <c r="J131" s="104"/>
    </row>
    <row r="132" spans="2:10" ht="35.1" customHeight="1">
      <c r="B132" s="211"/>
      <c r="C132" s="211"/>
      <c r="D132" s="104"/>
      <c r="E132" s="201"/>
      <c r="F132" s="104"/>
      <c r="G132" s="104"/>
      <c r="H132" s="104"/>
      <c r="I132" s="104"/>
      <c r="J132" s="104"/>
    </row>
    <row r="133" spans="2:10" ht="35.1" customHeight="1">
      <c r="B133" s="211"/>
      <c r="C133" s="211"/>
      <c r="D133" s="104"/>
      <c r="E133" s="201"/>
      <c r="F133" s="104"/>
      <c r="G133" s="104"/>
      <c r="H133" s="104"/>
      <c r="I133" s="104"/>
      <c r="J133" s="104"/>
    </row>
    <row r="134" spans="2:10" ht="35.1" customHeight="1">
      <c r="B134" s="211"/>
      <c r="C134" s="211"/>
      <c r="D134" s="104"/>
      <c r="E134" s="201"/>
      <c r="F134" s="104"/>
      <c r="G134" s="104"/>
      <c r="H134" s="104"/>
      <c r="I134" s="104"/>
      <c r="J134" s="104"/>
    </row>
    <row r="135" spans="2:10" ht="35.1" customHeight="1">
      <c r="B135" s="211"/>
      <c r="C135" s="211"/>
      <c r="D135" s="104"/>
      <c r="E135" s="201"/>
      <c r="F135" s="104"/>
      <c r="G135" s="104"/>
      <c r="H135" s="104"/>
      <c r="I135" s="104"/>
      <c r="J135" s="104"/>
    </row>
    <row r="136" spans="2:10" ht="35.1" customHeight="1">
      <c r="B136" s="211"/>
      <c r="C136" s="211"/>
      <c r="D136" s="104"/>
      <c r="E136" s="201"/>
      <c r="F136" s="104"/>
      <c r="G136" s="104"/>
      <c r="H136" s="104"/>
      <c r="I136" s="104"/>
      <c r="J136" s="104"/>
    </row>
    <row r="137" spans="2:10" ht="35.1" customHeight="1">
      <c r="B137" s="211"/>
      <c r="C137" s="211"/>
      <c r="D137" s="104"/>
      <c r="E137" s="201"/>
      <c r="F137" s="104"/>
      <c r="G137" s="104"/>
      <c r="H137" s="104"/>
      <c r="I137" s="104"/>
      <c r="J137" s="104"/>
    </row>
    <row r="138" spans="2:10" ht="35.1" customHeight="1">
      <c r="B138" s="211"/>
      <c r="C138" s="211"/>
      <c r="D138" s="104"/>
      <c r="E138" s="201"/>
      <c r="F138" s="104"/>
      <c r="G138" s="104"/>
      <c r="H138" s="104"/>
      <c r="I138" s="104"/>
      <c r="J138" s="104"/>
    </row>
    <row r="139" spans="2:10" ht="35.1" customHeight="1">
      <c r="B139" s="211"/>
      <c r="C139" s="211"/>
      <c r="D139" s="104"/>
      <c r="E139" s="201"/>
      <c r="F139" s="104"/>
      <c r="G139" s="104"/>
      <c r="H139" s="104"/>
      <c r="I139" s="104"/>
      <c r="J139" s="104"/>
    </row>
    <row r="140" spans="2:10" ht="35.1" customHeight="1">
      <c r="B140" s="211"/>
      <c r="C140" s="211"/>
      <c r="D140" s="104"/>
      <c r="E140" s="201"/>
      <c r="F140" s="104"/>
      <c r="G140" s="104"/>
      <c r="H140" s="104"/>
      <c r="I140" s="104"/>
      <c r="J140" s="104"/>
    </row>
    <row r="141" spans="2:10" ht="35.1" customHeight="1">
      <c r="B141" s="211"/>
      <c r="C141" s="211"/>
      <c r="D141" s="104"/>
      <c r="E141" s="201"/>
      <c r="F141" s="104"/>
      <c r="G141" s="104"/>
      <c r="H141" s="104"/>
      <c r="I141" s="104"/>
      <c r="J141" s="104"/>
    </row>
    <row r="142" spans="2:10" ht="35.1" customHeight="1">
      <c r="B142" s="211"/>
      <c r="C142" s="211"/>
      <c r="D142" s="104"/>
      <c r="E142" s="201"/>
      <c r="F142" s="104"/>
      <c r="G142" s="104"/>
      <c r="H142" s="104"/>
      <c r="I142" s="104"/>
      <c r="J142" s="104"/>
    </row>
    <row r="143" spans="2:10" ht="35.1" customHeight="1">
      <c r="B143" s="211"/>
      <c r="C143" s="211"/>
      <c r="D143" s="104"/>
      <c r="E143" s="201"/>
      <c r="F143" s="104"/>
      <c r="G143" s="104"/>
      <c r="H143" s="104"/>
      <c r="I143" s="104"/>
      <c r="J143" s="104"/>
    </row>
    <row r="144" spans="2:10" ht="35.1" customHeight="1">
      <c r="B144" s="211"/>
      <c r="C144" s="211"/>
      <c r="D144" s="104"/>
      <c r="E144" s="201"/>
      <c r="F144" s="104"/>
      <c r="G144" s="104"/>
      <c r="H144" s="104"/>
      <c r="I144" s="104"/>
      <c r="J144" s="104"/>
    </row>
    <row r="145" spans="2:10" ht="35.1" customHeight="1">
      <c r="B145" s="211"/>
      <c r="C145" s="211"/>
      <c r="D145" s="104"/>
      <c r="E145" s="201"/>
      <c r="F145" s="104"/>
      <c r="G145" s="104"/>
      <c r="H145" s="104"/>
      <c r="I145" s="104"/>
      <c r="J145" s="104"/>
    </row>
    <row r="146" spans="2:10" ht="35.1" customHeight="1">
      <c r="B146" s="211"/>
      <c r="C146" s="211"/>
      <c r="D146" s="104"/>
      <c r="E146" s="201"/>
      <c r="F146" s="104"/>
      <c r="G146" s="104"/>
      <c r="H146" s="104"/>
      <c r="I146" s="104"/>
      <c r="J146" s="104"/>
    </row>
    <row r="147" spans="2:10" ht="35.1" customHeight="1">
      <c r="B147" s="211"/>
      <c r="C147" s="211"/>
      <c r="D147" s="104"/>
      <c r="E147" s="201"/>
      <c r="F147" s="104"/>
      <c r="G147" s="104"/>
      <c r="H147" s="104"/>
      <c r="I147" s="104"/>
      <c r="J147" s="104"/>
    </row>
    <row r="148" spans="2:10" ht="35.1" customHeight="1">
      <c r="B148" s="211"/>
      <c r="C148" s="211"/>
      <c r="D148" s="104"/>
      <c r="E148" s="201"/>
      <c r="F148" s="104"/>
      <c r="G148" s="104"/>
      <c r="H148" s="104"/>
      <c r="I148" s="104"/>
      <c r="J148" s="104"/>
    </row>
    <row r="149" spans="2:10" ht="35.1" customHeight="1">
      <c r="B149" s="211"/>
      <c r="C149" s="211"/>
      <c r="D149" s="104"/>
      <c r="E149" s="201"/>
      <c r="F149" s="104"/>
      <c r="G149" s="104"/>
      <c r="H149" s="104"/>
      <c r="I149" s="104"/>
      <c r="J149" s="104"/>
    </row>
    <row r="150" spans="2:10" ht="35.1" customHeight="1">
      <c r="B150" s="211"/>
      <c r="C150" s="211"/>
      <c r="D150" s="104"/>
      <c r="E150" s="201"/>
      <c r="F150" s="104"/>
      <c r="G150" s="104"/>
      <c r="H150" s="104"/>
      <c r="I150" s="104"/>
      <c r="J150" s="104"/>
    </row>
    <row r="151" spans="2:10" ht="35.1" customHeight="1">
      <c r="B151" s="211"/>
      <c r="C151" s="211"/>
      <c r="D151" s="104"/>
      <c r="E151" s="201"/>
      <c r="F151" s="104"/>
      <c r="G151" s="104"/>
      <c r="H151" s="104"/>
      <c r="I151" s="104"/>
      <c r="J151" s="104"/>
    </row>
    <row r="152" spans="2:10" ht="35.1" customHeight="1">
      <c r="B152" s="211"/>
      <c r="C152" s="211"/>
      <c r="D152" s="104"/>
      <c r="E152" s="201"/>
      <c r="F152" s="104"/>
      <c r="G152" s="104"/>
      <c r="H152" s="104"/>
      <c r="I152" s="104"/>
      <c r="J152" s="104"/>
    </row>
    <row r="153" spans="2:10" ht="35.1" customHeight="1">
      <c r="B153" s="211"/>
      <c r="C153" s="211"/>
      <c r="D153" s="104"/>
      <c r="E153" s="201"/>
      <c r="F153" s="104"/>
      <c r="G153" s="104"/>
      <c r="H153" s="104"/>
      <c r="I153" s="104"/>
      <c r="J153" s="104"/>
    </row>
    <row r="154" spans="2:10" ht="35.1" customHeight="1">
      <c r="B154" s="211"/>
      <c r="C154" s="211"/>
      <c r="D154" s="104"/>
      <c r="E154" s="201"/>
      <c r="F154" s="104"/>
      <c r="G154" s="104"/>
      <c r="H154" s="104"/>
      <c r="I154" s="104"/>
      <c r="J154" s="104"/>
    </row>
    <row r="155" spans="2:10" ht="35.1" customHeight="1">
      <c r="B155" s="211"/>
      <c r="C155" s="211"/>
      <c r="D155" s="104"/>
      <c r="E155" s="201"/>
      <c r="F155" s="104"/>
      <c r="G155" s="104"/>
      <c r="H155" s="104"/>
      <c r="I155" s="104"/>
      <c r="J155" s="104"/>
    </row>
    <row r="156" spans="2:10" ht="35.1" customHeight="1">
      <c r="B156" s="211"/>
      <c r="C156" s="211"/>
      <c r="D156" s="104"/>
      <c r="E156" s="201"/>
      <c r="F156" s="104"/>
      <c r="G156" s="104"/>
      <c r="H156" s="104"/>
      <c r="I156" s="104"/>
      <c r="J156" s="104"/>
    </row>
    <row r="157" spans="2:10" ht="35.1" customHeight="1">
      <c r="B157" s="211"/>
      <c r="C157" s="211"/>
      <c r="D157" s="104"/>
      <c r="E157" s="201"/>
      <c r="F157" s="104"/>
      <c r="G157" s="104"/>
      <c r="H157" s="104"/>
      <c r="I157" s="104"/>
      <c r="J157" s="104"/>
    </row>
    <row r="158" spans="2:10" ht="35.1" customHeight="1">
      <c r="B158" s="211"/>
      <c r="C158" s="211"/>
      <c r="D158" s="104"/>
      <c r="E158" s="201"/>
      <c r="F158" s="104"/>
      <c r="G158" s="104"/>
      <c r="H158" s="104"/>
      <c r="I158" s="104"/>
      <c r="J158" s="104"/>
    </row>
    <row r="159" spans="2:10" ht="35.1" customHeight="1">
      <c r="B159" s="211"/>
      <c r="C159" s="211"/>
      <c r="D159" s="104"/>
      <c r="E159" s="201"/>
      <c r="F159" s="104"/>
      <c r="G159" s="104"/>
      <c r="H159" s="104"/>
      <c r="I159" s="104"/>
      <c r="J159" s="104"/>
    </row>
    <row r="160" spans="2:10" ht="35.1" customHeight="1">
      <c r="B160" s="211"/>
      <c r="C160" s="211"/>
      <c r="D160" s="104"/>
      <c r="E160" s="201"/>
      <c r="F160" s="104"/>
      <c r="G160" s="104"/>
      <c r="H160" s="104"/>
      <c r="I160" s="104"/>
      <c r="J160" s="104"/>
    </row>
    <row r="161" spans="2:10" ht="35.1" customHeight="1">
      <c r="B161" s="211"/>
      <c r="C161" s="211"/>
      <c r="D161" s="104"/>
      <c r="E161" s="201"/>
      <c r="F161" s="104"/>
      <c r="G161" s="104"/>
      <c r="H161" s="104"/>
      <c r="I161" s="104"/>
      <c r="J161" s="104"/>
    </row>
    <row r="162" spans="2:10" ht="35.1" customHeight="1">
      <c r="B162" s="211"/>
      <c r="C162" s="211"/>
      <c r="D162" s="104"/>
      <c r="E162" s="201"/>
      <c r="F162" s="104"/>
      <c r="G162" s="104"/>
      <c r="H162" s="104"/>
      <c r="I162" s="104"/>
      <c r="J162" s="104"/>
    </row>
    <row r="163" spans="2:10" ht="35.1" customHeight="1">
      <c r="B163" s="211"/>
      <c r="C163" s="211"/>
      <c r="D163" s="104"/>
      <c r="E163" s="201"/>
      <c r="F163" s="104"/>
      <c r="G163" s="104"/>
      <c r="H163" s="104"/>
      <c r="I163" s="104"/>
      <c r="J163" s="104"/>
    </row>
    <row r="164" spans="2:10" ht="35.1" customHeight="1">
      <c r="B164" s="211"/>
      <c r="C164" s="211"/>
      <c r="D164" s="104"/>
      <c r="E164" s="201"/>
      <c r="F164" s="104"/>
      <c r="G164" s="104"/>
      <c r="H164" s="104"/>
      <c r="I164" s="104"/>
      <c r="J164" s="104"/>
    </row>
    <row r="165" spans="2:10" ht="35.1" customHeight="1">
      <c r="B165" s="211"/>
      <c r="C165" s="211"/>
      <c r="D165" s="104"/>
      <c r="E165" s="201"/>
      <c r="F165" s="104"/>
      <c r="G165" s="104"/>
      <c r="H165" s="104"/>
      <c r="I165" s="104"/>
      <c r="J165" s="104"/>
    </row>
    <row r="166" spans="2:10" ht="35.1" customHeight="1">
      <c r="B166" s="211"/>
      <c r="C166" s="211"/>
      <c r="D166" s="104"/>
      <c r="E166" s="201"/>
      <c r="F166" s="104"/>
      <c r="G166" s="104"/>
      <c r="H166" s="104"/>
      <c r="I166" s="104"/>
      <c r="J166" s="104"/>
    </row>
    <row r="167" spans="2:10" ht="35.1" customHeight="1">
      <c r="B167" s="211"/>
      <c r="C167" s="211"/>
      <c r="D167" s="104"/>
      <c r="E167" s="201"/>
      <c r="F167" s="104"/>
      <c r="G167" s="104"/>
      <c r="H167" s="104"/>
      <c r="I167" s="104"/>
      <c r="J167" s="104"/>
    </row>
    <row r="168" spans="2:10" ht="35.1" customHeight="1">
      <c r="B168" s="211"/>
      <c r="C168" s="211"/>
      <c r="D168" s="104"/>
      <c r="E168" s="201"/>
      <c r="F168" s="104"/>
      <c r="G168" s="104"/>
      <c r="H168" s="104"/>
      <c r="I168" s="104"/>
      <c r="J168" s="104"/>
    </row>
    <row r="169" spans="2:10" ht="35.1" customHeight="1">
      <c r="B169" s="211"/>
      <c r="C169" s="211"/>
      <c r="D169" s="104"/>
      <c r="E169" s="201"/>
      <c r="F169" s="104"/>
      <c r="G169" s="104"/>
      <c r="H169" s="104"/>
      <c r="I169" s="104"/>
      <c r="J169" s="104"/>
    </row>
    <row r="170" spans="2:10" ht="35.1" customHeight="1">
      <c r="B170" s="211"/>
      <c r="C170" s="211"/>
      <c r="D170" s="104"/>
      <c r="E170" s="201"/>
      <c r="F170" s="104"/>
      <c r="G170" s="104"/>
      <c r="H170" s="104"/>
      <c r="I170" s="104"/>
      <c r="J170" s="104"/>
    </row>
    <row r="171" spans="2:10" ht="35.1" customHeight="1">
      <c r="B171" s="211"/>
      <c r="C171" s="211"/>
      <c r="D171" s="104"/>
      <c r="E171" s="201"/>
      <c r="F171" s="104"/>
      <c r="G171" s="104"/>
      <c r="H171" s="104"/>
      <c r="I171" s="104"/>
      <c r="J171" s="104"/>
    </row>
    <row r="172" spans="2:10" ht="35.1" customHeight="1">
      <c r="B172" s="211"/>
      <c r="C172" s="211"/>
      <c r="D172" s="104"/>
      <c r="E172" s="201"/>
      <c r="F172" s="104"/>
      <c r="G172" s="104"/>
      <c r="H172" s="104"/>
      <c r="I172" s="104"/>
      <c r="J172" s="104"/>
    </row>
    <row r="173" spans="2:10" ht="35.1" customHeight="1">
      <c r="B173" s="211"/>
      <c r="C173" s="211"/>
      <c r="D173" s="104"/>
      <c r="E173" s="201"/>
      <c r="F173" s="104"/>
      <c r="G173" s="104"/>
      <c r="H173" s="104"/>
      <c r="I173" s="104"/>
      <c r="J173" s="104"/>
    </row>
    <row r="174" spans="2:10" ht="35.1" customHeight="1">
      <c r="B174" s="211"/>
      <c r="C174" s="211"/>
      <c r="D174" s="104"/>
      <c r="E174" s="201"/>
      <c r="F174" s="104"/>
      <c r="G174" s="104"/>
      <c r="H174" s="104"/>
      <c r="I174" s="104"/>
      <c r="J174" s="104"/>
    </row>
    <row r="175" spans="2:10" ht="35.1" customHeight="1">
      <c r="B175" s="211"/>
      <c r="C175" s="211"/>
      <c r="D175" s="104"/>
      <c r="E175" s="201"/>
      <c r="F175" s="104"/>
      <c r="G175" s="104"/>
      <c r="H175" s="104"/>
      <c r="I175" s="104"/>
      <c r="J175" s="104"/>
    </row>
    <row r="176" spans="2:10" ht="35.1" customHeight="1">
      <c r="B176" s="211"/>
      <c r="C176" s="211"/>
      <c r="D176" s="104"/>
      <c r="E176" s="201"/>
      <c r="F176" s="104"/>
      <c r="G176" s="104"/>
      <c r="H176" s="104"/>
      <c r="I176" s="104"/>
      <c r="J176" s="104"/>
    </row>
    <row r="177" spans="2:10" ht="35.1" customHeight="1">
      <c r="B177" s="211"/>
      <c r="C177" s="211"/>
      <c r="D177" s="104"/>
      <c r="E177" s="201"/>
      <c r="F177" s="104"/>
      <c r="G177" s="104"/>
      <c r="H177" s="104"/>
      <c r="I177" s="104"/>
      <c r="J177" s="104"/>
    </row>
    <row r="178" spans="2:10" ht="35.1" customHeight="1">
      <c r="B178" s="211"/>
      <c r="C178" s="211"/>
      <c r="D178" s="104"/>
      <c r="E178" s="201"/>
      <c r="F178" s="104"/>
      <c r="G178" s="104"/>
      <c r="H178" s="104"/>
      <c r="I178" s="104"/>
      <c r="J178" s="104"/>
    </row>
    <row r="179" spans="2:10" ht="35.1" customHeight="1">
      <c r="B179" s="211"/>
      <c r="C179" s="211"/>
      <c r="D179" s="104"/>
      <c r="E179" s="201"/>
      <c r="F179" s="104"/>
      <c r="G179" s="104"/>
      <c r="H179" s="104"/>
      <c r="I179" s="104"/>
      <c r="J179" s="104"/>
    </row>
    <row r="180" spans="2:10" ht="35.1" customHeight="1">
      <c r="B180" s="211"/>
      <c r="C180" s="211"/>
      <c r="D180" s="104"/>
      <c r="E180" s="201"/>
      <c r="F180" s="104"/>
      <c r="G180" s="104"/>
      <c r="H180" s="104"/>
      <c r="I180" s="104"/>
      <c r="J180" s="104"/>
    </row>
    <row r="181" spans="2:10" ht="35.1" customHeight="1">
      <c r="B181" s="211"/>
      <c r="C181" s="211"/>
      <c r="D181" s="104"/>
      <c r="E181" s="201"/>
      <c r="F181" s="104"/>
      <c r="G181" s="104"/>
      <c r="H181" s="104"/>
      <c r="I181" s="104"/>
      <c r="J181" s="104"/>
    </row>
    <row r="182" spans="2:10" ht="35.1" customHeight="1">
      <c r="B182" s="211"/>
      <c r="C182" s="211"/>
      <c r="D182" s="104"/>
      <c r="E182" s="201"/>
      <c r="F182" s="104"/>
      <c r="G182" s="104"/>
      <c r="H182" s="104"/>
      <c r="I182" s="104"/>
      <c r="J182" s="104"/>
    </row>
    <row r="183" spans="2:10" ht="35.1" customHeight="1">
      <c r="B183" s="211"/>
      <c r="C183" s="211"/>
      <c r="D183" s="104"/>
      <c r="E183" s="201"/>
      <c r="F183" s="104"/>
      <c r="G183" s="104"/>
      <c r="H183" s="104"/>
      <c r="I183" s="104"/>
      <c r="J183" s="104"/>
    </row>
    <row r="184" spans="2:10" ht="35.1" customHeight="1">
      <c r="B184" s="211"/>
      <c r="C184" s="211"/>
      <c r="D184" s="104"/>
      <c r="E184" s="201"/>
      <c r="F184" s="104"/>
      <c r="G184" s="104"/>
      <c r="H184" s="104"/>
      <c r="I184" s="104"/>
      <c r="J184" s="104"/>
    </row>
    <row r="185" spans="2:10" ht="35.1" customHeight="1">
      <c r="B185" s="211"/>
      <c r="C185" s="211"/>
      <c r="D185" s="104"/>
      <c r="E185" s="201"/>
      <c r="F185" s="104"/>
      <c r="G185" s="104"/>
      <c r="H185" s="104"/>
      <c r="I185" s="104"/>
      <c r="J185" s="104"/>
    </row>
    <row r="186" spans="2:10" ht="35.1" customHeight="1">
      <c r="B186" s="211"/>
      <c r="C186" s="211"/>
      <c r="D186" s="104"/>
      <c r="E186" s="201"/>
      <c r="F186" s="104"/>
      <c r="G186" s="104"/>
      <c r="H186" s="104"/>
      <c r="I186" s="104"/>
      <c r="J186" s="104"/>
    </row>
    <row r="187" spans="2:10" ht="35.1" customHeight="1">
      <c r="B187" s="211"/>
      <c r="C187" s="211"/>
      <c r="D187" s="104"/>
      <c r="E187" s="201"/>
      <c r="F187" s="104"/>
      <c r="G187" s="104"/>
      <c r="H187" s="104"/>
      <c r="I187" s="104"/>
      <c r="J187" s="104"/>
    </row>
    <row r="188" spans="2:10" ht="35.1" customHeight="1">
      <c r="B188" s="211"/>
      <c r="C188" s="211"/>
      <c r="D188" s="104"/>
      <c r="E188" s="201"/>
      <c r="F188" s="104"/>
      <c r="G188" s="104"/>
      <c r="H188" s="104"/>
      <c r="I188" s="104"/>
      <c r="J188" s="104"/>
    </row>
    <row r="189" spans="2:10" ht="35.1" customHeight="1">
      <c r="B189" s="211"/>
      <c r="C189" s="211"/>
      <c r="D189" s="104"/>
      <c r="E189" s="201"/>
      <c r="F189" s="104"/>
      <c r="G189" s="104"/>
      <c r="H189" s="104"/>
      <c r="I189" s="104"/>
      <c r="J189" s="104"/>
    </row>
    <row r="190" spans="2:10" ht="35.1" customHeight="1">
      <c r="B190" s="211"/>
      <c r="C190" s="211"/>
      <c r="D190" s="104"/>
      <c r="E190" s="201"/>
      <c r="F190" s="104"/>
      <c r="G190" s="104"/>
      <c r="H190" s="104"/>
      <c r="I190" s="104"/>
      <c r="J190" s="104"/>
    </row>
    <row r="191" spans="2:10" ht="35.1" customHeight="1">
      <c r="B191" s="211"/>
      <c r="C191" s="211"/>
      <c r="D191" s="104"/>
      <c r="E191" s="201"/>
      <c r="F191" s="104"/>
      <c r="G191" s="104"/>
      <c r="H191" s="104"/>
      <c r="I191" s="104"/>
      <c r="J191" s="104"/>
    </row>
    <row r="192" spans="2:10" ht="35.1" customHeight="1">
      <c r="B192" s="211"/>
      <c r="C192" s="211"/>
      <c r="D192" s="104"/>
      <c r="E192" s="201"/>
      <c r="F192" s="104"/>
      <c r="G192" s="104"/>
      <c r="H192" s="104"/>
      <c r="I192" s="104"/>
      <c r="J192" s="104"/>
    </row>
    <row r="193" spans="2:10" ht="35.1" customHeight="1">
      <c r="B193" s="211"/>
      <c r="C193" s="211"/>
      <c r="D193" s="104"/>
      <c r="E193" s="201"/>
      <c r="F193" s="104"/>
      <c r="G193" s="104"/>
      <c r="H193" s="104"/>
      <c r="I193" s="104"/>
      <c r="J193" s="104"/>
    </row>
    <row r="194" spans="2:10" ht="35.1" customHeight="1">
      <c r="B194" s="211"/>
      <c r="C194" s="211"/>
      <c r="D194" s="104"/>
      <c r="E194" s="201"/>
      <c r="F194" s="104"/>
      <c r="G194" s="104"/>
      <c r="H194" s="104"/>
      <c r="I194" s="104"/>
      <c r="J194" s="104"/>
    </row>
    <row r="195" spans="2:10" ht="35.1" customHeight="1">
      <c r="B195" s="211"/>
      <c r="C195" s="211"/>
      <c r="D195" s="104"/>
      <c r="E195" s="201"/>
      <c r="F195" s="104"/>
      <c r="G195" s="104"/>
      <c r="H195" s="104"/>
      <c r="I195" s="104"/>
      <c r="J195" s="104"/>
    </row>
    <row r="196" spans="2:10" ht="35.1" customHeight="1">
      <c r="B196" s="211"/>
      <c r="C196" s="211"/>
      <c r="D196" s="104"/>
      <c r="E196" s="201"/>
      <c r="F196" s="104"/>
      <c r="G196" s="104"/>
      <c r="H196" s="104"/>
      <c r="I196" s="104"/>
      <c r="J196" s="104"/>
    </row>
    <row r="197" spans="2:10" ht="35.1" customHeight="1">
      <c r="B197" s="211"/>
      <c r="C197" s="211"/>
      <c r="D197" s="104"/>
      <c r="E197" s="201"/>
      <c r="F197" s="104"/>
      <c r="G197" s="104"/>
      <c r="H197" s="104"/>
      <c r="I197" s="104"/>
      <c r="J197" s="104"/>
    </row>
    <row r="198" spans="2:10" ht="35.1" customHeight="1">
      <c r="B198" s="211"/>
      <c r="C198" s="211"/>
      <c r="D198" s="104"/>
      <c r="E198" s="201"/>
      <c r="F198" s="104"/>
      <c r="G198" s="104"/>
      <c r="H198" s="104"/>
      <c r="I198" s="104"/>
      <c r="J198" s="104"/>
    </row>
    <row r="199" spans="2:10" ht="35.1" customHeight="1">
      <c r="B199" s="211"/>
      <c r="C199" s="211"/>
      <c r="D199" s="104"/>
      <c r="E199" s="201"/>
      <c r="F199" s="104"/>
      <c r="G199" s="104"/>
      <c r="H199" s="104"/>
      <c r="I199" s="104"/>
      <c r="J199" s="104"/>
    </row>
    <row r="200" spans="2:10" ht="35.1" customHeight="1">
      <c r="B200" s="211"/>
      <c r="C200" s="211"/>
      <c r="D200" s="104"/>
      <c r="E200" s="201"/>
      <c r="F200" s="104"/>
      <c r="G200" s="104"/>
      <c r="H200" s="104"/>
      <c r="I200" s="104"/>
      <c r="J200" s="104"/>
    </row>
    <row r="201" spans="2:10" ht="35.1" customHeight="1">
      <c r="B201" s="211"/>
      <c r="C201" s="211"/>
      <c r="D201" s="104"/>
      <c r="E201" s="201"/>
      <c r="F201" s="104"/>
      <c r="G201" s="104"/>
      <c r="H201" s="104"/>
      <c r="I201" s="104"/>
      <c r="J201" s="104"/>
    </row>
    <row r="202" spans="2:10" ht="35.1" customHeight="1">
      <c r="B202" s="211"/>
      <c r="C202" s="211"/>
      <c r="D202" s="104"/>
      <c r="E202" s="201"/>
      <c r="F202" s="104"/>
      <c r="G202" s="104"/>
      <c r="H202" s="104"/>
      <c r="I202" s="104"/>
      <c r="J202" s="104"/>
    </row>
    <row r="203" spans="2:10" ht="35.1" customHeight="1">
      <c r="B203" s="211"/>
      <c r="C203" s="211"/>
      <c r="D203" s="104"/>
      <c r="E203" s="201"/>
      <c r="F203" s="104"/>
      <c r="G203" s="104"/>
      <c r="H203" s="104"/>
      <c r="I203" s="104"/>
      <c r="J203" s="104"/>
    </row>
    <row r="204" spans="2:10" ht="35.1" customHeight="1">
      <c r="B204" s="211"/>
      <c r="C204" s="211"/>
      <c r="D204" s="104"/>
      <c r="E204" s="201"/>
      <c r="F204" s="104"/>
      <c r="G204" s="104"/>
      <c r="H204" s="104"/>
      <c r="I204" s="104"/>
      <c r="J204" s="104"/>
    </row>
    <row r="205" spans="2:10" ht="35.1" customHeight="1">
      <c r="B205" s="211"/>
      <c r="C205" s="211"/>
      <c r="D205" s="104"/>
      <c r="E205" s="201"/>
      <c r="F205" s="104"/>
      <c r="G205" s="104"/>
      <c r="H205" s="104"/>
      <c r="I205" s="104"/>
      <c r="J205" s="104"/>
    </row>
    <row r="206" spans="2:10" ht="35.1" customHeight="1">
      <c r="B206" s="211"/>
      <c r="C206" s="211"/>
      <c r="D206" s="104"/>
      <c r="E206" s="201"/>
      <c r="F206" s="104"/>
      <c r="G206" s="104"/>
      <c r="H206" s="104"/>
      <c r="I206" s="104"/>
      <c r="J206" s="104"/>
    </row>
    <row r="207" spans="2:10" ht="35.1" customHeight="1">
      <c r="B207" s="211"/>
      <c r="C207" s="211"/>
      <c r="D207" s="104"/>
      <c r="E207" s="201"/>
      <c r="F207" s="104"/>
      <c r="G207" s="104"/>
      <c r="H207" s="104"/>
      <c r="I207" s="104"/>
      <c r="J207" s="104"/>
    </row>
    <row r="208" spans="2:10" ht="35.1" customHeight="1">
      <c r="B208" s="211"/>
      <c r="C208" s="211"/>
      <c r="D208" s="104"/>
      <c r="E208" s="201"/>
      <c r="F208" s="104"/>
      <c r="G208" s="104"/>
      <c r="H208" s="104"/>
      <c r="I208" s="104"/>
      <c r="J208" s="104"/>
    </row>
    <row r="209" spans="2:10" ht="35.1" customHeight="1">
      <c r="B209" s="211"/>
      <c r="C209" s="211"/>
      <c r="D209" s="104"/>
      <c r="E209" s="201"/>
      <c r="F209" s="104"/>
      <c r="G209" s="104"/>
      <c r="H209" s="104"/>
      <c r="I209" s="104"/>
      <c r="J209" s="104"/>
    </row>
    <row r="210" spans="2:10" ht="35.1" customHeight="1">
      <c r="B210" s="211"/>
      <c r="C210" s="211"/>
      <c r="D210" s="104"/>
      <c r="E210" s="201"/>
      <c r="F210" s="104"/>
      <c r="G210" s="104"/>
      <c r="H210" s="104"/>
      <c r="I210" s="104"/>
      <c r="J210" s="104"/>
    </row>
    <row r="211" spans="2:10" ht="35.1" customHeight="1">
      <c r="B211" s="211"/>
      <c r="C211" s="211"/>
      <c r="D211" s="104"/>
      <c r="E211" s="201"/>
      <c r="F211" s="104"/>
      <c r="G211" s="104"/>
      <c r="H211" s="104"/>
      <c r="I211" s="104"/>
      <c r="J211" s="104"/>
    </row>
    <row r="212" spans="2:10" ht="35.1" customHeight="1">
      <c r="B212" s="211"/>
      <c r="C212" s="211"/>
      <c r="D212" s="104"/>
      <c r="E212" s="201"/>
      <c r="F212" s="104"/>
      <c r="G212" s="104"/>
      <c r="H212" s="104"/>
      <c r="I212" s="104"/>
      <c r="J212" s="104"/>
    </row>
    <row r="213" spans="2:10" ht="35.1" customHeight="1">
      <c r="B213" s="211"/>
      <c r="C213" s="211"/>
      <c r="D213" s="104"/>
      <c r="E213" s="201"/>
      <c r="F213" s="104"/>
      <c r="G213" s="104"/>
      <c r="H213" s="104"/>
      <c r="I213" s="104"/>
      <c r="J213" s="104"/>
    </row>
    <row r="214" spans="2:10" ht="35.1" customHeight="1">
      <c r="B214" s="211"/>
      <c r="C214" s="211"/>
      <c r="D214" s="104"/>
      <c r="E214" s="201"/>
      <c r="F214" s="104"/>
      <c r="G214" s="104"/>
      <c r="H214" s="104"/>
      <c r="I214" s="104"/>
      <c r="J214" s="104"/>
    </row>
    <row r="215" spans="2:10" ht="35.1" customHeight="1">
      <c r="B215" s="211"/>
      <c r="C215" s="211"/>
      <c r="D215" s="104"/>
      <c r="E215" s="201"/>
      <c r="F215" s="104"/>
      <c r="G215" s="104"/>
      <c r="H215" s="104"/>
      <c r="I215" s="104"/>
      <c r="J215" s="104"/>
    </row>
    <row r="216" spans="2:10" ht="35.1" customHeight="1">
      <c r="B216" s="211"/>
      <c r="C216" s="211"/>
      <c r="D216" s="104"/>
      <c r="E216" s="201"/>
      <c r="F216" s="104"/>
      <c r="G216" s="104"/>
      <c r="H216" s="104"/>
      <c r="I216" s="104"/>
      <c r="J216" s="104"/>
    </row>
    <row r="217" spans="2:10" ht="35.1" customHeight="1">
      <c r="B217" s="211"/>
      <c r="C217" s="211"/>
      <c r="D217" s="104"/>
      <c r="E217" s="201"/>
      <c r="F217" s="104"/>
      <c r="G217" s="104"/>
      <c r="H217" s="104"/>
      <c r="I217" s="104"/>
      <c r="J217" s="104"/>
    </row>
    <row r="218" spans="2:10" ht="35.1" customHeight="1">
      <c r="B218" s="211"/>
      <c r="C218" s="211"/>
      <c r="D218" s="104"/>
      <c r="E218" s="201"/>
      <c r="F218" s="104"/>
      <c r="G218" s="104"/>
      <c r="H218" s="104"/>
      <c r="I218" s="104"/>
      <c r="J218" s="104"/>
    </row>
    <row r="219" spans="2:10" ht="35.1" customHeight="1">
      <c r="B219" s="211"/>
      <c r="C219" s="211"/>
      <c r="D219" s="104"/>
      <c r="E219" s="201"/>
      <c r="F219" s="104"/>
      <c r="G219" s="104"/>
      <c r="H219" s="104"/>
      <c r="I219" s="104"/>
      <c r="J219" s="104"/>
    </row>
    <row r="220" spans="2:10" ht="35.1" customHeight="1">
      <c r="B220" s="211"/>
      <c r="C220" s="211"/>
      <c r="D220" s="104"/>
      <c r="E220" s="201"/>
      <c r="F220" s="104"/>
      <c r="G220" s="104"/>
      <c r="H220" s="104"/>
      <c r="I220" s="104"/>
      <c r="J220" s="104"/>
    </row>
    <row r="221" spans="2:10" ht="35.1" customHeight="1">
      <c r="B221" s="211"/>
      <c r="C221" s="211"/>
      <c r="D221" s="104"/>
      <c r="E221" s="201"/>
      <c r="F221" s="104"/>
      <c r="G221" s="104"/>
      <c r="H221" s="104"/>
      <c r="I221" s="104"/>
      <c r="J221" s="104"/>
    </row>
    <row r="222" spans="2:10" ht="35.1" customHeight="1">
      <c r="B222" s="211"/>
      <c r="C222" s="211"/>
      <c r="D222" s="104"/>
      <c r="E222" s="201"/>
      <c r="F222" s="104"/>
      <c r="G222" s="104"/>
      <c r="H222" s="104"/>
      <c r="I222" s="104"/>
      <c r="J222" s="104"/>
    </row>
    <row r="223" spans="2:10" ht="35.1" customHeight="1">
      <c r="B223" s="211"/>
      <c r="C223" s="211"/>
      <c r="D223" s="104"/>
      <c r="E223" s="201"/>
      <c r="F223" s="104"/>
      <c r="G223" s="104"/>
      <c r="H223" s="104"/>
      <c r="I223" s="104"/>
      <c r="J223" s="104"/>
    </row>
    <row r="224" spans="2:10" ht="35.1" customHeight="1">
      <c r="B224" s="211"/>
      <c r="C224" s="211"/>
      <c r="D224" s="104"/>
      <c r="E224" s="201"/>
      <c r="F224" s="104"/>
      <c r="G224" s="104"/>
      <c r="H224" s="104"/>
      <c r="I224" s="104"/>
      <c r="J224" s="104"/>
    </row>
    <row r="225" spans="2:10" ht="35.1" customHeight="1">
      <c r="B225" s="211"/>
      <c r="C225" s="211"/>
      <c r="D225" s="104"/>
      <c r="E225" s="201"/>
      <c r="F225" s="104"/>
      <c r="G225" s="104"/>
      <c r="H225" s="104"/>
      <c r="I225" s="104"/>
      <c r="J225" s="104"/>
    </row>
    <row r="226" spans="2:10" ht="35.1" customHeight="1">
      <c r="B226" s="211"/>
      <c r="C226" s="211"/>
      <c r="D226" s="104"/>
      <c r="E226" s="201"/>
      <c r="F226" s="104"/>
      <c r="G226" s="104"/>
      <c r="H226" s="104"/>
      <c r="I226" s="104"/>
      <c r="J226" s="104"/>
    </row>
    <row r="227" spans="2:10" ht="35.1" customHeight="1">
      <c r="B227" s="211"/>
      <c r="C227" s="211"/>
      <c r="D227" s="104"/>
      <c r="E227" s="201"/>
      <c r="F227" s="104"/>
      <c r="G227" s="104"/>
      <c r="H227" s="104"/>
      <c r="I227" s="104"/>
      <c r="J227" s="104"/>
    </row>
    <row r="228" spans="2:10" ht="35.1" customHeight="1">
      <c r="B228" s="211"/>
      <c r="C228" s="211"/>
      <c r="D228" s="104"/>
      <c r="E228" s="201"/>
      <c r="F228" s="104"/>
      <c r="G228" s="104"/>
      <c r="H228" s="104"/>
      <c r="I228" s="104"/>
      <c r="J228" s="104"/>
    </row>
    <row r="229" spans="2:10" ht="35.1" customHeight="1">
      <c r="B229" s="211"/>
      <c r="C229" s="211"/>
      <c r="D229" s="104"/>
      <c r="E229" s="201"/>
      <c r="F229" s="104"/>
      <c r="G229" s="104"/>
      <c r="H229" s="104"/>
      <c r="I229" s="104"/>
      <c r="J229" s="104"/>
    </row>
    <row r="230" spans="2:10" ht="35.1" customHeight="1">
      <c r="B230" s="211"/>
      <c r="C230" s="211"/>
      <c r="D230" s="104"/>
      <c r="E230" s="201"/>
      <c r="F230" s="104"/>
      <c r="G230" s="104"/>
      <c r="H230" s="104"/>
      <c r="I230" s="104"/>
      <c r="J230" s="104"/>
    </row>
    <row r="231" spans="2:10" ht="35.1" customHeight="1">
      <c r="B231" s="211"/>
      <c r="C231" s="211"/>
      <c r="D231" s="104"/>
      <c r="E231" s="201"/>
      <c r="F231" s="104"/>
      <c r="G231" s="104"/>
      <c r="H231" s="104"/>
      <c r="I231" s="104"/>
      <c r="J231" s="104"/>
    </row>
    <row r="232" spans="2:10" ht="35.1" customHeight="1">
      <c r="B232" s="211"/>
      <c r="C232" s="211"/>
      <c r="D232" s="104"/>
      <c r="E232" s="201"/>
      <c r="F232" s="104"/>
      <c r="G232" s="104"/>
      <c r="H232" s="104"/>
      <c r="I232" s="104"/>
      <c r="J232" s="104"/>
    </row>
    <row r="233" spans="2:10" ht="35.1" customHeight="1">
      <c r="B233" s="211"/>
      <c r="C233" s="211"/>
      <c r="D233" s="104"/>
      <c r="E233" s="201"/>
      <c r="F233" s="104"/>
      <c r="G233" s="104"/>
      <c r="H233" s="104"/>
      <c r="I233" s="104"/>
      <c r="J233" s="104"/>
    </row>
    <row r="234" spans="2:10" ht="35.1" customHeight="1">
      <c r="B234" s="211"/>
      <c r="C234" s="211"/>
      <c r="D234" s="104"/>
      <c r="E234" s="201"/>
      <c r="F234" s="104"/>
      <c r="G234" s="104"/>
      <c r="H234" s="104"/>
      <c r="I234" s="104"/>
      <c r="J234" s="104"/>
    </row>
    <row r="235" spans="2:10" ht="35.1" customHeight="1">
      <c r="B235" s="211"/>
      <c r="C235" s="211"/>
      <c r="D235" s="104"/>
      <c r="E235" s="201"/>
      <c r="F235" s="104"/>
      <c r="G235" s="104"/>
      <c r="H235" s="104"/>
      <c r="I235" s="104"/>
      <c r="J235" s="104"/>
    </row>
    <row r="236" spans="2:10" ht="35.1" customHeight="1">
      <c r="B236" s="211"/>
      <c r="C236" s="211"/>
      <c r="D236" s="104"/>
      <c r="E236" s="201"/>
      <c r="F236" s="104"/>
      <c r="G236" s="104"/>
      <c r="H236" s="104"/>
      <c r="I236" s="104"/>
      <c r="J236" s="104"/>
    </row>
    <row r="237" spans="2:10" ht="35.1" customHeight="1">
      <c r="B237" s="211"/>
      <c r="C237" s="211"/>
      <c r="D237" s="104"/>
      <c r="E237" s="201"/>
      <c r="F237" s="104"/>
      <c r="G237" s="104"/>
      <c r="H237" s="104"/>
      <c r="I237" s="104"/>
      <c r="J237" s="104"/>
    </row>
    <row r="238" spans="2:10" ht="35.1" customHeight="1">
      <c r="B238" s="211"/>
      <c r="C238" s="211"/>
      <c r="D238" s="104"/>
      <c r="E238" s="201"/>
      <c r="F238" s="104"/>
      <c r="G238" s="104"/>
      <c r="H238" s="104"/>
      <c r="I238" s="104"/>
      <c r="J238" s="104"/>
    </row>
    <row r="239" spans="2:10" ht="35.1" customHeight="1">
      <c r="B239" s="211"/>
      <c r="C239" s="211"/>
      <c r="D239" s="104"/>
      <c r="E239" s="201"/>
      <c r="F239" s="104"/>
      <c r="G239" s="104"/>
      <c r="H239" s="104"/>
      <c r="I239" s="104"/>
      <c r="J239" s="104"/>
    </row>
    <row r="240" spans="2:10" ht="35.1" customHeight="1">
      <c r="B240" s="211"/>
      <c r="C240" s="211"/>
      <c r="D240" s="104"/>
      <c r="E240" s="201"/>
      <c r="F240" s="104"/>
      <c r="G240" s="104"/>
      <c r="H240" s="104"/>
      <c r="I240" s="104"/>
      <c r="J240" s="104"/>
    </row>
    <row r="241" spans="2:10" ht="35.1" customHeight="1">
      <c r="B241" s="211"/>
      <c r="C241" s="211"/>
      <c r="D241" s="104"/>
      <c r="E241" s="201"/>
      <c r="F241" s="104"/>
      <c r="G241" s="104"/>
      <c r="H241" s="104"/>
      <c r="I241" s="104"/>
      <c r="J241" s="104"/>
    </row>
    <row r="242" spans="2:10" ht="35.1" customHeight="1">
      <c r="B242" s="211"/>
      <c r="C242" s="211"/>
      <c r="D242" s="104"/>
      <c r="E242" s="201"/>
      <c r="F242" s="104"/>
      <c r="G242" s="104"/>
      <c r="H242" s="104"/>
      <c r="I242" s="104"/>
      <c r="J242" s="104"/>
    </row>
    <row r="243" spans="2:10" ht="35.1" customHeight="1">
      <c r="B243" s="211"/>
      <c r="C243" s="211"/>
      <c r="D243" s="104"/>
      <c r="E243" s="201"/>
      <c r="F243" s="104"/>
      <c r="G243" s="104"/>
      <c r="H243" s="104"/>
      <c r="I243" s="104"/>
      <c r="J243" s="104"/>
    </row>
    <row r="244" spans="2:10" ht="35.1" customHeight="1">
      <c r="B244" s="211"/>
      <c r="C244" s="211"/>
      <c r="D244" s="104"/>
      <c r="E244" s="201"/>
      <c r="F244" s="104"/>
      <c r="G244" s="104"/>
      <c r="H244" s="104"/>
      <c r="I244" s="104"/>
      <c r="J244" s="104"/>
    </row>
    <row r="245" spans="2:10" ht="35.1" customHeight="1">
      <c r="B245" s="211"/>
      <c r="C245" s="211"/>
      <c r="D245" s="104"/>
      <c r="E245" s="201"/>
      <c r="F245" s="104"/>
      <c r="G245" s="104"/>
      <c r="H245" s="104"/>
      <c r="I245" s="104"/>
      <c r="J245" s="104"/>
    </row>
    <row r="246" spans="2:10" ht="35.1" customHeight="1">
      <c r="B246" s="211"/>
      <c r="C246" s="211"/>
      <c r="D246" s="104"/>
      <c r="E246" s="201"/>
      <c r="F246" s="104"/>
      <c r="G246" s="104"/>
      <c r="H246" s="104"/>
      <c r="I246" s="104"/>
      <c r="J246" s="104"/>
    </row>
    <row r="247" spans="2:10" ht="35.1" customHeight="1">
      <c r="B247" s="211"/>
      <c r="C247" s="211"/>
      <c r="D247" s="104"/>
      <c r="E247" s="201"/>
      <c r="F247" s="104"/>
      <c r="G247" s="104"/>
      <c r="H247" s="104"/>
      <c r="I247" s="104"/>
      <c r="J247" s="104"/>
    </row>
    <row r="248" spans="2:10" ht="35.1" customHeight="1">
      <c r="B248" s="211"/>
      <c r="C248" s="211"/>
      <c r="D248" s="104"/>
      <c r="E248" s="201"/>
      <c r="F248" s="104"/>
      <c r="G248" s="104"/>
      <c r="H248" s="104"/>
      <c r="I248" s="104"/>
      <c r="J248" s="104"/>
    </row>
    <row r="249" spans="2:10" ht="35.1" customHeight="1">
      <c r="B249" s="211"/>
      <c r="C249" s="211"/>
      <c r="D249" s="104"/>
      <c r="E249" s="201"/>
      <c r="F249" s="104"/>
      <c r="G249" s="104"/>
      <c r="H249" s="104"/>
      <c r="I249" s="104"/>
      <c r="J249" s="104"/>
    </row>
    <row r="250" spans="2:10" ht="35.1" customHeight="1">
      <c r="B250" s="211"/>
      <c r="C250" s="211"/>
      <c r="D250" s="104"/>
      <c r="E250" s="201"/>
      <c r="F250" s="104"/>
      <c r="G250" s="104"/>
      <c r="H250" s="104"/>
      <c r="I250" s="104"/>
      <c r="J250" s="104"/>
    </row>
    <row r="251" spans="2:10" ht="35.1" customHeight="1">
      <c r="B251" s="211"/>
      <c r="C251" s="211"/>
      <c r="D251" s="104"/>
      <c r="E251" s="201"/>
      <c r="F251" s="104"/>
      <c r="G251" s="104"/>
      <c r="H251" s="104"/>
      <c r="I251" s="104"/>
      <c r="J251" s="104"/>
    </row>
    <row r="252" spans="2:10" ht="35.1" customHeight="1">
      <c r="B252" s="211"/>
      <c r="C252" s="211"/>
      <c r="D252" s="104"/>
      <c r="E252" s="201"/>
      <c r="F252" s="104"/>
      <c r="G252" s="104"/>
      <c r="H252" s="104"/>
      <c r="I252" s="104"/>
      <c r="J252" s="104"/>
    </row>
    <row r="253" spans="2:10" ht="35.1" customHeight="1">
      <c r="B253" s="211"/>
      <c r="C253" s="211"/>
      <c r="D253" s="104"/>
      <c r="E253" s="201"/>
      <c r="F253" s="104"/>
      <c r="G253" s="104"/>
      <c r="H253" s="104"/>
      <c r="I253" s="104"/>
      <c r="J253" s="104"/>
    </row>
    <row r="254" spans="2:10" ht="35.1" customHeight="1">
      <c r="B254" s="211"/>
      <c r="C254" s="211"/>
      <c r="D254" s="104"/>
      <c r="E254" s="201"/>
      <c r="F254" s="104"/>
      <c r="G254" s="104"/>
      <c r="H254" s="104"/>
      <c r="I254" s="104"/>
      <c r="J254" s="104"/>
    </row>
    <row r="255" spans="2:10" ht="35.1" customHeight="1">
      <c r="B255" s="211"/>
      <c r="C255" s="211"/>
      <c r="D255" s="104"/>
      <c r="E255" s="201"/>
      <c r="F255" s="104"/>
      <c r="G255" s="104"/>
      <c r="H255" s="104"/>
      <c r="I255" s="104"/>
      <c r="J255" s="104"/>
    </row>
    <row r="256" spans="2:10" ht="35.1" customHeight="1">
      <c r="B256" s="211"/>
      <c r="C256" s="211"/>
      <c r="D256" s="104"/>
      <c r="E256" s="201"/>
      <c r="F256" s="104"/>
      <c r="G256" s="104"/>
      <c r="H256" s="104"/>
      <c r="I256" s="104"/>
      <c r="J256" s="104"/>
    </row>
    <row r="257" spans="2:10" ht="35.1" customHeight="1">
      <c r="B257" s="211"/>
      <c r="C257" s="211"/>
      <c r="D257" s="104"/>
      <c r="E257" s="201"/>
      <c r="F257" s="104"/>
      <c r="G257" s="104"/>
      <c r="H257" s="104"/>
      <c r="I257" s="104"/>
      <c r="J257" s="104"/>
    </row>
    <row r="258" spans="2:10" ht="35.1" customHeight="1">
      <c r="B258" s="211"/>
      <c r="C258" s="211"/>
      <c r="D258" s="104"/>
      <c r="E258" s="201"/>
      <c r="F258" s="104"/>
      <c r="G258" s="104"/>
      <c r="H258" s="104"/>
      <c r="I258" s="104"/>
      <c r="J258" s="104"/>
    </row>
    <row r="259" spans="2:10" ht="35.1" customHeight="1">
      <c r="B259" s="211"/>
      <c r="C259" s="211"/>
      <c r="D259" s="104"/>
      <c r="E259" s="201"/>
      <c r="F259" s="104"/>
      <c r="G259" s="104"/>
      <c r="H259" s="104"/>
      <c r="I259" s="104"/>
      <c r="J259" s="104"/>
    </row>
    <row r="260" spans="2:10" ht="35.1" customHeight="1">
      <c r="B260" s="211"/>
      <c r="C260" s="211"/>
      <c r="D260" s="104"/>
      <c r="E260" s="201"/>
      <c r="F260" s="104"/>
      <c r="G260" s="104"/>
      <c r="H260" s="104"/>
      <c r="I260" s="104"/>
      <c r="J260" s="104"/>
    </row>
    <row r="261" spans="2:10" ht="35.1" customHeight="1">
      <c r="B261" s="211"/>
      <c r="C261" s="211"/>
      <c r="D261" s="104"/>
      <c r="E261" s="201"/>
      <c r="F261" s="104"/>
      <c r="G261" s="104"/>
      <c r="H261" s="104"/>
      <c r="I261" s="104"/>
      <c r="J261" s="104"/>
    </row>
    <row r="262" spans="2:10" ht="35.1" customHeight="1">
      <c r="B262" s="211"/>
      <c r="C262" s="211"/>
      <c r="D262" s="104"/>
      <c r="E262" s="201"/>
      <c r="F262" s="104"/>
      <c r="G262" s="104"/>
      <c r="H262" s="104"/>
      <c r="I262" s="104"/>
      <c r="J262" s="104"/>
    </row>
    <row r="263" spans="2:10" ht="35.1" customHeight="1">
      <c r="B263" s="211"/>
      <c r="C263" s="211"/>
      <c r="D263" s="104"/>
      <c r="E263" s="201"/>
      <c r="F263" s="104"/>
      <c r="G263" s="104"/>
      <c r="H263" s="104"/>
      <c r="I263" s="104"/>
      <c r="J263" s="104"/>
    </row>
    <row r="264" spans="2:10" ht="35.1" customHeight="1">
      <c r="B264" s="211"/>
      <c r="C264" s="211"/>
      <c r="D264" s="104"/>
      <c r="E264" s="201"/>
      <c r="F264" s="104"/>
      <c r="G264" s="104"/>
      <c r="H264" s="104"/>
      <c r="I264" s="104"/>
      <c r="J264" s="104"/>
    </row>
    <row r="265" spans="2:10" ht="35.1" customHeight="1">
      <c r="B265" s="211"/>
      <c r="C265" s="211"/>
      <c r="D265" s="104"/>
      <c r="E265" s="201"/>
      <c r="F265" s="104"/>
      <c r="G265" s="104"/>
      <c r="H265" s="104"/>
      <c r="I265" s="104"/>
      <c r="J265" s="104"/>
    </row>
    <row r="266" spans="2:10" ht="35.1" customHeight="1">
      <c r="B266" s="211"/>
      <c r="C266" s="211"/>
      <c r="D266" s="104"/>
      <c r="E266" s="201"/>
      <c r="F266" s="104"/>
      <c r="G266" s="104"/>
      <c r="H266" s="104"/>
      <c r="I266" s="104"/>
      <c r="J266" s="104"/>
    </row>
    <row r="267" spans="2:10" ht="35.1" customHeight="1">
      <c r="B267" s="211"/>
      <c r="C267" s="211"/>
      <c r="D267" s="104"/>
      <c r="E267" s="201"/>
      <c r="F267" s="104"/>
      <c r="G267" s="104"/>
      <c r="H267" s="104"/>
      <c r="I267" s="104"/>
      <c r="J267" s="104"/>
    </row>
    <row r="268" spans="2:10" ht="35.1" customHeight="1">
      <c r="B268" s="211"/>
      <c r="C268" s="211"/>
      <c r="D268" s="104"/>
      <c r="E268" s="201"/>
      <c r="F268" s="104"/>
      <c r="G268" s="104"/>
      <c r="H268" s="104"/>
      <c r="I268" s="104"/>
      <c r="J268" s="104"/>
    </row>
    <row r="269" spans="2:10" ht="35.1" customHeight="1">
      <c r="B269" s="211"/>
      <c r="C269" s="211"/>
      <c r="D269" s="104"/>
      <c r="E269" s="201"/>
      <c r="F269" s="104"/>
      <c r="G269" s="104"/>
      <c r="H269" s="104"/>
      <c r="I269" s="104"/>
      <c r="J269" s="104"/>
    </row>
    <row r="270" spans="2:10" ht="35.1" customHeight="1">
      <c r="B270" s="211"/>
      <c r="C270" s="211"/>
      <c r="D270" s="104"/>
      <c r="E270" s="201"/>
      <c r="F270" s="104"/>
      <c r="G270" s="104"/>
      <c r="H270" s="104"/>
      <c r="I270" s="104"/>
      <c r="J270" s="104"/>
    </row>
    <row r="271" spans="2:10" ht="35.1" customHeight="1">
      <c r="B271" s="211"/>
      <c r="C271" s="211"/>
      <c r="D271" s="104"/>
      <c r="E271" s="201"/>
      <c r="F271" s="104"/>
      <c r="G271" s="104"/>
      <c r="H271" s="104"/>
      <c r="I271" s="104"/>
      <c r="J271" s="104"/>
    </row>
    <row r="272" spans="2:10" ht="35.1" customHeight="1">
      <c r="B272" s="211"/>
      <c r="C272" s="211"/>
      <c r="D272" s="104"/>
      <c r="E272" s="201"/>
      <c r="F272" s="104"/>
      <c r="G272" s="104"/>
      <c r="H272" s="104"/>
      <c r="I272" s="104"/>
      <c r="J272" s="104"/>
    </row>
    <row r="273" spans="2:10" ht="35.1" customHeight="1">
      <c r="B273" s="211"/>
      <c r="C273" s="211"/>
      <c r="D273" s="104"/>
      <c r="E273" s="201"/>
      <c r="F273" s="104"/>
      <c r="G273" s="104"/>
      <c r="H273" s="104"/>
      <c r="I273" s="104"/>
      <c r="J273" s="104"/>
    </row>
    <row r="274" spans="2:10" ht="35.1" customHeight="1">
      <c r="B274" s="211"/>
      <c r="C274" s="211"/>
      <c r="D274" s="104"/>
      <c r="E274" s="201"/>
      <c r="F274" s="104"/>
      <c r="G274" s="104"/>
      <c r="H274" s="104"/>
      <c r="I274" s="104"/>
      <c r="J274" s="104"/>
    </row>
    <row r="275" spans="2:10" ht="35.1" customHeight="1">
      <c r="B275" s="211"/>
      <c r="C275" s="211"/>
      <c r="D275" s="104"/>
      <c r="E275" s="201"/>
      <c r="F275" s="104"/>
      <c r="G275" s="104"/>
      <c r="H275" s="104"/>
      <c r="I275" s="104"/>
      <c r="J275" s="104"/>
    </row>
    <row r="276" spans="2:10" ht="35.1" customHeight="1">
      <c r="B276" s="211"/>
      <c r="C276" s="211"/>
      <c r="D276" s="104"/>
      <c r="E276" s="201"/>
      <c r="F276" s="104"/>
      <c r="G276" s="104"/>
      <c r="H276" s="104"/>
      <c r="I276" s="104"/>
      <c r="J276" s="104"/>
    </row>
    <row r="277" spans="2:10" ht="35.1" customHeight="1">
      <c r="B277" s="211"/>
      <c r="C277" s="211"/>
      <c r="D277" s="104"/>
      <c r="E277" s="201"/>
      <c r="F277" s="104"/>
      <c r="G277" s="104"/>
      <c r="H277" s="104"/>
      <c r="I277" s="104"/>
      <c r="J277" s="104"/>
    </row>
    <row r="278" spans="2:10" ht="35.1" customHeight="1">
      <c r="B278" s="211"/>
      <c r="C278" s="211"/>
      <c r="D278" s="104"/>
      <c r="E278" s="201"/>
      <c r="F278" s="104"/>
      <c r="G278" s="104"/>
      <c r="H278" s="104"/>
      <c r="I278" s="104"/>
      <c r="J278" s="104"/>
    </row>
    <row r="279" spans="2:10" ht="35.1" customHeight="1">
      <c r="B279" s="211"/>
      <c r="C279" s="211"/>
      <c r="D279" s="104"/>
      <c r="E279" s="201"/>
      <c r="F279" s="104"/>
      <c r="G279" s="104"/>
      <c r="H279" s="104"/>
      <c r="I279" s="104"/>
      <c r="J279" s="104"/>
    </row>
    <row r="280" spans="2:10" ht="35.1" customHeight="1">
      <c r="B280" s="211"/>
      <c r="C280" s="211"/>
      <c r="D280" s="104"/>
      <c r="E280" s="201"/>
      <c r="F280" s="104"/>
      <c r="G280" s="104"/>
      <c r="H280" s="104"/>
      <c r="I280" s="104"/>
      <c r="J280" s="104"/>
    </row>
    <row r="281" spans="2:10" ht="35.1" customHeight="1">
      <c r="B281" s="211"/>
      <c r="C281" s="211"/>
      <c r="D281" s="104"/>
      <c r="E281" s="201"/>
      <c r="F281" s="104"/>
      <c r="G281" s="104"/>
      <c r="H281" s="104"/>
      <c r="I281" s="104"/>
      <c r="J281" s="104"/>
    </row>
    <row r="282" spans="2:10" ht="35.1" customHeight="1">
      <c r="B282" s="211"/>
      <c r="C282" s="211"/>
      <c r="D282" s="104"/>
      <c r="E282" s="201"/>
      <c r="F282" s="104"/>
      <c r="G282" s="104"/>
      <c r="H282" s="104"/>
      <c r="I282" s="104"/>
      <c r="J282" s="104"/>
    </row>
    <row r="283" spans="2:10" ht="35.1" customHeight="1">
      <c r="B283" s="211"/>
      <c r="C283" s="211"/>
      <c r="D283" s="104"/>
      <c r="E283" s="201"/>
      <c r="F283" s="104"/>
      <c r="G283" s="104"/>
      <c r="H283" s="104"/>
      <c r="I283" s="104"/>
      <c r="J283" s="104"/>
    </row>
    <row r="284" spans="2:10" ht="35.1" customHeight="1">
      <c r="B284" s="211"/>
      <c r="C284" s="211"/>
      <c r="D284" s="104"/>
      <c r="E284" s="201"/>
      <c r="F284" s="104"/>
      <c r="G284" s="104"/>
      <c r="H284" s="104"/>
      <c r="I284" s="104"/>
      <c r="J284" s="104"/>
    </row>
    <row r="285" spans="2:10" ht="35.1" customHeight="1">
      <c r="B285" s="211"/>
      <c r="C285" s="211"/>
      <c r="D285" s="104"/>
      <c r="E285" s="201"/>
      <c r="F285" s="104"/>
      <c r="G285" s="104"/>
      <c r="H285" s="104"/>
      <c r="I285" s="104"/>
      <c r="J285" s="104"/>
    </row>
    <row r="286" spans="2:10" ht="35.1" customHeight="1">
      <c r="B286" s="211"/>
      <c r="C286" s="211"/>
      <c r="D286" s="104"/>
      <c r="E286" s="201"/>
      <c r="F286" s="104"/>
      <c r="G286" s="104"/>
      <c r="H286" s="104"/>
      <c r="I286" s="104"/>
      <c r="J286" s="104"/>
    </row>
    <row r="287" spans="2:10" ht="35.1" customHeight="1">
      <c r="B287" s="211"/>
      <c r="C287" s="211"/>
      <c r="D287" s="104"/>
      <c r="E287" s="201"/>
      <c r="F287" s="104"/>
      <c r="G287" s="104"/>
      <c r="H287" s="104"/>
      <c r="I287" s="104"/>
      <c r="J287" s="104"/>
    </row>
    <row r="288" spans="2:10" ht="35.1" customHeight="1">
      <c r="B288" s="211"/>
      <c r="C288" s="211"/>
      <c r="D288" s="104"/>
      <c r="E288" s="201"/>
      <c r="F288" s="104"/>
      <c r="G288" s="104"/>
      <c r="H288" s="104"/>
      <c r="I288" s="104"/>
      <c r="J288" s="104"/>
    </row>
    <row r="289" spans="2:10" ht="35.1" customHeight="1">
      <c r="B289" s="211"/>
      <c r="C289" s="211"/>
      <c r="D289" s="104"/>
      <c r="E289" s="201"/>
      <c r="F289" s="104"/>
      <c r="G289" s="104"/>
      <c r="H289" s="104"/>
      <c r="I289" s="104"/>
      <c r="J289" s="104"/>
    </row>
    <row r="290" spans="2:10" ht="35.1" customHeight="1">
      <c r="B290" s="211"/>
      <c r="C290" s="211"/>
      <c r="D290" s="104"/>
      <c r="E290" s="201"/>
      <c r="F290" s="104"/>
      <c r="G290" s="104"/>
      <c r="H290" s="104"/>
      <c r="I290" s="104"/>
      <c r="J290" s="104"/>
    </row>
    <row r="291" spans="2:10" ht="35.1" customHeight="1">
      <c r="B291" s="211"/>
      <c r="C291" s="211"/>
      <c r="D291" s="104"/>
      <c r="E291" s="201"/>
      <c r="F291" s="104"/>
      <c r="G291" s="104"/>
      <c r="H291" s="104"/>
      <c r="I291" s="104"/>
      <c r="J291" s="104"/>
    </row>
    <row r="292" spans="2:10" ht="35.1" customHeight="1">
      <c r="B292" s="211"/>
      <c r="C292" s="211"/>
      <c r="D292" s="104"/>
      <c r="E292" s="201"/>
      <c r="F292" s="104"/>
      <c r="G292" s="104"/>
      <c r="H292" s="104"/>
      <c r="I292" s="104"/>
      <c r="J292" s="104"/>
    </row>
    <row r="293" spans="2:10" ht="35.1" customHeight="1">
      <c r="B293" s="211"/>
      <c r="C293" s="211"/>
      <c r="D293" s="104"/>
      <c r="E293" s="201"/>
      <c r="F293" s="104"/>
      <c r="G293" s="104"/>
      <c r="H293" s="104"/>
      <c r="I293" s="104"/>
      <c r="J293" s="104"/>
    </row>
    <row r="294" spans="2:10" ht="35.1" customHeight="1">
      <c r="B294" s="211"/>
      <c r="C294" s="211"/>
      <c r="D294" s="104"/>
      <c r="E294" s="201"/>
      <c r="F294" s="104"/>
      <c r="G294" s="104"/>
      <c r="H294" s="104"/>
      <c r="I294" s="104"/>
      <c r="J294" s="104"/>
    </row>
    <row r="295" spans="2:10" ht="35.1" customHeight="1">
      <c r="B295" s="211"/>
      <c r="C295" s="211"/>
      <c r="D295" s="104"/>
      <c r="E295" s="201"/>
      <c r="F295" s="104"/>
      <c r="G295" s="104"/>
      <c r="H295" s="104"/>
      <c r="I295" s="104"/>
      <c r="J295" s="104"/>
    </row>
    <row r="296" spans="2:10" ht="35.1" customHeight="1">
      <c r="B296" s="211"/>
      <c r="C296" s="211"/>
      <c r="D296" s="104"/>
      <c r="E296" s="201"/>
      <c r="F296" s="104"/>
      <c r="G296" s="104"/>
      <c r="H296" s="104"/>
      <c r="I296" s="104"/>
      <c r="J296" s="104"/>
    </row>
    <row r="297" spans="2:10" ht="35.1" customHeight="1">
      <c r="B297" s="211"/>
      <c r="C297" s="211"/>
      <c r="D297" s="104"/>
      <c r="E297" s="201"/>
      <c r="F297" s="104"/>
      <c r="G297" s="104"/>
      <c r="H297" s="104"/>
      <c r="I297" s="104"/>
      <c r="J297" s="104"/>
    </row>
    <row r="298" spans="2:10" ht="35.1" customHeight="1">
      <c r="B298" s="211"/>
      <c r="C298" s="211"/>
      <c r="D298" s="104"/>
      <c r="E298" s="201"/>
      <c r="F298" s="104"/>
      <c r="G298" s="104"/>
      <c r="H298" s="104"/>
      <c r="I298" s="104"/>
      <c r="J298" s="104"/>
    </row>
    <row r="299" spans="2:10" ht="35.1" customHeight="1">
      <c r="B299" s="211"/>
      <c r="C299" s="211"/>
      <c r="D299" s="104"/>
      <c r="E299" s="201"/>
      <c r="F299" s="104"/>
      <c r="G299" s="104"/>
      <c r="H299" s="104"/>
      <c r="I299" s="104"/>
      <c r="J299" s="104"/>
    </row>
    <row r="300" spans="2:10" ht="35.1" customHeight="1">
      <c r="B300" s="211"/>
      <c r="C300" s="211"/>
      <c r="D300" s="104"/>
      <c r="E300" s="201"/>
      <c r="F300" s="104"/>
      <c r="G300" s="104"/>
      <c r="H300" s="104"/>
      <c r="I300" s="104"/>
      <c r="J300" s="104"/>
    </row>
    <row r="301" spans="2:10" ht="35.1" customHeight="1">
      <c r="B301" s="211"/>
      <c r="C301" s="211"/>
      <c r="D301" s="104"/>
      <c r="E301" s="201"/>
      <c r="F301" s="104"/>
      <c r="G301" s="104"/>
      <c r="H301" s="104"/>
      <c r="I301" s="104"/>
      <c r="J301" s="104"/>
    </row>
    <row r="302" spans="2:10" ht="35.1" customHeight="1">
      <c r="B302" s="211"/>
      <c r="C302" s="211"/>
      <c r="D302" s="104"/>
      <c r="E302" s="201"/>
      <c r="F302" s="104"/>
      <c r="G302" s="104"/>
      <c r="H302" s="104"/>
      <c r="I302" s="104"/>
      <c r="J302" s="104"/>
    </row>
    <row r="303" spans="2:10" ht="35.1" customHeight="1">
      <c r="B303" s="211"/>
      <c r="C303" s="211"/>
      <c r="D303" s="104"/>
      <c r="E303" s="201"/>
      <c r="F303" s="104"/>
      <c r="G303" s="104"/>
      <c r="H303" s="104"/>
      <c r="I303" s="104"/>
      <c r="J303" s="104"/>
    </row>
    <row r="304" spans="2:10" ht="35.1" customHeight="1">
      <c r="B304" s="211"/>
      <c r="C304" s="211"/>
      <c r="D304" s="104"/>
      <c r="E304" s="201"/>
      <c r="F304" s="104"/>
      <c r="G304" s="104"/>
      <c r="H304" s="104"/>
      <c r="I304" s="104"/>
      <c r="J304" s="104"/>
    </row>
    <row r="305" spans="2:10" ht="35.1" customHeight="1">
      <c r="B305" s="211"/>
      <c r="C305" s="211"/>
      <c r="D305" s="104"/>
      <c r="E305" s="201"/>
      <c r="F305" s="104"/>
      <c r="G305" s="104"/>
      <c r="H305" s="104"/>
      <c r="I305" s="104"/>
      <c r="J305" s="104"/>
    </row>
    <row r="306" spans="2:10" ht="35.1" customHeight="1">
      <c r="B306" s="211"/>
      <c r="C306" s="211"/>
      <c r="D306" s="104"/>
      <c r="E306" s="201"/>
      <c r="F306" s="104"/>
      <c r="G306" s="104"/>
      <c r="H306" s="104"/>
      <c r="I306" s="104"/>
      <c r="J306" s="104"/>
    </row>
    <row r="307" spans="2:10" ht="35.1" customHeight="1">
      <c r="B307" s="211"/>
      <c r="C307" s="211"/>
      <c r="D307" s="104"/>
      <c r="E307" s="201"/>
      <c r="F307" s="104"/>
      <c r="G307" s="104"/>
      <c r="H307" s="104"/>
      <c r="I307" s="104"/>
      <c r="J307" s="104"/>
    </row>
    <row r="308" spans="2:10" ht="35.1" customHeight="1">
      <c r="B308" s="211"/>
      <c r="C308" s="211"/>
      <c r="D308" s="104"/>
      <c r="E308" s="201"/>
      <c r="F308" s="104"/>
      <c r="G308" s="104"/>
      <c r="H308" s="104"/>
      <c r="I308" s="104"/>
      <c r="J308" s="104"/>
    </row>
    <row r="309" spans="2:10" ht="35.1" customHeight="1">
      <c r="B309" s="211"/>
      <c r="C309" s="211"/>
      <c r="D309" s="104"/>
      <c r="E309" s="201"/>
      <c r="F309" s="104"/>
      <c r="G309" s="104"/>
      <c r="H309" s="104"/>
      <c r="I309" s="104"/>
      <c r="J309" s="104"/>
    </row>
    <row r="310" spans="2:10" ht="35.1" customHeight="1">
      <c r="B310" s="211"/>
      <c r="C310" s="211"/>
      <c r="D310" s="104"/>
      <c r="E310" s="201"/>
      <c r="F310" s="104"/>
      <c r="G310" s="104"/>
      <c r="H310" s="104"/>
      <c r="I310" s="104"/>
      <c r="J310" s="104"/>
    </row>
    <row r="311" spans="2:10" ht="35.1" customHeight="1">
      <c r="B311" s="211"/>
      <c r="C311" s="211"/>
      <c r="D311" s="104"/>
      <c r="E311" s="201"/>
      <c r="F311" s="104"/>
      <c r="G311" s="104"/>
      <c r="H311" s="104"/>
      <c r="I311" s="104"/>
      <c r="J311" s="104"/>
    </row>
    <row r="312" spans="2:10" ht="35.1" customHeight="1">
      <c r="B312" s="211"/>
      <c r="C312" s="211"/>
      <c r="D312" s="104"/>
      <c r="E312" s="201"/>
      <c r="F312" s="104"/>
      <c r="G312" s="104"/>
      <c r="H312" s="104"/>
      <c r="I312" s="104"/>
      <c r="J312" s="104"/>
    </row>
    <row r="313" spans="2:10" ht="35.1" customHeight="1">
      <c r="B313" s="211"/>
      <c r="C313" s="211"/>
      <c r="D313" s="104"/>
      <c r="E313" s="201"/>
      <c r="F313" s="104"/>
      <c r="G313" s="104"/>
      <c r="H313" s="104"/>
      <c r="I313" s="104"/>
      <c r="J313" s="104"/>
    </row>
    <row r="314" spans="2:10" ht="35.1" customHeight="1">
      <c r="B314" s="211"/>
      <c r="C314" s="211"/>
      <c r="D314" s="104"/>
      <c r="E314" s="201"/>
      <c r="F314" s="104"/>
      <c r="G314" s="104"/>
      <c r="H314" s="104"/>
      <c r="I314" s="104"/>
      <c r="J314" s="104"/>
    </row>
    <row r="315" spans="2:10" ht="35.1" customHeight="1">
      <c r="B315" s="211"/>
      <c r="C315" s="211"/>
      <c r="D315" s="104"/>
      <c r="E315" s="201"/>
      <c r="F315" s="104"/>
      <c r="G315" s="104"/>
      <c r="H315" s="104"/>
      <c r="I315" s="104"/>
      <c r="J315" s="104"/>
    </row>
    <row r="316" spans="2:10" ht="35.1" customHeight="1">
      <c r="B316" s="211"/>
      <c r="C316" s="211"/>
      <c r="D316" s="104"/>
      <c r="E316" s="201"/>
      <c r="F316" s="104"/>
      <c r="G316" s="104"/>
      <c r="H316" s="104"/>
      <c r="I316" s="104"/>
      <c r="J316" s="104"/>
    </row>
    <row r="317" spans="2:10" ht="35.1" customHeight="1">
      <c r="B317" s="211"/>
      <c r="C317" s="211"/>
      <c r="D317" s="104"/>
      <c r="E317" s="201"/>
      <c r="F317" s="104"/>
      <c r="G317" s="104"/>
      <c r="H317" s="104"/>
      <c r="I317" s="104"/>
      <c r="J317" s="104"/>
    </row>
    <row r="318" spans="2:10" ht="35.1" customHeight="1">
      <c r="B318" s="211"/>
      <c r="C318" s="211"/>
      <c r="D318" s="104"/>
      <c r="E318" s="201"/>
      <c r="F318" s="104"/>
      <c r="G318" s="104"/>
      <c r="H318" s="104"/>
      <c r="I318" s="104"/>
      <c r="J318" s="104"/>
    </row>
    <row r="319" spans="2:10" ht="35.1" customHeight="1">
      <c r="B319" s="211"/>
      <c r="C319" s="211"/>
      <c r="D319" s="104"/>
      <c r="E319" s="201"/>
      <c r="F319" s="104"/>
      <c r="G319" s="104"/>
      <c r="H319" s="104"/>
      <c r="I319" s="104"/>
      <c r="J319" s="104"/>
    </row>
    <row r="320" spans="2:10" ht="35.1" customHeight="1">
      <c r="B320" s="211"/>
      <c r="C320" s="211"/>
      <c r="D320" s="104"/>
      <c r="E320" s="201"/>
      <c r="F320" s="104"/>
      <c r="G320" s="104"/>
      <c r="H320" s="104"/>
      <c r="I320" s="104"/>
      <c r="J320" s="104"/>
    </row>
    <row r="321" spans="2:10" ht="35.1" customHeight="1">
      <c r="B321" s="211"/>
      <c r="C321" s="211"/>
      <c r="D321" s="104"/>
      <c r="E321" s="201"/>
      <c r="F321" s="104"/>
      <c r="G321" s="104"/>
      <c r="H321" s="104"/>
      <c r="I321" s="104"/>
      <c r="J321" s="104"/>
    </row>
    <row r="322" spans="2:10" ht="35.1" customHeight="1">
      <c r="B322" s="211"/>
      <c r="C322" s="211"/>
      <c r="D322" s="104"/>
      <c r="E322" s="201"/>
      <c r="F322" s="104"/>
      <c r="G322" s="104"/>
      <c r="H322" s="104"/>
      <c r="I322" s="104"/>
      <c r="J322" s="104"/>
    </row>
    <row r="323" spans="2:10" ht="35.1" customHeight="1">
      <c r="B323" s="211"/>
      <c r="C323" s="211"/>
      <c r="D323" s="104"/>
      <c r="E323" s="201"/>
      <c r="F323" s="104"/>
      <c r="G323" s="104"/>
      <c r="H323" s="104"/>
      <c r="I323" s="104"/>
      <c r="J323" s="104"/>
    </row>
    <row r="324" spans="2:10" ht="35.1" customHeight="1">
      <c r="B324" s="211"/>
      <c r="C324" s="211"/>
      <c r="D324" s="104"/>
      <c r="E324" s="201"/>
      <c r="F324" s="104"/>
      <c r="G324" s="104"/>
      <c r="H324" s="104"/>
      <c r="I324" s="104"/>
      <c r="J324" s="104"/>
    </row>
    <row r="325" spans="2:10" ht="35.1" customHeight="1">
      <c r="B325" s="211"/>
      <c r="C325" s="211"/>
      <c r="D325" s="104"/>
      <c r="E325" s="201"/>
      <c r="F325" s="104"/>
      <c r="G325" s="104"/>
      <c r="H325" s="104"/>
      <c r="I325" s="104"/>
      <c r="J325" s="104"/>
    </row>
    <row r="326" spans="2:10" ht="35.1" customHeight="1">
      <c r="B326" s="211"/>
      <c r="C326" s="211"/>
      <c r="D326" s="104"/>
      <c r="E326" s="201"/>
      <c r="F326" s="104"/>
      <c r="G326" s="104"/>
      <c r="H326" s="104"/>
      <c r="I326" s="104"/>
      <c r="J326" s="104"/>
    </row>
    <row r="327" spans="2:10" ht="35.1" customHeight="1">
      <c r="B327" s="211"/>
      <c r="C327" s="211"/>
      <c r="D327" s="104"/>
      <c r="E327" s="201"/>
      <c r="F327" s="104"/>
      <c r="G327" s="104"/>
      <c r="H327" s="104"/>
      <c r="I327" s="104"/>
      <c r="J327" s="104"/>
    </row>
    <row r="328" spans="2:10" ht="35.1" customHeight="1">
      <c r="B328" s="211"/>
      <c r="C328" s="211"/>
      <c r="D328" s="104"/>
      <c r="E328" s="201"/>
      <c r="F328" s="104"/>
      <c r="G328" s="104"/>
      <c r="H328" s="104"/>
      <c r="I328" s="104"/>
      <c r="J328" s="104"/>
    </row>
    <row r="329" spans="2:10" ht="35.1" customHeight="1">
      <c r="B329" s="211"/>
      <c r="C329" s="211"/>
      <c r="D329" s="104"/>
      <c r="E329" s="201"/>
      <c r="F329" s="104"/>
      <c r="G329" s="104"/>
      <c r="H329" s="104"/>
      <c r="I329" s="104"/>
      <c r="J329" s="104"/>
    </row>
    <row r="330" spans="2:10" ht="35.1" customHeight="1">
      <c r="B330" s="211"/>
      <c r="C330" s="211"/>
      <c r="D330" s="104"/>
      <c r="E330" s="201"/>
      <c r="F330" s="104"/>
      <c r="G330" s="104"/>
      <c r="H330" s="104"/>
      <c r="I330" s="104"/>
      <c r="J330" s="104"/>
    </row>
    <row r="331" spans="2:10" ht="35.1" customHeight="1">
      <c r="B331" s="211"/>
      <c r="C331" s="211"/>
      <c r="D331" s="104"/>
      <c r="E331" s="201"/>
      <c r="F331" s="104"/>
      <c r="G331" s="104"/>
      <c r="H331" s="104"/>
      <c r="I331" s="104"/>
      <c r="J331" s="104"/>
    </row>
    <row r="332" spans="2:10" ht="35.1" customHeight="1">
      <c r="B332" s="211"/>
      <c r="C332" s="211"/>
      <c r="D332" s="104"/>
      <c r="E332" s="201"/>
      <c r="F332" s="104"/>
      <c r="G332" s="104"/>
      <c r="H332" s="104"/>
      <c r="I332" s="104"/>
      <c r="J332" s="104"/>
    </row>
    <row r="333" spans="2:10" ht="35.1" customHeight="1">
      <c r="B333" s="211"/>
      <c r="C333" s="211"/>
      <c r="D333" s="104"/>
      <c r="E333" s="201"/>
      <c r="F333" s="104"/>
      <c r="G333" s="104"/>
      <c r="H333" s="104"/>
      <c r="I333" s="104"/>
      <c r="J333" s="104"/>
    </row>
    <row r="334" spans="2:10" ht="35.1" customHeight="1">
      <c r="B334" s="211"/>
      <c r="C334" s="211"/>
      <c r="D334" s="104"/>
      <c r="E334" s="201"/>
      <c r="F334" s="104"/>
      <c r="G334" s="104"/>
      <c r="H334" s="104"/>
      <c r="I334" s="104"/>
      <c r="J334" s="104"/>
    </row>
    <row r="335" spans="2:10" ht="35.1" customHeight="1">
      <c r="B335" s="211"/>
      <c r="C335" s="211"/>
      <c r="D335" s="104"/>
      <c r="E335" s="201"/>
      <c r="F335" s="104"/>
      <c r="G335" s="104"/>
      <c r="H335" s="104"/>
      <c r="I335" s="104"/>
      <c r="J335" s="104"/>
    </row>
    <row r="336" spans="2:10" ht="35.1" customHeight="1">
      <c r="B336" s="211"/>
      <c r="C336" s="211"/>
      <c r="D336" s="104"/>
      <c r="E336" s="201"/>
      <c r="F336" s="104"/>
      <c r="G336" s="104"/>
      <c r="H336" s="104"/>
      <c r="I336" s="104"/>
      <c r="J336" s="104"/>
    </row>
    <row r="337" spans="2:10" ht="35.1" customHeight="1">
      <c r="B337" s="211"/>
      <c r="C337" s="211"/>
      <c r="D337" s="104"/>
      <c r="E337" s="201"/>
      <c r="F337" s="104"/>
      <c r="G337" s="104"/>
      <c r="H337" s="104"/>
      <c r="I337" s="104"/>
      <c r="J337" s="104"/>
    </row>
    <row r="338" spans="2:10" ht="35.1" customHeight="1">
      <c r="B338" s="211"/>
      <c r="C338" s="211"/>
      <c r="D338" s="104"/>
      <c r="E338" s="201"/>
      <c r="F338" s="104"/>
      <c r="G338" s="104"/>
      <c r="H338" s="104"/>
      <c r="I338" s="104"/>
      <c r="J338" s="104"/>
    </row>
    <row r="339" spans="2:10" ht="35.1" customHeight="1">
      <c r="B339" s="211"/>
      <c r="C339" s="211"/>
      <c r="D339" s="104"/>
      <c r="E339" s="201"/>
      <c r="F339" s="104"/>
      <c r="G339" s="104"/>
      <c r="H339" s="104"/>
      <c r="I339" s="104"/>
      <c r="J339" s="104"/>
    </row>
    <row r="340" spans="2:10" ht="35.1" customHeight="1">
      <c r="B340" s="211"/>
      <c r="C340" s="211"/>
      <c r="D340" s="104"/>
      <c r="E340" s="201"/>
      <c r="F340" s="104"/>
      <c r="G340" s="104"/>
      <c r="H340" s="104"/>
      <c r="I340" s="104"/>
      <c r="J340" s="104"/>
    </row>
    <row r="341" spans="2:10" ht="35.1" customHeight="1">
      <c r="B341" s="211"/>
      <c r="C341" s="211"/>
      <c r="D341" s="104"/>
      <c r="E341" s="201"/>
      <c r="F341" s="104"/>
      <c r="G341" s="104"/>
      <c r="H341" s="104"/>
      <c r="I341" s="104"/>
      <c r="J341" s="104"/>
    </row>
    <row r="342" spans="2:10" ht="35.1" customHeight="1">
      <c r="B342" s="211"/>
      <c r="C342" s="211"/>
      <c r="D342" s="104"/>
      <c r="E342" s="201"/>
      <c r="F342" s="104"/>
      <c r="G342" s="104"/>
      <c r="H342" s="104"/>
      <c r="I342" s="104"/>
      <c r="J342" s="104"/>
    </row>
    <row r="343" spans="2:10" ht="35.1" customHeight="1">
      <c r="B343" s="211"/>
      <c r="C343" s="211"/>
      <c r="D343" s="104"/>
      <c r="E343" s="201"/>
      <c r="F343" s="104"/>
      <c r="G343" s="104"/>
      <c r="H343" s="104"/>
      <c r="I343" s="104"/>
      <c r="J343" s="104"/>
    </row>
    <row r="344" spans="2:10" ht="35.1" customHeight="1">
      <c r="B344" s="211"/>
      <c r="C344" s="211"/>
      <c r="D344" s="104"/>
      <c r="E344" s="201"/>
      <c r="F344" s="104"/>
      <c r="G344" s="104"/>
      <c r="H344" s="104"/>
      <c r="I344" s="104"/>
      <c r="J344" s="104"/>
    </row>
    <row r="345" spans="2:10" ht="35.1" customHeight="1">
      <c r="B345" s="211"/>
      <c r="C345" s="211"/>
      <c r="D345" s="104"/>
      <c r="E345" s="201"/>
      <c r="F345" s="104"/>
      <c r="G345" s="104"/>
      <c r="H345" s="104"/>
      <c r="I345" s="104"/>
      <c r="J345" s="104"/>
    </row>
    <row r="346" spans="2:10" ht="35.1" customHeight="1">
      <c r="B346" s="211"/>
      <c r="C346" s="211"/>
      <c r="D346" s="104"/>
      <c r="E346" s="201"/>
      <c r="F346" s="104"/>
      <c r="G346" s="104"/>
      <c r="H346" s="104"/>
      <c r="I346" s="104"/>
      <c r="J346" s="104"/>
    </row>
    <row r="347" spans="2:10" ht="35.1" customHeight="1">
      <c r="B347" s="211"/>
      <c r="C347" s="211"/>
      <c r="D347" s="104"/>
      <c r="E347" s="201"/>
      <c r="F347" s="104"/>
      <c r="G347" s="104"/>
      <c r="H347" s="104"/>
      <c r="I347" s="104"/>
      <c r="J347" s="104"/>
    </row>
    <row r="348" spans="2:10" ht="35.1" customHeight="1">
      <c r="B348" s="211"/>
      <c r="C348" s="211"/>
      <c r="D348" s="104"/>
      <c r="E348" s="201"/>
      <c r="F348" s="104"/>
      <c r="G348" s="104"/>
      <c r="H348" s="104"/>
      <c r="I348" s="104"/>
      <c r="J348" s="104"/>
    </row>
    <row r="349" spans="2:10" ht="35.1" customHeight="1">
      <c r="B349" s="211"/>
      <c r="C349" s="211"/>
      <c r="D349" s="104"/>
      <c r="E349" s="201"/>
      <c r="F349" s="104"/>
      <c r="G349" s="104"/>
      <c r="H349" s="104"/>
      <c r="I349" s="104"/>
      <c r="J349" s="104"/>
    </row>
    <row r="350" spans="2:10" ht="35.1" customHeight="1">
      <c r="B350" s="211"/>
      <c r="C350" s="211"/>
      <c r="D350" s="104"/>
      <c r="E350" s="201"/>
      <c r="F350" s="104"/>
      <c r="G350" s="104"/>
      <c r="H350" s="104"/>
      <c r="I350" s="104"/>
      <c r="J350" s="104"/>
    </row>
    <row r="351" spans="2:10" ht="35.1" customHeight="1">
      <c r="B351" s="211"/>
      <c r="C351" s="211"/>
      <c r="D351" s="104"/>
      <c r="E351" s="201"/>
      <c r="F351" s="104"/>
      <c r="G351" s="104"/>
      <c r="H351" s="104"/>
      <c r="I351" s="104"/>
      <c r="J351" s="104"/>
    </row>
    <row r="352" spans="2:10" ht="35.1" customHeight="1">
      <c r="B352" s="211"/>
      <c r="C352" s="211"/>
      <c r="D352" s="104"/>
      <c r="E352" s="201"/>
      <c r="F352" s="104"/>
      <c r="G352" s="104"/>
      <c r="H352" s="104"/>
      <c r="I352" s="104"/>
      <c r="J352" s="104"/>
    </row>
    <row r="353" spans="2:10" ht="35.1" customHeight="1">
      <c r="B353" s="211"/>
      <c r="C353" s="211"/>
      <c r="D353" s="104"/>
      <c r="E353" s="201"/>
      <c r="F353" s="104"/>
      <c r="G353" s="104"/>
      <c r="H353" s="104"/>
      <c r="I353" s="104"/>
      <c r="J353" s="104"/>
    </row>
    <row r="354" spans="2:10" ht="35.1" customHeight="1">
      <c r="B354" s="211"/>
      <c r="C354" s="211"/>
      <c r="D354" s="104"/>
      <c r="E354" s="201"/>
      <c r="F354" s="104"/>
      <c r="G354" s="104"/>
      <c r="H354" s="104"/>
      <c r="I354" s="104"/>
      <c r="J354" s="104"/>
    </row>
    <row r="355" spans="2:10" ht="35.1" customHeight="1">
      <c r="B355" s="211"/>
      <c r="C355" s="211"/>
      <c r="D355" s="104"/>
      <c r="E355" s="201"/>
      <c r="F355" s="104"/>
      <c r="G355" s="104"/>
      <c r="H355" s="104"/>
      <c r="I355" s="104"/>
      <c r="J355" s="104"/>
    </row>
    <row r="356" spans="2:10" ht="35.1" customHeight="1">
      <c r="B356" s="211"/>
      <c r="C356" s="211"/>
      <c r="D356" s="104"/>
      <c r="E356" s="201"/>
      <c r="F356" s="104"/>
      <c r="G356" s="104"/>
      <c r="H356" s="104"/>
      <c r="I356" s="104"/>
      <c r="J356" s="104"/>
    </row>
    <row r="357" spans="2:10" ht="35.1" customHeight="1">
      <c r="B357" s="211"/>
      <c r="C357" s="211"/>
      <c r="D357" s="104"/>
      <c r="E357" s="201"/>
      <c r="F357" s="104"/>
      <c r="G357" s="104"/>
      <c r="H357" s="104"/>
      <c r="I357" s="104"/>
      <c r="J357" s="104"/>
    </row>
    <row r="358" spans="2:10" ht="35.1" customHeight="1">
      <c r="B358" s="211"/>
      <c r="C358" s="211"/>
      <c r="D358" s="104"/>
      <c r="E358" s="201"/>
      <c r="F358" s="104"/>
      <c r="G358" s="104"/>
      <c r="H358" s="104"/>
      <c r="I358" s="104"/>
      <c r="J358" s="104"/>
    </row>
    <row r="359" spans="2:10" ht="35.1" customHeight="1">
      <c r="B359" s="211"/>
      <c r="C359" s="211"/>
      <c r="D359" s="104"/>
      <c r="E359" s="201"/>
      <c r="F359" s="104"/>
      <c r="G359" s="104"/>
      <c r="H359" s="104"/>
      <c r="I359" s="104"/>
      <c r="J359" s="104"/>
    </row>
    <row r="360" spans="2:10" ht="35.1" customHeight="1">
      <c r="B360" s="211"/>
      <c r="C360" s="211"/>
      <c r="D360" s="104"/>
      <c r="E360" s="201"/>
      <c r="F360" s="104"/>
      <c r="G360" s="104"/>
      <c r="H360" s="104"/>
      <c r="I360" s="104"/>
      <c r="J360" s="104"/>
    </row>
    <row r="361" spans="2:10" ht="35.1" customHeight="1">
      <c r="B361" s="211"/>
      <c r="C361" s="211"/>
      <c r="D361" s="104"/>
      <c r="E361" s="201"/>
      <c r="F361" s="104"/>
      <c r="G361" s="104"/>
      <c r="H361" s="104"/>
      <c r="I361" s="104"/>
      <c r="J361" s="104"/>
    </row>
    <row r="362" spans="2:10" ht="35.1" customHeight="1">
      <c r="B362" s="211"/>
      <c r="C362" s="211"/>
      <c r="D362" s="104"/>
      <c r="E362" s="201"/>
      <c r="F362" s="104"/>
      <c r="G362" s="104"/>
      <c r="H362" s="104"/>
      <c r="I362" s="104"/>
      <c r="J362" s="104"/>
    </row>
    <row r="363" spans="2:10" ht="35.1" customHeight="1">
      <c r="B363" s="211"/>
      <c r="C363" s="211"/>
      <c r="D363" s="104"/>
      <c r="E363" s="201"/>
      <c r="F363" s="104"/>
      <c r="G363" s="104"/>
      <c r="H363" s="104"/>
      <c r="I363" s="104"/>
      <c r="J363" s="104"/>
    </row>
    <row r="364" spans="2:10" ht="35.1" customHeight="1">
      <c r="B364" s="211"/>
      <c r="C364" s="211"/>
      <c r="D364" s="104"/>
      <c r="E364" s="201"/>
      <c r="F364" s="104"/>
      <c r="G364" s="104"/>
      <c r="H364" s="104"/>
      <c r="I364" s="104"/>
      <c r="J364" s="104"/>
    </row>
    <row r="365" spans="2:10" ht="35.1" customHeight="1">
      <c r="B365" s="211"/>
      <c r="C365" s="211"/>
      <c r="D365" s="104"/>
      <c r="E365" s="201"/>
      <c r="F365" s="104"/>
      <c r="G365" s="104"/>
      <c r="H365" s="104"/>
      <c r="I365" s="104"/>
      <c r="J365" s="104"/>
    </row>
    <row r="366" spans="2:10" ht="35.1" customHeight="1">
      <c r="B366" s="211"/>
      <c r="C366" s="211"/>
      <c r="D366" s="104"/>
      <c r="E366" s="201"/>
      <c r="F366" s="104"/>
      <c r="G366" s="104"/>
      <c r="H366" s="104"/>
      <c r="I366" s="104"/>
      <c r="J366" s="104"/>
    </row>
    <row r="367" spans="2:10" ht="35.1" customHeight="1">
      <c r="B367" s="211"/>
      <c r="C367" s="211"/>
      <c r="D367" s="104"/>
      <c r="E367" s="201"/>
      <c r="F367" s="104"/>
      <c r="G367" s="104"/>
      <c r="H367" s="104"/>
      <c r="I367" s="104"/>
      <c r="J367" s="104"/>
    </row>
    <row r="368" spans="2:10" ht="35.1" customHeight="1">
      <c r="B368" s="211"/>
      <c r="C368" s="211"/>
      <c r="D368" s="104"/>
      <c r="E368" s="201"/>
      <c r="F368" s="104"/>
      <c r="G368" s="104"/>
      <c r="H368" s="104"/>
      <c r="I368" s="104"/>
      <c r="J368" s="104"/>
    </row>
    <row r="369" spans="2:10" ht="35.1" customHeight="1">
      <c r="B369" s="211"/>
      <c r="C369" s="211"/>
      <c r="D369" s="104"/>
      <c r="E369" s="201"/>
      <c r="F369" s="104"/>
      <c r="G369" s="104"/>
      <c r="H369" s="104"/>
      <c r="I369" s="104"/>
      <c r="J369" s="104"/>
    </row>
    <row r="370" spans="2:10" ht="35.1" customHeight="1">
      <c r="B370" s="211"/>
      <c r="C370" s="211"/>
      <c r="D370" s="104"/>
      <c r="E370" s="201"/>
      <c r="F370" s="104"/>
      <c r="G370" s="104"/>
      <c r="H370" s="104"/>
      <c r="I370" s="104"/>
      <c r="J370" s="104"/>
    </row>
    <row r="371" spans="2:10" ht="35.1" customHeight="1">
      <c r="B371" s="211"/>
      <c r="C371" s="211"/>
      <c r="D371" s="104"/>
      <c r="E371" s="201"/>
      <c r="F371" s="104"/>
      <c r="G371" s="104"/>
      <c r="H371" s="104"/>
      <c r="I371" s="104"/>
      <c r="J371" s="104"/>
    </row>
    <row r="372" spans="2:10" ht="35.1" customHeight="1">
      <c r="B372" s="211"/>
      <c r="C372" s="211"/>
      <c r="D372" s="104"/>
      <c r="E372" s="201"/>
      <c r="F372" s="104"/>
      <c r="G372" s="104"/>
      <c r="H372" s="104"/>
      <c r="I372" s="104"/>
      <c r="J372" s="104"/>
    </row>
    <row r="373" spans="2:10" ht="35.1" customHeight="1">
      <c r="B373" s="211"/>
      <c r="C373" s="211"/>
      <c r="D373" s="104"/>
      <c r="E373" s="201"/>
      <c r="F373" s="104"/>
      <c r="G373" s="104"/>
      <c r="H373" s="104"/>
      <c r="I373" s="104"/>
      <c r="J373" s="104"/>
    </row>
    <row r="374" spans="2:10" ht="35.1" customHeight="1">
      <c r="B374" s="211"/>
      <c r="C374" s="211"/>
      <c r="D374" s="104"/>
      <c r="E374" s="201"/>
      <c r="F374" s="104"/>
      <c r="G374" s="104"/>
      <c r="H374" s="104"/>
      <c r="I374" s="104"/>
      <c r="J374" s="104"/>
    </row>
    <row r="375" spans="2:10" ht="35.1" customHeight="1">
      <c r="B375" s="211"/>
      <c r="C375" s="211"/>
      <c r="D375" s="104"/>
      <c r="E375" s="201"/>
      <c r="F375" s="104"/>
      <c r="G375" s="104"/>
      <c r="H375" s="104"/>
      <c r="I375" s="104"/>
      <c r="J375" s="104"/>
    </row>
    <row r="376" spans="2:10" ht="35.1" customHeight="1">
      <c r="B376" s="211"/>
      <c r="C376" s="211"/>
      <c r="D376" s="104"/>
      <c r="E376" s="201"/>
      <c r="F376" s="104"/>
      <c r="G376" s="104"/>
      <c r="H376" s="104"/>
      <c r="I376" s="104"/>
      <c r="J376" s="104"/>
    </row>
    <row r="377" spans="2:10" ht="35.1" customHeight="1">
      <c r="B377" s="211"/>
      <c r="C377" s="211"/>
      <c r="D377" s="104"/>
      <c r="E377" s="201"/>
      <c r="F377" s="104"/>
      <c r="G377" s="104"/>
      <c r="H377" s="104"/>
      <c r="I377" s="104"/>
      <c r="J377" s="104"/>
    </row>
    <row r="378" spans="2:10" ht="35.1" customHeight="1">
      <c r="B378" s="211"/>
      <c r="C378" s="211"/>
      <c r="D378" s="104"/>
      <c r="E378" s="201"/>
      <c r="F378" s="104"/>
      <c r="G378" s="104"/>
      <c r="H378" s="104"/>
      <c r="I378" s="104"/>
      <c r="J378" s="104"/>
    </row>
    <row r="379" spans="2:10" ht="35.1" customHeight="1">
      <c r="B379" s="211"/>
      <c r="C379" s="211"/>
      <c r="D379" s="104"/>
      <c r="E379" s="201"/>
      <c r="F379" s="104"/>
      <c r="G379" s="104"/>
      <c r="H379" s="104"/>
      <c r="I379" s="104"/>
      <c r="J379" s="104"/>
    </row>
    <row r="380" spans="2:10" ht="35.1" customHeight="1">
      <c r="B380" s="211"/>
      <c r="C380" s="211"/>
      <c r="D380" s="104"/>
      <c r="E380" s="201"/>
      <c r="F380" s="104"/>
      <c r="G380" s="104"/>
      <c r="H380" s="104"/>
      <c r="I380" s="104"/>
      <c r="J380" s="104"/>
    </row>
    <row r="381" spans="2:10" ht="35.1" customHeight="1">
      <c r="B381" s="211"/>
      <c r="C381" s="211"/>
      <c r="D381" s="104"/>
      <c r="E381" s="201"/>
      <c r="F381" s="104"/>
      <c r="G381" s="104"/>
      <c r="H381" s="104"/>
      <c r="I381" s="104"/>
      <c r="J381" s="104"/>
    </row>
    <row r="382" spans="2:10" ht="35.1" customHeight="1">
      <c r="B382" s="211"/>
      <c r="C382" s="211"/>
      <c r="D382" s="104"/>
      <c r="E382" s="201"/>
      <c r="F382" s="104"/>
      <c r="G382" s="104"/>
      <c r="H382" s="104"/>
      <c r="I382" s="104"/>
      <c r="J382" s="104"/>
    </row>
    <row r="383" spans="2:10" ht="35.1" customHeight="1">
      <c r="B383" s="211"/>
      <c r="C383" s="211"/>
      <c r="D383" s="104"/>
      <c r="E383" s="201"/>
      <c r="F383" s="104"/>
      <c r="G383" s="104"/>
      <c r="H383" s="104"/>
      <c r="I383" s="104"/>
      <c r="J383" s="104"/>
    </row>
    <row r="384" spans="2:10" ht="35.1" customHeight="1">
      <c r="B384" s="211"/>
      <c r="C384" s="211"/>
      <c r="D384" s="104"/>
      <c r="E384" s="201"/>
      <c r="F384" s="104"/>
      <c r="G384" s="104"/>
      <c r="H384" s="104"/>
      <c r="I384" s="104"/>
      <c r="J384" s="104"/>
    </row>
    <row r="385" spans="2:10" ht="35.1" customHeight="1">
      <c r="B385" s="211"/>
      <c r="C385" s="211"/>
      <c r="D385" s="104"/>
      <c r="E385" s="201"/>
      <c r="F385" s="104"/>
      <c r="G385" s="104"/>
      <c r="H385" s="104"/>
      <c r="I385" s="104"/>
      <c r="J385" s="104"/>
    </row>
    <row r="386" spans="2:10" ht="35.1" customHeight="1">
      <c r="B386" s="211"/>
      <c r="C386" s="211"/>
      <c r="D386" s="104"/>
      <c r="E386" s="201"/>
      <c r="F386" s="104"/>
      <c r="G386" s="104"/>
      <c r="H386" s="104"/>
      <c r="I386" s="104"/>
      <c r="J386" s="104"/>
    </row>
    <row r="387" spans="2:10" ht="35.1" customHeight="1">
      <c r="B387" s="211"/>
      <c r="C387" s="211"/>
      <c r="D387" s="104"/>
      <c r="E387" s="201"/>
      <c r="F387" s="104"/>
      <c r="G387" s="104"/>
      <c r="H387" s="104"/>
      <c r="I387" s="104"/>
      <c r="J387" s="104"/>
    </row>
    <row r="388" spans="2:10" ht="35.1" customHeight="1">
      <c r="B388" s="211"/>
      <c r="C388" s="211"/>
      <c r="D388" s="104"/>
      <c r="E388" s="201"/>
      <c r="F388" s="104"/>
      <c r="G388" s="104"/>
      <c r="H388" s="104"/>
      <c r="I388" s="104"/>
      <c r="J388" s="104"/>
    </row>
    <row r="389" spans="2:10" ht="35.1" customHeight="1">
      <c r="B389" s="211"/>
      <c r="C389" s="211"/>
      <c r="D389" s="104"/>
      <c r="E389" s="201"/>
      <c r="F389" s="104"/>
      <c r="G389" s="104"/>
      <c r="H389" s="104"/>
      <c r="I389" s="104"/>
      <c r="J389" s="104"/>
    </row>
    <row r="390" spans="2:10" ht="35.1" customHeight="1">
      <c r="B390" s="211"/>
      <c r="C390" s="211"/>
      <c r="D390" s="104"/>
      <c r="E390" s="201"/>
      <c r="F390" s="104"/>
      <c r="G390" s="104"/>
      <c r="H390" s="104"/>
      <c r="I390" s="104"/>
      <c r="J390" s="104"/>
    </row>
    <row r="391" spans="2:10" ht="35.1" customHeight="1">
      <c r="B391" s="211"/>
      <c r="C391" s="211"/>
      <c r="D391" s="104"/>
      <c r="E391" s="201"/>
      <c r="F391" s="104"/>
      <c r="G391" s="104"/>
      <c r="H391" s="104"/>
      <c r="I391" s="104"/>
      <c r="J391" s="104"/>
    </row>
    <row r="392" spans="2:10" ht="35.1" customHeight="1">
      <c r="B392" s="211"/>
      <c r="C392" s="211"/>
      <c r="D392" s="104"/>
      <c r="E392" s="201"/>
      <c r="F392" s="104"/>
      <c r="G392" s="104"/>
      <c r="H392" s="104"/>
      <c r="I392" s="104"/>
      <c r="J392" s="104"/>
    </row>
    <row r="393" spans="2:10" ht="35.1" customHeight="1">
      <c r="B393" s="211"/>
      <c r="C393" s="211"/>
      <c r="D393" s="104"/>
      <c r="E393" s="201"/>
      <c r="F393" s="104"/>
      <c r="G393" s="104"/>
      <c r="H393" s="104"/>
      <c r="I393" s="104"/>
      <c r="J393" s="104"/>
    </row>
    <row r="394" spans="2:10" ht="35.1" customHeight="1">
      <c r="B394" s="211"/>
      <c r="C394" s="211"/>
      <c r="D394" s="104"/>
      <c r="E394" s="201"/>
      <c r="F394" s="104"/>
      <c r="G394" s="104"/>
      <c r="H394" s="104"/>
      <c r="I394" s="104"/>
      <c r="J394" s="104"/>
    </row>
    <row r="395" spans="2:10" ht="35.1" customHeight="1">
      <c r="B395" s="211"/>
      <c r="C395" s="211"/>
      <c r="D395" s="104"/>
      <c r="E395" s="201"/>
      <c r="F395" s="104"/>
      <c r="G395" s="104"/>
      <c r="H395" s="104"/>
      <c r="I395" s="104"/>
      <c r="J395" s="104"/>
    </row>
    <row r="396" spans="2:10" ht="35.1" customHeight="1">
      <c r="B396" s="211"/>
      <c r="C396" s="211"/>
      <c r="D396" s="104"/>
      <c r="E396" s="201"/>
      <c r="F396" s="104"/>
      <c r="G396" s="104"/>
      <c r="H396" s="104"/>
      <c r="I396" s="104"/>
      <c r="J396" s="104"/>
    </row>
    <row r="397" spans="2:10" ht="35.1" customHeight="1">
      <c r="B397" s="211"/>
      <c r="C397" s="211"/>
      <c r="D397" s="104"/>
      <c r="E397" s="201"/>
      <c r="F397" s="104"/>
      <c r="G397" s="104"/>
      <c r="H397" s="104"/>
      <c r="I397" s="104"/>
      <c r="J397" s="104"/>
    </row>
    <row r="398" spans="2:10" ht="35.1" customHeight="1">
      <c r="B398" s="211"/>
      <c r="C398" s="211"/>
      <c r="D398" s="104"/>
      <c r="E398" s="201"/>
      <c r="F398" s="104"/>
      <c r="G398" s="104"/>
      <c r="H398" s="104"/>
      <c r="I398" s="104"/>
      <c r="J398" s="104"/>
    </row>
    <row r="399" spans="2:10" ht="35.1" customHeight="1">
      <c r="B399" s="211"/>
      <c r="C399" s="211"/>
      <c r="D399" s="104"/>
      <c r="E399" s="201"/>
      <c r="F399" s="104"/>
      <c r="G399" s="104"/>
      <c r="H399" s="104"/>
      <c r="I399" s="104"/>
      <c r="J399" s="104"/>
    </row>
    <row r="400" spans="2:10" ht="35.1" customHeight="1">
      <c r="B400" s="211"/>
      <c r="C400" s="211"/>
      <c r="D400" s="104"/>
      <c r="E400" s="201"/>
      <c r="F400" s="104"/>
      <c r="G400" s="104"/>
      <c r="H400" s="104"/>
      <c r="I400" s="104"/>
      <c r="J400" s="104"/>
    </row>
    <row r="401" spans="2:10" ht="35.1" customHeight="1">
      <c r="B401" s="211"/>
      <c r="C401" s="211"/>
      <c r="D401" s="104"/>
      <c r="E401" s="201"/>
      <c r="F401" s="104"/>
      <c r="G401" s="104"/>
      <c r="H401" s="104"/>
      <c r="I401" s="104"/>
      <c r="J401" s="104"/>
    </row>
    <row r="402" spans="2:10" ht="35.1" customHeight="1">
      <c r="B402" s="211"/>
      <c r="C402" s="211"/>
      <c r="D402" s="104"/>
      <c r="E402" s="201"/>
      <c r="F402" s="104"/>
      <c r="G402" s="104"/>
      <c r="H402" s="104"/>
      <c r="I402" s="104"/>
      <c r="J402" s="104"/>
    </row>
    <row r="403" spans="2:10" ht="35.1" customHeight="1">
      <c r="B403" s="211"/>
      <c r="C403" s="211"/>
      <c r="D403" s="104"/>
      <c r="E403" s="201"/>
      <c r="F403" s="104"/>
      <c r="G403" s="104"/>
      <c r="H403" s="104"/>
      <c r="I403" s="104"/>
      <c r="J403" s="104"/>
    </row>
    <row r="404" spans="2:10" ht="35.1" customHeight="1">
      <c r="B404" s="211"/>
      <c r="C404" s="211"/>
      <c r="D404" s="104"/>
      <c r="E404" s="201"/>
      <c r="F404" s="104"/>
      <c r="G404" s="104"/>
      <c r="H404" s="104"/>
      <c r="I404" s="104"/>
      <c r="J404" s="104"/>
    </row>
    <row r="405" spans="2:10" ht="35.1" customHeight="1">
      <c r="B405" s="211"/>
      <c r="C405" s="211"/>
      <c r="D405" s="104"/>
      <c r="E405" s="201"/>
      <c r="F405" s="104"/>
      <c r="G405" s="104"/>
      <c r="H405" s="104"/>
      <c r="I405" s="104"/>
      <c r="J405" s="104"/>
    </row>
    <row r="406" spans="2:10" ht="35.1" customHeight="1">
      <c r="B406" s="211"/>
      <c r="C406" s="211"/>
      <c r="D406" s="104"/>
      <c r="E406" s="201"/>
      <c r="F406" s="104"/>
      <c r="G406" s="104"/>
      <c r="H406" s="104"/>
      <c r="I406" s="104"/>
      <c r="J406" s="104"/>
    </row>
    <row r="407" spans="2:10" ht="35.1" customHeight="1">
      <c r="B407" s="211"/>
      <c r="C407" s="211"/>
      <c r="D407" s="104"/>
      <c r="E407" s="201"/>
      <c r="F407" s="104"/>
      <c r="G407" s="104"/>
      <c r="H407" s="104"/>
      <c r="I407" s="104"/>
      <c r="J407" s="104"/>
    </row>
    <row r="408" spans="2:10" ht="35.1" customHeight="1">
      <c r="B408" s="211"/>
      <c r="C408" s="211"/>
      <c r="D408" s="104"/>
      <c r="E408" s="201"/>
      <c r="F408" s="104"/>
      <c r="G408" s="104"/>
      <c r="H408" s="104"/>
      <c r="I408" s="104"/>
      <c r="J408" s="104"/>
    </row>
    <row r="409" spans="2:10" ht="35.1" customHeight="1">
      <c r="B409" s="211"/>
      <c r="C409" s="211"/>
      <c r="D409" s="104"/>
      <c r="E409" s="201"/>
      <c r="F409" s="104"/>
      <c r="G409" s="104"/>
      <c r="H409" s="104"/>
      <c r="I409" s="104"/>
      <c r="J409" s="104"/>
    </row>
    <row r="410" spans="2:10" ht="35.1" customHeight="1">
      <c r="B410" s="211"/>
      <c r="C410" s="211"/>
      <c r="D410" s="104"/>
      <c r="E410" s="201"/>
      <c r="F410" s="104"/>
      <c r="G410" s="104"/>
      <c r="H410" s="104"/>
      <c r="I410" s="104"/>
      <c r="J410" s="104"/>
    </row>
    <row r="411" spans="2:10" ht="35.1" customHeight="1">
      <c r="B411" s="211"/>
      <c r="C411" s="211"/>
      <c r="D411" s="104"/>
      <c r="E411" s="201"/>
      <c r="F411" s="104"/>
      <c r="G411" s="104"/>
      <c r="H411" s="104"/>
      <c r="I411" s="104"/>
      <c r="J411" s="104"/>
    </row>
    <row r="412" spans="2:10" ht="35.1" customHeight="1">
      <c r="B412" s="211"/>
      <c r="C412" s="211"/>
      <c r="D412" s="104"/>
      <c r="E412" s="201"/>
      <c r="F412" s="104"/>
      <c r="G412" s="104"/>
      <c r="H412" s="104"/>
      <c r="I412" s="104"/>
      <c r="J412" s="104"/>
    </row>
    <row r="413" spans="2:10" ht="35.1" customHeight="1">
      <c r="B413" s="211"/>
      <c r="C413" s="211"/>
      <c r="D413" s="104"/>
      <c r="E413" s="201"/>
      <c r="F413" s="104"/>
      <c r="G413" s="104"/>
      <c r="H413" s="104"/>
      <c r="I413" s="104"/>
      <c r="J413" s="104"/>
    </row>
    <row r="414" spans="2:10" ht="35.1" customHeight="1">
      <c r="B414" s="211"/>
      <c r="C414" s="211"/>
      <c r="D414" s="104"/>
      <c r="E414" s="201"/>
      <c r="F414" s="104"/>
      <c r="G414" s="104"/>
      <c r="H414" s="104"/>
      <c r="I414" s="104"/>
      <c r="J414" s="104"/>
    </row>
    <row r="415" spans="2:10" ht="35.1" customHeight="1">
      <c r="B415" s="211"/>
      <c r="C415" s="211"/>
      <c r="D415" s="104"/>
      <c r="E415" s="201"/>
      <c r="F415" s="104"/>
      <c r="G415" s="104"/>
      <c r="H415" s="104"/>
      <c r="I415" s="104"/>
      <c r="J415" s="104"/>
    </row>
    <row r="416" spans="2:10" ht="35.1" customHeight="1">
      <c r="B416" s="211"/>
      <c r="C416" s="211"/>
      <c r="D416" s="104"/>
      <c r="E416" s="201"/>
      <c r="F416" s="104"/>
      <c r="G416" s="104"/>
      <c r="H416" s="104"/>
      <c r="I416" s="104"/>
      <c r="J416" s="104"/>
    </row>
    <row r="417" spans="2:10" ht="35.1" customHeight="1">
      <c r="B417" s="211"/>
      <c r="C417" s="211"/>
      <c r="D417" s="104"/>
      <c r="E417" s="201"/>
      <c r="F417" s="104"/>
      <c r="G417" s="104"/>
      <c r="H417" s="104"/>
      <c r="I417" s="104"/>
      <c r="J417" s="104"/>
    </row>
    <row r="418" spans="2:10" ht="35.1" customHeight="1">
      <c r="B418" s="211"/>
      <c r="C418" s="211"/>
      <c r="D418" s="104"/>
      <c r="E418" s="201"/>
      <c r="F418" s="104"/>
      <c r="G418" s="104"/>
      <c r="H418" s="104"/>
      <c r="I418" s="104"/>
      <c r="J418" s="104"/>
    </row>
    <row r="419" spans="2:10" ht="35.1" customHeight="1">
      <c r="B419" s="211"/>
      <c r="C419" s="211"/>
      <c r="D419" s="104"/>
      <c r="E419" s="201"/>
      <c r="F419" s="104"/>
      <c r="G419" s="104"/>
      <c r="H419" s="104"/>
      <c r="I419" s="104"/>
      <c r="J419" s="104"/>
    </row>
    <row r="420" spans="2:10" ht="35.1" customHeight="1">
      <c r="B420" s="211"/>
      <c r="C420" s="211"/>
      <c r="D420" s="104"/>
      <c r="E420" s="201"/>
      <c r="F420" s="104"/>
      <c r="G420" s="104"/>
      <c r="H420" s="104"/>
      <c r="I420" s="104"/>
      <c r="J420" s="104"/>
    </row>
    <row r="421" spans="2:10" ht="35.1" customHeight="1">
      <c r="B421" s="211"/>
      <c r="C421" s="211"/>
      <c r="D421" s="104"/>
      <c r="E421" s="201"/>
      <c r="F421" s="104"/>
      <c r="G421" s="104"/>
      <c r="H421" s="104"/>
      <c r="I421" s="104"/>
      <c r="J421" s="104"/>
    </row>
    <row r="422" spans="2:10" ht="35.1" customHeight="1">
      <c r="B422" s="211"/>
      <c r="C422" s="211"/>
      <c r="D422" s="104"/>
      <c r="E422" s="201"/>
      <c r="F422" s="104"/>
      <c r="G422" s="104"/>
      <c r="H422" s="104"/>
      <c r="I422" s="104"/>
      <c r="J422" s="104"/>
    </row>
    <row r="423" spans="2:10" ht="35.1" customHeight="1">
      <c r="B423" s="211"/>
      <c r="C423" s="211"/>
      <c r="D423" s="104"/>
      <c r="E423" s="201"/>
      <c r="F423" s="104"/>
      <c r="G423" s="104"/>
      <c r="H423" s="104"/>
      <c r="I423" s="104"/>
      <c r="J423" s="104"/>
    </row>
    <row r="424" spans="2:10" ht="35.1" customHeight="1">
      <c r="B424" s="211"/>
      <c r="C424" s="211"/>
      <c r="D424" s="104"/>
      <c r="E424" s="201"/>
      <c r="F424" s="104"/>
      <c r="G424" s="104"/>
      <c r="H424" s="104"/>
      <c r="I424" s="104"/>
      <c r="J424" s="104"/>
    </row>
    <row r="425" spans="2:10" ht="35.1" customHeight="1">
      <c r="B425" s="211"/>
      <c r="C425" s="211"/>
      <c r="D425" s="104"/>
      <c r="E425" s="201"/>
      <c r="F425" s="104"/>
      <c r="G425" s="104"/>
      <c r="H425" s="104"/>
      <c r="I425" s="104"/>
      <c r="J425" s="104"/>
    </row>
    <row r="426" spans="2:10" ht="35.1" customHeight="1">
      <c r="B426" s="211"/>
      <c r="C426" s="211"/>
      <c r="D426" s="104"/>
      <c r="E426" s="201"/>
      <c r="F426" s="104"/>
      <c r="G426" s="104"/>
      <c r="H426" s="104"/>
      <c r="I426" s="104"/>
      <c r="J426" s="104"/>
    </row>
    <row r="427" spans="2:10" ht="35.1" customHeight="1">
      <c r="B427" s="211"/>
      <c r="C427" s="211"/>
      <c r="D427" s="104"/>
      <c r="E427" s="201"/>
      <c r="F427" s="104"/>
      <c r="G427" s="104"/>
      <c r="H427" s="104"/>
      <c r="I427" s="104"/>
      <c r="J427" s="104"/>
    </row>
    <row r="428" spans="2:10" ht="35.1" customHeight="1">
      <c r="B428" s="211"/>
      <c r="C428" s="211"/>
      <c r="D428" s="104"/>
      <c r="E428" s="201"/>
      <c r="F428" s="104"/>
      <c r="G428" s="104"/>
      <c r="H428" s="104"/>
      <c r="I428" s="104"/>
      <c r="J428" s="104"/>
    </row>
    <row r="429" spans="2:10" ht="35.1" customHeight="1">
      <c r="B429" s="211"/>
      <c r="C429" s="211"/>
      <c r="D429" s="104"/>
      <c r="E429" s="201"/>
      <c r="F429" s="104"/>
      <c r="G429" s="104"/>
      <c r="H429" s="104"/>
      <c r="I429" s="104"/>
      <c r="J429" s="104"/>
    </row>
    <row r="430" spans="2:10" ht="35.1" customHeight="1">
      <c r="B430" s="211"/>
      <c r="C430" s="211"/>
      <c r="D430" s="104"/>
      <c r="E430" s="201"/>
      <c r="F430" s="104"/>
      <c r="G430" s="104"/>
      <c r="H430" s="104"/>
      <c r="I430" s="104"/>
      <c r="J430" s="104"/>
    </row>
    <row r="431" spans="2:10" ht="35.1" customHeight="1">
      <c r="B431" s="211"/>
      <c r="C431" s="211"/>
      <c r="D431" s="104"/>
      <c r="E431" s="201"/>
      <c r="F431" s="104"/>
      <c r="G431" s="104"/>
      <c r="H431" s="104"/>
      <c r="I431" s="104"/>
      <c r="J431" s="104"/>
    </row>
    <row r="432" spans="2:10" ht="35.1" customHeight="1">
      <c r="B432" s="211"/>
      <c r="C432" s="211"/>
      <c r="D432" s="104"/>
      <c r="E432" s="201"/>
      <c r="F432" s="104"/>
      <c r="G432" s="104"/>
      <c r="H432" s="104"/>
      <c r="I432" s="104"/>
      <c r="J432" s="104"/>
    </row>
    <row r="433" spans="2:10" ht="35.1" customHeight="1">
      <c r="B433" s="211"/>
      <c r="C433" s="211"/>
      <c r="D433" s="104"/>
      <c r="E433" s="201"/>
      <c r="F433" s="104"/>
      <c r="G433" s="104"/>
      <c r="H433" s="104"/>
      <c r="I433" s="104"/>
      <c r="J433" s="104"/>
    </row>
    <row r="434" spans="2:10" ht="35.1" customHeight="1">
      <c r="B434" s="211"/>
      <c r="C434" s="211"/>
      <c r="D434" s="104"/>
      <c r="E434" s="201"/>
      <c r="F434" s="104"/>
      <c r="G434" s="104"/>
      <c r="H434" s="104"/>
      <c r="I434" s="104"/>
      <c r="J434" s="104"/>
    </row>
    <row r="435" spans="2:10" ht="35.1" customHeight="1">
      <c r="B435" s="211"/>
      <c r="C435" s="211"/>
      <c r="D435" s="104"/>
      <c r="E435" s="201"/>
      <c r="F435" s="104"/>
      <c r="G435" s="104"/>
      <c r="H435" s="104"/>
      <c r="I435" s="104"/>
      <c r="J435" s="104"/>
    </row>
    <row r="436" spans="2:10" ht="35.1" customHeight="1">
      <c r="B436" s="211"/>
      <c r="C436" s="211"/>
      <c r="D436" s="104"/>
      <c r="E436" s="201"/>
      <c r="F436" s="104"/>
      <c r="G436" s="104"/>
      <c r="H436" s="104"/>
      <c r="I436" s="104"/>
      <c r="J436" s="104"/>
    </row>
    <row r="437" spans="2:10" ht="35.1" customHeight="1">
      <c r="B437" s="211"/>
      <c r="C437" s="211"/>
      <c r="D437" s="104"/>
      <c r="E437" s="201"/>
      <c r="F437" s="104"/>
      <c r="G437" s="104"/>
      <c r="H437" s="104"/>
      <c r="I437" s="104"/>
      <c r="J437" s="104"/>
    </row>
    <row r="438" spans="2:10" ht="35.1" customHeight="1">
      <c r="B438" s="211"/>
      <c r="C438" s="211"/>
      <c r="D438" s="104"/>
      <c r="E438" s="201"/>
      <c r="F438" s="104"/>
      <c r="G438" s="104"/>
      <c r="H438" s="104"/>
      <c r="I438" s="104"/>
      <c r="J438" s="104"/>
    </row>
    <row r="439" spans="2:10" ht="35.1" customHeight="1">
      <c r="B439" s="211"/>
      <c r="C439" s="211"/>
      <c r="D439" s="104"/>
      <c r="E439" s="201"/>
      <c r="F439" s="104"/>
      <c r="G439" s="104"/>
      <c r="H439" s="104"/>
      <c r="I439" s="104"/>
      <c r="J439" s="104"/>
    </row>
    <row r="440" spans="2:10" ht="35.1" customHeight="1">
      <c r="B440" s="211"/>
      <c r="C440" s="211"/>
      <c r="D440" s="104"/>
      <c r="E440" s="201"/>
      <c r="F440" s="104"/>
      <c r="G440" s="104"/>
      <c r="H440" s="104"/>
      <c r="I440" s="104"/>
      <c r="J440" s="104"/>
    </row>
    <row r="441" spans="2:10" ht="35.1" customHeight="1">
      <c r="B441" s="211"/>
      <c r="C441" s="211"/>
      <c r="D441" s="104"/>
      <c r="E441" s="201"/>
      <c r="F441" s="104"/>
      <c r="G441" s="104"/>
      <c r="H441" s="104"/>
      <c r="I441" s="104"/>
      <c r="J441" s="104"/>
    </row>
    <row r="442" spans="2:10" ht="35.1" customHeight="1">
      <c r="B442" s="211"/>
      <c r="C442" s="211"/>
      <c r="D442" s="104"/>
      <c r="E442" s="201"/>
      <c r="F442" s="104"/>
      <c r="G442" s="104"/>
      <c r="H442" s="104"/>
      <c r="I442" s="104"/>
      <c r="J442" s="104"/>
    </row>
    <row r="443" spans="2:10" ht="35.1" customHeight="1">
      <c r="B443" s="211"/>
      <c r="C443" s="211"/>
      <c r="D443" s="104"/>
      <c r="E443" s="201"/>
      <c r="F443" s="104"/>
      <c r="G443" s="104"/>
      <c r="H443" s="104"/>
      <c r="I443" s="104"/>
      <c r="J443" s="104"/>
    </row>
    <row r="444" spans="2:10" ht="35.1" customHeight="1">
      <c r="B444" s="211"/>
      <c r="C444" s="211"/>
      <c r="D444" s="104"/>
      <c r="E444" s="201"/>
      <c r="F444" s="104"/>
      <c r="G444" s="104"/>
      <c r="H444" s="104"/>
      <c r="I444" s="104"/>
      <c r="J444" s="104"/>
    </row>
    <row r="445" spans="2:10" ht="35.1" customHeight="1">
      <c r="B445" s="211"/>
      <c r="C445" s="211"/>
      <c r="D445" s="104"/>
      <c r="E445" s="201"/>
      <c r="F445" s="104"/>
      <c r="G445" s="104"/>
      <c r="H445" s="104"/>
      <c r="I445" s="104"/>
      <c r="J445" s="104"/>
    </row>
    <row r="446" spans="2:10" ht="35.1" customHeight="1">
      <c r="B446" s="211"/>
      <c r="C446" s="211"/>
      <c r="D446" s="104"/>
      <c r="E446" s="201"/>
      <c r="F446" s="104"/>
      <c r="G446" s="104"/>
      <c r="H446" s="104"/>
      <c r="I446" s="104"/>
      <c r="J446" s="104"/>
    </row>
    <row r="447" spans="2:10" ht="35.1" customHeight="1">
      <c r="B447" s="211"/>
      <c r="C447" s="211"/>
      <c r="D447" s="104"/>
      <c r="E447" s="201"/>
      <c r="F447" s="104"/>
      <c r="G447" s="104"/>
      <c r="H447" s="104"/>
      <c r="I447" s="104"/>
      <c r="J447" s="104"/>
    </row>
    <row r="448" spans="2:10" ht="35.1" customHeight="1">
      <c r="B448" s="211"/>
      <c r="C448" s="211"/>
      <c r="D448" s="104"/>
      <c r="E448" s="201"/>
      <c r="F448" s="104"/>
      <c r="G448" s="104"/>
      <c r="H448" s="104"/>
      <c r="I448" s="104"/>
      <c r="J448" s="104"/>
    </row>
    <row r="449" spans="2:10" ht="35.1" customHeight="1">
      <c r="B449" s="211"/>
      <c r="C449" s="211"/>
      <c r="D449" s="104"/>
      <c r="E449" s="201"/>
      <c r="F449" s="104"/>
      <c r="G449" s="104"/>
      <c r="H449" s="104"/>
      <c r="I449" s="104"/>
      <c r="J449" s="104"/>
    </row>
    <row r="450" spans="2:10" ht="35.1" customHeight="1">
      <c r="B450" s="211"/>
      <c r="C450" s="211"/>
      <c r="D450" s="104"/>
      <c r="E450" s="201"/>
      <c r="F450" s="104"/>
      <c r="G450" s="104"/>
      <c r="H450" s="104"/>
      <c r="I450" s="104"/>
      <c r="J450" s="104"/>
    </row>
    <row r="451" spans="2:10" ht="35.1" customHeight="1">
      <c r="B451" s="211"/>
      <c r="C451" s="211"/>
      <c r="D451" s="104"/>
      <c r="E451" s="201"/>
      <c r="F451" s="104"/>
      <c r="G451" s="104"/>
      <c r="H451" s="104"/>
      <c r="I451" s="104"/>
      <c r="J451" s="104"/>
    </row>
    <row r="452" spans="2:10" ht="35.1" customHeight="1">
      <c r="B452" s="211"/>
      <c r="C452" s="211"/>
      <c r="D452" s="104"/>
      <c r="E452" s="201"/>
      <c r="F452" s="104"/>
      <c r="G452" s="104"/>
      <c r="H452" s="104"/>
      <c r="I452" s="104"/>
      <c r="J452" s="104"/>
    </row>
    <row r="453" spans="2:10" ht="35.1" customHeight="1">
      <c r="B453" s="211"/>
      <c r="C453" s="211"/>
      <c r="D453" s="104"/>
      <c r="E453" s="201"/>
      <c r="F453" s="104"/>
      <c r="G453" s="104"/>
      <c r="H453" s="104"/>
      <c r="I453" s="104"/>
      <c r="J453" s="104"/>
    </row>
    <row r="454" spans="2:10" ht="35.1" customHeight="1">
      <c r="B454" s="211"/>
      <c r="C454" s="211"/>
      <c r="D454" s="104"/>
      <c r="E454" s="201"/>
      <c r="F454" s="104"/>
      <c r="G454" s="104"/>
      <c r="H454" s="104"/>
      <c r="I454" s="104"/>
      <c r="J454" s="104"/>
    </row>
    <row r="455" spans="2:10" ht="35.1" customHeight="1">
      <c r="B455" s="211"/>
      <c r="C455" s="211"/>
      <c r="D455" s="104"/>
      <c r="E455" s="201"/>
      <c r="F455" s="104"/>
      <c r="G455" s="104"/>
      <c r="H455" s="104"/>
      <c r="I455" s="104"/>
      <c r="J455" s="104"/>
    </row>
    <row r="456" spans="2:10" ht="35.1" customHeight="1">
      <c r="B456" s="211"/>
      <c r="C456" s="211"/>
      <c r="D456" s="104"/>
      <c r="E456" s="201"/>
      <c r="F456" s="104"/>
      <c r="G456" s="104"/>
      <c r="H456" s="104"/>
      <c r="I456" s="104"/>
      <c r="J456" s="104"/>
    </row>
    <row r="457" spans="2:10" ht="35.1" customHeight="1">
      <c r="B457" s="211"/>
      <c r="C457" s="211"/>
      <c r="D457" s="104"/>
      <c r="E457" s="201"/>
      <c r="F457" s="104"/>
      <c r="G457" s="104"/>
      <c r="H457" s="104"/>
      <c r="I457" s="104"/>
      <c r="J457" s="104"/>
    </row>
    <row r="458" spans="2:10" ht="35.1" customHeight="1">
      <c r="B458" s="211"/>
      <c r="C458" s="211"/>
      <c r="D458" s="104"/>
      <c r="E458" s="201"/>
      <c r="F458" s="104"/>
      <c r="G458" s="104"/>
      <c r="H458" s="104"/>
      <c r="I458" s="104"/>
      <c r="J458" s="104"/>
    </row>
    <row r="459" spans="2:10" ht="35.1" customHeight="1">
      <c r="B459" s="211"/>
      <c r="C459" s="211"/>
      <c r="D459" s="104"/>
      <c r="E459" s="201"/>
      <c r="F459" s="104"/>
      <c r="G459" s="104"/>
      <c r="H459" s="104"/>
      <c r="I459" s="104"/>
      <c r="J459" s="104"/>
    </row>
    <row r="460" spans="2:10" ht="35.1" customHeight="1">
      <c r="B460" s="211"/>
      <c r="C460" s="211"/>
      <c r="D460" s="104"/>
      <c r="E460" s="201"/>
      <c r="F460" s="104"/>
      <c r="G460" s="104"/>
      <c r="H460" s="104"/>
      <c r="I460" s="104"/>
      <c r="J460" s="104"/>
    </row>
    <row r="461" spans="2:10" ht="35.1" customHeight="1">
      <c r="B461" s="211"/>
      <c r="C461" s="211"/>
      <c r="D461" s="104"/>
      <c r="E461" s="201"/>
      <c r="F461" s="104"/>
      <c r="G461" s="104"/>
      <c r="H461" s="104"/>
      <c r="I461" s="104"/>
      <c r="J461" s="104"/>
    </row>
    <row r="462" spans="2:10" ht="35.1" customHeight="1">
      <c r="B462" s="211"/>
      <c r="C462" s="211"/>
      <c r="D462" s="104"/>
      <c r="E462" s="201"/>
      <c r="F462" s="104"/>
      <c r="G462" s="104"/>
      <c r="H462" s="104"/>
      <c r="I462" s="104"/>
      <c r="J462" s="104"/>
    </row>
    <row r="463" spans="2:10" ht="35.1" customHeight="1">
      <c r="B463" s="211"/>
      <c r="C463" s="211"/>
      <c r="D463" s="104"/>
      <c r="E463" s="201"/>
      <c r="F463" s="104"/>
      <c r="G463" s="104"/>
      <c r="H463" s="104"/>
      <c r="I463" s="104"/>
      <c r="J463" s="104"/>
    </row>
    <row r="464" spans="2:10" ht="35.1" customHeight="1">
      <c r="B464" s="211"/>
      <c r="C464" s="211"/>
      <c r="D464" s="104"/>
      <c r="E464" s="201"/>
      <c r="F464" s="104"/>
      <c r="G464" s="104"/>
      <c r="H464" s="104"/>
      <c r="I464" s="104"/>
      <c r="J464" s="104"/>
    </row>
    <row r="465" spans="2:10" ht="35.1" customHeight="1">
      <c r="B465" s="211"/>
      <c r="C465" s="211"/>
      <c r="D465" s="104"/>
      <c r="E465" s="201"/>
      <c r="F465" s="104"/>
      <c r="G465" s="104"/>
      <c r="H465" s="104"/>
      <c r="I465" s="104"/>
      <c r="J465" s="104"/>
    </row>
    <row r="466" spans="2:10" ht="35.1" customHeight="1">
      <c r="B466" s="211"/>
      <c r="C466" s="211"/>
      <c r="D466" s="104"/>
      <c r="E466" s="201"/>
      <c r="F466" s="104"/>
      <c r="G466" s="104"/>
      <c r="H466" s="104"/>
      <c r="I466" s="104"/>
      <c r="J466" s="104"/>
    </row>
    <row r="467" spans="2:10" ht="35.1" customHeight="1">
      <c r="B467" s="211"/>
      <c r="C467" s="211"/>
      <c r="D467" s="104"/>
      <c r="E467" s="201"/>
      <c r="F467" s="104"/>
      <c r="G467" s="104"/>
      <c r="H467" s="104"/>
      <c r="I467" s="104"/>
      <c r="J467" s="104"/>
    </row>
    <row r="468" spans="2:10" ht="35.1" customHeight="1">
      <c r="B468" s="211"/>
      <c r="C468" s="211"/>
      <c r="D468" s="104"/>
      <c r="E468" s="201"/>
      <c r="F468" s="104"/>
      <c r="G468" s="104"/>
      <c r="H468" s="104"/>
      <c r="I468" s="104"/>
      <c r="J468" s="104"/>
    </row>
    <row r="469" spans="2:10" ht="35.1" customHeight="1">
      <c r="B469" s="211"/>
      <c r="C469" s="211"/>
      <c r="D469" s="104"/>
      <c r="E469" s="201"/>
      <c r="F469" s="104"/>
      <c r="G469" s="104"/>
      <c r="H469" s="104"/>
      <c r="I469" s="104"/>
      <c r="J469" s="104"/>
    </row>
    <row r="470" spans="2:10" ht="35.1" customHeight="1">
      <c r="B470" s="211"/>
      <c r="C470" s="211"/>
      <c r="D470" s="104"/>
      <c r="E470" s="201"/>
      <c r="F470" s="104"/>
      <c r="G470" s="104"/>
      <c r="H470" s="104"/>
      <c r="I470" s="104"/>
      <c r="J470" s="104"/>
    </row>
    <row r="471" spans="2:10" ht="35.1" customHeight="1">
      <c r="B471" s="211"/>
      <c r="C471" s="211"/>
      <c r="D471" s="104"/>
      <c r="E471" s="201"/>
      <c r="F471" s="104"/>
      <c r="G471" s="104"/>
      <c r="H471" s="104"/>
      <c r="I471" s="104"/>
      <c r="J471" s="104"/>
    </row>
    <row r="472" spans="2:10" ht="35.1" customHeight="1">
      <c r="B472" s="211"/>
      <c r="C472" s="211"/>
      <c r="D472" s="104"/>
      <c r="E472" s="201"/>
      <c r="F472" s="104"/>
      <c r="G472" s="104"/>
      <c r="H472" s="104"/>
      <c r="I472" s="104"/>
      <c r="J472" s="104"/>
    </row>
    <row r="473" spans="2:10" ht="35.1" customHeight="1">
      <c r="B473" s="211"/>
      <c r="C473" s="211"/>
      <c r="D473" s="104"/>
      <c r="E473" s="201"/>
      <c r="F473" s="104"/>
      <c r="G473" s="104"/>
      <c r="H473" s="104"/>
      <c r="I473" s="104"/>
      <c r="J473" s="104"/>
    </row>
    <row r="474" spans="2:10" ht="35.1" customHeight="1">
      <c r="B474" s="211"/>
      <c r="C474" s="211"/>
      <c r="D474" s="104"/>
      <c r="E474" s="201"/>
      <c r="F474" s="104"/>
      <c r="G474" s="104"/>
      <c r="H474" s="104"/>
      <c r="I474" s="104"/>
      <c r="J474" s="104"/>
    </row>
    <row r="475" spans="2:10" ht="35.1" customHeight="1">
      <c r="B475" s="211"/>
      <c r="C475" s="211"/>
      <c r="D475" s="104"/>
      <c r="E475" s="201"/>
      <c r="F475" s="104"/>
      <c r="G475" s="104"/>
      <c r="H475" s="104"/>
      <c r="I475" s="104"/>
      <c r="J475" s="104"/>
    </row>
    <row r="476" spans="2:10" ht="35.1" customHeight="1">
      <c r="B476" s="211"/>
      <c r="C476" s="211"/>
      <c r="D476" s="104"/>
      <c r="E476" s="201"/>
      <c r="F476" s="104"/>
      <c r="G476" s="104"/>
      <c r="H476" s="104"/>
      <c r="I476" s="104"/>
      <c r="J476" s="104"/>
    </row>
    <row r="477" spans="2:10" ht="35.1" customHeight="1">
      <c r="B477" s="211"/>
      <c r="C477" s="211"/>
      <c r="D477" s="104"/>
      <c r="E477" s="201"/>
      <c r="F477" s="104"/>
      <c r="G477" s="104"/>
      <c r="H477" s="104"/>
      <c r="I477" s="104"/>
      <c r="J477" s="104"/>
    </row>
    <row r="478" spans="2:10" ht="35.1" customHeight="1">
      <c r="B478" s="211"/>
      <c r="C478" s="211"/>
      <c r="D478" s="104"/>
      <c r="E478" s="201"/>
      <c r="F478" s="104"/>
      <c r="G478" s="104"/>
      <c r="H478" s="104"/>
      <c r="I478" s="104"/>
      <c r="J478" s="104"/>
    </row>
    <row r="479" spans="2:10" ht="35.1" customHeight="1">
      <c r="B479" s="211"/>
      <c r="C479" s="211"/>
      <c r="D479" s="104"/>
      <c r="E479" s="201"/>
      <c r="F479" s="104"/>
      <c r="G479" s="104"/>
      <c r="H479" s="104"/>
      <c r="I479" s="104"/>
      <c r="J479" s="104"/>
    </row>
    <row r="480" spans="2:10" ht="35.1" customHeight="1">
      <c r="B480" s="211"/>
      <c r="C480" s="211"/>
      <c r="D480" s="104"/>
      <c r="E480" s="201"/>
      <c r="F480" s="104"/>
      <c r="G480" s="104"/>
      <c r="H480" s="104"/>
      <c r="I480" s="104"/>
      <c r="J480" s="104"/>
    </row>
    <row r="481" spans="2:10" ht="35.1" customHeight="1">
      <c r="B481" s="211"/>
      <c r="C481" s="211"/>
      <c r="D481" s="104"/>
      <c r="E481" s="201"/>
      <c r="F481" s="104"/>
      <c r="G481" s="104"/>
      <c r="H481" s="104"/>
      <c r="I481" s="104"/>
      <c r="J481" s="104"/>
    </row>
    <row r="482" spans="2:10" ht="35.1" customHeight="1">
      <c r="B482" s="211"/>
      <c r="C482" s="211"/>
      <c r="D482" s="104"/>
      <c r="E482" s="201"/>
      <c r="F482" s="104"/>
      <c r="G482" s="104"/>
      <c r="H482" s="104"/>
      <c r="I482" s="104"/>
      <c r="J482" s="104"/>
    </row>
    <row r="483" spans="2:10" ht="35.1" customHeight="1">
      <c r="B483" s="211"/>
      <c r="C483" s="211"/>
      <c r="D483" s="104"/>
      <c r="E483" s="201"/>
      <c r="F483" s="104"/>
      <c r="G483" s="104"/>
      <c r="H483" s="104"/>
      <c r="I483" s="104"/>
      <c r="J483" s="104"/>
    </row>
    <row r="484" spans="2:10" ht="35.1" customHeight="1">
      <c r="B484" s="211"/>
      <c r="C484" s="211"/>
      <c r="D484" s="104"/>
      <c r="E484" s="201"/>
      <c r="F484" s="104"/>
      <c r="G484" s="104"/>
      <c r="H484" s="104"/>
      <c r="I484" s="104"/>
      <c r="J484" s="104"/>
    </row>
    <row r="485" spans="2:10" ht="35.1" customHeight="1">
      <c r="B485" s="211"/>
      <c r="C485" s="211"/>
      <c r="D485" s="104"/>
      <c r="E485" s="201"/>
      <c r="F485" s="104"/>
      <c r="G485" s="104"/>
      <c r="H485" s="104"/>
      <c r="I485" s="104"/>
      <c r="J485" s="104"/>
    </row>
    <row r="486" spans="2:10" ht="35.1" customHeight="1">
      <c r="B486" s="211"/>
      <c r="C486" s="211"/>
      <c r="D486" s="104"/>
      <c r="E486" s="201"/>
      <c r="F486" s="104"/>
      <c r="G486" s="104"/>
      <c r="H486" s="104"/>
      <c r="I486" s="104"/>
      <c r="J486" s="104"/>
    </row>
    <row r="487" spans="2:10" ht="35.1" customHeight="1">
      <c r="B487" s="211"/>
      <c r="C487" s="211"/>
      <c r="D487" s="104"/>
      <c r="E487" s="201"/>
      <c r="F487" s="104"/>
      <c r="G487" s="104"/>
      <c r="H487" s="104"/>
      <c r="I487" s="104"/>
      <c r="J487" s="104"/>
    </row>
    <row r="488" spans="2:10" ht="35.1" customHeight="1">
      <c r="B488" s="211"/>
      <c r="C488" s="211"/>
      <c r="D488" s="104"/>
      <c r="E488" s="201"/>
      <c r="F488" s="104"/>
      <c r="G488" s="104"/>
      <c r="H488" s="104"/>
      <c r="I488" s="104"/>
      <c r="J488" s="104"/>
    </row>
    <row r="489" spans="2:10" ht="35.1" customHeight="1">
      <c r="B489" s="211"/>
      <c r="C489" s="211"/>
      <c r="D489" s="104"/>
      <c r="E489" s="201"/>
      <c r="F489" s="104"/>
      <c r="G489" s="104"/>
      <c r="H489" s="104"/>
      <c r="I489" s="104"/>
      <c r="J489" s="104"/>
    </row>
    <row r="490" spans="2:10" ht="35.1" customHeight="1">
      <c r="B490" s="211"/>
      <c r="C490" s="211"/>
      <c r="D490" s="104"/>
      <c r="E490" s="201"/>
      <c r="F490" s="104"/>
      <c r="G490" s="104"/>
      <c r="H490" s="104"/>
      <c r="I490" s="104"/>
      <c r="J490" s="104"/>
    </row>
    <row r="491" spans="2:10" ht="35.1" customHeight="1">
      <c r="B491" s="211"/>
      <c r="C491" s="211"/>
      <c r="D491" s="104"/>
      <c r="E491" s="201"/>
      <c r="F491" s="104"/>
      <c r="G491" s="104"/>
      <c r="H491" s="104"/>
      <c r="I491" s="104"/>
      <c r="J491" s="104"/>
    </row>
    <row r="492" spans="2:10" ht="35.1" customHeight="1">
      <c r="B492" s="211"/>
      <c r="C492" s="211"/>
      <c r="D492" s="104"/>
      <c r="E492" s="201"/>
      <c r="F492" s="104"/>
      <c r="G492" s="104"/>
      <c r="H492" s="104"/>
      <c r="I492" s="104"/>
      <c r="J492" s="104"/>
    </row>
    <row r="493" spans="2:10" ht="35.1" customHeight="1">
      <c r="B493" s="211"/>
      <c r="C493" s="211"/>
      <c r="D493" s="104"/>
      <c r="E493" s="201"/>
      <c r="F493" s="104"/>
      <c r="G493" s="104"/>
      <c r="H493" s="104"/>
      <c r="I493" s="104"/>
      <c r="J493" s="104"/>
    </row>
    <row r="494" spans="2:10" ht="35.1" customHeight="1">
      <c r="B494" s="211"/>
      <c r="C494" s="211"/>
      <c r="D494" s="104"/>
      <c r="E494" s="201"/>
      <c r="F494" s="104"/>
      <c r="G494" s="104"/>
      <c r="H494" s="104"/>
      <c r="I494" s="104"/>
      <c r="J494" s="104"/>
    </row>
    <row r="495" spans="2:10" ht="35.1" customHeight="1">
      <c r="B495" s="211"/>
      <c r="C495" s="211"/>
      <c r="D495" s="104"/>
      <c r="E495" s="201"/>
      <c r="F495" s="104"/>
      <c r="G495" s="104"/>
      <c r="H495" s="104"/>
      <c r="I495" s="104"/>
      <c r="J495" s="104"/>
    </row>
    <row r="496" spans="2:10" ht="35.1" customHeight="1">
      <c r="B496" s="211"/>
      <c r="C496" s="211"/>
      <c r="D496" s="104"/>
      <c r="E496" s="201"/>
      <c r="F496" s="104"/>
      <c r="G496" s="104"/>
      <c r="H496" s="104"/>
      <c r="I496" s="104"/>
      <c r="J496" s="104"/>
    </row>
    <row r="497" spans="2:10" ht="35.1" customHeight="1">
      <c r="B497" s="211"/>
      <c r="C497" s="211"/>
      <c r="D497" s="104"/>
      <c r="E497" s="201"/>
      <c r="F497" s="104"/>
      <c r="G497" s="104"/>
      <c r="H497" s="104"/>
      <c r="I497" s="104"/>
      <c r="J497" s="104"/>
    </row>
    <row r="498" spans="2:10" ht="35.1" customHeight="1">
      <c r="B498" s="211"/>
      <c r="C498" s="211"/>
      <c r="D498" s="104"/>
      <c r="E498" s="201"/>
      <c r="F498" s="104"/>
      <c r="G498" s="104"/>
      <c r="H498" s="104"/>
      <c r="I498" s="104"/>
      <c r="J498" s="104"/>
    </row>
    <row r="499" spans="2:10" ht="35.1" customHeight="1">
      <c r="B499" s="211"/>
      <c r="C499" s="211"/>
      <c r="D499" s="104"/>
      <c r="E499" s="201"/>
      <c r="F499" s="104"/>
      <c r="G499" s="104"/>
      <c r="H499" s="104"/>
      <c r="I499" s="104"/>
      <c r="J499" s="104"/>
    </row>
    <row r="500" spans="2:10" ht="35.1" customHeight="1">
      <c r="B500" s="211"/>
      <c r="C500" s="211"/>
      <c r="D500" s="104"/>
      <c r="E500" s="201"/>
      <c r="F500" s="104"/>
      <c r="G500" s="104"/>
      <c r="H500" s="104"/>
      <c r="I500" s="104"/>
      <c r="J500" s="104"/>
    </row>
    <row r="501" spans="2:10" ht="35.1" customHeight="1">
      <c r="B501" s="211"/>
      <c r="C501" s="211"/>
      <c r="D501" s="104"/>
      <c r="E501" s="201"/>
      <c r="F501" s="104"/>
      <c r="G501" s="104"/>
      <c r="H501" s="104"/>
      <c r="I501" s="104"/>
      <c r="J501" s="104"/>
    </row>
    <row r="502" spans="2:10" ht="35.1" customHeight="1">
      <c r="B502" s="211"/>
      <c r="C502" s="211"/>
      <c r="D502" s="104"/>
      <c r="E502" s="201"/>
      <c r="F502" s="104"/>
      <c r="G502" s="104"/>
      <c r="H502" s="104"/>
      <c r="I502" s="104"/>
      <c r="J502" s="104"/>
    </row>
    <row r="503" spans="2:10" ht="35.1" customHeight="1">
      <c r="B503" s="211"/>
      <c r="C503" s="211"/>
      <c r="D503" s="104"/>
      <c r="E503" s="201"/>
      <c r="F503" s="104"/>
      <c r="G503" s="104"/>
      <c r="H503" s="104"/>
      <c r="I503" s="104"/>
      <c r="J503" s="104"/>
    </row>
    <row r="504" spans="2:10" ht="35.1" customHeight="1">
      <c r="B504" s="211"/>
      <c r="C504" s="211"/>
      <c r="D504" s="104"/>
      <c r="E504" s="201"/>
      <c r="F504" s="104"/>
      <c r="G504" s="104"/>
      <c r="H504" s="104"/>
      <c r="I504" s="104"/>
      <c r="J504" s="104"/>
    </row>
    <row r="505" spans="2:10" ht="35.1" customHeight="1">
      <c r="B505" s="211"/>
      <c r="C505" s="211"/>
      <c r="D505" s="104"/>
      <c r="E505" s="201"/>
      <c r="F505" s="104"/>
      <c r="G505" s="104"/>
      <c r="H505" s="104"/>
      <c r="I505" s="104"/>
      <c r="J505" s="104"/>
    </row>
    <row r="506" spans="2:10" ht="35.1" customHeight="1">
      <c r="B506" s="211"/>
      <c r="C506" s="211"/>
      <c r="D506" s="104"/>
      <c r="E506" s="201"/>
      <c r="F506" s="104"/>
      <c r="G506" s="104"/>
      <c r="H506" s="104"/>
      <c r="I506" s="104"/>
      <c r="J506" s="104"/>
    </row>
    <row r="507" spans="2:10" ht="35.1" customHeight="1">
      <c r="B507" s="211"/>
      <c r="C507" s="211"/>
      <c r="D507" s="104"/>
      <c r="E507" s="201"/>
      <c r="F507" s="104"/>
      <c r="G507" s="104"/>
      <c r="H507" s="104"/>
      <c r="I507" s="104"/>
      <c r="J507" s="104"/>
    </row>
    <row r="508" spans="2:10" ht="35.1" customHeight="1">
      <c r="B508" s="211"/>
      <c r="C508" s="211"/>
      <c r="D508" s="104"/>
      <c r="E508" s="201"/>
      <c r="F508" s="104"/>
      <c r="G508" s="104"/>
      <c r="H508" s="104"/>
      <c r="I508" s="104"/>
      <c r="J508" s="104"/>
    </row>
    <row r="509" spans="2:10" ht="35.1" customHeight="1">
      <c r="B509" s="211"/>
      <c r="C509" s="211"/>
      <c r="D509" s="104"/>
      <c r="E509" s="201"/>
      <c r="F509" s="104"/>
      <c r="G509" s="104"/>
      <c r="H509" s="104"/>
      <c r="I509" s="104"/>
      <c r="J509" s="104"/>
    </row>
    <row r="510" spans="2:10" ht="35.1" customHeight="1">
      <c r="B510" s="211"/>
      <c r="C510" s="211"/>
      <c r="D510" s="104"/>
      <c r="E510" s="201"/>
      <c r="F510" s="104"/>
      <c r="G510" s="104"/>
      <c r="H510" s="104"/>
      <c r="I510" s="104"/>
      <c r="J510" s="104"/>
    </row>
    <row r="511" spans="2:10" ht="35.1" customHeight="1">
      <c r="B511" s="211"/>
      <c r="C511" s="211"/>
      <c r="D511" s="104"/>
      <c r="E511" s="201"/>
      <c r="F511" s="104"/>
      <c r="G511" s="104"/>
      <c r="H511" s="104"/>
      <c r="I511" s="104"/>
      <c r="J511" s="104"/>
    </row>
    <row r="512" spans="2:10" ht="35.1" customHeight="1">
      <c r="B512" s="211"/>
      <c r="C512" s="211"/>
      <c r="D512" s="104"/>
      <c r="E512" s="201"/>
      <c r="F512" s="104"/>
      <c r="G512" s="104"/>
      <c r="H512" s="104"/>
      <c r="I512" s="104"/>
      <c r="J512" s="104"/>
    </row>
    <row r="513" spans="2:10" ht="35.1" customHeight="1">
      <c r="B513" s="211"/>
      <c r="C513" s="211"/>
      <c r="D513" s="104"/>
      <c r="E513" s="201"/>
      <c r="F513" s="104"/>
      <c r="G513" s="104"/>
      <c r="H513" s="104"/>
      <c r="I513" s="104"/>
      <c r="J513" s="104"/>
    </row>
    <row r="514" spans="2:10" ht="35.1" customHeight="1">
      <c r="B514" s="211"/>
      <c r="C514" s="211"/>
      <c r="D514" s="104"/>
      <c r="E514" s="201"/>
      <c r="F514" s="104"/>
      <c r="G514" s="104"/>
      <c r="H514" s="104"/>
      <c r="I514" s="104"/>
      <c r="J514" s="104"/>
    </row>
    <row r="515" spans="2:10" ht="35.1" customHeight="1">
      <c r="B515" s="211"/>
      <c r="C515" s="211"/>
      <c r="D515" s="104"/>
      <c r="E515" s="201"/>
      <c r="F515" s="104"/>
      <c r="G515" s="104"/>
      <c r="H515" s="104"/>
      <c r="I515" s="104"/>
      <c r="J515" s="104"/>
    </row>
    <row r="516" spans="2:10" ht="35.1" customHeight="1">
      <c r="B516" s="211"/>
      <c r="C516" s="211"/>
      <c r="D516" s="104"/>
      <c r="E516" s="201"/>
      <c r="F516" s="104"/>
      <c r="G516" s="104"/>
      <c r="H516" s="104"/>
      <c r="I516" s="104"/>
      <c r="J516" s="104"/>
    </row>
    <row r="517" spans="2:10" ht="35.1" customHeight="1">
      <c r="B517" s="211"/>
      <c r="C517" s="211"/>
      <c r="D517" s="104"/>
      <c r="E517" s="201"/>
      <c r="F517" s="104"/>
      <c r="G517" s="104"/>
      <c r="H517" s="104"/>
      <c r="I517" s="104"/>
      <c r="J517" s="104"/>
    </row>
    <row r="518" spans="2:10" ht="35.1" customHeight="1">
      <c r="B518" s="211"/>
      <c r="C518" s="211"/>
      <c r="D518" s="104"/>
      <c r="E518" s="201"/>
      <c r="F518" s="104"/>
      <c r="G518" s="104"/>
      <c r="H518" s="104"/>
      <c r="I518" s="104"/>
      <c r="J518" s="104"/>
    </row>
    <row r="519" spans="2:10" ht="35.1" customHeight="1">
      <c r="B519" s="211"/>
      <c r="C519" s="211"/>
      <c r="D519" s="104"/>
      <c r="E519" s="201"/>
      <c r="F519" s="104"/>
      <c r="G519" s="104"/>
      <c r="H519" s="104"/>
      <c r="I519" s="104"/>
      <c r="J519" s="104"/>
    </row>
    <row r="520" spans="2:10" ht="35.1" customHeight="1">
      <c r="B520" s="211"/>
      <c r="C520" s="211"/>
      <c r="D520" s="104"/>
      <c r="E520" s="201"/>
      <c r="F520" s="104"/>
      <c r="G520" s="104"/>
      <c r="H520" s="104"/>
      <c r="I520" s="104"/>
      <c r="J520" s="104"/>
    </row>
    <row r="521" spans="2:10" ht="35.1" customHeight="1">
      <c r="B521" s="211"/>
      <c r="C521" s="211"/>
      <c r="D521" s="104"/>
      <c r="E521" s="201"/>
      <c r="F521" s="104"/>
      <c r="G521" s="104"/>
      <c r="H521" s="104"/>
      <c r="I521" s="104"/>
      <c r="J521" s="104"/>
    </row>
    <row r="522" spans="2:10" ht="35.1" customHeight="1">
      <c r="B522" s="211"/>
      <c r="C522" s="211"/>
      <c r="D522" s="104"/>
      <c r="E522" s="201"/>
      <c r="F522" s="104"/>
      <c r="G522" s="104"/>
      <c r="H522" s="104"/>
      <c r="I522" s="104"/>
      <c r="J522" s="104"/>
    </row>
    <row r="523" spans="2:10" ht="35.1" customHeight="1">
      <c r="B523" s="211"/>
      <c r="C523" s="211"/>
      <c r="D523" s="104"/>
      <c r="E523" s="201"/>
      <c r="F523" s="104"/>
      <c r="G523" s="104"/>
      <c r="H523" s="104"/>
      <c r="I523" s="104"/>
      <c r="J523" s="104"/>
    </row>
    <row r="524" spans="2:10" ht="35.1" customHeight="1">
      <c r="B524" s="211"/>
      <c r="C524" s="211"/>
      <c r="D524" s="104"/>
      <c r="E524" s="201"/>
      <c r="F524" s="104"/>
      <c r="G524" s="104"/>
      <c r="H524" s="104"/>
      <c r="I524" s="104"/>
      <c r="J524" s="104"/>
    </row>
    <row r="525" spans="2:10" ht="35.1" customHeight="1">
      <c r="B525" s="211"/>
      <c r="C525" s="211"/>
      <c r="D525" s="104"/>
      <c r="E525" s="201"/>
      <c r="F525" s="104"/>
      <c r="G525" s="104"/>
      <c r="H525" s="104"/>
      <c r="I525" s="104"/>
      <c r="J525" s="104"/>
    </row>
    <row r="526" spans="2:10" ht="35.1" customHeight="1">
      <c r="B526" s="211"/>
      <c r="C526" s="211"/>
      <c r="D526" s="104"/>
      <c r="E526" s="201"/>
      <c r="F526" s="104"/>
      <c r="G526" s="104"/>
      <c r="H526" s="104"/>
      <c r="I526" s="104"/>
      <c r="J526" s="104"/>
    </row>
    <row r="527" spans="2:10" ht="35.1" customHeight="1">
      <c r="B527" s="211"/>
      <c r="C527" s="211"/>
      <c r="D527" s="104"/>
      <c r="E527" s="201"/>
      <c r="F527" s="104"/>
      <c r="G527" s="104"/>
      <c r="H527" s="104"/>
      <c r="I527" s="104"/>
      <c r="J527" s="104"/>
    </row>
    <row r="528" spans="2:10" ht="35.1" customHeight="1">
      <c r="B528" s="211"/>
      <c r="C528" s="211"/>
      <c r="D528" s="104"/>
      <c r="E528" s="201"/>
      <c r="F528" s="104"/>
      <c r="G528" s="104"/>
      <c r="H528" s="104"/>
      <c r="I528" s="104"/>
      <c r="J528" s="104"/>
    </row>
    <row r="529" spans="2:10" ht="35.1" customHeight="1">
      <c r="B529" s="211"/>
      <c r="C529" s="211"/>
      <c r="D529" s="104"/>
      <c r="E529" s="201"/>
      <c r="F529" s="104"/>
      <c r="G529" s="104"/>
      <c r="H529" s="104"/>
      <c r="I529" s="104"/>
      <c r="J529" s="104"/>
    </row>
    <row r="530" spans="2:10" ht="35.1" customHeight="1">
      <c r="B530" s="211"/>
      <c r="C530" s="211"/>
      <c r="D530" s="104"/>
      <c r="E530" s="201"/>
      <c r="F530" s="104"/>
      <c r="G530" s="104"/>
      <c r="H530" s="104"/>
      <c r="I530" s="104"/>
      <c r="J530" s="104"/>
    </row>
    <row r="531" spans="2:10" ht="35.1" customHeight="1">
      <c r="B531" s="211"/>
      <c r="C531" s="211"/>
      <c r="D531" s="104"/>
      <c r="E531" s="201"/>
      <c r="F531" s="104"/>
      <c r="G531" s="104"/>
      <c r="H531" s="104"/>
      <c r="I531" s="104"/>
      <c r="J531" s="104"/>
    </row>
    <row r="532" spans="2:10" ht="35.1" customHeight="1">
      <c r="B532" s="211"/>
      <c r="C532" s="211"/>
      <c r="D532" s="104"/>
      <c r="E532" s="201"/>
      <c r="F532" s="104"/>
      <c r="G532" s="104"/>
      <c r="H532" s="104"/>
      <c r="I532" s="104"/>
      <c r="J532" s="104"/>
    </row>
    <row r="533" spans="2:10" ht="35.1" customHeight="1">
      <c r="B533" s="211"/>
      <c r="C533" s="211"/>
      <c r="D533" s="104"/>
      <c r="E533" s="201"/>
      <c r="F533" s="104"/>
      <c r="G533" s="104"/>
      <c r="H533" s="104"/>
      <c r="I533" s="104"/>
      <c r="J533" s="104"/>
    </row>
    <row r="534" spans="2:10" ht="35.1" customHeight="1">
      <c r="B534" s="211"/>
      <c r="C534" s="211"/>
      <c r="D534" s="104"/>
      <c r="E534" s="201"/>
      <c r="F534" s="104"/>
      <c r="G534" s="104"/>
      <c r="H534" s="104"/>
      <c r="I534" s="104"/>
      <c r="J534" s="104"/>
    </row>
    <row r="535" spans="2:10" ht="35.1" customHeight="1">
      <c r="B535" s="211"/>
      <c r="C535" s="211"/>
      <c r="D535" s="104"/>
      <c r="E535" s="201"/>
      <c r="F535" s="104"/>
      <c r="G535" s="104"/>
      <c r="H535" s="104"/>
      <c r="I535" s="104"/>
      <c r="J535" s="104"/>
    </row>
    <row r="536" spans="2:10" ht="35.1" customHeight="1">
      <c r="B536" s="211"/>
      <c r="C536" s="211"/>
      <c r="D536" s="104"/>
      <c r="E536" s="201"/>
      <c r="F536" s="104"/>
      <c r="G536" s="104"/>
      <c r="H536" s="104"/>
      <c r="I536" s="104"/>
      <c r="J536" s="104"/>
    </row>
    <row r="537" spans="2:10" ht="35.1" customHeight="1">
      <c r="B537" s="211"/>
      <c r="C537" s="211"/>
      <c r="D537" s="104"/>
      <c r="E537" s="201"/>
      <c r="F537" s="104"/>
      <c r="G537" s="104"/>
      <c r="H537" s="104"/>
      <c r="I537" s="104"/>
      <c r="J537" s="104"/>
    </row>
    <row r="538" spans="2:10" ht="35.1" customHeight="1">
      <c r="B538" s="211"/>
      <c r="C538" s="211"/>
      <c r="D538" s="104"/>
      <c r="E538" s="201"/>
      <c r="F538" s="104"/>
      <c r="G538" s="104"/>
      <c r="H538" s="104"/>
      <c r="I538" s="104"/>
      <c r="J538" s="104"/>
    </row>
    <row r="539" spans="2:10" ht="35.1" customHeight="1">
      <c r="B539" s="211"/>
      <c r="C539" s="211"/>
      <c r="D539" s="104"/>
      <c r="E539" s="201"/>
      <c r="F539" s="104"/>
      <c r="G539" s="104"/>
      <c r="H539" s="104"/>
      <c r="I539" s="104"/>
      <c r="J539" s="104"/>
    </row>
    <row r="540" spans="2:10" ht="35.1" customHeight="1">
      <c r="B540" s="211"/>
      <c r="C540" s="211"/>
      <c r="D540" s="104"/>
      <c r="E540" s="201"/>
      <c r="F540" s="104"/>
      <c r="G540" s="104"/>
      <c r="H540" s="104"/>
      <c r="I540" s="104"/>
      <c r="J540" s="104"/>
    </row>
    <row r="541" spans="2:10" ht="35.1" customHeight="1">
      <c r="B541" s="211"/>
      <c r="C541" s="211"/>
      <c r="D541" s="104"/>
      <c r="E541" s="201"/>
      <c r="F541" s="104"/>
      <c r="G541" s="104"/>
      <c r="H541" s="104"/>
      <c r="I541" s="104"/>
      <c r="J541" s="104"/>
    </row>
    <row r="542" spans="2:10" ht="35.1" customHeight="1">
      <c r="B542" s="211"/>
      <c r="C542" s="211"/>
      <c r="D542" s="104"/>
      <c r="E542" s="201"/>
      <c r="F542" s="104"/>
      <c r="G542" s="104"/>
      <c r="H542" s="104"/>
      <c r="I542" s="104"/>
      <c r="J542" s="104"/>
    </row>
    <row r="543" spans="2:10" ht="35.1" customHeight="1">
      <c r="B543" s="211"/>
      <c r="C543" s="211"/>
      <c r="D543" s="104"/>
      <c r="E543" s="201"/>
      <c r="F543" s="104"/>
      <c r="G543" s="104"/>
      <c r="H543" s="104"/>
      <c r="I543" s="104"/>
      <c r="J543" s="104"/>
    </row>
    <row r="544" spans="2:10" ht="35.1" customHeight="1">
      <c r="B544" s="211"/>
      <c r="C544" s="211"/>
      <c r="D544" s="104"/>
      <c r="E544" s="201"/>
      <c r="F544" s="104"/>
      <c r="G544" s="104"/>
      <c r="H544" s="104"/>
      <c r="I544" s="104"/>
      <c r="J544" s="104"/>
    </row>
    <row r="545" spans="2:10" ht="35.1" customHeight="1">
      <c r="B545" s="211"/>
      <c r="C545" s="211"/>
      <c r="D545" s="104"/>
      <c r="E545" s="201"/>
      <c r="F545" s="104"/>
      <c r="G545" s="104"/>
      <c r="H545" s="104"/>
      <c r="I545" s="104"/>
      <c r="J545" s="104"/>
    </row>
    <row r="546" spans="2:10" ht="35.1" customHeight="1">
      <c r="B546" s="211"/>
      <c r="C546" s="211"/>
      <c r="D546" s="104"/>
      <c r="E546" s="201"/>
      <c r="F546" s="104"/>
      <c r="G546" s="104"/>
      <c r="H546" s="104"/>
      <c r="I546" s="104"/>
      <c r="J546" s="104"/>
    </row>
    <row r="547" spans="2:10" ht="35.1" customHeight="1">
      <c r="B547" s="211"/>
      <c r="C547" s="211"/>
      <c r="D547" s="104"/>
      <c r="E547" s="201"/>
      <c r="F547" s="104"/>
      <c r="G547" s="104"/>
      <c r="H547" s="104"/>
      <c r="I547" s="104"/>
      <c r="J547" s="104"/>
    </row>
    <row r="548" spans="2:10" ht="35.1" customHeight="1">
      <c r="B548" s="211"/>
      <c r="C548" s="211"/>
      <c r="D548" s="104"/>
      <c r="E548" s="201"/>
      <c r="F548" s="104"/>
      <c r="G548" s="104"/>
      <c r="H548" s="104"/>
      <c r="I548" s="104"/>
      <c r="J548" s="104"/>
    </row>
    <row r="549" spans="2:10" ht="35.1" customHeight="1">
      <c r="B549" s="211"/>
      <c r="C549" s="211"/>
      <c r="D549" s="104"/>
      <c r="E549" s="201"/>
      <c r="F549" s="104"/>
      <c r="G549" s="104"/>
      <c r="H549" s="104"/>
      <c r="I549" s="104"/>
      <c r="J549" s="104"/>
    </row>
    <row r="550" spans="2:10" ht="35.1" customHeight="1">
      <c r="B550" s="211"/>
      <c r="C550" s="211"/>
      <c r="D550" s="104"/>
      <c r="E550" s="201"/>
      <c r="F550" s="104"/>
      <c r="G550" s="104"/>
      <c r="H550" s="104"/>
      <c r="I550" s="104"/>
      <c r="J550" s="104"/>
    </row>
    <row r="551" spans="2:10" ht="35.1" customHeight="1">
      <c r="B551" s="211"/>
      <c r="C551" s="211"/>
      <c r="D551" s="104"/>
      <c r="E551" s="201"/>
      <c r="F551" s="104"/>
      <c r="G551" s="104"/>
      <c r="H551" s="104"/>
      <c r="I551" s="104"/>
      <c r="J551" s="104"/>
    </row>
    <row r="552" spans="2:10" ht="35.1" customHeight="1">
      <c r="B552" s="211"/>
      <c r="C552" s="211"/>
      <c r="D552" s="104"/>
      <c r="E552" s="201"/>
      <c r="F552" s="104"/>
      <c r="G552" s="104"/>
      <c r="H552" s="104"/>
      <c r="I552" s="104"/>
      <c r="J552" s="104"/>
    </row>
    <row r="553" spans="2:10" ht="35.1" customHeight="1">
      <c r="B553" s="211"/>
      <c r="C553" s="211"/>
      <c r="D553" s="104"/>
      <c r="E553" s="201"/>
      <c r="F553" s="104"/>
      <c r="G553" s="104"/>
      <c r="H553" s="104"/>
      <c r="I553" s="104"/>
      <c r="J553" s="104"/>
    </row>
    <row r="554" spans="2:10" ht="35.1" customHeight="1">
      <c r="B554" s="211"/>
      <c r="C554" s="211"/>
      <c r="D554" s="104"/>
      <c r="E554" s="201"/>
      <c r="F554" s="104"/>
      <c r="G554" s="104"/>
      <c r="H554" s="104"/>
      <c r="I554" s="104"/>
      <c r="J554" s="104"/>
    </row>
    <row r="555" spans="2:10" ht="35.1" customHeight="1">
      <c r="B555" s="211"/>
      <c r="C555" s="211"/>
      <c r="D555" s="104"/>
      <c r="E555" s="201"/>
      <c r="F555" s="104"/>
      <c r="G555" s="104"/>
      <c r="H555" s="104"/>
      <c r="I555" s="104"/>
      <c r="J555" s="104"/>
    </row>
    <row r="556" spans="2:10" ht="35.1" customHeight="1">
      <c r="B556" s="211"/>
      <c r="C556" s="211"/>
      <c r="D556" s="104"/>
      <c r="E556" s="201"/>
      <c r="F556" s="104"/>
      <c r="G556" s="104"/>
      <c r="H556" s="104"/>
      <c r="I556" s="104"/>
      <c r="J556" s="104"/>
    </row>
    <row r="557" spans="2:10" ht="35.1" customHeight="1">
      <c r="B557" s="211"/>
      <c r="C557" s="211"/>
      <c r="D557" s="104"/>
      <c r="E557" s="201"/>
      <c r="F557" s="104"/>
      <c r="G557" s="104"/>
      <c r="H557" s="104"/>
      <c r="I557" s="104"/>
      <c r="J557" s="104"/>
    </row>
    <row r="558" spans="2:10" ht="35.1" customHeight="1">
      <c r="B558" s="211"/>
      <c r="C558" s="211"/>
      <c r="D558" s="104"/>
      <c r="E558" s="201"/>
      <c r="F558" s="104"/>
      <c r="G558" s="104"/>
      <c r="H558" s="104"/>
      <c r="I558" s="104"/>
      <c r="J558" s="104"/>
    </row>
    <row r="559" spans="2:10" ht="35.1" customHeight="1">
      <c r="B559" s="211"/>
      <c r="C559" s="211"/>
      <c r="D559" s="104"/>
      <c r="E559" s="201"/>
      <c r="F559" s="104"/>
      <c r="G559" s="104"/>
      <c r="H559" s="104"/>
      <c r="I559" s="104"/>
      <c r="J559" s="104"/>
    </row>
    <row r="560" spans="2:10" ht="35.1" customHeight="1">
      <c r="B560" s="211"/>
      <c r="C560" s="211"/>
      <c r="D560" s="104"/>
      <c r="E560" s="201"/>
      <c r="F560" s="104"/>
      <c r="G560" s="104"/>
      <c r="H560" s="104"/>
      <c r="I560" s="104"/>
      <c r="J560" s="104"/>
    </row>
    <row r="561" spans="2:10" ht="35.1" customHeight="1">
      <c r="B561" s="211"/>
      <c r="C561" s="211"/>
      <c r="D561" s="104"/>
      <c r="E561" s="201"/>
      <c r="F561" s="104"/>
      <c r="G561" s="104"/>
      <c r="H561" s="104"/>
      <c r="I561" s="104"/>
      <c r="J561" s="104"/>
    </row>
    <row r="562" spans="2:10" ht="35.1" customHeight="1">
      <c r="B562" s="211"/>
      <c r="C562" s="211"/>
      <c r="D562" s="104"/>
      <c r="E562" s="201"/>
      <c r="F562" s="104"/>
      <c r="G562" s="104"/>
      <c r="H562" s="104"/>
      <c r="I562" s="104"/>
      <c r="J562" s="104"/>
    </row>
    <row r="563" spans="2:10" ht="35.1" customHeight="1">
      <c r="B563" s="211"/>
      <c r="C563" s="211"/>
      <c r="D563" s="104"/>
      <c r="E563" s="201"/>
      <c r="F563" s="104"/>
      <c r="G563" s="104"/>
      <c r="H563" s="104"/>
      <c r="I563" s="104"/>
      <c r="J563" s="104"/>
    </row>
    <row r="564" spans="2:10" ht="35.1" customHeight="1">
      <c r="B564" s="211"/>
      <c r="C564" s="211"/>
      <c r="D564" s="104"/>
      <c r="E564" s="201"/>
      <c r="F564" s="104"/>
      <c r="G564" s="104"/>
      <c r="H564" s="104"/>
      <c r="I564" s="104"/>
      <c r="J564" s="104"/>
    </row>
    <row r="565" spans="2:10" ht="35.1" customHeight="1">
      <c r="B565" s="211"/>
      <c r="C565" s="211"/>
      <c r="D565" s="104"/>
      <c r="E565" s="201"/>
      <c r="F565" s="104"/>
      <c r="G565" s="104"/>
      <c r="H565" s="104"/>
      <c r="I565" s="104"/>
      <c r="J565" s="104"/>
    </row>
    <row r="566" spans="2:10" ht="35.1" customHeight="1">
      <c r="B566" s="211"/>
      <c r="C566" s="211"/>
      <c r="D566" s="104"/>
      <c r="E566" s="201"/>
      <c r="F566" s="104"/>
      <c r="G566" s="104"/>
      <c r="H566" s="104"/>
      <c r="I566" s="104"/>
      <c r="J566" s="104"/>
    </row>
    <row r="567" spans="2:10" ht="35.1" customHeight="1">
      <c r="B567" s="211"/>
      <c r="C567" s="211"/>
      <c r="D567" s="104"/>
      <c r="E567" s="201"/>
      <c r="F567" s="104"/>
      <c r="G567" s="104"/>
      <c r="H567" s="104"/>
      <c r="I567" s="104"/>
      <c r="J567" s="104"/>
    </row>
    <row r="568" spans="2:10" ht="35.1" customHeight="1">
      <c r="B568" s="211"/>
      <c r="C568" s="211"/>
      <c r="D568" s="104"/>
      <c r="E568" s="201"/>
      <c r="F568" s="104"/>
      <c r="G568" s="104"/>
      <c r="H568" s="104"/>
      <c r="I568" s="104"/>
      <c r="J568" s="104"/>
    </row>
    <row r="569" spans="2:10" ht="35.1" customHeight="1">
      <c r="B569" s="211"/>
      <c r="C569" s="211"/>
      <c r="D569" s="104"/>
      <c r="E569" s="201"/>
      <c r="F569" s="104"/>
      <c r="G569" s="104"/>
      <c r="H569" s="104"/>
      <c r="I569" s="104"/>
      <c r="J569" s="104"/>
    </row>
    <row r="570" spans="2:10" ht="35.1" customHeight="1">
      <c r="B570" s="211"/>
      <c r="C570" s="211"/>
      <c r="D570" s="104"/>
      <c r="E570" s="201"/>
      <c r="F570" s="104"/>
      <c r="G570" s="104"/>
      <c r="H570" s="104"/>
      <c r="I570" s="104"/>
      <c r="J570" s="104"/>
    </row>
    <row r="571" spans="2:10" ht="35.1" customHeight="1">
      <c r="B571" s="211"/>
      <c r="C571" s="211"/>
      <c r="D571" s="104"/>
      <c r="E571" s="201"/>
      <c r="F571" s="104"/>
      <c r="G571" s="104"/>
      <c r="H571" s="104"/>
      <c r="I571" s="104"/>
      <c r="J571" s="104"/>
    </row>
    <row r="572" spans="2:10" ht="35.1" customHeight="1">
      <c r="B572" s="211"/>
      <c r="C572" s="211"/>
      <c r="D572" s="104"/>
      <c r="E572" s="201"/>
      <c r="F572" s="104"/>
      <c r="G572" s="104"/>
      <c r="H572" s="104"/>
      <c r="I572" s="104"/>
      <c r="J572" s="104"/>
    </row>
    <row r="573" spans="2:10" ht="35.1" customHeight="1">
      <c r="B573" s="211"/>
      <c r="C573" s="211"/>
      <c r="D573" s="104"/>
      <c r="E573" s="201"/>
      <c r="F573" s="104"/>
      <c r="G573" s="104"/>
      <c r="H573" s="104"/>
      <c r="I573" s="104"/>
      <c r="J573" s="104"/>
    </row>
    <row r="574" spans="2:10" ht="35.1" customHeight="1">
      <c r="B574" s="211"/>
      <c r="C574" s="211"/>
      <c r="D574" s="104"/>
      <c r="E574" s="201"/>
      <c r="F574" s="104"/>
      <c r="G574" s="104"/>
      <c r="H574" s="104"/>
      <c r="I574" s="104"/>
      <c r="J574" s="104"/>
    </row>
    <row r="575" spans="2:10" ht="35.1" customHeight="1">
      <c r="B575" s="211"/>
      <c r="C575" s="211"/>
      <c r="D575" s="104"/>
      <c r="E575" s="201"/>
      <c r="F575" s="104"/>
      <c r="G575" s="104"/>
      <c r="H575" s="104"/>
      <c r="I575" s="104"/>
      <c r="J575" s="104"/>
    </row>
    <row r="576" spans="2:10" ht="35.1" customHeight="1">
      <c r="B576" s="211"/>
      <c r="C576" s="211"/>
      <c r="D576" s="104"/>
      <c r="E576" s="201"/>
      <c r="F576" s="104"/>
      <c r="G576" s="104"/>
      <c r="H576" s="104"/>
      <c r="I576" s="104"/>
      <c r="J576" s="104"/>
    </row>
    <row r="577" spans="2:10" ht="35.1" customHeight="1">
      <c r="B577" s="211"/>
      <c r="C577" s="211"/>
      <c r="D577" s="104"/>
      <c r="E577" s="201"/>
      <c r="F577" s="104"/>
      <c r="G577" s="104"/>
      <c r="H577" s="104"/>
      <c r="I577" s="104"/>
      <c r="J577" s="104"/>
    </row>
    <row r="578" spans="2:10" ht="35.1" customHeight="1">
      <c r="B578" s="211"/>
      <c r="C578" s="211"/>
      <c r="D578" s="104"/>
      <c r="E578" s="201"/>
      <c r="F578" s="104"/>
      <c r="G578" s="104"/>
      <c r="H578" s="104"/>
      <c r="I578" s="104"/>
      <c r="J578" s="104"/>
    </row>
    <row r="579" spans="2:10" ht="35.1" customHeight="1">
      <c r="B579" s="211"/>
      <c r="C579" s="211"/>
      <c r="D579" s="104"/>
      <c r="E579" s="201"/>
      <c r="F579" s="104"/>
      <c r="G579" s="104"/>
      <c r="H579" s="104"/>
      <c r="I579" s="104"/>
      <c r="J579" s="104"/>
    </row>
    <row r="580" spans="2:10" ht="35.1" customHeight="1">
      <c r="B580" s="211"/>
      <c r="C580" s="211"/>
      <c r="D580" s="104"/>
      <c r="E580" s="201"/>
      <c r="F580" s="104"/>
      <c r="G580" s="104"/>
      <c r="H580" s="104"/>
      <c r="I580" s="104"/>
      <c r="J580" s="104"/>
    </row>
    <row r="581" spans="2:10" ht="35.1" customHeight="1">
      <c r="B581" s="211"/>
      <c r="C581" s="211"/>
      <c r="D581" s="104"/>
      <c r="E581" s="201"/>
      <c r="F581" s="104"/>
      <c r="G581" s="104"/>
      <c r="H581" s="104"/>
      <c r="I581" s="104"/>
      <c r="J581" s="104"/>
    </row>
    <row r="582" spans="2:10" ht="35.1" customHeight="1">
      <c r="B582" s="211"/>
      <c r="C582" s="211"/>
      <c r="D582" s="104"/>
      <c r="E582" s="201"/>
      <c r="F582" s="104"/>
      <c r="G582" s="104"/>
      <c r="H582" s="104"/>
      <c r="I582" s="104"/>
      <c r="J582" s="104"/>
    </row>
    <row r="583" spans="2:10" ht="35.1" customHeight="1">
      <c r="B583" s="211"/>
      <c r="C583" s="211"/>
      <c r="D583" s="104"/>
      <c r="E583" s="201"/>
      <c r="F583" s="104"/>
      <c r="G583" s="104"/>
      <c r="H583" s="104"/>
      <c r="I583" s="104"/>
      <c r="J583" s="104"/>
    </row>
    <row r="584" spans="2:10" ht="35.1" customHeight="1">
      <c r="B584" s="211"/>
      <c r="C584" s="211"/>
      <c r="D584" s="104"/>
      <c r="E584" s="201"/>
      <c r="F584" s="104"/>
      <c r="G584" s="104"/>
      <c r="H584" s="104"/>
      <c r="I584" s="104"/>
      <c r="J584" s="104"/>
    </row>
    <row r="585" spans="2:10" ht="35.1" customHeight="1">
      <c r="B585" s="211"/>
      <c r="C585" s="211"/>
      <c r="D585" s="104"/>
      <c r="E585" s="201"/>
      <c r="F585" s="104"/>
      <c r="G585" s="104"/>
      <c r="H585" s="104"/>
      <c r="I585" s="104"/>
      <c r="J585" s="104"/>
    </row>
    <row r="586" spans="2:10" ht="35.1" customHeight="1">
      <c r="B586" s="211"/>
      <c r="C586" s="211"/>
      <c r="D586" s="104"/>
      <c r="E586" s="201"/>
      <c r="F586" s="104"/>
      <c r="G586" s="104"/>
      <c r="H586" s="104"/>
      <c r="I586" s="104"/>
      <c r="J586" s="104"/>
    </row>
    <row r="587" spans="2:10" ht="35.1" customHeight="1">
      <c r="B587" s="211"/>
      <c r="C587" s="211"/>
      <c r="D587" s="104"/>
      <c r="E587" s="201"/>
      <c r="F587" s="104"/>
      <c r="G587" s="104"/>
      <c r="H587" s="104"/>
      <c r="I587" s="104"/>
      <c r="J587" s="104"/>
    </row>
    <row r="588" spans="2:10" ht="35.1" customHeight="1">
      <c r="B588" s="211"/>
      <c r="C588" s="211"/>
      <c r="D588" s="104"/>
      <c r="E588" s="201"/>
      <c r="F588" s="104"/>
      <c r="G588" s="104"/>
      <c r="H588" s="104"/>
      <c r="I588" s="104"/>
      <c r="J588" s="104"/>
    </row>
    <row r="589" spans="2:10" ht="35.1" customHeight="1">
      <c r="B589" s="211"/>
      <c r="C589" s="211"/>
      <c r="D589" s="104"/>
      <c r="E589" s="201"/>
      <c r="F589" s="104"/>
      <c r="G589" s="104"/>
      <c r="H589" s="104"/>
      <c r="I589" s="104"/>
      <c r="J589" s="104"/>
    </row>
    <row r="590" spans="2:10" ht="35.1" customHeight="1">
      <c r="B590" s="211"/>
      <c r="C590" s="211"/>
      <c r="D590" s="104"/>
      <c r="E590" s="201"/>
      <c r="F590" s="104"/>
      <c r="G590" s="104"/>
      <c r="H590" s="104"/>
      <c r="I590" s="104"/>
      <c r="J590" s="104"/>
    </row>
    <row r="591" spans="2:10" ht="35.1" customHeight="1">
      <c r="B591" s="211"/>
      <c r="C591" s="211"/>
      <c r="D591" s="104"/>
      <c r="E591" s="201"/>
      <c r="F591" s="104"/>
      <c r="G591" s="104"/>
      <c r="H591" s="104"/>
      <c r="I591" s="104"/>
      <c r="J591" s="104"/>
    </row>
    <row r="592" spans="2:10" ht="35.1" customHeight="1">
      <c r="B592" s="211"/>
      <c r="C592" s="211"/>
      <c r="D592" s="104"/>
      <c r="E592" s="201"/>
      <c r="F592" s="104"/>
      <c r="G592" s="104"/>
      <c r="H592" s="104"/>
      <c r="I592" s="104"/>
      <c r="J592" s="104"/>
    </row>
    <row r="593" spans="2:10" ht="35.1" customHeight="1">
      <c r="B593" s="211"/>
      <c r="C593" s="211"/>
      <c r="D593" s="104"/>
      <c r="E593" s="201"/>
      <c r="F593" s="104"/>
      <c r="G593" s="104"/>
      <c r="H593" s="104"/>
      <c r="I593" s="104"/>
      <c r="J593" s="104"/>
    </row>
    <row r="594" spans="2:10" ht="35.1" customHeight="1">
      <c r="B594" s="211"/>
      <c r="C594" s="211"/>
      <c r="D594" s="104"/>
      <c r="E594" s="201"/>
      <c r="F594" s="104"/>
      <c r="G594" s="104"/>
      <c r="H594" s="104"/>
      <c r="I594" s="104"/>
      <c r="J594" s="104"/>
    </row>
    <row r="595" spans="2:10" ht="35.1" customHeight="1">
      <c r="B595" s="211"/>
      <c r="C595" s="211"/>
      <c r="D595" s="104"/>
      <c r="E595" s="201"/>
      <c r="F595" s="104"/>
      <c r="G595" s="104"/>
      <c r="H595" s="104"/>
      <c r="I595" s="104"/>
      <c r="J595" s="104"/>
    </row>
    <row r="596" spans="2:10" ht="35.1" customHeight="1">
      <c r="B596" s="211"/>
      <c r="C596" s="211"/>
      <c r="D596" s="104"/>
      <c r="E596" s="201"/>
      <c r="F596" s="104"/>
      <c r="G596" s="104"/>
      <c r="H596" s="104"/>
      <c r="I596" s="104"/>
      <c r="J596" s="104"/>
    </row>
    <row r="597" spans="2:10" ht="35.1" customHeight="1">
      <c r="B597" s="211"/>
      <c r="C597" s="211"/>
      <c r="D597" s="104"/>
      <c r="E597" s="201"/>
      <c r="F597" s="104"/>
      <c r="G597" s="104"/>
      <c r="H597" s="104"/>
      <c r="I597" s="104"/>
      <c r="J597" s="104"/>
    </row>
    <row r="598" spans="2:10" ht="35.1" customHeight="1">
      <c r="B598" s="211"/>
      <c r="C598" s="211"/>
      <c r="D598" s="104"/>
      <c r="E598" s="201"/>
      <c r="F598" s="104"/>
      <c r="G598" s="104"/>
      <c r="H598" s="104"/>
      <c r="I598" s="104"/>
      <c r="J598" s="104"/>
    </row>
    <row r="599" spans="2:10" ht="35.1" customHeight="1">
      <c r="B599" s="211"/>
      <c r="C599" s="211"/>
      <c r="D599" s="104"/>
      <c r="E599" s="201"/>
      <c r="F599" s="104"/>
      <c r="G599" s="104"/>
      <c r="H599" s="104"/>
      <c r="I599" s="104"/>
      <c r="J599" s="104"/>
    </row>
    <row r="600" spans="2:10" ht="35.1" customHeight="1">
      <c r="B600" s="211"/>
      <c r="C600" s="211"/>
      <c r="D600" s="104"/>
      <c r="E600" s="201"/>
      <c r="F600" s="104"/>
      <c r="G600" s="104"/>
      <c r="H600" s="104"/>
      <c r="I600" s="104"/>
      <c r="J600" s="104"/>
    </row>
    <row r="601" spans="2:10" ht="35.1" customHeight="1">
      <c r="B601" s="211"/>
      <c r="C601" s="211"/>
      <c r="D601" s="104"/>
      <c r="E601" s="201"/>
      <c r="F601" s="104"/>
      <c r="G601" s="104"/>
      <c r="H601" s="104"/>
      <c r="I601" s="104"/>
      <c r="J601" s="104"/>
    </row>
    <row r="602" spans="2:10" ht="35.1" customHeight="1">
      <c r="B602" s="211"/>
      <c r="C602" s="211"/>
      <c r="D602" s="104"/>
      <c r="E602" s="201"/>
      <c r="F602" s="104"/>
      <c r="G602" s="104"/>
      <c r="H602" s="104"/>
      <c r="I602" s="104"/>
      <c r="J602" s="104"/>
    </row>
    <row r="603" spans="2:10" ht="35.1" customHeight="1">
      <c r="B603" s="211"/>
      <c r="C603" s="211"/>
      <c r="D603" s="104"/>
      <c r="E603" s="201"/>
      <c r="F603" s="104"/>
      <c r="G603" s="104"/>
      <c r="H603" s="104"/>
      <c r="I603" s="104"/>
      <c r="J603" s="104"/>
    </row>
    <row r="604" spans="2:10" ht="35.1" customHeight="1">
      <c r="B604" s="211"/>
      <c r="C604" s="211"/>
      <c r="D604" s="104"/>
      <c r="E604" s="201"/>
      <c r="F604" s="104"/>
      <c r="G604" s="104"/>
      <c r="H604" s="104"/>
      <c r="I604" s="104"/>
      <c r="J604" s="104"/>
    </row>
    <row r="605" spans="2:10" ht="35.1" customHeight="1">
      <c r="B605" s="211"/>
      <c r="C605" s="211"/>
      <c r="D605" s="104"/>
      <c r="E605" s="201"/>
      <c r="F605" s="104"/>
      <c r="G605" s="104"/>
      <c r="H605" s="104"/>
      <c r="I605" s="104"/>
      <c r="J605" s="104"/>
    </row>
    <row r="606" spans="2:10" ht="35.1" customHeight="1">
      <c r="B606" s="211"/>
      <c r="C606" s="211"/>
      <c r="D606" s="104"/>
      <c r="E606" s="201"/>
      <c r="F606" s="104"/>
      <c r="G606" s="104"/>
      <c r="H606" s="104"/>
      <c r="I606" s="104"/>
      <c r="J606" s="104"/>
    </row>
    <row r="607" spans="2:10" ht="35.1" customHeight="1">
      <c r="B607" s="211"/>
      <c r="C607" s="211"/>
      <c r="D607" s="104"/>
      <c r="E607" s="201"/>
      <c r="F607" s="104"/>
      <c r="G607" s="104"/>
      <c r="H607" s="104"/>
      <c r="I607" s="104"/>
      <c r="J607" s="104"/>
    </row>
    <row r="608" spans="2:10" ht="35.1" customHeight="1">
      <c r="B608" s="211"/>
      <c r="C608" s="211"/>
      <c r="D608" s="104"/>
      <c r="E608" s="201"/>
      <c r="F608" s="104"/>
      <c r="G608" s="104"/>
      <c r="H608" s="104"/>
      <c r="I608" s="104"/>
      <c r="J608" s="104"/>
    </row>
    <row r="609" spans="2:10" ht="35.1" customHeight="1">
      <c r="B609" s="211"/>
      <c r="C609" s="211"/>
      <c r="D609" s="104"/>
      <c r="E609" s="201"/>
      <c r="F609" s="104"/>
      <c r="G609" s="104"/>
      <c r="H609" s="104"/>
      <c r="I609" s="104"/>
      <c r="J609" s="104"/>
    </row>
    <row r="610" spans="2:10" ht="35.1" customHeight="1">
      <c r="B610" s="211"/>
      <c r="C610" s="211"/>
      <c r="D610" s="104"/>
      <c r="E610" s="201"/>
      <c r="F610" s="104"/>
      <c r="G610" s="104"/>
      <c r="H610" s="104"/>
      <c r="I610" s="104"/>
      <c r="J610" s="104"/>
    </row>
    <row r="611" spans="2:10" ht="35.1" customHeight="1">
      <c r="B611" s="211"/>
      <c r="C611" s="211"/>
      <c r="D611" s="104"/>
      <c r="E611" s="201"/>
      <c r="F611" s="104"/>
      <c r="G611" s="104"/>
      <c r="H611" s="104"/>
      <c r="I611" s="104"/>
      <c r="J611" s="104"/>
    </row>
    <row r="612" spans="2:10" ht="35.1" customHeight="1">
      <c r="B612" s="211"/>
      <c r="C612" s="211"/>
      <c r="D612" s="104"/>
      <c r="E612" s="201"/>
      <c r="F612" s="104"/>
      <c r="G612" s="104"/>
      <c r="H612" s="104"/>
      <c r="I612" s="104"/>
      <c r="J612" s="104"/>
    </row>
    <row r="613" spans="2:10" ht="35.1" customHeight="1">
      <c r="B613" s="211"/>
      <c r="C613" s="211"/>
      <c r="D613" s="104"/>
      <c r="E613" s="201"/>
      <c r="F613" s="104"/>
      <c r="G613" s="104"/>
      <c r="H613" s="104"/>
      <c r="I613" s="104"/>
      <c r="J613" s="104"/>
    </row>
    <row r="614" spans="2:10" ht="35.1" customHeight="1">
      <c r="B614" s="211"/>
      <c r="C614" s="211"/>
      <c r="D614" s="104"/>
      <c r="E614" s="201"/>
      <c r="F614" s="104"/>
      <c r="G614" s="104"/>
      <c r="H614" s="104"/>
      <c r="I614" s="104"/>
      <c r="J614" s="104"/>
    </row>
    <row r="615" spans="2:10" ht="35.1" customHeight="1">
      <c r="B615" s="211"/>
      <c r="C615" s="211"/>
      <c r="D615" s="104"/>
      <c r="E615" s="201"/>
      <c r="F615" s="104"/>
      <c r="G615" s="104"/>
      <c r="H615" s="104"/>
      <c r="I615" s="104"/>
      <c r="J615" s="104"/>
    </row>
    <row r="616" spans="2:10" ht="35.1" customHeight="1">
      <c r="B616" s="211"/>
      <c r="C616" s="211"/>
      <c r="D616" s="104"/>
      <c r="E616" s="201"/>
      <c r="F616" s="104"/>
      <c r="G616" s="104"/>
      <c r="H616" s="104"/>
      <c r="I616" s="104"/>
      <c r="J616" s="104"/>
    </row>
    <row r="617" spans="2:10" ht="35.1" customHeight="1">
      <c r="B617" s="211"/>
      <c r="C617" s="211"/>
      <c r="D617" s="104"/>
      <c r="E617" s="201"/>
      <c r="F617" s="104"/>
      <c r="G617" s="104"/>
      <c r="H617" s="104"/>
      <c r="I617" s="104"/>
      <c r="J617" s="104"/>
    </row>
    <row r="618" spans="2:10" ht="35.1" customHeight="1">
      <c r="B618" s="211"/>
      <c r="C618" s="211"/>
      <c r="D618" s="104"/>
      <c r="E618" s="201"/>
      <c r="F618" s="104"/>
      <c r="G618" s="104"/>
      <c r="H618" s="104"/>
      <c r="I618" s="104"/>
      <c r="J618" s="104"/>
    </row>
    <row r="619" spans="2:10" ht="35.1" customHeight="1">
      <c r="B619" s="211"/>
      <c r="C619" s="211"/>
      <c r="D619" s="104"/>
      <c r="E619" s="201"/>
      <c r="F619" s="104"/>
      <c r="G619" s="104"/>
      <c r="H619" s="104"/>
      <c r="I619" s="104"/>
      <c r="J619" s="104"/>
    </row>
    <row r="620" spans="2:10" ht="35.1" customHeight="1">
      <c r="B620" s="211"/>
      <c r="C620" s="211"/>
      <c r="D620" s="104"/>
      <c r="E620" s="201"/>
      <c r="F620" s="104"/>
      <c r="G620" s="104"/>
      <c r="H620" s="104"/>
      <c r="I620" s="104"/>
      <c r="J620" s="104"/>
    </row>
    <row r="621" spans="2:10" ht="35.1" customHeight="1">
      <c r="B621" s="211"/>
      <c r="C621" s="211"/>
      <c r="D621" s="104"/>
      <c r="E621" s="201"/>
      <c r="F621" s="104"/>
      <c r="G621" s="104"/>
      <c r="H621" s="104"/>
      <c r="I621" s="104"/>
      <c r="J621" s="104"/>
    </row>
    <row r="622" spans="2:10" ht="35.1" customHeight="1">
      <c r="B622" s="211"/>
      <c r="C622" s="211"/>
      <c r="D622" s="104"/>
      <c r="E622" s="201"/>
      <c r="F622" s="104"/>
      <c r="G622" s="104"/>
      <c r="H622" s="104"/>
      <c r="I622" s="104"/>
      <c r="J622" s="104"/>
    </row>
    <row r="623" spans="2:10" ht="35.1" customHeight="1">
      <c r="B623" s="211"/>
      <c r="C623" s="211"/>
      <c r="D623" s="104"/>
      <c r="E623" s="201"/>
      <c r="F623" s="104"/>
      <c r="G623" s="104"/>
      <c r="H623" s="104"/>
      <c r="I623" s="104"/>
      <c r="J623" s="104"/>
    </row>
    <row r="624" spans="2:10" ht="35.1" customHeight="1">
      <c r="B624" s="211"/>
      <c r="C624" s="211"/>
      <c r="D624" s="104"/>
      <c r="E624" s="201"/>
      <c r="F624" s="104"/>
      <c r="G624" s="104"/>
      <c r="H624" s="104"/>
      <c r="I624" s="104"/>
      <c r="J624" s="104"/>
    </row>
    <row r="625" spans="2:10" ht="35.1" customHeight="1">
      <c r="B625" s="211"/>
      <c r="C625" s="211"/>
      <c r="D625" s="104"/>
      <c r="E625" s="201"/>
      <c r="F625" s="104"/>
      <c r="G625" s="104"/>
      <c r="H625" s="104"/>
      <c r="I625" s="104"/>
      <c r="J625" s="104"/>
    </row>
    <row r="626" spans="2:10" ht="35.1" customHeight="1">
      <c r="B626" s="211"/>
      <c r="C626" s="211"/>
      <c r="D626" s="104"/>
      <c r="E626" s="201"/>
      <c r="F626" s="104"/>
      <c r="G626" s="104"/>
      <c r="H626" s="104"/>
      <c r="I626" s="104"/>
      <c r="J626" s="104"/>
    </row>
    <row r="627" spans="2:10" ht="35.1" customHeight="1">
      <c r="B627" s="211"/>
      <c r="C627" s="211"/>
      <c r="D627" s="104"/>
      <c r="E627" s="201"/>
      <c r="F627" s="104"/>
      <c r="G627" s="104"/>
      <c r="H627" s="104"/>
      <c r="I627" s="104"/>
      <c r="J627" s="104"/>
    </row>
    <row r="628" spans="2:10" ht="35.1" customHeight="1">
      <c r="B628" s="211"/>
      <c r="C628" s="211"/>
      <c r="D628" s="104"/>
      <c r="E628" s="201"/>
      <c r="F628" s="104"/>
      <c r="G628" s="104"/>
      <c r="H628" s="104"/>
      <c r="I628" s="104"/>
      <c r="J628" s="104"/>
    </row>
    <row r="629" spans="2:10" ht="35.1" customHeight="1">
      <c r="B629" s="211"/>
      <c r="C629" s="211"/>
      <c r="D629" s="104"/>
      <c r="E629" s="201"/>
      <c r="F629" s="104"/>
      <c r="G629" s="104"/>
      <c r="H629" s="104"/>
      <c r="I629" s="104"/>
      <c r="J629" s="104"/>
    </row>
    <row r="630" spans="2:10" ht="35.1" customHeight="1">
      <c r="B630" s="211"/>
      <c r="C630" s="211"/>
      <c r="D630" s="104"/>
      <c r="E630" s="201"/>
      <c r="F630" s="104"/>
      <c r="G630" s="104"/>
      <c r="H630" s="104"/>
      <c r="I630" s="104"/>
      <c r="J630" s="104"/>
    </row>
    <row r="631" spans="2:10" ht="35.1" customHeight="1">
      <c r="B631" s="211"/>
      <c r="C631" s="211"/>
      <c r="D631" s="104"/>
      <c r="E631" s="201"/>
      <c r="F631" s="104"/>
      <c r="G631" s="104"/>
      <c r="H631" s="104"/>
      <c r="I631" s="104"/>
      <c r="J631" s="104"/>
    </row>
    <row r="632" spans="2:10" ht="35.1" customHeight="1">
      <c r="B632" s="211"/>
      <c r="C632" s="211"/>
      <c r="D632" s="104"/>
      <c r="E632" s="201"/>
      <c r="F632" s="104"/>
      <c r="G632" s="104"/>
      <c r="H632" s="104"/>
      <c r="I632" s="104"/>
      <c r="J632" s="104"/>
    </row>
    <row r="633" spans="2:10" ht="35.1" customHeight="1">
      <c r="B633" s="211"/>
      <c r="C633" s="211"/>
      <c r="D633" s="104"/>
      <c r="E633" s="201"/>
      <c r="F633" s="104"/>
      <c r="G633" s="104"/>
      <c r="H633" s="104"/>
      <c r="I633" s="104"/>
      <c r="J633" s="104"/>
    </row>
    <row r="634" spans="2:10" ht="35.1" customHeight="1">
      <c r="B634" s="211"/>
      <c r="C634" s="211"/>
      <c r="D634" s="104"/>
      <c r="E634" s="201"/>
      <c r="F634" s="104"/>
      <c r="G634" s="104"/>
      <c r="H634" s="104"/>
      <c r="I634" s="104"/>
      <c r="J634" s="104"/>
    </row>
    <row r="635" spans="2:10" ht="35.1" customHeight="1">
      <c r="B635" s="211"/>
      <c r="C635" s="211"/>
      <c r="D635" s="104"/>
      <c r="E635" s="201"/>
      <c r="F635" s="104"/>
      <c r="G635" s="104"/>
      <c r="H635" s="104"/>
      <c r="I635" s="104"/>
      <c r="J635" s="104"/>
    </row>
    <row r="636" spans="2:10" ht="35.1" customHeight="1">
      <c r="B636" s="211"/>
      <c r="C636" s="211"/>
      <c r="D636" s="104"/>
      <c r="E636" s="201"/>
      <c r="F636" s="104"/>
      <c r="G636" s="104"/>
      <c r="H636" s="104"/>
      <c r="I636" s="104"/>
      <c r="J636" s="104"/>
    </row>
    <row r="637" spans="2:10" ht="35.1" customHeight="1">
      <c r="B637" s="211"/>
      <c r="C637" s="211"/>
      <c r="D637" s="104"/>
      <c r="E637" s="201"/>
      <c r="F637" s="104"/>
      <c r="G637" s="104"/>
      <c r="H637" s="104"/>
      <c r="I637" s="104"/>
      <c r="J637" s="104"/>
    </row>
    <row r="638" spans="2:10" ht="35.1" customHeight="1">
      <c r="B638" s="211"/>
      <c r="C638" s="211"/>
      <c r="D638" s="104"/>
      <c r="E638" s="201"/>
      <c r="F638" s="104"/>
      <c r="G638" s="104"/>
      <c r="H638" s="104"/>
      <c r="I638" s="104"/>
      <c r="J638" s="104"/>
    </row>
    <row r="639" spans="2:10" ht="35.1" customHeight="1">
      <c r="B639" s="211"/>
      <c r="C639" s="211"/>
      <c r="D639" s="104"/>
      <c r="E639" s="201"/>
      <c r="F639" s="104"/>
      <c r="G639" s="104"/>
      <c r="H639" s="104"/>
      <c r="I639" s="104"/>
      <c r="J639" s="104"/>
    </row>
    <row r="640" spans="2:10" ht="35.1" customHeight="1">
      <c r="B640" s="211"/>
      <c r="C640" s="211"/>
      <c r="D640" s="104"/>
      <c r="E640" s="201"/>
      <c r="F640" s="104"/>
      <c r="G640" s="104"/>
      <c r="H640" s="104"/>
      <c r="I640" s="104"/>
      <c r="J640" s="104"/>
    </row>
    <row r="641" spans="2:10" ht="35.1" customHeight="1">
      <c r="B641" s="211"/>
      <c r="C641" s="211"/>
      <c r="D641" s="104"/>
      <c r="E641" s="201"/>
      <c r="F641" s="104"/>
      <c r="G641" s="104"/>
      <c r="H641" s="104"/>
      <c r="I641" s="104"/>
      <c r="J641" s="104"/>
    </row>
    <row r="642" spans="2:10" ht="35.1" customHeight="1">
      <c r="B642" s="211"/>
      <c r="C642" s="211"/>
      <c r="D642" s="104"/>
      <c r="E642" s="201"/>
      <c r="F642" s="104"/>
      <c r="G642" s="104"/>
      <c r="H642" s="104"/>
      <c r="I642" s="104"/>
      <c r="J642" s="104"/>
    </row>
    <row r="643" spans="2:10" ht="35.1" customHeight="1">
      <c r="B643" s="211"/>
      <c r="C643" s="211"/>
      <c r="D643" s="104"/>
      <c r="E643" s="201"/>
      <c r="F643" s="104"/>
      <c r="G643" s="104"/>
      <c r="H643" s="104"/>
      <c r="I643" s="104"/>
      <c r="J643" s="104"/>
    </row>
    <row r="644" spans="2:10" ht="35.1" customHeight="1">
      <c r="B644" s="211"/>
      <c r="C644" s="211"/>
      <c r="D644" s="104"/>
      <c r="E644" s="201"/>
      <c r="F644" s="104"/>
      <c r="G644" s="104"/>
      <c r="H644" s="104"/>
      <c r="I644" s="104"/>
      <c r="J644" s="104"/>
    </row>
    <row r="645" spans="2:10" ht="35.1" customHeight="1">
      <c r="B645" s="211"/>
      <c r="C645" s="211"/>
      <c r="D645" s="104"/>
      <c r="E645" s="201"/>
      <c r="F645" s="104"/>
      <c r="G645" s="104"/>
      <c r="H645" s="104"/>
      <c r="I645" s="104"/>
      <c r="J645" s="104"/>
    </row>
    <row r="646" spans="2:10" ht="35.1" customHeight="1">
      <c r="B646" s="211"/>
      <c r="C646" s="211"/>
      <c r="D646" s="104"/>
      <c r="E646" s="201"/>
      <c r="F646" s="104"/>
      <c r="G646" s="104"/>
      <c r="H646" s="104"/>
      <c r="I646" s="104"/>
      <c r="J646" s="104"/>
    </row>
    <row r="647" spans="2:10" ht="35.1" customHeight="1">
      <c r="B647" s="211"/>
      <c r="C647" s="211"/>
      <c r="D647" s="104"/>
      <c r="E647" s="201"/>
      <c r="F647" s="104"/>
      <c r="G647" s="104"/>
      <c r="H647" s="104"/>
      <c r="I647" s="104"/>
      <c r="J647" s="104"/>
    </row>
    <row r="648" spans="2:10" ht="35.1" customHeight="1">
      <c r="B648" s="211"/>
      <c r="C648" s="211"/>
      <c r="D648" s="104"/>
      <c r="E648" s="201"/>
      <c r="F648" s="104"/>
      <c r="G648" s="104"/>
      <c r="H648" s="104"/>
      <c r="I648" s="104"/>
      <c r="J648" s="104"/>
    </row>
    <row r="649" spans="2:10" ht="35.1" customHeight="1">
      <c r="B649" s="211"/>
      <c r="C649" s="211"/>
      <c r="D649" s="104"/>
      <c r="E649" s="201"/>
      <c r="F649" s="104"/>
      <c r="G649" s="104"/>
      <c r="H649" s="104"/>
      <c r="I649" s="104"/>
      <c r="J649" s="104"/>
    </row>
    <row r="650" spans="2:10" ht="35.1" customHeight="1">
      <c r="B650" s="211"/>
      <c r="C650" s="211"/>
      <c r="D650" s="104"/>
      <c r="E650" s="201"/>
      <c r="F650" s="104"/>
      <c r="G650" s="104"/>
      <c r="H650" s="104"/>
      <c r="I650" s="104"/>
      <c r="J650" s="104"/>
    </row>
    <row r="651" spans="2:10" ht="35.1" customHeight="1">
      <c r="B651" s="211"/>
      <c r="C651" s="211"/>
      <c r="D651" s="104"/>
      <c r="E651" s="201"/>
      <c r="F651" s="104"/>
      <c r="G651" s="104"/>
      <c r="H651" s="104"/>
      <c r="I651" s="104"/>
      <c r="J651" s="104"/>
    </row>
    <row r="652" spans="2:10" ht="35.1" customHeight="1">
      <c r="B652" s="211"/>
      <c r="C652" s="211"/>
      <c r="D652" s="104"/>
      <c r="E652" s="201"/>
      <c r="F652" s="104"/>
      <c r="G652" s="104"/>
      <c r="H652" s="104"/>
      <c r="I652" s="104"/>
      <c r="J652" s="104"/>
    </row>
    <row r="653" spans="2:10" ht="35.1" customHeight="1">
      <c r="B653" s="211"/>
      <c r="C653" s="211"/>
      <c r="D653" s="104"/>
      <c r="E653" s="201"/>
      <c r="F653" s="104"/>
      <c r="G653" s="104"/>
      <c r="H653" s="104"/>
      <c r="I653" s="104"/>
      <c r="J653" s="104"/>
    </row>
    <row r="654" spans="2:10" ht="35.1" customHeight="1">
      <c r="B654" s="211"/>
      <c r="C654" s="211"/>
      <c r="D654" s="104"/>
      <c r="E654" s="201"/>
      <c r="F654" s="104"/>
      <c r="G654" s="104"/>
      <c r="H654" s="104"/>
      <c r="I654" s="104"/>
      <c r="J654" s="104"/>
    </row>
    <row r="655" spans="2:10" ht="35.1" customHeight="1">
      <c r="B655" s="211"/>
      <c r="C655" s="211"/>
      <c r="D655" s="104"/>
      <c r="E655" s="201"/>
      <c r="F655" s="104"/>
      <c r="G655" s="104"/>
      <c r="H655" s="104"/>
      <c r="I655" s="104"/>
      <c r="J655" s="104"/>
    </row>
    <row r="656" spans="2:10" ht="35.1" customHeight="1">
      <c r="B656" s="211"/>
      <c r="C656" s="211"/>
      <c r="D656" s="104"/>
      <c r="E656" s="201"/>
      <c r="F656" s="104"/>
      <c r="G656" s="104"/>
      <c r="H656" s="104"/>
      <c r="I656" s="104"/>
      <c r="J656" s="104"/>
    </row>
    <row r="657" spans="2:10" ht="35.1" customHeight="1">
      <c r="B657" s="211"/>
      <c r="C657" s="211"/>
      <c r="D657" s="104"/>
      <c r="E657" s="201"/>
      <c r="F657" s="104"/>
      <c r="G657" s="104"/>
      <c r="H657" s="104"/>
      <c r="I657" s="104"/>
      <c r="J657" s="104"/>
    </row>
    <row r="658" spans="2:10" ht="35.1" customHeight="1">
      <c r="B658" s="211"/>
      <c r="C658" s="211"/>
      <c r="D658" s="104"/>
      <c r="E658" s="201"/>
      <c r="F658" s="104"/>
      <c r="G658" s="104"/>
      <c r="H658" s="104"/>
      <c r="I658" s="104"/>
      <c r="J658" s="104"/>
    </row>
    <row r="659" spans="2:10" ht="35.1" customHeight="1">
      <c r="B659" s="211"/>
      <c r="C659" s="211"/>
      <c r="D659" s="104"/>
      <c r="E659" s="201"/>
      <c r="F659" s="104"/>
      <c r="G659" s="104"/>
      <c r="H659" s="104"/>
      <c r="I659" s="104"/>
      <c r="J659" s="104"/>
    </row>
    <row r="660" spans="2:10" ht="35.1" customHeight="1">
      <c r="B660" s="211"/>
      <c r="C660" s="211"/>
      <c r="D660" s="104"/>
      <c r="E660" s="201"/>
      <c r="F660" s="104"/>
      <c r="G660" s="104"/>
      <c r="H660" s="104"/>
      <c r="I660" s="104"/>
      <c r="J660" s="104"/>
    </row>
    <row r="661" spans="2:10" ht="35.1" customHeight="1">
      <c r="B661" s="211"/>
      <c r="C661" s="211"/>
      <c r="D661" s="104"/>
      <c r="E661" s="201"/>
      <c r="F661" s="104"/>
      <c r="G661" s="104"/>
      <c r="H661" s="104"/>
      <c r="I661" s="104"/>
      <c r="J661" s="104"/>
    </row>
    <row r="662" spans="2:10" ht="35.1" customHeight="1">
      <c r="B662" s="211"/>
      <c r="C662" s="211"/>
      <c r="D662" s="104"/>
      <c r="E662" s="201"/>
      <c r="F662" s="104"/>
      <c r="G662" s="104"/>
      <c r="H662" s="104"/>
      <c r="I662" s="104"/>
      <c r="J662" s="104"/>
    </row>
    <row r="663" spans="2:10" ht="35.1" customHeight="1">
      <c r="B663" s="211"/>
      <c r="C663" s="211"/>
      <c r="D663" s="104"/>
      <c r="E663" s="201"/>
      <c r="F663" s="104"/>
      <c r="G663" s="104"/>
      <c r="H663" s="104"/>
      <c r="I663" s="104"/>
      <c r="J663" s="104"/>
    </row>
    <row r="664" spans="2:10" ht="35.1" customHeight="1">
      <c r="B664" s="211"/>
      <c r="C664" s="211"/>
      <c r="D664" s="104"/>
      <c r="E664" s="201"/>
      <c r="F664" s="104"/>
      <c r="G664" s="104"/>
      <c r="H664" s="104"/>
      <c r="I664" s="104"/>
      <c r="J664" s="104"/>
    </row>
    <row r="665" spans="2:10" ht="35.1" customHeight="1">
      <c r="B665" s="211"/>
      <c r="C665" s="211"/>
      <c r="D665" s="104"/>
      <c r="E665" s="201"/>
      <c r="F665" s="104"/>
      <c r="G665" s="104"/>
      <c r="H665" s="104"/>
      <c r="I665" s="104"/>
      <c r="J665" s="104"/>
    </row>
    <row r="666" spans="2:10" ht="35.1" customHeight="1">
      <c r="B666" s="211"/>
      <c r="C666" s="211"/>
      <c r="D666" s="104"/>
      <c r="E666" s="201"/>
      <c r="F666" s="104"/>
      <c r="G666" s="104"/>
      <c r="H666" s="104"/>
      <c r="I666" s="104"/>
      <c r="J666" s="104"/>
    </row>
    <row r="667" spans="2:10" ht="35.1" customHeight="1">
      <c r="B667" s="211"/>
      <c r="C667" s="211"/>
      <c r="D667" s="104"/>
      <c r="E667" s="201"/>
      <c r="F667" s="104"/>
      <c r="G667" s="104"/>
      <c r="H667" s="104"/>
      <c r="I667" s="104"/>
      <c r="J667" s="104"/>
    </row>
    <row r="668" spans="2:10" ht="35.1" customHeight="1">
      <c r="B668" s="211"/>
      <c r="C668" s="211"/>
      <c r="D668" s="104"/>
      <c r="E668" s="201"/>
      <c r="F668" s="104"/>
      <c r="G668" s="104"/>
      <c r="H668" s="104"/>
      <c r="I668" s="104"/>
      <c r="J668" s="104"/>
    </row>
    <row r="669" spans="2:10" ht="35.1" customHeight="1">
      <c r="B669" s="211"/>
      <c r="C669" s="211"/>
      <c r="D669" s="104"/>
      <c r="E669" s="201"/>
      <c r="F669" s="104"/>
      <c r="G669" s="104"/>
      <c r="H669" s="104"/>
      <c r="I669" s="104"/>
      <c r="J669" s="104"/>
    </row>
    <row r="670" spans="2:10" ht="35.1" customHeight="1">
      <c r="B670" s="211"/>
      <c r="C670" s="211"/>
      <c r="D670" s="104"/>
      <c r="E670" s="201"/>
      <c r="F670" s="104"/>
      <c r="G670" s="104"/>
      <c r="H670" s="104"/>
      <c r="I670" s="104"/>
      <c r="J670" s="104"/>
    </row>
    <row r="671" spans="2:10" ht="35.1" customHeight="1">
      <c r="B671" s="211"/>
      <c r="C671" s="211"/>
      <c r="D671" s="104"/>
      <c r="E671" s="201"/>
      <c r="F671" s="104"/>
      <c r="G671" s="104"/>
      <c r="H671" s="104"/>
      <c r="I671" s="104"/>
      <c r="J671" s="104"/>
    </row>
    <row r="672" spans="2:10" ht="35.1" customHeight="1">
      <c r="B672" s="211"/>
      <c r="C672" s="211"/>
      <c r="D672" s="104"/>
      <c r="E672" s="201"/>
      <c r="F672" s="104"/>
      <c r="G672" s="104"/>
      <c r="H672" s="104"/>
      <c r="I672" s="104"/>
      <c r="J672" s="104"/>
    </row>
    <row r="673" spans="2:10" ht="35.1" customHeight="1">
      <c r="B673" s="211"/>
      <c r="C673" s="211"/>
      <c r="D673" s="104"/>
      <c r="E673" s="201"/>
      <c r="F673" s="104"/>
      <c r="G673" s="104"/>
      <c r="H673" s="104"/>
      <c r="I673" s="104"/>
      <c r="J673" s="104"/>
    </row>
    <row r="674" spans="2:10" ht="35.1" customHeight="1">
      <c r="B674" s="211"/>
      <c r="C674" s="211"/>
      <c r="D674" s="104"/>
      <c r="E674" s="201"/>
      <c r="F674" s="104"/>
      <c r="G674" s="104"/>
      <c r="H674" s="104"/>
      <c r="I674" s="104"/>
      <c r="J674" s="104"/>
    </row>
    <row r="675" spans="2:10" ht="35.1" customHeight="1">
      <c r="B675" s="211"/>
      <c r="C675" s="211"/>
      <c r="D675" s="104"/>
      <c r="E675" s="201"/>
      <c r="F675" s="104"/>
      <c r="G675" s="104"/>
      <c r="H675" s="104"/>
      <c r="I675" s="104"/>
      <c r="J675" s="104"/>
    </row>
    <row r="676" spans="2:10" ht="35.1" customHeight="1">
      <c r="B676" s="211"/>
      <c r="C676" s="211"/>
      <c r="D676" s="104"/>
      <c r="E676" s="201"/>
      <c r="F676" s="104"/>
      <c r="G676" s="104"/>
      <c r="H676" s="104"/>
      <c r="I676" s="104"/>
      <c r="J676" s="104"/>
    </row>
    <row r="677" spans="2:10" ht="35.1" customHeight="1">
      <c r="B677" s="211"/>
      <c r="C677" s="211"/>
      <c r="D677" s="104"/>
      <c r="E677" s="201"/>
      <c r="F677" s="104"/>
      <c r="G677" s="104"/>
      <c r="H677" s="104"/>
      <c r="I677" s="104"/>
      <c r="J677" s="104"/>
    </row>
    <row r="678" spans="2:10" ht="35.1" customHeight="1">
      <c r="B678" s="211"/>
      <c r="C678" s="211"/>
      <c r="D678" s="104"/>
      <c r="E678" s="201"/>
      <c r="F678" s="104"/>
      <c r="G678" s="104"/>
      <c r="H678" s="104"/>
      <c r="I678" s="104"/>
      <c r="J678" s="104"/>
    </row>
    <row r="679" spans="2:10" ht="35.1" customHeight="1">
      <c r="B679" s="211"/>
      <c r="C679" s="211"/>
      <c r="D679" s="104"/>
      <c r="E679" s="201"/>
      <c r="F679" s="104"/>
      <c r="G679" s="104"/>
      <c r="H679" s="104"/>
      <c r="I679" s="104"/>
      <c r="J679" s="104"/>
    </row>
    <row r="680" spans="2:10" ht="35.1" customHeight="1">
      <c r="B680" s="211"/>
      <c r="C680" s="211"/>
      <c r="D680" s="104"/>
      <c r="E680" s="201"/>
      <c r="F680" s="104"/>
      <c r="G680" s="104"/>
      <c r="H680" s="104"/>
      <c r="I680" s="104"/>
      <c r="J680" s="104"/>
    </row>
    <row r="681" spans="2:10" ht="35.1" customHeight="1">
      <c r="B681" s="211"/>
      <c r="C681" s="211"/>
      <c r="D681" s="104"/>
      <c r="E681" s="201"/>
      <c r="F681" s="104"/>
      <c r="G681" s="104"/>
      <c r="H681" s="104"/>
      <c r="I681" s="104"/>
      <c r="J681" s="104"/>
    </row>
    <row r="682" spans="2:10" ht="35.1" customHeight="1">
      <c r="B682" s="211"/>
      <c r="C682" s="211"/>
      <c r="D682" s="104"/>
      <c r="E682" s="201"/>
      <c r="F682" s="104"/>
      <c r="G682" s="104"/>
      <c r="H682" s="104"/>
      <c r="I682" s="104"/>
      <c r="J682" s="104"/>
    </row>
    <row r="683" spans="2:10" ht="35.1" customHeight="1">
      <c r="B683" s="211"/>
      <c r="C683" s="211"/>
      <c r="D683" s="104"/>
      <c r="E683" s="201"/>
      <c r="F683" s="104"/>
      <c r="G683" s="104"/>
      <c r="H683" s="104"/>
      <c r="I683" s="104"/>
      <c r="J683" s="104"/>
    </row>
    <row r="684" spans="2:10" ht="35.1" customHeight="1">
      <c r="B684" s="211"/>
      <c r="C684" s="211"/>
      <c r="D684" s="104"/>
      <c r="E684" s="201"/>
      <c r="F684" s="104"/>
      <c r="G684" s="104"/>
      <c r="H684" s="104"/>
      <c r="I684" s="104"/>
      <c r="J684" s="104"/>
    </row>
    <row r="685" spans="2:10" ht="35.1" customHeight="1">
      <c r="B685" s="211"/>
      <c r="C685" s="211"/>
      <c r="D685" s="104"/>
      <c r="E685" s="201"/>
      <c r="F685" s="104"/>
      <c r="G685" s="104"/>
      <c r="H685" s="104"/>
      <c r="I685" s="104"/>
      <c r="J685" s="104"/>
    </row>
    <row r="686" spans="2:10" ht="35.1" customHeight="1">
      <c r="B686" s="211"/>
      <c r="C686" s="211"/>
      <c r="D686" s="104"/>
      <c r="E686" s="201"/>
      <c r="F686" s="104"/>
      <c r="G686" s="104"/>
      <c r="H686" s="104"/>
      <c r="I686" s="104"/>
      <c r="J686" s="104"/>
    </row>
    <row r="687" spans="2:10" ht="35.1" customHeight="1">
      <c r="B687" s="211"/>
      <c r="C687" s="211"/>
      <c r="D687" s="104"/>
      <c r="E687" s="201"/>
      <c r="F687" s="104"/>
      <c r="G687" s="104"/>
      <c r="H687" s="104"/>
      <c r="I687" s="104"/>
      <c r="J687" s="104"/>
    </row>
    <row r="688" spans="2:10" ht="35.1" customHeight="1">
      <c r="B688" s="211"/>
      <c r="C688" s="211"/>
      <c r="D688" s="104"/>
      <c r="E688" s="201"/>
      <c r="F688" s="104"/>
      <c r="G688" s="104"/>
      <c r="H688" s="104"/>
      <c r="I688" s="104"/>
      <c r="J688" s="104"/>
    </row>
    <row r="689" spans="2:10" ht="35.1" customHeight="1">
      <c r="B689" s="211"/>
      <c r="C689" s="211"/>
      <c r="D689" s="104"/>
      <c r="E689" s="201"/>
      <c r="F689" s="104"/>
      <c r="G689" s="104"/>
      <c r="H689" s="104"/>
      <c r="I689" s="104"/>
      <c r="J689" s="104"/>
    </row>
    <row r="690" spans="2:10" ht="35.1" customHeight="1">
      <c r="B690" s="211"/>
      <c r="C690" s="211"/>
      <c r="D690" s="104"/>
      <c r="E690" s="201"/>
      <c r="F690" s="104"/>
      <c r="G690" s="104"/>
      <c r="H690" s="104"/>
      <c r="I690" s="104"/>
      <c r="J690" s="104"/>
    </row>
    <row r="691" spans="2:10" ht="35.1" customHeight="1">
      <c r="B691" s="211"/>
      <c r="C691" s="211"/>
      <c r="D691" s="104"/>
      <c r="E691" s="201"/>
      <c r="F691" s="104"/>
      <c r="G691" s="104"/>
      <c r="H691" s="104"/>
      <c r="I691" s="104"/>
      <c r="J691" s="104"/>
    </row>
    <row r="692" spans="2:10" ht="35.1" customHeight="1">
      <c r="B692" s="211"/>
      <c r="C692" s="211"/>
      <c r="D692" s="104"/>
      <c r="E692" s="201"/>
      <c r="F692" s="104"/>
      <c r="G692" s="104"/>
      <c r="H692" s="104"/>
      <c r="I692" s="104"/>
      <c r="J692" s="104"/>
    </row>
    <row r="693" spans="2:10" ht="35.1" customHeight="1">
      <c r="B693" s="211"/>
      <c r="C693" s="211"/>
      <c r="D693" s="104"/>
      <c r="E693" s="201"/>
      <c r="F693" s="104"/>
      <c r="G693" s="104"/>
      <c r="H693" s="104"/>
      <c r="I693" s="104"/>
      <c r="J693" s="104"/>
    </row>
    <row r="694" spans="2:10" ht="35.1" customHeight="1">
      <c r="B694" s="211"/>
      <c r="C694" s="211"/>
      <c r="D694" s="104"/>
      <c r="E694" s="201"/>
      <c r="F694" s="104"/>
      <c r="G694" s="104"/>
      <c r="H694" s="104"/>
      <c r="I694" s="104"/>
      <c r="J694" s="104"/>
    </row>
    <row r="695" spans="2:10" ht="35.1" customHeight="1">
      <c r="B695" s="211"/>
      <c r="C695" s="211"/>
      <c r="D695" s="104"/>
      <c r="E695" s="201"/>
      <c r="F695" s="104"/>
      <c r="G695" s="104"/>
      <c r="H695" s="104"/>
      <c r="I695" s="104"/>
      <c r="J695" s="104"/>
    </row>
    <row r="696" spans="2:10" ht="35.1" customHeight="1">
      <c r="B696" s="211"/>
      <c r="C696" s="211"/>
      <c r="D696" s="104"/>
      <c r="E696" s="201"/>
      <c r="F696" s="104"/>
      <c r="G696" s="104"/>
      <c r="H696" s="104"/>
      <c r="I696" s="104"/>
      <c r="J696" s="104"/>
    </row>
    <row r="697" spans="2:10" ht="35.1" customHeight="1">
      <c r="B697" s="211"/>
      <c r="C697" s="211"/>
      <c r="D697" s="104"/>
      <c r="E697" s="201"/>
      <c r="F697" s="104"/>
      <c r="G697" s="104"/>
      <c r="H697" s="104"/>
      <c r="I697" s="104"/>
      <c r="J697" s="104"/>
    </row>
    <row r="698" spans="2:10" ht="35.1" customHeight="1">
      <c r="B698" s="211"/>
      <c r="C698" s="211"/>
      <c r="D698" s="104"/>
      <c r="E698" s="201"/>
      <c r="F698" s="104"/>
      <c r="G698" s="104"/>
      <c r="H698" s="104"/>
      <c r="I698" s="104"/>
      <c r="J698" s="104"/>
    </row>
    <row r="699" spans="2:10" ht="35.1" customHeight="1">
      <c r="B699" s="211"/>
      <c r="C699" s="211"/>
      <c r="D699" s="104"/>
      <c r="E699" s="201"/>
      <c r="F699" s="104"/>
      <c r="G699" s="104"/>
      <c r="H699" s="104"/>
      <c r="I699" s="104"/>
      <c r="J699" s="104"/>
    </row>
    <row r="700" spans="2:10" ht="35.1" customHeight="1">
      <c r="B700" s="211"/>
      <c r="C700" s="211"/>
      <c r="D700" s="104"/>
      <c r="E700" s="201"/>
      <c r="F700" s="104"/>
      <c r="G700" s="104"/>
      <c r="H700" s="104"/>
      <c r="I700" s="104"/>
      <c r="J700" s="104"/>
    </row>
    <row r="701" spans="2:10" ht="35.1" customHeight="1">
      <c r="B701" s="211"/>
      <c r="C701" s="211"/>
      <c r="D701" s="104"/>
      <c r="E701" s="201"/>
      <c r="F701" s="104"/>
      <c r="G701" s="104"/>
      <c r="H701" s="104"/>
      <c r="I701" s="104"/>
      <c r="J701" s="104"/>
    </row>
    <row r="702" spans="2:10" ht="35.1" customHeight="1">
      <c r="B702" s="211"/>
      <c r="C702" s="211"/>
      <c r="D702" s="104"/>
      <c r="E702" s="201"/>
      <c r="F702" s="104"/>
      <c r="G702" s="104"/>
      <c r="H702" s="104"/>
      <c r="I702" s="104"/>
      <c r="J702" s="104"/>
    </row>
    <row r="703" spans="2:10" ht="35.1" customHeight="1">
      <c r="B703" s="211"/>
      <c r="C703" s="211"/>
      <c r="D703" s="104"/>
      <c r="E703" s="201"/>
      <c r="F703" s="104"/>
      <c r="G703" s="104"/>
      <c r="H703" s="104"/>
      <c r="I703" s="104"/>
      <c r="J703" s="104"/>
    </row>
    <row r="704" spans="2:10" ht="35.1" customHeight="1">
      <c r="B704" s="211"/>
      <c r="C704" s="211"/>
      <c r="D704" s="104"/>
      <c r="E704" s="201"/>
      <c r="F704" s="104"/>
      <c r="G704" s="104"/>
      <c r="H704" s="104"/>
      <c r="I704" s="104"/>
      <c r="J704" s="104"/>
    </row>
    <row r="705" spans="2:10" ht="35.1" customHeight="1">
      <c r="B705" s="211"/>
      <c r="C705" s="211"/>
      <c r="D705" s="104"/>
      <c r="E705" s="201"/>
      <c r="F705" s="104"/>
      <c r="G705" s="104"/>
      <c r="H705" s="104"/>
      <c r="I705" s="104"/>
      <c r="J705" s="104"/>
    </row>
    <row r="706" spans="2:10" ht="35.1" customHeight="1">
      <c r="B706" s="211"/>
      <c r="C706" s="211"/>
      <c r="D706" s="104"/>
      <c r="E706" s="201"/>
      <c r="F706" s="104"/>
      <c r="G706" s="104"/>
      <c r="H706" s="104"/>
      <c r="I706" s="104"/>
      <c r="J706" s="104"/>
    </row>
    <row r="707" spans="2:10" ht="35.1" customHeight="1">
      <c r="B707" s="211"/>
      <c r="C707" s="211"/>
      <c r="D707" s="104"/>
      <c r="E707" s="201"/>
      <c r="F707" s="104"/>
      <c r="G707" s="104"/>
      <c r="H707" s="104"/>
      <c r="I707" s="104"/>
      <c r="J707" s="104"/>
    </row>
    <row r="708" spans="2:10" ht="35.1" customHeight="1">
      <c r="B708" s="211"/>
      <c r="C708" s="211"/>
      <c r="D708" s="104"/>
      <c r="E708" s="201"/>
      <c r="F708" s="104"/>
      <c r="G708" s="104"/>
      <c r="H708" s="104"/>
      <c r="I708" s="104"/>
      <c r="J708" s="104"/>
    </row>
    <row r="709" spans="2:10" ht="35.1" customHeight="1">
      <c r="B709" s="211"/>
      <c r="C709" s="211"/>
      <c r="D709" s="104"/>
      <c r="E709" s="201"/>
      <c r="F709" s="104"/>
      <c r="G709" s="104"/>
      <c r="H709" s="104"/>
      <c r="I709" s="104"/>
      <c r="J709" s="104"/>
    </row>
    <row r="710" spans="2:10" ht="35.1" customHeight="1">
      <c r="B710" s="211"/>
      <c r="C710" s="211"/>
      <c r="D710" s="104"/>
      <c r="E710" s="201"/>
      <c r="F710" s="104"/>
      <c r="G710" s="104"/>
      <c r="H710" s="104"/>
      <c r="I710" s="104"/>
      <c r="J710" s="104"/>
    </row>
    <row r="711" spans="2:10" ht="35.1" customHeight="1">
      <c r="B711" s="211"/>
      <c r="C711" s="211"/>
      <c r="D711" s="104"/>
      <c r="E711" s="201"/>
      <c r="F711" s="104"/>
      <c r="G711" s="104"/>
      <c r="H711" s="104"/>
      <c r="I711" s="104"/>
      <c r="J711" s="104"/>
    </row>
    <row r="712" spans="2:10" ht="35.1" customHeight="1">
      <c r="B712" s="211"/>
      <c r="C712" s="211"/>
      <c r="D712" s="104"/>
      <c r="E712" s="201"/>
      <c r="F712" s="104"/>
      <c r="G712" s="104"/>
      <c r="H712" s="104"/>
      <c r="I712" s="104"/>
      <c r="J712" s="104"/>
    </row>
    <row r="713" spans="2:10" ht="35.1" customHeight="1">
      <c r="B713" s="211"/>
      <c r="C713" s="211"/>
      <c r="D713" s="104"/>
      <c r="E713" s="201"/>
      <c r="F713" s="104"/>
      <c r="G713" s="104"/>
      <c r="H713" s="104"/>
      <c r="I713" s="104"/>
      <c r="J713" s="104"/>
    </row>
    <row r="714" spans="2:10" ht="35.1" customHeight="1">
      <c r="B714" s="211"/>
      <c r="C714" s="211"/>
      <c r="D714" s="104"/>
      <c r="E714" s="201"/>
      <c r="F714" s="104"/>
      <c r="G714" s="104"/>
      <c r="H714" s="104"/>
      <c r="I714" s="104"/>
      <c r="J714" s="104"/>
    </row>
    <row r="715" spans="2:10" ht="35.1" customHeight="1">
      <c r="B715" s="211"/>
      <c r="C715" s="211"/>
      <c r="D715" s="104"/>
      <c r="E715" s="201"/>
      <c r="F715" s="104"/>
      <c r="G715" s="104"/>
      <c r="H715" s="104"/>
      <c r="I715" s="104"/>
      <c r="J715" s="104"/>
    </row>
    <row r="716" spans="2:10" ht="35.1" customHeight="1">
      <c r="B716" s="211"/>
      <c r="C716" s="211"/>
      <c r="D716" s="104"/>
      <c r="E716" s="201"/>
      <c r="F716" s="104"/>
      <c r="G716" s="104"/>
      <c r="H716" s="104"/>
      <c r="I716" s="104"/>
      <c r="J716" s="104"/>
    </row>
    <row r="717" spans="2:10" ht="35.1" customHeight="1">
      <c r="B717" s="211"/>
      <c r="C717" s="211"/>
      <c r="D717" s="104"/>
      <c r="E717" s="201"/>
      <c r="F717" s="104"/>
      <c r="G717" s="104"/>
      <c r="H717" s="104"/>
      <c r="I717" s="104"/>
      <c r="J717" s="104"/>
    </row>
    <row r="718" spans="2:10" ht="35.1" customHeight="1">
      <c r="B718" s="211"/>
      <c r="C718" s="211"/>
      <c r="D718" s="104"/>
      <c r="E718" s="201"/>
      <c r="F718" s="104"/>
      <c r="G718" s="104"/>
      <c r="H718" s="104"/>
      <c r="I718" s="104"/>
      <c r="J718" s="104"/>
    </row>
    <row r="719" spans="2:10" ht="35.1" customHeight="1">
      <c r="B719" s="211"/>
      <c r="C719" s="211"/>
      <c r="D719" s="104"/>
      <c r="E719" s="201"/>
      <c r="F719" s="104"/>
      <c r="G719" s="104"/>
      <c r="H719" s="104"/>
      <c r="I719" s="104"/>
      <c r="J719" s="104"/>
    </row>
    <row r="720" spans="2:10" ht="35.1" customHeight="1">
      <c r="B720" s="211"/>
      <c r="C720" s="211"/>
      <c r="D720" s="104"/>
      <c r="E720" s="201"/>
      <c r="F720" s="104"/>
      <c r="G720" s="104"/>
      <c r="H720" s="104"/>
      <c r="I720" s="104"/>
      <c r="J720" s="104"/>
    </row>
    <row r="721" spans="2:10" ht="35.1" customHeight="1">
      <c r="B721" s="211"/>
      <c r="C721" s="211"/>
      <c r="D721" s="104"/>
      <c r="E721" s="201"/>
      <c r="F721" s="104"/>
      <c r="G721" s="104"/>
      <c r="H721" s="104"/>
      <c r="I721" s="104"/>
      <c r="J721" s="104"/>
    </row>
    <row r="722" spans="2:10" ht="35.1" customHeight="1">
      <c r="B722" s="211"/>
      <c r="C722" s="211"/>
      <c r="D722" s="104"/>
      <c r="E722" s="201"/>
      <c r="F722" s="104"/>
      <c r="G722" s="104"/>
      <c r="H722" s="104"/>
      <c r="I722" s="104"/>
      <c r="J722" s="104"/>
    </row>
    <row r="723" spans="2:10" ht="35.1" customHeight="1">
      <c r="B723" s="211"/>
      <c r="C723" s="211"/>
      <c r="D723" s="104"/>
      <c r="E723" s="201"/>
      <c r="F723" s="104"/>
      <c r="G723" s="104"/>
      <c r="H723" s="104"/>
      <c r="I723" s="104"/>
      <c r="J723" s="104"/>
    </row>
    <row r="724" spans="2:10" ht="35.1" customHeight="1">
      <c r="B724" s="211"/>
      <c r="C724" s="211"/>
      <c r="D724" s="104"/>
      <c r="E724" s="201"/>
      <c r="F724" s="104"/>
      <c r="G724" s="104"/>
      <c r="H724" s="104"/>
      <c r="I724" s="104"/>
      <c r="J724" s="104"/>
    </row>
    <row r="725" spans="2:10" ht="35.1" customHeight="1">
      <c r="B725" s="211"/>
      <c r="C725" s="211"/>
      <c r="D725" s="104"/>
      <c r="E725" s="201"/>
      <c r="F725" s="104"/>
      <c r="G725" s="104"/>
      <c r="H725" s="104"/>
      <c r="I725" s="104"/>
      <c r="J725" s="104"/>
    </row>
    <row r="726" spans="2:10" ht="35.1" customHeight="1">
      <c r="B726" s="211"/>
      <c r="C726" s="211"/>
      <c r="D726" s="104"/>
      <c r="E726" s="201"/>
      <c r="F726" s="104"/>
      <c r="G726" s="104"/>
      <c r="H726" s="104"/>
      <c r="I726" s="104"/>
      <c r="J726" s="104"/>
    </row>
    <row r="727" spans="2:10" ht="35.1" customHeight="1">
      <c r="B727" s="211"/>
      <c r="C727" s="211"/>
      <c r="D727" s="104"/>
      <c r="E727" s="201"/>
      <c r="F727" s="104"/>
      <c r="G727" s="104"/>
      <c r="H727" s="104"/>
      <c r="I727" s="104"/>
      <c r="J727" s="104"/>
    </row>
    <row r="728" spans="2:10" ht="35.1" customHeight="1">
      <c r="B728" s="211"/>
      <c r="C728" s="211"/>
      <c r="D728" s="104"/>
      <c r="E728" s="201"/>
      <c r="F728" s="104"/>
      <c r="G728" s="104"/>
      <c r="H728" s="104"/>
      <c r="I728" s="104"/>
      <c r="J728" s="104"/>
    </row>
    <row r="729" spans="2:10" ht="35.1" customHeight="1">
      <c r="B729" s="211"/>
      <c r="C729" s="211"/>
      <c r="D729" s="104"/>
      <c r="E729" s="201"/>
      <c r="F729" s="104"/>
      <c r="G729" s="104"/>
      <c r="H729" s="104"/>
      <c r="I729" s="104"/>
      <c r="J729" s="104"/>
    </row>
    <row r="730" spans="2:10" ht="35.1" customHeight="1">
      <c r="B730" s="211"/>
      <c r="C730" s="211"/>
      <c r="D730" s="104"/>
      <c r="E730" s="201"/>
      <c r="F730" s="104"/>
      <c r="G730" s="104"/>
      <c r="H730" s="104"/>
      <c r="I730" s="104"/>
      <c r="J730" s="104"/>
    </row>
    <row r="731" spans="2:10" ht="35.1" customHeight="1">
      <c r="B731" s="211"/>
      <c r="C731" s="211"/>
      <c r="D731" s="104"/>
      <c r="E731" s="201"/>
      <c r="F731" s="104"/>
      <c r="G731" s="104"/>
      <c r="H731" s="104"/>
      <c r="I731" s="104"/>
      <c r="J731" s="104"/>
    </row>
    <row r="732" spans="2:10" ht="35.1" customHeight="1">
      <c r="B732" s="211"/>
      <c r="C732" s="211"/>
      <c r="D732" s="104"/>
      <c r="E732" s="201"/>
      <c r="F732" s="104"/>
      <c r="G732" s="104"/>
      <c r="H732" s="104"/>
      <c r="I732" s="104"/>
      <c r="J732" s="104"/>
    </row>
    <row r="733" spans="2:10" ht="35.1" customHeight="1">
      <c r="B733" s="211"/>
      <c r="C733" s="211"/>
      <c r="D733" s="104"/>
      <c r="E733" s="201"/>
      <c r="F733" s="104"/>
      <c r="G733" s="104"/>
      <c r="H733" s="104"/>
      <c r="I733" s="104"/>
      <c r="J733" s="104"/>
    </row>
    <row r="734" spans="2:10" ht="35.1" customHeight="1">
      <c r="B734" s="211"/>
      <c r="C734" s="211"/>
      <c r="D734" s="104"/>
      <c r="E734" s="201"/>
      <c r="F734" s="104"/>
      <c r="G734" s="104"/>
      <c r="H734" s="104"/>
      <c r="I734" s="104"/>
      <c r="J734" s="104"/>
    </row>
    <row r="735" spans="2:10" ht="35.1" customHeight="1">
      <c r="B735" s="211"/>
      <c r="C735" s="211"/>
      <c r="D735" s="104"/>
      <c r="E735" s="201"/>
      <c r="F735" s="104"/>
      <c r="G735" s="104"/>
      <c r="H735" s="104"/>
      <c r="I735" s="104"/>
      <c r="J735" s="104"/>
    </row>
    <row r="736" spans="2:10" ht="35.1" customHeight="1">
      <c r="B736" s="211"/>
      <c r="C736" s="211"/>
      <c r="D736" s="104"/>
      <c r="E736" s="201"/>
      <c r="F736" s="104"/>
      <c r="G736" s="104"/>
      <c r="H736" s="104"/>
      <c r="I736" s="104"/>
      <c r="J736" s="104"/>
    </row>
    <row r="737" spans="2:10" ht="35.1" customHeight="1">
      <c r="B737" s="211"/>
      <c r="C737" s="211"/>
      <c r="D737" s="104"/>
      <c r="E737" s="201"/>
      <c r="F737" s="104"/>
      <c r="G737" s="104"/>
      <c r="H737" s="104"/>
      <c r="I737" s="104"/>
      <c r="J737" s="104"/>
    </row>
    <row r="738" spans="2:10" ht="35.1" customHeight="1">
      <c r="B738" s="211"/>
      <c r="C738" s="211"/>
      <c r="D738" s="104"/>
      <c r="E738" s="201"/>
      <c r="F738" s="104"/>
      <c r="G738" s="104"/>
      <c r="H738" s="104"/>
      <c r="I738" s="104"/>
      <c r="J738" s="104"/>
    </row>
    <row r="739" spans="2:10" ht="35.1" customHeight="1">
      <c r="B739" s="211"/>
      <c r="C739" s="211"/>
      <c r="D739" s="104"/>
      <c r="E739" s="201"/>
      <c r="F739" s="104"/>
      <c r="G739" s="104"/>
      <c r="H739" s="104"/>
      <c r="I739" s="104"/>
      <c r="J739" s="104"/>
    </row>
    <row r="740" spans="2:10" ht="35.1" customHeight="1">
      <c r="B740" s="211"/>
      <c r="C740" s="211"/>
      <c r="D740" s="104"/>
      <c r="E740" s="201"/>
      <c r="F740" s="104"/>
      <c r="G740" s="104"/>
      <c r="H740" s="104"/>
      <c r="I740" s="104"/>
      <c r="J740" s="104"/>
    </row>
    <row r="741" spans="2:10" ht="35.1" customHeight="1">
      <c r="B741" s="211"/>
      <c r="C741" s="211"/>
      <c r="D741" s="104"/>
      <c r="E741" s="201"/>
      <c r="F741" s="104"/>
      <c r="G741" s="104"/>
      <c r="H741" s="104"/>
      <c r="I741" s="104"/>
      <c r="J741" s="104"/>
    </row>
    <row r="742" spans="2:10" ht="35.1" customHeight="1">
      <c r="B742" s="211"/>
      <c r="C742" s="211"/>
      <c r="D742" s="104"/>
      <c r="E742" s="201"/>
      <c r="F742" s="104"/>
      <c r="G742" s="104"/>
      <c r="H742" s="104"/>
      <c r="I742" s="104"/>
      <c r="J742" s="104"/>
    </row>
    <row r="743" spans="2:10" ht="35.1" customHeight="1">
      <c r="B743" s="211"/>
      <c r="C743" s="211"/>
      <c r="D743" s="104"/>
      <c r="E743" s="201"/>
      <c r="F743" s="104"/>
      <c r="G743" s="104"/>
      <c r="H743" s="104"/>
      <c r="I743" s="104"/>
      <c r="J743" s="104"/>
    </row>
    <row r="744" spans="2:10" ht="35.1" customHeight="1">
      <c r="B744" s="211"/>
      <c r="C744" s="211"/>
      <c r="D744" s="104"/>
      <c r="E744" s="201"/>
      <c r="F744" s="104"/>
      <c r="G744" s="104"/>
      <c r="H744" s="104"/>
      <c r="I744" s="104"/>
      <c r="J744" s="104"/>
    </row>
    <row r="745" spans="2:10" ht="35.1" customHeight="1">
      <c r="B745" s="211"/>
      <c r="C745" s="211"/>
      <c r="D745" s="104"/>
      <c r="E745" s="201"/>
      <c r="F745" s="104"/>
      <c r="G745" s="104"/>
      <c r="H745" s="104"/>
      <c r="I745" s="104"/>
      <c r="J745" s="104"/>
    </row>
    <row r="746" spans="2:10" ht="35.1" customHeight="1">
      <c r="B746" s="211"/>
      <c r="C746" s="211"/>
      <c r="D746" s="104"/>
      <c r="E746" s="201"/>
      <c r="F746" s="104"/>
      <c r="G746" s="104"/>
      <c r="H746" s="104"/>
      <c r="I746" s="104"/>
      <c r="J746" s="104"/>
    </row>
    <row r="747" spans="2:10" ht="35.1" customHeight="1">
      <c r="B747" s="211"/>
      <c r="C747" s="211"/>
      <c r="D747" s="104"/>
      <c r="E747" s="201"/>
      <c r="F747" s="104"/>
      <c r="G747" s="104"/>
      <c r="H747" s="104"/>
      <c r="I747" s="104"/>
      <c r="J747" s="104"/>
    </row>
    <row r="748" spans="2:10" ht="35.1" customHeight="1">
      <c r="B748" s="211"/>
      <c r="C748" s="211"/>
      <c r="D748" s="104"/>
      <c r="E748" s="201"/>
      <c r="F748" s="104"/>
      <c r="G748" s="104"/>
      <c r="H748" s="104"/>
      <c r="I748" s="104"/>
      <c r="J748" s="104"/>
    </row>
    <row r="749" spans="2:10" ht="35.1" customHeight="1">
      <c r="B749" s="211"/>
      <c r="C749" s="211"/>
      <c r="D749" s="104"/>
      <c r="E749" s="201"/>
      <c r="F749" s="104"/>
      <c r="G749" s="104"/>
      <c r="H749" s="104"/>
      <c r="I749" s="104"/>
      <c r="J749" s="104"/>
    </row>
    <row r="750" spans="2:10" ht="35.1" customHeight="1">
      <c r="B750" s="211"/>
      <c r="C750" s="211"/>
      <c r="D750" s="104"/>
      <c r="E750" s="201"/>
      <c r="F750" s="104"/>
      <c r="G750" s="104"/>
      <c r="H750" s="104"/>
      <c r="I750" s="104"/>
      <c r="J750" s="104"/>
    </row>
    <row r="751" spans="2:10" ht="35.1" customHeight="1">
      <c r="B751" s="211"/>
      <c r="C751" s="211"/>
      <c r="D751" s="104"/>
      <c r="E751" s="201"/>
      <c r="F751" s="104"/>
      <c r="G751" s="104"/>
      <c r="H751" s="104"/>
      <c r="I751" s="104"/>
      <c r="J751" s="104"/>
    </row>
    <row r="752" spans="2:10" ht="35.1" customHeight="1">
      <c r="B752" s="211"/>
      <c r="C752" s="211"/>
      <c r="D752" s="104"/>
      <c r="E752" s="201"/>
      <c r="F752" s="104"/>
      <c r="G752" s="104"/>
      <c r="H752" s="104"/>
      <c r="I752" s="104"/>
      <c r="J752" s="104"/>
    </row>
    <row r="753" spans="2:10" ht="35.1" customHeight="1">
      <c r="B753" s="211"/>
      <c r="C753" s="211"/>
      <c r="D753" s="104"/>
      <c r="E753" s="201"/>
      <c r="F753" s="104"/>
      <c r="G753" s="104"/>
      <c r="H753" s="104"/>
      <c r="I753" s="104"/>
      <c r="J753" s="104"/>
    </row>
    <row r="754" spans="2:10" ht="35.1" customHeight="1">
      <c r="B754" s="211"/>
      <c r="C754" s="211"/>
      <c r="D754" s="104"/>
      <c r="E754" s="201"/>
      <c r="F754" s="104"/>
      <c r="G754" s="104"/>
      <c r="H754" s="104"/>
      <c r="I754" s="104"/>
      <c r="J754" s="104"/>
    </row>
    <row r="755" spans="2:10" ht="35.1" customHeight="1">
      <c r="B755" s="211"/>
      <c r="C755" s="211"/>
      <c r="D755" s="104"/>
      <c r="E755" s="201"/>
      <c r="F755" s="104"/>
      <c r="G755" s="104"/>
      <c r="H755" s="104"/>
      <c r="I755" s="104"/>
      <c r="J755" s="104"/>
    </row>
    <row r="756" spans="2:10" ht="35.1" customHeight="1">
      <c r="B756" s="211"/>
      <c r="C756" s="211"/>
      <c r="D756" s="104"/>
      <c r="E756" s="201"/>
      <c r="F756" s="104"/>
      <c r="G756" s="104"/>
      <c r="H756" s="104"/>
      <c r="I756" s="104"/>
      <c r="J756" s="104"/>
    </row>
    <row r="757" spans="2:10" ht="35.1" customHeight="1">
      <c r="B757" s="211"/>
      <c r="C757" s="211"/>
      <c r="D757" s="104"/>
      <c r="E757" s="201"/>
      <c r="F757" s="104"/>
      <c r="G757" s="104"/>
      <c r="H757" s="104"/>
      <c r="I757" s="104"/>
      <c r="J757" s="104"/>
    </row>
    <row r="758" spans="2:10" ht="35.1" customHeight="1">
      <c r="B758" s="211"/>
      <c r="C758" s="211"/>
      <c r="D758" s="104"/>
      <c r="E758" s="201"/>
      <c r="F758" s="104"/>
      <c r="G758" s="104"/>
      <c r="H758" s="104"/>
      <c r="I758" s="104"/>
      <c r="J758" s="104"/>
    </row>
    <row r="759" spans="2:10" ht="35.1" customHeight="1">
      <c r="B759" s="211"/>
      <c r="C759" s="211"/>
      <c r="D759" s="104"/>
      <c r="E759" s="201"/>
      <c r="F759" s="104"/>
      <c r="G759" s="104"/>
      <c r="H759" s="104"/>
      <c r="I759" s="104"/>
      <c r="J759" s="104"/>
    </row>
    <row r="760" spans="2:10" ht="35.1" customHeight="1">
      <c r="B760" s="211"/>
      <c r="C760" s="211"/>
      <c r="D760" s="104"/>
      <c r="E760" s="201"/>
      <c r="F760" s="104"/>
      <c r="G760" s="104"/>
      <c r="H760" s="104"/>
      <c r="I760" s="104"/>
      <c r="J760" s="104"/>
    </row>
    <row r="761" spans="2:10" ht="35.1" customHeight="1">
      <c r="B761" s="211"/>
      <c r="C761" s="211"/>
      <c r="D761" s="104"/>
      <c r="E761" s="201"/>
      <c r="F761" s="104"/>
      <c r="G761" s="104"/>
      <c r="H761" s="104"/>
      <c r="I761" s="104"/>
      <c r="J761" s="104"/>
    </row>
    <row r="762" spans="2:10" ht="35.1" customHeight="1">
      <c r="B762" s="211"/>
      <c r="C762" s="211"/>
      <c r="D762" s="104"/>
      <c r="E762" s="201"/>
      <c r="F762" s="104"/>
      <c r="G762" s="104"/>
      <c r="H762" s="104"/>
      <c r="I762" s="104"/>
      <c r="J762" s="104"/>
    </row>
    <row r="763" spans="2:10" ht="35.1" customHeight="1">
      <c r="B763" s="211"/>
      <c r="C763" s="211"/>
      <c r="D763" s="104"/>
      <c r="E763" s="201"/>
      <c r="F763" s="104"/>
      <c r="G763" s="104"/>
      <c r="H763" s="104"/>
      <c r="I763" s="104"/>
      <c r="J763" s="104"/>
    </row>
    <row r="764" spans="2:10" ht="35.1" customHeight="1">
      <c r="B764" s="211"/>
      <c r="C764" s="211"/>
      <c r="D764" s="104"/>
      <c r="E764" s="201"/>
      <c r="F764" s="104"/>
      <c r="G764" s="104"/>
      <c r="H764" s="104"/>
      <c r="I764" s="104"/>
      <c r="J764" s="104"/>
    </row>
    <row r="765" spans="2:10" ht="35.1" customHeight="1">
      <c r="B765" s="211"/>
      <c r="C765" s="211"/>
      <c r="D765" s="104"/>
      <c r="E765" s="201"/>
      <c r="F765" s="104"/>
      <c r="G765" s="104"/>
      <c r="H765" s="104"/>
      <c r="I765" s="104"/>
      <c r="J765" s="104"/>
    </row>
    <row r="766" spans="2:10" ht="35.1" customHeight="1">
      <c r="B766" s="211"/>
      <c r="C766" s="211"/>
      <c r="D766" s="104"/>
      <c r="E766" s="201"/>
      <c r="F766" s="104"/>
      <c r="G766" s="104"/>
      <c r="H766" s="104"/>
      <c r="I766" s="104"/>
      <c r="J766" s="104"/>
    </row>
    <row r="767" spans="2:10" ht="35.1" customHeight="1">
      <c r="B767" s="211"/>
      <c r="C767" s="211"/>
      <c r="D767" s="104"/>
      <c r="E767" s="201"/>
      <c r="F767" s="104"/>
      <c r="G767" s="104"/>
      <c r="H767" s="104"/>
      <c r="I767" s="104"/>
      <c r="J767" s="104"/>
    </row>
    <row r="768" spans="2:10" ht="35.1" customHeight="1">
      <c r="B768" s="211"/>
      <c r="C768" s="211"/>
      <c r="D768" s="104"/>
      <c r="E768" s="201"/>
      <c r="F768" s="104"/>
      <c r="G768" s="104"/>
      <c r="H768" s="104"/>
      <c r="I768" s="104"/>
      <c r="J768" s="104"/>
    </row>
    <row r="769" spans="2:10" ht="35.1" customHeight="1">
      <c r="B769" s="211"/>
      <c r="C769" s="211"/>
      <c r="D769" s="104"/>
      <c r="E769" s="201"/>
      <c r="F769" s="104"/>
      <c r="G769" s="104"/>
      <c r="H769" s="104"/>
      <c r="I769" s="104"/>
      <c r="J769" s="104"/>
    </row>
    <row r="770" spans="2:10" ht="35.1" customHeight="1">
      <c r="B770" s="211"/>
      <c r="C770" s="211"/>
      <c r="D770" s="104"/>
      <c r="E770" s="201"/>
      <c r="F770" s="104"/>
      <c r="G770" s="104"/>
      <c r="H770" s="104"/>
      <c r="I770" s="104"/>
      <c r="J770" s="104"/>
    </row>
    <row r="771" spans="2:10" ht="35.1" customHeight="1">
      <c r="B771" s="211"/>
      <c r="C771" s="211"/>
      <c r="D771" s="104"/>
      <c r="E771" s="201"/>
      <c r="F771" s="104"/>
      <c r="G771" s="104"/>
      <c r="H771" s="104"/>
      <c r="I771" s="104"/>
      <c r="J771" s="104"/>
    </row>
    <row r="772" spans="2:10" ht="35.1" customHeight="1">
      <c r="B772" s="211"/>
      <c r="C772" s="211"/>
      <c r="D772" s="104"/>
      <c r="E772" s="201"/>
      <c r="F772" s="104"/>
      <c r="G772" s="104"/>
      <c r="H772" s="104"/>
      <c r="I772" s="104"/>
      <c r="J772" s="104"/>
    </row>
    <row r="773" spans="2:10" ht="35.1" customHeight="1">
      <c r="B773" s="211"/>
      <c r="C773" s="211"/>
      <c r="D773" s="104"/>
      <c r="E773" s="201"/>
      <c r="F773" s="104"/>
      <c r="G773" s="104"/>
      <c r="H773" s="104"/>
      <c r="I773" s="104"/>
      <c r="J773" s="104"/>
    </row>
    <row r="774" spans="2:10" ht="35.1" customHeight="1">
      <c r="B774" s="211"/>
      <c r="C774" s="211"/>
      <c r="D774" s="104"/>
      <c r="E774" s="201"/>
      <c r="F774" s="104"/>
      <c r="G774" s="104"/>
      <c r="H774" s="104"/>
      <c r="I774" s="104"/>
      <c r="J774" s="104"/>
    </row>
    <row r="775" spans="2:10" ht="35.1" customHeight="1">
      <c r="B775" s="211"/>
      <c r="C775" s="211"/>
      <c r="D775" s="104"/>
      <c r="E775" s="201"/>
      <c r="F775" s="104"/>
      <c r="G775" s="104"/>
      <c r="H775" s="104"/>
      <c r="I775" s="104"/>
      <c r="J775" s="104"/>
    </row>
    <row r="776" spans="2:10" ht="35.1" customHeight="1">
      <c r="B776" s="211"/>
      <c r="C776" s="211"/>
      <c r="D776" s="104"/>
      <c r="E776" s="201"/>
      <c r="F776" s="104"/>
      <c r="G776" s="104"/>
      <c r="H776" s="104"/>
      <c r="I776" s="104"/>
      <c r="J776" s="104"/>
    </row>
    <row r="777" spans="2:10" ht="35.1" customHeight="1">
      <c r="B777" s="211"/>
      <c r="C777" s="211"/>
      <c r="D777" s="104"/>
      <c r="E777" s="201"/>
      <c r="F777" s="104"/>
      <c r="G777" s="104"/>
      <c r="H777" s="104"/>
      <c r="I777" s="104"/>
      <c r="J777" s="104"/>
    </row>
    <row r="778" spans="2:10" ht="35.1" customHeight="1">
      <c r="B778" s="211"/>
      <c r="C778" s="211"/>
      <c r="D778" s="104"/>
      <c r="E778" s="201"/>
      <c r="F778" s="104"/>
      <c r="G778" s="104"/>
      <c r="H778" s="104"/>
      <c r="I778" s="104"/>
      <c r="J778" s="104"/>
    </row>
    <row r="779" spans="2:10" ht="35.1" customHeight="1">
      <c r="B779" s="211"/>
      <c r="C779" s="211"/>
      <c r="D779" s="104"/>
      <c r="E779" s="201"/>
      <c r="F779" s="104"/>
      <c r="G779" s="104"/>
      <c r="H779" s="104"/>
      <c r="I779" s="104"/>
      <c r="J779" s="104"/>
    </row>
    <row r="780" spans="2:10" ht="35.1" customHeight="1">
      <c r="B780" s="211"/>
      <c r="C780" s="211"/>
      <c r="D780" s="104"/>
      <c r="E780" s="201"/>
      <c r="F780" s="104"/>
      <c r="G780" s="104"/>
      <c r="H780" s="104"/>
      <c r="I780" s="104"/>
      <c r="J780" s="104"/>
    </row>
    <row r="781" spans="2:10" ht="35.1" customHeight="1">
      <c r="B781" s="211"/>
      <c r="C781" s="211"/>
      <c r="D781" s="104"/>
      <c r="E781" s="201"/>
      <c r="F781" s="104"/>
      <c r="G781" s="104"/>
      <c r="H781" s="104"/>
      <c r="I781" s="104"/>
      <c r="J781" s="104"/>
    </row>
    <row r="782" spans="2:10" ht="35.1" customHeight="1">
      <c r="B782" s="211"/>
      <c r="C782" s="211"/>
      <c r="D782" s="104"/>
      <c r="E782" s="201"/>
      <c r="F782" s="104"/>
      <c r="G782" s="104"/>
      <c r="H782" s="104"/>
      <c r="I782" s="104"/>
      <c r="J782" s="104"/>
    </row>
    <row r="783" spans="2:10" ht="35.1" customHeight="1">
      <c r="B783" s="211"/>
      <c r="C783" s="211"/>
      <c r="D783" s="104"/>
      <c r="E783" s="201"/>
      <c r="F783" s="104"/>
      <c r="G783" s="104"/>
      <c r="H783" s="104"/>
      <c r="I783" s="104"/>
      <c r="J783" s="104"/>
    </row>
    <row r="784" spans="2:10" ht="35.1" customHeight="1">
      <c r="B784" s="211"/>
      <c r="C784" s="211"/>
      <c r="D784" s="104"/>
      <c r="E784" s="201"/>
      <c r="F784" s="104"/>
      <c r="G784" s="104"/>
      <c r="H784" s="104"/>
      <c r="I784" s="104"/>
      <c r="J784" s="104"/>
    </row>
    <row r="785" spans="2:10" ht="35.1" customHeight="1">
      <c r="B785" s="211"/>
      <c r="C785" s="211"/>
      <c r="D785" s="104"/>
      <c r="E785" s="201"/>
      <c r="F785" s="104"/>
      <c r="G785" s="104"/>
      <c r="H785" s="104"/>
      <c r="I785" s="104"/>
      <c r="J785" s="104"/>
    </row>
    <row r="786" spans="2:10" ht="35.1" customHeight="1">
      <c r="B786" s="211"/>
      <c r="C786" s="211"/>
      <c r="D786" s="104"/>
      <c r="E786" s="201"/>
      <c r="F786" s="104"/>
      <c r="G786" s="104"/>
      <c r="H786" s="104"/>
      <c r="I786" s="104"/>
      <c r="J786" s="104"/>
    </row>
    <row r="787" spans="2:10" ht="35.1" customHeight="1">
      <c r="B787" s="211"/>
      <c r="C787" s="211"/>
      <c r="D787" s="104"/>
      <c r="E787" s="201"/>
      <c r="F787" s="104"/>
      <c r="G787" s="104"/>
      <c r="H787" s="104"/>
      <c r="I787" s="104"/>
      <c r="J787" s="104"/>
    </row>
    <row r="788" spans="2:10" ht="35.1" customHeight="1">
      <c r="B788" s="211"/>
      <c r="C788" s="211"/>
      <c r="D788" s="104"/>
      <c r="E788" s="201"/>
      <c r="F788" s="104"/>
      <c r="G788" s="104"/>
      <c r="H788" s="104"/>
      <c r="I788" s="104"/>
      <c r="J788" s="104"/>
    </row>
    <row r="789" spans="2:10" ht="35.1" customHeight="1">
      <c r="B789" s="211"/>
      <c r="C789" s="211"/>
      <c r="D789" s="104"/>
      <c r="E789" s="201"/>
      <c r="F789" s="104"/>
      <c r="G789" s="104"/>
      <c r="H789" s="104"/>
      <c r="I789" s="104"/>
      <c r="J789" s="104"/>
    </row>
    <row r="790" spans="2:10" ht="35.1" customHeight="1">
      <c r="B790" s="211"/>
      <c r="C790" s="211"/>
      <c r="D790" s="104"/>
      <c r="E790" s="201"/>
      <c r="F790" s="104"/>
      <c r="G790" s="104"/>
      <c r="H790" s="104"/>
      <c r="I790" s="104"/>
      <c r="J790" s="104"/>
    </row>
    <row r="791" spans="2:10" ht="35.1" customHeight="1">
      <c r="B791" s="211"/>
      <c r="C791" s="211"/>
      <c r="D791" s="104"/>
      <c r="E791" s="201"/>
      <c r="F791" s="104"/>
      <c r="G791" s="104"/>
      <c r="H791" s="104"/>
      <c r="I791" s="104"/>
      <c r="J791" s="104"/>
    </row>
    <row r="792" spans="2:10" ht="35.1" customHeight="1">
      <c r="B792" s="211"/>
      <c r="C792" s="211"/>
      <c r="D792" s="104"/>
      <c r="E792" s="201"/>
      <c r="F792" s="104"/>
      <c r="G792" s="104"/>
      <c r="H792" s="104"/>
      <c r="I792" s="104"/>
      <c r="J792" s="104"/>
    </row>
    <row r="793" spans="2:10" ht="35.1" customHeight="1">
      <c r="B793" s="211"/>
      <c r="C793" s="211"/>
      <c r="D793" s="104"/>
      <c r="E793" s="201"/>
      <c r="F793" s="104"/>
      <c r="G793" s="104"/>
      <c r="H793" s="104"/>
      <c r="I793" s="104"/>
      <c r="J793" s="104"/>
    </row>
    <row r="794" spans="2:10" ht="35.1" customHeight="1">
      <c r="B794" s="211"/>
      <c r="C794" s="211"/>
      <c r="D794" s="104"/>
      <c r="E794" s="201"/>
      <c r="F794" s="104"/>
      <c r="G794" s="104"/>
      <c r="H794" s="104"/>
      <c r="I794" s="104"/>
      <c r="J794" s="104"/>
    </row>
    <row r="795" spans="2:10" ht="35.1" customHeight="1">
      <c r="B795" s="211"/>
      <c r="C795" s="211"/>
      <c r="D795" s="104"/>
      <c r="E795" s="201"/>
      <c r="F795" s="104"/>
      <c r="G795" s="104"/>
      <c r="H795" s="104"/>
      <c r="I795" s="104"/>
      <c r="J795" s="104"/>
    </row>
    <row r="796" spans="2:10" ht="35.1" customHeight="1">
      <c r="B796" s="211"/>
      <c r="C796" s="211"/>
      <c r="D796" s="104"/>
      <c r="E796" s="201"/>
      <c r="F796" s="104"/>
      <c r="G796" s="104"/>
      <c r="H796" s="104"/>
      <c r="I796" s="104"/>
      <c r="J796" s="104"/>
    </row>
    <row r="797" spans="2:10" ht="35.1" customHeight="1">
      <c r="B797" s="211"/>
      <c r="C797" s="211"/>
      <c r="D797" s="104"/>
      <c r="E797" s="201"/>
      <c r="F797" s="104"/>
      <c r="G797" s="104"/>
      <c r="H797" s="104"/>
      <c r="I797" s="104"/>
      <c r="J797" s="104"/>
    </row>
    <row r="798" spans="2:10" ht="35.1" customHeight="1">
      <c r="B798" s="211"/>
      <c r="C798" s="211"/>
      <c r="D798" s="104"/>
      <c r="E798" s="201"/>
      <c r="F798" s="104"/>
      <c r="G798" s="104"/>
      <c r="H798" s="104"/>
      <c r="I798" s="104"/>
      <c r="J798" s="104"/>
    </row>
    <row r="799" spans="2:10" ht="35.1" customHeight="1">
      <c r="B799" s="211"/>
      <c r="C799" s="211"/>
      <c r="D799" s="104"/>
      <c r="E799" s="201"/>
      <c r="F799" s="104"/>
      <c r="G799" s="104"/>
      <c r="H799" s="104"/>
      <c r="I799" s="104"/>
      <c r="J799" s="104"/>
    </row>
    <row r="800" spans="2:10" ht="35.1" customHeight="1">
      <c r="B800" s="211"/>
      <c r="C800" s="211"/>
      <c r="D800" s="104"/>
      <c r="E800" s="201"/>
      <c r="F800" s="104"/>
      <c r="G800" s="104"/>
      <c r="H800" s="104"/>
      <c r="I800" s="104"/>
      <c r="J800" s="104"/>
    </row>
    <row r="801" spans="2:10" ht="35.1" customHeight="1">
      <c r="B801" s="211"/>
      <c r="C801" s="211"/>
      <c r="D801" s="104"/>
      <c r="E801" s="201"/>
      <c r="F801" s="104"/>
      <c r="G801" s="104"/>
      <c r="H801" s="104"/>
      <c r="I801" s="104"/>
      <c r="J801" s="104"/>
    </row>
    <row r="802" spans="2:10" ht="35.1" customHeight="1">
      <c r="B802" s="211"/>
      <c r="C802" s="211"/>
      <c r="D802" s="104"/>
      <c r="E802" s="201"/>
      <c r="F802" s="104"/>
      <c r="G802" s="104"/>
      <c r="H802" s="104"/>
      <c r="I802" s="104"/>
      <c r="J802" s="104"/>
    </row>
    <row r="803" spans="2:10" ht="35.1" customHeight="1">
      <c r="B803" s="211"/>
      <c r="C803" s="211"/>
      <c r="D803" s="104"/>
      <c r="E803" s="201"/>
      <c r="F803" s="104"/>
      <c r="G803" s="104"/>
      <c r="H803" s="104"/>
      <c r="I803" s="104"/>
      <c r="J803" s="104"/>
    </row>
    <row r="804" spans="2:10" ht="35.1" customHeight="1">
      <c r="B804" s="211"/>
      <c r="C804" s="211"/>
      <c r="D804" s="104"/>
      <c r="E804" s="201"/>
      <c r="F804" s="104"/>
      <c r="G804" s="104"/>
      <c r="H804" s="104"/>
      <c r="I804" s="104"/>
      <c r="J804" s="104"/>
    </row>
    <row r="805" spans="2:10" ht="35.1" customHeight="1">
      <c r="B805" s="211"/>
      <c r="C805" s="211"/>
      <c r="D805" s="104"/>
      <c r="E805" s="201"/>
      <c r="F805" s="104"/>
      <c r="G805" s="104"/>
      <c r="H805" s="104"/>
      <c r="I805" s="104"/>
      <c r="J805" s="104"/>
    </row>
    <row r="806" spans="2:10" ht="35.1" customHeight="1">
      <c r="B806" s="211"/>
      <c r="C806" s="211"/>
      <c r="D806" s="104"/>
      <c r="E806" s="201"/>
      <c r="F806" s="104"/>
      <c r="G806" s="104"/>
      <c r="H806" s="104"/>
      <c r="I806" s="104"/>
      <c r="J806" s="104"/>
    </row>
    <row r="807" spans="2:10" ht="35.1" customHeight="1">
      <c r="B807" s="211"/>
      <c r="C807" s="211"/>
      <c r="D807" s="104"/>
      <c r="E807" s="201"/>
      <c r="F807" s="104"/>
      <c r="G807" s="104"/>
      <c r="H807" s="104"/>
      <c r="I807" s="104"/>
      <c r="J807" s="104"/>
    </row>
    <row r="808" spans="2:10" ht="35.1" customHeight="1">
      <c r="B808" s="211"/>
      <c r="C808" s="211"/>
      <c r="D808" s="104"/>
      <c r="E808" s="201"/>
      <c r="F808" s="104"/>
      <c r="G808" s="104"/>
      <c r="H808" s="104"/>
      <c r="I808" s="104"/>
      <c r="J808" s="104"/>
    </row>
    <row r="809" spans="2:10" ht="35.1" customHeight="1">
      <c r="B809" s="211"/>
      <c r="C809" s="211"/>
      <c r="D809" s="104"/>
      <c r="E809" s="201"/>
      <c r="F809" s="104"/>
      <c r="G809" s="104"/>
      <c r="H809" s="104"/>
      <c r="I809" s="104"/>
      <c r="J809" s="104"/>
    </row>
    <row r="810" spans="2:10" ht="35.1" customHeight="1">
      <c r="B810" s="211"/>
      <c r="C810" s="211"/>
      <c r="D810" s="104"/>
      <c r="E810" s="201"/>
      <c r="F810" s="104"/>
      <c r="G810" s="104"/>
      <c r="H810" s="104"/>
      <c r="I810" s="104"/>
      <c r="J810" s="104"/>
    </row>
    <row r="811" spans="2:10" ht="35.1" customHeight="1">
      <c r="B811" s="211"/>
      <c r="C811" s="211"/>
      <c r="D811" s="104"/>
      <c r="E811" s="201"/>
      <c r="F811" s="104"/>
      <c r="G811" s="104"/>
      <c r="H811" s="104"/>
      <c r="I811" s="104"/>
      <c r="J811" s="104"/>
    </row>
    <row r="812" spans="2:10" ht="35.1" customHeight="1">
      <c r="B812" s="211"/>
      <c r="C812" s="211"/>
      <c r="D812" s="104"/>
      <c r="E812" s="201"/>
      <c r="F812" s="104"/>
      <c r="G812" s="104"/>
      <c r="H812" s="104"/>
      <c r="I812" s="104"/>
      <c r="J812" s="104"/>
    </row>
    <row r="813" spans="2:10" ht="35.1" customHeight="1">
      <c r="B813" s="211"/>
      <c r="C813" s="211"/>
      <c r="D813" s="104"/>
      <c r="E813" s="201"/>
      <c r="F813" s="104"/>
      <c r="G813" s="104"/>
      <c r="H813" s="104"/>
      <c r="I813" s="104"/>
      <c r="J813" s="104"/>
    </row>
    <row r="814" spans="2:10" ht="35.1" customHeight="1">
      <c r="B814" s="211"/>
      <c r="C814" s="211"/>
      <c r="D814" s="104"/>
      <c r="E814" s="201"/>
      <c r="F814" s="104"/>
      <c r="G814" s="104"/>
      <c r="H814" s="104"/>
      <c r="I814" s="104"/>
      <c r="J814" s="104"/>
    </row>
    <row r="815" spans="2:10" ht="35.1" customHeight="1">
      <c r="B815" s="211"/>
      <c r="C815" s="211"/>
      <c r="D815" s="104"/>
      <c r="E815" s="201"/>
      <c r="F815" s="104"/>
      <c r="G815" s="104"/>
      <c r="H815" s="104"/>
      <c r="I815" s="104"/>
      <c r="J815" s="104"/>
    </row>
    <row r="816" spans="2:10" ht="35.1" customHeight="1">
      <c r="B816" s="211"/>
      <c r="C816" s="211"/>
      <c r="D816" s="104"/>
      <c r="E816" s="201"/>
      <c r="F816" s="104"/>
      <c r="G816" s="104"/>
      <c r="H816" s="104"/>
      <c r="I816" s="104"/>
      <c r="J816" s="104"/>
    </row>
    <row r="817" spans="2:10" ht="35.1" customHeight="1">
      <c r="B817" s="211"/>
      <c r="C817" s="211"/>
      <c r="D817" s="104"/>
      <c r="E817" s="201"/>
      <c r="F817" s="104"/>
      <c r="G817" s="104"/>
      <c r="H817" s="104"/>
      <c r="I817" s="104"/>
      <c r="J817" s="104"/>
    </row>
    <row r="818" spans="2:10" ht="35.1" customHeight="1">
      <c r="B818" s="211"/>
      <c r="C818" s="211"/>
      <c r="D818" s="104"/>
      <c r="E818" s="201"/>
      <c r="F818" s="104"/>
      <c r="G818" s="104"/>
      <c r="H818" s="104"/>
      <c r="I818" s="104"/>
      <c r="J818" s="104"/>
    </row>
    <row r="819" spans="2:10" ht="35.1" customHeight="1">
      <c r="B819" s="211"/>
      <c r="C819" s="211"/>
      <c r="D819" s="104"/>
      <c r="E819" s="201"/>
      <c r="F819" s="104"/>
      <c r="G819" s="104"/>
      <c r="H819" s="104"/>
      <c r="I819" s="104"/>
      <c r="J819" s="104"/>
    </row>
    <row r="820" spans="2:10" ht="35.1" customHeight="1">
      <c r="B820" s="211"/>
      <c r="C820" s="211"/>
      <c r="D820" s="104"/>
      <c r="E820" s="201"/>
      <c r="F820" s="104"/>
      <c r="G820" s="104"/>
      <c r="H820" s="104"/>
      <c r="I820" s="104"/>
      <c r="J820" s="104"/>
    </row>
    <row r="821" spans="2:10" ht="35.1" customHeight="1">
      <c r="B821" s="211"/>
      <c r="C821" s="211"/>
      <c r="D821" s="104"/>
      <c r="E821" s="201"/>
      <c r="F821" s="104"/>
      <c r="G821" s="104"/>
      <c r="H821" s="104"/>
      <c r="I821" s="104"/>
      <c r="J821" s="104"/>
    </row>
    <row r="822" spans="2:10" ht="35.1" customHeight="1">
      <c r="B822" s="211"/>
      <c r="C822" s="211"/>
      <c r="D822" s="104"/>
      <c r="E822" s="201"/>
      <c r="F822" s="104"/>
      <c r="G822" s="104"/>
      <c r="H822" s="104"/>
      <c r="I822" s="104"/>
      <c r="J822" s="104"/>
    </row>
    <row r="823" spans="2:10" ht="35.1" customHeight="1">
      <c r="B823" s="211"/>
      <c r="C823" s="211"/>
      <c r="D823" s="104"/>
      <c r="E823" s="201"/>
      <c r="F823" s="104"/>
      <c r="G823" s="104"/>
      <c r="H823" s="104"/>
      <c r="I823" s="104"/>
      <c r="J823" s="104"/>
    </row>
    <row r="824" spans="2:10" ht="35.1" customHeight="1">
      <c r="B824" s="211"/>
      <c r="C824" s="211"/>
      <c r="D824" s="104"/>
      <c r="E824" s="201"/>
      <c r="F824" s="104"/>
      <c r="G824" s="104"/>
      <c r="H824" s="104"/>
      <c r="I824" s="104"/>
      <c r="J824" s="104"/>
    </row>
    <row r="825" spans="2:10" ht="35.1" customHeight="1">
      <c r="B825" s="211"/>
      <c r="C825" s="211"/>
      <c r="D825" s="104"/>
      <c r="E825" s="201"/>
      <c r="F825" s="104"/>
      <c r="G825" s="104"/>
      <c r="H825" s="104"/>
      <c r="I825" s="104"/>
      <c r="J825" s="104"/>
    </row>
    <row r="826" spans="2:10" ht="35.1" customHeight="1">
      <c r="B826" s="211"/>
      <c r="C826" s="211"/>
      <c r="D826" s="104"/>
      <c r="E826" s="201"/>
      <c r="F826" s="104"/>
      <c r="G826" s="104"/>
      <c r="H826" s="104"/>
      <c r="I826" s="104"/>
      <c r="J826" s="104"/>
    </row>
    <row r="827" spans="2:10" ht="35.1" customHeight="1">
      <c r="B827" s="211"/>
      <c r="C827" s="211"/>
      <c r="D827" s="104"/>
      <c r="E827" s="201"/>
      <c r="F827" s="104"/>
      <c r="G827" s="104"/>
      <c r="H827" s="104"/>
      <c r="I827" s="104"/>
      <c r="J827" s="104"/>
    </row>
    <row r="828" spans="2:10" ht="35.1" customHeight="1">
      <c r="B828" s="211"/>
      <c r="C828" s="211"/>
      <c r="D828" s="104"/>
      <c r="E828" s="201"/>
      <c r="F828" s="104"/>
      <c r="G828" s="104"/>
      <c r="H828" s="104"/>
      <c r="I828" s="104"/>
      <c r="J828" s="104"/>
    </row>
    <row r="829" spans="2:10" ht="35.1" customHeight="1">
      <c r="B829" s="211"/>
      <c r="C829" s="211"/>
      <c r="D829" s="104"/>
      <c r="E829" s="201"/>
      <c r="F829" s="104"/>
      <c r="G829" s="104"/>
      <c r="H829" s="104"/>
      <c r="I829" s="104"/>
      <c r="J829" s="104"/>
    </row>
    <row r="830" spans="2:10" ht="35.1" customHeight="1">
      <c r="B830" s="211"/>
      <c r="C830" s="211"/>
      <c r="D830" s="104"/>
      <c r="E830" s="201"/>
      <c r="F830" s="104"/>
      <c r="G830" s="104"/>
      <c r="H830" s="104"/>
      <c r="I830" s="104"/>
      <c r="J830" s="104"/>
    </row>
    <row r="831" spans="2:10" ht="35.1" customHeight="1">
      <c r="B831" s="211"/>
      <c r="C831" s="211"/>
      <c r="D831" s="104"/>
      <c r="E831" s="201"/>
      <c r="F831" s="104"/>
      <c r="G831" s="104"/>
      <c r="H831" s="104"/>
      <c r="I831" s="104"/>
      <c r="J831" s="104"/>
    </row>
    <row r="832" spans="2:10" ht="35.1" customHeight="1">
      <c r="B832" s="211"/>
      <c r="C832" s="211"/>
      <c r="D832" s="104"/>
      <c r="E832" s="201"/>
      <c r="F832" s="104"/>
      <c r="G832" s="104"/>
      <c r="H832" s="104"/>
      <c r="I832" s="104"/>
      <c r="J832" s="104"/>
    </row>
    <row r="833" spans="2:10" ht="35.1" customHeight="1">
      <c r="B833" s="211"/>
      <c r="C833" s="211"/>
      <c r="D833" s="104"/>
      <c r="E833" s="201"/>
      <c r="F833" s="104"/>
      <c r="G833" s="104"/>
      <c r="H833" s="104"/>
      <c r="I833" s="104"/>
      <c r="J833" s="104"/>
    </row>
    <row r="834" spans="2:10" ht="35.1" customHeight="1">
      <c r="B834" s="211"/>
      <c r="C834" s="211"/>
      <c r="D834" s="104"/>
      <c r="E834" s="201"/>
      <c r="F834" s="104"/>
      <c r="G834" s="104"/>
      <c r="H834" s="104"/>
      <c r="I834" s="104"/>
      <c r="J834" s="104"/>
    </row>
    <row r="835" spans="2:10" ht="35.1" customHeight="1">
      <c r="B835" s="211"/>
      <c r="C835" s="211"/>
      <c r="D835" s="104"/>
      <c r="E835" s="201"/>
      <c r="F835" s="104"/>
      <c r="G835" s="104"/>
      <c r="H835" s="104"/>
      <c r="I835" s="104"/>
      <c r="J835" s="104"/>
    </row>
    <row r="836" spans="2:10" ht="35.1" customHeight="1">
      <c r="B836" s="211"/>
      <c r="C836" s="211"/>
      <c r="D836" s="104"/>
      <c r="E836" s="201"/>
      <c r="F836" s="104"/>
      <c r="G836" s="104"/>
      <c r="H836" s="104"/>
      <c r="I836" s="104"/>
      <c r="J836" s="104"/>
    </row>
    <row r="837" spans="2:10" ht="35.1" customHeight="1">
      <c r="B837" s="211"/>
      <c r="C837" s="211"/>
      <c r="D837" s="104"/>
      <c r="E837" s="201"/>
      <c r="F837" s="104"/>
      <c r="G837" s="104"/>
      <c r="H837" s="104"/>
      <c r="I837" s="104"/>
      <c r="J837" s="104"/>
    </row>
    <row r="838" spans="2:10" ht="35.1" customHeight="1">
      <c r="B838" s="211"/>
      <c r="C838" s="211"/>
      <c r="D838" s="104"/>
      <c r="E838" s="201"/>
      <c r="F838" s="104"/>
      <c r="G838" s="104"/>
      <c r="H838" s="104"/>
      <c r="I838" s="104"/>
      <c r="J838" s="104"/>
    </row>
    <row r="839" spans="2:10" ht="35.1" customHeight="1">
      <c r="B839" s="211"/>
      <c r="C839" s="211"/>
      <c r="D839" s="104"/>
      <c r="E839" s="201"/>
      <c r="F839" s="104"/>
      <c r="G839" s="104"/>
      <c r="H839" s="104"/>
      <c r="I839" s="104"/>
      <c r="J839" s="104"/>
    </row>
    <row r="840" spans="2:10" ht="35.1" customHeight="1">
      <c r="B840" s="211"/>
      <c r="C840" s="211"/>
      <c r="D840" s="104"/>
      <c r="E840" s="201"/>
      <c r="F840" s="104"/>
      <c r="G840" s="104"/>
      <c r="H840" s="104"/>
      <c r="I840" s="104"/>
      <c r="J840" s="104"/>
    </row>
    <row r="841" spans="2:10" ht="35.1" customHeight="1">
      <c r="B841" s="211"/>
      <c r="C841" s="211"/>
      <c r="D841" s="104"/>
      <c r="E841" s="201"/>
      <c r="F841" s="104"/>
      <c r="G841" s="104"/>
      <c r="H841" s="104"/>
      <c r="I841" s="104"/>
      <c r="J841" s="104"/>
    </row>
    <row r="842" spans="2:10" ht="35.1" customHeight="1">
      <c r="B842" s="211"/>
      <c r="C842" s="211"/>
      <c r="D842" s="104"/>
      <c r="E842" s="201"/>
      <c r="F842" s="104"/>
      <c r="G842" s="104"/>
      <c r="H842" s="104"/>
      <c r="I842" s="104"/>
      <c r="J842" s="104"/>
    </row>
    <row r="843" spans="2:10" ht="35.1" customHeight="1">
      <c r="B843" s="211"/>
      <c r="C843" s="211"/>
      <c r="D843" s="104"/>
      <c r="E843" s="201"/>
      <c r="F843" s="104"/>
      <c r="G843" s="104"/>
      <c r="H843" s="104"/>
      <c r="I843" s="104"/>
      <c r="J843" s="104"/>
    </row>
    <row r="844" spans="2:10" ht="35.1" customHeight="1">
      <c r="B844" s="211"/>
      <c r="C844" s="211"/>
      <c r="D844" s="104"/>
      <c r="E844" s="201"/>
      <c r="F844" s="104"/>
      <c r="G844" s="104"/>
      <c r="H844" s="104"/>
      <c r="I844" s="104"/>
      <c r="J844" s="104"/>
    </row>
    <row r="845" spans="2:10" ht="35.1" customHeight="1">
      <c r="B845" s="211"/>
      <c r="C845" s="211"/>
      <c r="D845" s="104"/>
      <c r="E845" s="201"/>
      <c r="F845" s="104"/>
      <c r="G845" s="104"/>
      <c r="H845" s="104"/>
      <c r="I845" s="104"/>
      <c r="J845" s="104"/>
    </row>
    <row r="846" spans="2:10" ht="35.1" customHeight="1">
      <c r="B846" s="211"/>
      <c r="C846" s="211"/>
      <c r="D846" s="104"/>
      <c r="E846" s="201"/>
      <c r="F846" s="104"/>
      <c r="G846" s="104"/>
      <c r="H846" s="104"/>
      <c r="I846" s="104"/>
      <c r="J846" s="104"/>
    </row>
    <row r="847" spans="2:10" ht="35.1" customHeight="1">
      <c r="B847" s="211"/>
      <c r="C847" s="211"/>
      <c r="D847" s="104"/>
      <c r="E847" s="201"/>
      <c r="F847" s="104"/>
      <c r="G847" s="104"/>
      <c r="H847" s="104"/>
      <c r="I847" s="104"/>
      <c r="J847" s="104"/>
    </row>
    <row r="848" spans="2:10" ht="35.1" customHeight="1">
      <c r="B848" s="211"/>
      <c r="C848" s="211"/>
      <c r="D848" s="104"/>
      <c r="E848" s="201"/>
      <c r="F848" s="104"/>
      <c r="G848" s="104"/>
      <c r="H848" s="104"/>
      <c r="I848" s="104"/>
      <c r="J848" s="104"/>
    </row>
    <row r="849" spans="2:10" ht="35.1" customHeight="1">
      <c r="B849" s="211"/>
      <c r="C849" s="211"/>
      <c r="D849" s="104"/>
      <c r="E849" s="201"/>
      <c r="F849" s="104"/>
      <c r="G849" s="104"/>
      <c r="H849" s="104"/>
      <c r="I849" s="104"/>
      <c r="J849" s="104"/>
    </row>
    <row r="850" spans="2:10" ht="35.1" customHeight="1">
      <c r="B850" s="211"/>
      <c r="C850" s="211"/>
      <c r="D850" s="104"/>
      <c r="E850" s="201"/>
      <c r="F850" s="104"/>
      <c r="G850" s="104"/>
      <c r="H850" s="104"/>
      <c r="I850" s="104"/>
      <c r="J850" s="104"/>
    </row>
    <row r="851" spans="2:10" ht="35.1" customHeight="1">
      <c r="B851" s="211"/>
      <c r="C851" s="211"/>
      <c r="D851" s="104"/>
      <c r="E851" s="201"/>
      <c r="F851" s="104"/>
      <c r="G851" s="104"/>
      <c r="H851" s="104"/>
      <c r="I851" s="104"/>
      <c r="J851" s="104"/>
    </row>
    <row r="852" spans="2:10" ht="35.1" customHeight="1">
      <c r="B852" s="211"/>
      <c r="C852" s="211"/>
      <c r="D852" s="104"/>
      <c r="E852" s="201"/>
      <c r="F852" s="104"/>
      <c r="G852" s="104"/>
      <c r="H852" s="104"/>
      <c r="I852" s="104"/>
      <c r="J852" s="104"/>
    </row>
    <row r="853" spans="2:10" ht="35.1" customHeight="1">
      <c r="B853" s="211"/>
      <c r="C853" s="211"/>
      <c r="D853" s="104"/>
      <c r="E853" s="201"/>
      <c r="F853" s="104"/>
      <c r="G853" s="104"/>
      <c r="H853" s="104"/>
      <c r="I853" s="104"/>
      <c r="J853" s="104"/>
    </row>
    <row r="854" spans="2:10" ht="35.1" customHeight="1">
      <c r="B854" s="211"/>
      <c r="C854" s="211"/>
      <c r="D854" s="104"/>
      <c r="E854" s="201"/>
      <c r="F854" s="104"/>
      <c r="G854" s="104"/>
      <c r="H854" s="104"/>
      <c r="I854" s="104"/>
      <c r="J854" s="104"/>
    </row>
    <row r="855" spans="2:10" ht="35.1" customHeight="1">
      <c r="B855" s="211"/>
      <c r="C855" s="211"/>
      <c r="D855" s="104"/>
      <c r="E855" s="201"/>
      <c r="F855" s="104"/>
      <c r="G855" s="104"/>
      <c r="H855" s="104"/>
      <c r="I855" s="104"/>
      <c r="J855" s="104"/>
    </row>
    <row r="856" spans="2:10" ht="35.1" customHeight="1">
      <c r="B856" s="211"/>
      <c r="C856" s="211"/>
      <c r="D856" s="104"/>
      <c r="E856" s="201"/>
      <c r="F856" s="104"/>
      <c r="G856" s="104"/>
      <c r="H856" s="104"/>
      <c r="I856" s="104"/>
      <c r="J856" s="104"/>
    </row>
    <row r="857" spans="2:10" ht="35.1" customHeight="1">
      <c r="B857" s="211"/>
      <c r="C857" s="211"/>
      <c r="D857" s="104"/>
      <c r="E857" s="201"/>
      <c r="F857" s="104"/>
      <c r="G857" s="104"/>
      <c r="H857" s="104"/>
      <c r="I857" s="104"/>
      <c r="J857" s="104"/>
    </row>
    <row r="858" spans="2:10" ht="35.1" customHeight="1">
      <c r="B858" s="211"/>
      <c r="C858" s="211"/>
      <c r="D858" s="104"/>
      <c r="E858" s="201"/>
      <c r="F858" s="104"/>
      <c r="G858" s="104"/>
      <c r="H858" s="104"/>
      <c r="I858" s="104"/>
      <c r="J858" s="104"/>
    </row>
    <row r="859" spans="2:10" ht="35.1" customHeight="1">
      <c r="B859" s="211"/>
      <c r="C859" s="211"/>
      <c r="D859" s="104"/>
      <c r="E859" s="201"/>
      <c r="F859" s="104"/>
      <c r="G859" s="104"/>
      <c r="H859" s="104"/>
      <c r="I859" s="104"/>
      <c r="J859" s="104"/>
    </row>
    <row r="860" spans="2:10" ht="35.1" customHeight="1">
      <c r="B860" s="211"/>
      <c r="C860" s="211"/>
      <c r="D860" s="104"/>
      <c r="E860" s="201"/>
      <c r="F860" s="104"/>
      <c r="G860" s="104"/>
      <c r="H860" s="104"/>
      <c r="I860" s="104"/>
      <c r="J860" s="104"/>
    </row>
    <row r="861" spans="2:10" ht="35.1" customHeight="1">
      <c r="B861" s="211"/>
      <c r="C861" s="211"/>
      <c r="D861" s="104"/>
      <c r="E861" s="201"/>
      <c r="F861" s="104"/>
      <c r="G861" s="104"/>
      <c r="H861" s="104"/>
      <c r="I861" s="104"/>
      <c r="J861" s="104"/>
    </row>
    <row r="862" spans="2:10" ht="35.1" customHeight="1">
      <c r="B862" s="211"/>
      <c r="C862" s="211"/>
      <c r="D862" s="104"/>
      <c r="E862" s="201"/>
      <c r="F862" s="104"/>
      <c r="G862" s="104"/>
      <c r="H862" s="104"/>
      <c r="I862" s="104"/>
      <c r="J862" s="104"/>
    </row>
    <row r="863" spans="2:10" ht="35.1" customHeight="1">
      <c r="B863" s="211"/>
      <c r="C863" s="211"/>
      <c r="D863" s="104"/>
      <c r="E863" s="201"/>
      <c r="F863" s="104"/>
      <c r="G863" s="104"/>
      <c r="H863" s="104"/>
      <c r="I863" s="104"/>
      <c r="J863" s="104"/>
    </row>
    <row r="864" spans="2:10" ht="35.1" customHeight="1">
      <c r="B864" s="211"/>
      <c r="C864" s="211"/>
      <c r="D864" s="104"/>
      <c r="E864" s="201"/>
      <c r="F864" s="104"/>
      <c r="G864" s="104"/>
      <c r="H864" s="104"/>
      <c r="I864" s="104"/>
      <c r="J864" s="104"/>
    </row>
    <row r="865" spans="2:10" ht="35.1" customHeight="1">
      <c r="B865" s="211"/>
      <c r="C865" s="211"/>
      <c r="D865" s="104"/>
      <c r="E865" s="201"/>
      <c r="F865" s="104"/>
      <c r="G865" s="104"/>
      <c r="H865" s="104"/>
      <c r="I865" s="104"/>
      <c r="J865" s="104"/>
    </row>
    <row r="866" spans="2:10" ht="35.1" customHeight="1">
      <c r="B866" s="211"/>
      <c r="C866" s="211"/>
      <c r="D866" s="104"/>
      <c r="E866" s="201"/>
      <c r="F866" s="104"/>
      <c r="G866" s="104"/>
      <c r="H866" s="104"/>
      <c r="I866" s="104"/>
      <c r="J866" s="104"/>
    </row>
    <row r="867" spans="2:10" ht="35.1" customHeight="1">
      <c r="B867" s="211"/>
      <c r="C867" s="211"/>
      <c r="D867" s="104"/>
      <c r="E867" s="201"/>
      <c r="F867" s="104"/>
      <c r="G867" s="104"/>
      <c r="H867" s="104"/>
      <c r="I867" s="104"/>
      <c r="J867" s="104"/>
    </row>
    <row r="868" spans="2:10" ht="35.1" customHeight="1">
      <c r="B868" s="211"/>
      <c r="C868" s="211"/>
      <c r="D868" s="104"/>
      <c r="E868" s="201"/>
      <c r="F868" s="104"/>
      <c r="G868" s="104"/>
      <c r="H868" s="104"/>
      <c r="I868" s="104"/>
      <c r="J868" s="104"/>
    </row>
    <row r="869" spans="2:10" ht="35.1" customHeight="1">
      <c r="B869" s="211"/>
      <c r="C869" s="211"/>
      <c r="D869" s="104"/>
      <c r="E869" s="201"/>
      <c r="F869" s="104"/>
      <c r="G869" s="104"/>
      <c r="H869" s="104"/>
      <c r="I869" s="104"/>
      <c r="J869" s="104"/>
    </row>
    <row r="870" spans="2:10" ht="35.1" customHeight="1">
      <c r="B870" s="211"/>
      <c r="C870" s="211"/>
      <c r="D870" s="104"/>
      <c r="E870" s="201"/>
      <c r="F870" s="104"/>
      <c r="G870" s="104"/>
      <c r="H870" s="104"/>
      <c r="I870" s="104"/>
      <c r="J870" s="104"/>
    </row>
    <row r="871" spans="2:10" ht="35.1" customHeight="1">
      <c r="B871" s="211"/>
      <c r="C871" s="211"/>
      <c r="D871" s="104"/>
      <c r="E871" s="201"/>
      <c r="F871" s="104"/>
      <c r="G871" s="104"/>
      <c r="H871" s="104"/>
      <c r="I871" s="104"/>
      <c r="J871" s="104"/>
    </row>
    <row r="872" spans="2:10" ht="35.1" customHeight="1">
      <c r="B872" s="211"/>
      <c r="C872" s="211"/>
      <c r="D872" s="104"/>
      <c r="E872" s="201"/>
      <c r="F872" s="104"/>
      <c r="G872" s="104"/>
      <c r="H872" s="104"/>
      <c r="I872" s="104"/>
      <c r="J872" s="104"/>
    </row>
    <row r="873" spans="2:10" ht="35.1" customHeight="1">
      <c r="B873" s="211"/>
      <c r="C873" s="211"/>
      <c r="D873" s="104"/>
      <c r="E873" s="201"/>
      <c r="F873" s="104"/>
      <c r="G873" s="104"/>
      <c r="H873" s="104"/>
      <c r="I873" s="104"/>
      <c r="J873" s="104"/>
    </row>
    <row r="874" spans="2:10" ht="35.1" customHeight="1">
      <c r="B874" s="211"/>
      <c r="C874" s="211"/>
      <c r="D874" s="104"/>
      <c r="E874" s="201"/>
      <c r="F874" s="104"/>
      <c r="G874" s="104"/>
      <c r="H874" s="104"/>
      <c r="I874" s="104"/>
      <c r="J874" s="104"/>
    </row>
    <row r="875" spans="2:10" ht="35.1" customHeight="1">
      <c r="B875" s="211"/>
      <c r="C875" s="211"/>
      <c r="D875" s="104"/>
      <c r="E875" s="201"/>
      <c r="F875" s="104"/>
      <c r="G875" s="104"/>
      <c r="H875" s="104"/>
      <c r="I875" s="104"/>
      <c r="J875" s="104"/>
    </row>
    <row r="876" spans="2:10" ht="35.1" customHeight="1">
      <c r="B876" s="211"/>
      <c r="C876" s="211"/>
      <c r="D876" s="104"/>
      <c r="E876" s="201"/>
      <c r="F876" s="104"/>
      <c r="G876" s="104"/>
      <c r="H876" s="104"/>
      <c r="I876" s="104"/>
      <c r="J876" s="104"/>
    </row>
    <row r="877" spans="2:10" ht="35.1" customHeight="1">
      <c r="B877" s="211"/>
      <c r="C877" s="211"/>
      <c r="D877" s="104"/>
      <c r="E877" s="201"/>
      <c r="F877" s="104"/>
      <c r="G877" s="104"/>
      <c r="H877" s="104"/>
      <c r="I877" s="104"/>
      <c r="J877" s="104"/>
    </row>
    <row r="878" spans="2:10" ht="35.1" customHeight="1">
      <c r="B878" s="211"/>
      <c r="C878" s="211"/>
      <c r="D878" s="104"/>
      <c r="E878" s="201"/>
      <c r="F878" s="104"/>
      <c r="G878" s="104"/>
      <c r="H878" s="104"/>
      <c r="I878" s="104"/>
      <c r="J878" s="104"/>
    </row>
    <row r="879" spans="2:10" ht="35.1" customHeight="1">
      <c r="B879" s="211"/>
      <c r="C879" s="211"/>
      <c r="D879" s="104"/>
      <c r="E879" s="201"/>
      <c r="F879" s="104"/>
      <c r="G879" s="104"/>
      <c r="H879" s="104"/>
      <c r="I879" s="104"/>
      <c r="J879" s="104"/>
    </row>
    <row r="880" spans="2:10" ht="35.1" customHeight="1">
      <c r="B880" s="211"/>
      <c r="C880" s="211"/>
      <c r="D880" s="104"/>
      <c r="E880" s="201"/>
      <c r="F880" s="104"/>
      <c r="G880" s="104"/>
      <c r="H880" s="104"/>
      <c r="I880" s="104"/>
      <c r="J880" s="104"/>
    </row>
    <row r="881" spans="2:10" ht="35.1" customHeight="1">
      <c r="B881" s="211"/>
      <c r="C881" s="211"/>
      <c r="D881" s="104"/>
      <c r="E881" s="201"/>
      <c r="F881" s="104"/>
      <c r="G881" s="104"/>
      <c r="H881" s="104"/>
      <c r="I881" s="104"/>
      <c r="J881" s="104"/>
    </row>
    <row r="882" spans="2:10" ht="35.1" customHeight="1">
      <c r="B882" s="211"/>
      <c r="C882" s="211"/>
      <c r="D882" s="104"/>
      <c r="E882" s="201"/>
      <c r="F882" s="104"/>
      <c r="G882" s="104"/>
      <c r="H882" s="104"/>
      <c r="I882" s="104"/>
      <c r="J882" s="104"/>
    </row>
    <row r="883" spans="2:10" ht="35.1" customHeight="1">
      <c r="B883" s="211"/>
      <c r="C883" s="211"/>
      <c r="D883" s="104"/>
      <c r="E883" s="201"/>
      <c r="F883" s="104"/>
      <c r="G883" s="104"/>
      <c r="H883" s="104"/>
      <c r="I883" s="104"/>
      <c r="J883" s="104"/>
    </row>
    <row r="884" spans="2:10" ht="35.1" customHeight="1">
      <c r="B884" s="211"/>
      <c r="C884" s="211"/>
      <c r="D884" s="104"/>
      <c r="E884" s="201"/>
      <c r="F884" s="104"/>
      <c r="G884" s="104"/>
      <c r="H884" s="104"/>
      <c r="I884" s="104"/>
      <c r="J884" s="104"/>
    </row>
    <row r="885" spans="2:10" ht="35.1" customHeight="1">
      <c r="B885" s="211"/>
      <c r="C885" s="211"/>
      <c r="D885" s="104"/>
      <c r="E885" s="201"/>
      <c r="F885" s="104"/>
      <c r="G885" s="104"/>
      <c r="H885" s="104"/>
      <c r="I885" s="104"/>
      <c r="J885" s="104"/>
    </row>
    <row r="886" spans="2:10" ht="35.1" customHeight="1">
      <c r="B886" s="211"/>
      <c r="C886" s="211"/>
      <c r="D886" s="104"/>
      <c r="E886" s="201"/>
      <c r="F886" s="104"/>
      <c r="G886" s="104"/>
      <c r="H886" s="104"/>
      <c r="I886" s="104"/>
      <c r="J886" s="104"/>
    </row>
    <row r="887" spans="2:10" ht="35.1" customHeight="1">
      <c r="B887" s="211"/>
      <c r="C887" s="211"/>
      <c r="D887" s="104"/>
      <c r="E887" s="201"/>
      <c r="F887" s="104"/>
      <c r="G887" s="104"/>
      <c r="H887" s="104"/>
      <c r="I887" s="104"/>
      <c r="J887" s="104"/>
    </row>
    <row r="888" spans="2:10" ht="35.1" customHeight="1">
      <c r="B888" s="211"/>
      <c r="C888" s="211"/>
      <c r="D888" s="104"/>
      <c r="E888" s="201"/>
      <c r="F888" s="104"/>
      <c r="G888" s="104"/>
      <c r="H888" s="104"/>
      <c r="I888" s="104"/>
      <c r="J888" s="104"/>
    </row>
    <row r="889" spans="2:10" ht="35.1" customHeight="1">
      <c r="B889" s="211"/>
      <c r="C889" s="211"/>
      <c r="D889" s="104"/>
      <c r="E889" s="201"/>
      <c r="F889" s="104"/>
      <c r="G889" s="104"/>
      <c r="H889" s="104"/>
      <c r="I889" s="104"/>
      <c r="J889" s="104"/>
    </row>
    <row r="890" spans="2:10" ht="35.1" customHeight="1">
      <c r="B890" s="211"/>
      <c r="C890" s="211"/>
      <c r="D890" s="104"/>
      <c r="E890" s="201"/>
      <c r="F890" s="104"/>
      <c r="G890" s="104"/>
      <c r="H890" s="104"/>
      <c r="I890" s="104"/>
      <c r="J890" s="104"/>
    </row>
    <row r="891" spans="2:10" ht="35.1" customHeight="1">
      <c r="B891" s="211"/>
      <c r="C891" s="211"/>
      <c r="D891" s="104"/>
      <c r="E891" s="201"/>
      <c r="F891" s="104"/>
      <c r="G891" s="104"/>
      <c r="H891" s="104"/>
      <c r="I891" s="104"/>
      <c r="J891" s="104"/>
    </row>
    <row r="892" spans="2:10" ht="35.1" customHeight="1">
      <c r="B892" s="211"/>
      <c r="C892" s="211"/>
      <c r="D892" s="104"/>
      <c r="E892" s="201"/>
      <c r="F892" s="104"/>
      <c r="G892" s="104"/>
      <c r="H892" s="104"/>
      <c r="I892" s="104"/>
      <c r="J892" s="104"/>
    </row>
    <row r="893" spans="2:10" ht="35.1" customHeight="1">
      <c r="B893" s="211"/>
      <c r="C893" s="211"/>
      <c r="D893" s="104"/>
      <c r="E893" s="201"/>
      <c r="F893" s="104"/>
      <c r="G893" s="104"/>
      <c r="H893" s="104"/>
      <c r="I893" s="104"/>
      <c r="J893" s="104"/>
    </row>
    <row r="894" spans="2:10" ht="35.1" customHeight="1">
      <c r="B894" s="211"/>
      <c r="C894" s="211"/>
      <c r="D894" s="104"/>
      <c r="E894" s="201"/>
      <c r="F894" s="104"/>
      <c r="G894" s="104"/>
      <c r="H894" s="104"/>
      <c r="I894" s="104"/>
      <c r="J894" s="104"/>
    </row>
    <row r="895" spans="2:10" ht="35.1" customHeight="1">
      <c r="B895" s="211"/>
      <c r="C895" s="211"/>
      <c r="D895" s="104"/>
      <c r="E895" s="201"/>
      <c r="F895" s="104"/>
      <c r="G895" s="104"/>
      <c r="H895" s="104"/>
      <c r="I895" s="104"/>
      <c r="J895" s="104"/>
    </row>
    <row r="896" spans="2:10" ht="35.1" customHeight="1">
      <c r="B896" s="211"/>
      <c r="C896" s="211"/>
      <c r="D896" s="104"/>
      <c r="E896" s="201"/>
      <c r="F896" s="104"/>
      <c r="G896" s="104"/>
      <c r="H896" s="104"/>
      <c r="I896" s="104"/>
      <c r="J896" s="104"/>
    </row>
    <row r="897" spans="2:10" ht="35.1" customHeight="1">
      <c r="B897" s="211"/>
      <c r="C897" s="211"/>
      <c r="D897" s="104"/>
      <c r="E897" s="201"/>
      <c r="F897" s="104"/>
      <c r="G897" s="104"/>
      <c r="H897" s="104"/>
      <c r="I897" s="104"/>
      <c r="J897" s="104"/>
    </row>
    <row r="898" spans="2:10" ht="35.1" customHeight="1">
      <c r="B898" s="211"/>
      <c r="C898" s="211"/>
      <c r="D898" s="104"/>
      <c r="E898" s="201"/>
      <c r="F898" s="104"/>
      <c r="G898" s="104"/>
      <c r="H898" s="104"/>
      <c r="I898" s="104"/>
      <c r="J898" s="104"/>
    </row>
    <row r="899" spans="2:10" ht="35.1" customHeight="1">
      <c r="B899" s="211"/>
      <c r="C899" s="211"/>
      <c r="D899" s="104"/>
      <c r="E899" s="201"/>
      <c r="F899" s="104"/>
      <c r="G899" s="104"/>
      <c r="H899" s="104"/>
      <c r="I899" s="104"/>
      <c r="J899" s="104"/>
    </row>
    <row r="900" spans="2:10" ht="35.1" customHeight="1">
      <c r="B900" s="211"/>
      <c r="C900" s="211"/>
      <c r="D900" s="104"/>
      <c r="E900" s="201"/>
      <c r="F900" s="104"/>
      <c r="G900" s="104"/>
      <c r="H900" s="104"/>
      <c r="I900" s="104"/>
      <c r="J900" s="104"/>
    </row>
    <row r="901" spans="2:10" ht="35.1" customHeight="1">
      <c r="B901" s="211"/>
      <c r="C901" s="211"/>
      <c r="D901" s="104"/>
      <c r="E901" s="201"/>
      <c r="F901" s="104"/>
      <c r="G901" s="104"/>
      <c r="H901" s="104"/>
      <c r="I901" s="104"/>
      <c r="J901" s="104"/>
    </row>
    <row r="902" spans="2:10" ht="35.1" customHeight="1">
      <c r="B902" s="211"/>
      <c r="C902" s="211"/>
      <c r="D902" s="104"/>
      <c r="E902" s="201"/>
      <c r="F902" s="104"/>
      <c r="G902" s="104"/>
      <c r="H902" s="104"/>
      <c r="I902" s="104"/>
      <c r="J902" s="104"/>
    </row>
    <row r="903" spans="2:10" ht="35.1" customHeight="1">
      <c r="B903" s="211"/>
      <c r="C903" s="211"/>
      <c r="D903" s="104"/>
      <c r="E903" s="201"/>
      <c r="F903" s="104"/>
      <c r="G903" s="104"/>
      <c r="H903" s="104"/>
      <c r="I903" s="104"/>
      <c r="J903" s="104"/>
    </row>
    <row r="904" spans="2:10" ht="35.1" customHeight="1">
      <c r="B904" s="211"/>
      <c r="C904" s="211"/>
      <c r="D904" s="104"/>
      <c r="E904" s="201"/>
      <c r="F904" s="104"/>
      <c r="G904" s="104"/>
      <c r="H904" s="104"/>
      <c r="I904" s="104"/>
      <c r="J904" s="104"/>
    </row>
    <row r="905" spans="2:10" ht="35.1" customHeight="1">
      <c r="B905" s="211"/>
      <c r="C905" s="211"/>
      <c r="D905" s="104"/>
      <c r="E905" s="201"/>
      <c r="F905" s="104"/>
      <c r="G905" s="104"/>
      <c r="H905" s="104"/>
      <c r="I905" s="104"/>
      <c r="J905" s="104"/>
    </row>
    <row r="906" spans="2:10" ht="35.1" customHeight="1">
      <c r="B906" s="211"/>
      <c r="C906" s="211"/>
      <c r="D906" s="104"/>
      <c r="E906" s="201"/>
      <c r="F906" s="104"/>
      <c r="G906" s="104"/>
      <c r="H906" s="104"/>
      <c r="I906" s="104"/>
      <c r="J906" s="104"/>
    </row>
    <row r="907" spans="2:10" ht="35.1" customHeight="1">
      <c r="B907" s="211"/>
      <c r="C907" s="211"/>
      <c r="D907" s="104"/>
      <c r="E907" s="201"/>
      <c r="F907" s="104"/>
      <c r="G907" s="104"/>
      <c r="H907" s="104"/>
      <c r="I907" s="104"/>
      <c r="J907" s="104"/>
    </row>
    <row r="908" spans="2:10" ht="35.1" customHeight="1">
      <c r="B908" s="211"/>
      <c r="C908" s="211"/>
      <c r="D908" s="104"/>
      <c r="E908" s="201"/>
      <c r="F908" s="104"/>
      <c r="G908" s="104"/>
      <c r="H908" s="104"/>
      <c r="I908" s="104"/>
      <c r="J908" s="104"/>
    </row>
    <row r="909" spans="2:10" ht="35.1" customHeight="1">
      <c r="B909" s="211"/>
      <c r="C909" s="211"/>
      <c r="D909" s="104"/>
      <c r="E909" s="201"/>
      <c r="F909" s="104"/>
      <c r="G909" s="104"/>
      <c r="H909" s="104"/>
      <c r="I909" s="104"/>
      <c r="J909" s="104"/>
    </row>
    <row r="910" spans="2:10" ht="35.1" customHeight="1">
      <c r="B910" s="211"/>
      <c r="C910" s="211"/>
      <c r="D910" s="104"/>
      <c r="E910" s="201"/>
      <c r="F910" s="104"/>
      <c r="G910" s="104"/>
      <c r="H910" s="104"/>
      <c r="I910" s="104"/>
      <c r="J910" s="104"/>
    </row>
    <row r="911" spans="2:10" ht="35.1" customHeight="1">
      <c r="B911" s="211"/>
      <c r="C911" s="211"/>
      <c r="D911" s="104"/>
      <c r="E911" s="201"/>
      <c r="F911" s="104"/>
      <c r="G911" s="104"/>
      <c r="H911" s="104"/>
      <c r="I911" s="104"/>
      <c r="J911" s="104"/>
    </row>
    <row r="912" spans="2:10" ht="35.1" customHeight="1">
      <c r="B912" s="211"/>
      <c r="C912" s="211"/>
      <c r="D912" s="104"/>
      <c r="E912" s="201"/>
      <c r="F912" s="104"/>
      <c r="G912" s="104"/>
      <c r="H912" s="104"/>
      <c r="I912" s="104"/>
      <c r="J912" s="104"/>
    </row>
    <row r="913" spans="2:10" ht="35.1" customHeight="1">
      <c r="B913" s="211"/>
      <c r="C913" s="211"/>
      <c r="D913" s="104"/>
      <c r="E913" s="201"/>
      <c r="F913" s="104"/>
      <c r="G913" s="104"/>
      <c r="H913" s="104"/>
      <c r="I913" s="104"/>
      <c r="J913" s="104"/>
    </row>
    <row r="914" spans="2:10" ht="35.1" customHeight="1">
      <c r="B914" s="211"/>
      <c r="C914" s="211"/>
      <c r="D914" s="104"/>
      <c r="E914" s="201"/>
      <c r="F914" s="104"/>
      <c r="G914" s="104"/>
      <c r="H914" s="104"/>
      <c r="I914" s="104"/>
      <c r="J914" s="104"/>
    </row>
    <row r="915" spans="2:10" ht="35.1" customHeight="1">
      <c r="B915" s="211"/>
      <c r="C915" s="211"/>
      <c r="D915" s="104"/>
      <c r="E915" s="201"/>
      <c r="F915" s="104"/>
      <c r="G915" s="104"/>
      <c r="H915" s="104"/>
      <c r="I915" s="104"/>
      <c r="J915" s="104"/>
    </row>
    <row r="916" spans="2:10" ht="35.1" customHeight="1">
      <c r="B916" s="211"/>
      <c r="C916" s="211"/>
      <c r="D916" s="104"/>
      <c r="E916" s="201"/>
      <c r="F916" s="104"/>
      <c r="G916" s="104"/>
      <c r="H916" s="104"/>
      <c r="I916" s="104"/>
      <c r="J916" s="104"/>
    </row>
    <row r="917" spans="2:10" ht="35.1" customHeight="1">
      <c r="B917" s="211"/>
      <c r="C917" s="211"/>
      <c r="D917" s="104"/>
      <c r="E917" s="201"/>
      <c r="F917" s="104"/>
      <c r="G917" s="104"/>
      <c r="H917" s="104"/>
      <c r="I917" s="104"/>
      <c r="J917" s="104"/>
    </row>
    <row r="918" spans="2:10" ht="35.1" customHeight="1">
      <c r="B918" s="211"/>
      <c r="C918" s="211"/>
      <c r="D918" s="104"/>
      <c r="E918" s="201"/>
      <c r="F918" s="104"/>
      <c r="G918" s="104"/>
      <c r="H918" s="104"/>
      <c r="I918" s="104"/>
      <c r="J918" s="104"/>
    </row>
    <row r="919" spans="2:10" ht="35.1" customHeight="1">
      <c r="B919" s="211"/>
      <c r="C919" s="211"/>
      <c r="D919" s="104"/>
      <c r="E919" s="201"/>
      <c r="F919" s="104"/>
      <c r="G919" s="104"/>
      <c r="H919" s="104"/>
      <c r="I919" s="104"/>
      <c r="J919" s="104"/>
    </row>
    <row r="920" spans="2:10" ht="35.1" customHeight="1">
      <c r="B920" s="211"/>
      <c r="C920" s="211"/>
      <c r="D920" s="104"/>
      <c r="E920" s="201"/>
      <c r="F920" s="104"/>
      <c r="G920" s="104"/>
      <c r="H920" s="104"/>
      <c r="I920" s="104"/>
      <c r="J920" s="104"/>
    </row>
    <row r="921" spans="2:10" ht="35.1" customHeight="1">
      <c r="B921" s="211"/>
      <c r="C921" s="211"/>
      <c r="D921" s="104"/>
      <c r="E921" s="201"/>
      <c r="F921" s="104"/>
      <c r="G921" s="104"/>
      <c r="H921" s="104"/>
      <c r="I921" s="104"/>
      <c r="J921" s="104"/>
    </row>
    <row r="922" spans="2:10" ht="35.1" customHeight="1">
      <c r="B922" s="211"/>
      <c r="C922" s="211"/>
      <c r="D922" s="104"/>
      <c r="E922" s="201"/>
      <c r="F922" s="104"/>
      <c r="G922" s="104"/>
      <c r="H922" s="104"/>
      <c r="I922" s="104"/>
      <c r="J922" s="104"/>
    </row>
    <row r="923" spans="2:10" ht="35.1" customHeight="1">
      <c r="B923" s="211"/>
      <c r="C923" s="211"/>
      <c r="D923" s="104"/>
      <c r="E923" s="201"/>
      <c r="F923" s="104"/>
      <c r="G923" s="104"/>
      <c r="H923" s="104"/>
      <c r="I923" s="104"/>
      <c r="J923" s="104"/>
    </row>
    <row r="924" spans="2:10" ht="35.1" customHeight="1">
      <c r="B924" s="211"/>
      <c r="C924" s="211"/>
      <c r="D924" s="104"/>
      <c r="E924" s="201"/>
      <c r="F924" s="104"/>
      <c r="G924" s="104"/>
      <c r="H924" s="104"/>
      <c r="I924" s="104"/>
      <c r="J924" s="104"/>
    </row>
    <row r="925" spans="2:10" ht="35.1" customHeight="1">
      <c r="B925" s="211"/>
      <c r="C925" s="211"/>
      <c r="D925" s="104"/>
      <c r="E925" s="201"/>
      <c r="F925" s="104"/>
      <c r="G925" s="104"/>
      <c r="H925" s="104"/>
      <c r="I925" s="104"/>
      <c r="J925" s="104"/>
    </row>
    <row r="926" spans="2:10" ht="35.1" customHeight="1">
      <c r="B926" s="211"/>
      <c r="C926" s="211"/>
      <c r="D926" s="104"/>
      <c r="E926" s="201"/>
      <c r="F926" s="104"/>
      <c r="G926" s="104"/>
      <c r="H926" s="104"/>
      <c r="I926" s="104"/>
      <c r="J926" s="104"/>
    </row>
    <row r="927" spans="2:10" ht="35.1" customHeight="1">
      <c r="B927" s="211"/>
      <c r="C927" s="211"/>
      <c r="D927" s="104"/>
      <c r="E927" s="201"/>
      <c r="F927" s="104"/>
      <c r="G927" s="104"/>
      <c r="H927" s="104"/>
      <c r="I927" s="104"/>
      <c r="J927" s="104"/>
    </row>
    <row r="928" spans="2:10" ht="35.1" customHeight="1">
      <c r="B928" s="211"/>
      <c r="C928" s="211"/>
      <c r="D928" s="104"/>
      <c r="E928" s="201"/>
      <c r="F928" s="104"/>
      <c r="G928" s="104"/>
      <c r="H928" s="104"/>
      <c r="I928" s="104"/>
      <c r="J928" s="104"/>
    </row>
    <row r="929" spans="2:10" ht="35.1" customHeight="1">
      <c r="B929" s="211"/>
      <c r="C929" s="211"/>
      <c r="D929" s="104"/>
      <c r="E929" s="201"/>
      <c r="F929" s="104"/>
      <c r="G929" s="104"/>
      <c r="H929" s="104"/>
      <c r="I929" s="104"/>
      <c r="J929" s="104"/>
    </row>
    <row r="930" spans="2:10" ht="35.1" customHeight="1">
      <c r="B930" s="211"/>
      <c r="C930" s="211"/>
      <c r="D930" s="104"/>
      <c r="E930" s="201"/>
      <c r="F930" s="104"/>
      <c r="G930" s="104"/>
      <c r="H930" s="104"/>
      <c r="I930" s="104"/>
      <c r="J930" s="104"/>
    </row>
    <row r="931" spans="2:10" ht="35.1" customHeight="1">
      <c r="B931" s="211"/>
      <c r="C931" s="211"/>
      <c r="D931" s="104"/>
      <c r="E931" s="201"/>
      <c r="F931" s="104"/>
      <c r="G931" s="104"/>
      <c r="H931" s="104"/>
      <c r="I931" s="104"/>
      <c r="J931" s="104"/>
    </row>
    <row r="932" spans="2:10" ht="35.1" customHeight="1">
      <c r="B932" s="211"/>
      <c r="C932" s="211"/>
      <c r="D932" s="104"/>
      <c r="E932" s="201"/>
      <c r="F932" s="104"/>
      <c r="G932" s="104"/>
      <c r="H932" s="104"/>
      <c r="I932" s="104"/>
      <c r="J932" s="104"/>
    </row>
    <row r="933" spans="2:10" ht="35.1" customHeight="1">
      <c r="B933" s="211"/>
      <c r="C933" s="211"/>
      <c r="D933" s="104"/>
      <c r="E933" s="201"/>
      <c r="F933" s="104"/>
      <c r="G933" s="104"/>
      <c r="H933" s="104"/>
      <c r="I933" s="104"/>
      <c r="J933" s="104"/>
    </row>
    <row r="934" spans="2:10" ht="35.1" customHeight="1">
      <c r="B934" s="211"/>
      <c r="C934" s="211"/>
      <c r="D934" s="104"/>
      <c r="E934" s="201"/>
      <c r="F934" s="104"/>
      <c r="G934" s="104"/>
      <c r="H934" s="104"/>
      <c r="I934" s="104"/>
      <c r="J934" s="104"/>
    </row>
    <row r="935" spans="2:10" ht="35.1" customHeight="1">
      <c r="B935" s="211"/>
      <c r="C935" s="211"/>
      <c r="D935" s="104"/>
      <c r="E935" s="201"/>
      <c r="F935" s="104"/>
      <c r="G935" s="104"/>
      <c r="H935" s="104"/>
      <c r="I935" s="104"/>
      <c r="J935" s="104"/>
    </row>
    <row r="936" spans="2:10" ht="35.1" customHeight="1">
      <c r="B936" s="211"/>
      <c r="C936" s="211"/>
      <c r="D936" s="104"/>
      <c r="E936" s="201"/>
      <c r="F936" s="104"/>
      <c r="G936" s="104"/>
      <c r="H936" s="104"/>
      <c r="I936" s="104"/>
      <c r="J936" s="104"/>
    </row>
    <row r="937" spans="2:10" ht="35.1" customHeight="1">
      <c r="B937" s="211"/>
      <c r="C937" s="211"/>
      <c r="D937" s="104"/>
      <c r="E937" s="201"/>
      <c r="F937" s="104"/>
      <c r="G937" s="104"/>
      <c r="H937" s="104"/>
      <c r="I937" s="104"/>
      <c r="J937" s="104"/>
    </row>
    <row r="938" spans="2:10" ht="35.1" customHeight="1">
      <c r="B938" s="211"/>
      <c r="C938" s="211"/>
      <c r="D938" s="104"/>
      <c r="E938" s="201"/>
      <c r="F938" s="104"/>
      <c r="G938" s="104"/>
      <c r="H938" s="104"/>
      <c r="I938" s="104"/>
      <c r="J938" s="104"/>
    </row>
    <row r="939" spans="2:10" ht="35.1" customHeight="1">
      <c r="B939" s="211"/>
      <c r="C939" s="211"/>
      <c r="D939" s="104"/>
      <c r="E939" s="201"/>
      <c r="F939" s="104"/>
      <c r="G939" s="104"/>
      <c r="H939" s="104"/>
      <c r="I939" s="104"/>
      <c r="J939" s="104"/>
    </row>
    <row r="940" spans="2:10" ht="35.1" customHeight="1">
      <c r="B940" s="211"/>
      <c r="C940" s="211"/>
      <c r="D940" s="104"/>
      <c r="E940" s="201"/>
      <c r="F940" s="104"/>
      <c r="G940" s="104"/>
      <c r="H940" s="104"/>
      <c r="I940" s="104"/>
      <c r="J940" s="104"/>
    </row>
    <row r="941" spans="2:10" ht="35.1" customHeight="1">
      <c r="B941" s="211"/>
      <c r="C941" s="211"/>
      <c r="D941" s="104"/>
      <c r="E941" s="201"/>
      <c r="F941" s="104"/>
      <c r="G941" s="104"/>
      <c r="H941" s="104"/>
      <c r="I941" s="104"/>
      <c r="J941" s="104"/>
    </row>
    <row r="942" spans="2:10" ht="35.1" customHeight="1">
      <c r="B942" s="211"/>
      <c r="C942" s="211"/>
      <c r="D942" s="104"/>
      <c r="E942" s="201"/>
      <c r="F942" s="104"/>
      <c r="G942" s="104"/>
      <c r="H942" s="104"/>
      <c r="I942" s="104"/>
      <c r="J942" s="104"/>
    </row>
    <row r="943" spans="2:10" ht="35.1" customHeight="1">
      <c r="B943" s="211"/>
      <c r="C943" s="211"/>
      <c r="D943" s="104"/>
      <c r="E943" s="201"/>
      <c r="F943" s="104"/>
      <c r="G943" s="104"/>
      <c r="H943" s="104"/>
      <c r="I943" s="104"/>
      <c r="J943" s="104"/>
    </row>
    <row r="944" spans="2:10" ht="35.1" customHeight="1">
      <c r="B944" s="211"/>
      <c r="C944" s="211"/>
      <c r="D944" s="104"/>
      <c r="E944" s="201"/>
      <c r="F944" s="104"/>
      <c r="G944" s="104"/>
      <c r="H944" s="104"/>
      <c r="I944" s="104"/>
      <c r="J944" s="104"/>
    </row>
    <row r="945" spans="2:10" ht="35.1" customHeight="1">
      <c r="B945" s="211"/>
      <c r="C945" s="211"/>
      <c r="D945" s="104"/>
      <c r="E945" s="201"/>
      <c r="F945" s="104"/>
      <c r="G945" s="104"/>
      <c r="H945" s="104"/>
      <c r="I945" s="104"/>
      <c r="J945" s="104"/>
    </row>
    <row r="946" spans="2:10" ht="35.1" customHeight="1">
      <c r="B946" s="211"/>
      <c r="C946" s="211"/>
      <c r="D946" s="104"/>
      <c r="E946" s="201"/>
      <c r="F946" s="104"/>
      <c r="G946" s="104"/>
      <c r="H946" s="104"/>
      <c r="I946" s="104"/>
      <c r="J946" s="104"/>
    </row>
    <row r="947" spans="2:10" ht="35.1" customHeight="1">
      <c r="B947" s="211"/>
      <c r="C947" s="211"/>
      <c r="D947" s="104"/>
      <c r="E947" s="201"/>
      <c r="F947" s="104"/>
      <c r="G947" s="104"/>
      <c r="H947" s="104"/>
      <c r="I947" s="104"/>
      <c r="J947" s="104"/>
    </row>
    <row r="948" spans="2:10" ht="35.1" customHeight="1">
      <c r="B948" s="211"/>
      <c r="C948" s="211"/>
      <c r="D948" s="104"/>
      <c r="E948" s="201"/>
      <c r="F948" s="104"/>
      <c r="G948" s="104"/>
      <c r="H948" s="104"/>
      <c r="I948" s="104"/>
      <c r="J948" s="104"/>
    </row>
    <row r="949" spans="2:10" ht="35.1" customHeight="1">
      <c r="B949" s="211"/>
      <c r="C949" s="211"/>
      <c r="D949" s="104"/>
      <c r="E949" s="201"/>
      <c r="F949" s="104"/>
      <c r="G949" s="104"/>
      <c r="H949" s="104"/>
      <c r="I949" s="104"/>
      <c r="J949" s="104"/>
    </row>
    <row r="950" spans="2:10" ht="35.1" customHeight="1">
      <c r="B950" s="211"/>
      <c r="C950" s="211"/>
      <c r="D950" s="104"/>
      <c r="E950" s="201"/>
      <c r="F950" s="104"/>
      <c r="G950" s="104"/>
      <c r="H950" s="104"/>
      <c r="I950" s="104"/>
      <c r="J950" s="104"/>
    </row>
    <row r="951" spans="2:10" ht="35.1" customHeight="1">
      <c r="B951" s="211"/>
      <c r="C951" s="211"/>
      <c r="D951" s="104"/>
      <c r="E951" s="201"/>
      <c r="F951" s="104"/>
      <c r="G951" s="104"/>
      <c r="H951" s="104"/>
      <c r="I951" s="104"/>
      <c r="J951" s="104"/>
    </row>
    <row r="952" spans="2:10" ht="35.1" customHeight="1">
      <c r="B952" s="211"/>
      <c r="C952" s="211"/>
      <c r="D952" s="104"/>
      <c r="E952" s="201"/>
      <c r="F952" s="104"/>
      <c r="G952" s="104"/>
      <c r="H952" s="104"/>
      <c r="I952" s="104"/>
      <c r="J952" s="104"/>
    </row>
    <row r="953" spans="2:10" ht="35.1" customHeight="1">
      <c r="B953" s="211"/>
      <c r="C953" s="211"/>
      <c r="D953" s="104"/>
      <c r="E953" s="201"/>
      <c r="F953" s="104"/>
      <c r="G953" s="104"/>
      <c r="H953" s="104"/>
      <c r="I953" s="104"/>
      <c r="J953" s="104"/>
    </row>
    <row r="954" spans="2:10" ht="35.1" customHeight="1">
      <c r="B954" s="211"/>
      <c r="C954" s="211"/>
      <c r="D954" s="104"/>
      <c r="E954" s="201"/>
      <c r="F954" s="104"/>
      <c r="G954" s="104"/>
      <c r="H954" s="104"/>
      <c r="I954" s="104"/>
      <c r="J954" s="104"/>
    </row>
    <row r="955" spans="2:10" ht="35.1" customHeight="1">
      <c r="B955" s="211"/>
      <c r="C955" s="211"/>
      <c r="D955" s="104"/>
      <c r="E955" s="201"/>
      <c r="F955" s="104"/>
      <c r="G955" s="104"/>
      <c r="H955" s="104"/>
      <c r="I955" s="104"/>
      <c r="J955" s="104"/>
    </row>
    <row r="956" spans="2:10" ht="35.1" customHeight="1">
      <c r="B956" s="211"/>
      <c r="C956" s="211"/>
      <c r="D956" s="104"/>
      <c r="E956" s="201"/>
      <c r="F956" s="104"/>
      <c r="G956" s="104"/>
      <c r="H956" s="104"/>
      <c r="I956" s="104"/>
      <c r="J956" s="104"/>
    </row>
    <row r="957" spans="2:10" ht="35.1" customHeight="1">
      <c r="B957" s="211"/>
      <c r="C957" s="211"/>
      <c r="D957" s="104"/>
      <c r="E957" s="201"/>
      <c r="F957" s="104"/>
      <c r="G957" s="104"/>
      <c r="H957" s="104"/>
      <c r="I957" s="104"/>
      <c r="J957" s="104"/>
    </row>
    <row r="958" spans="2:10" ht="35.1" customHeight="1">
      <c r="B958" s="211"/>
      <c r="C958" s="211"/>
      <c r="D958" s="104"/>
      <c r="E958" s="201"/>
      <c r="F958" s="104"/>
      <c r="G958" s="104"/>
      <c r="H958" s="104"/>
      <c r="I958" s="104"/>
      <c r="J958" s="104"/>
    </row>
    <row r="959" spans="2:10" ht="35.1" customHeight="1">
      <c r="B959" s="211"/>
      <c r="C959" s="211"/>
      <c r="D959" s="104"/>
      <c r="E959" s="201"/>
      <c r="F959" s="104"/>
      <c r="G959" s="104"/>
      <c r="H959" s="104"/>
      <c r="I959" s="104"/>
      <c r="J959" s="104"/>
    </row>
    <row r="960" spans="2:10" ht="35.1" customHeight="1">
      <c r="B960" s="211"/>
      <c r="C960" s="211"/>
      <c r="D960" s="104"/>
      <c r="E960" s="201"/>
      <c r="F960" s="104"/>
      <c r="G960" s="104"/>
      <c r="H960" s="104"/>
      <c r="I960" s="104"/>
      <c r="J960" s="104"/>
    </row>
    <row r="961" spans="2:10" ht="35.1" customHeight="1">
      <c r="B961" s="211"/>
      <c r="C961" s="211"/>
      <c r="D961" s="104"/>
      <c r="E961" s="201"/>
      <c r="F961" s="104"/>
      <c r="G961" s="104"/>
      <c r="H961" s="104"/>
      <c r="I961" s="104"/>
      <c r="J961" s="104"/>
    </row>
    <row r="962" spans="2:10" ht="35.1" customHeight="1">
      <c r="B962" s="211"/>
      <c r="C962" s="211"/>
      <c r="D962" s="104"/>
      <c r="E962" s="201"/>
      <c r="F962" s="104"/>
      <c r="G962" s="104"/>
      <c r="H962" s="104"/>
      <c r="I962" s="104"/>
      <c r="J962" s="104"/>
    </row>
    <row r="963" spans="2:10" ht="35.1" customHeight="1">
      <c r="B963" s="211"/>
      <c r="C963" s="211"/>
      <c r="D963" s="104"/>
      <c r="E963" s="201"/>
      <c r="F963" s="104"/>
      <c r="G963" s="104"/>
      <c r="H963" s="104"/>
      <c r="I963" s="104"/>
      <c r="J963" s="104"/>
    </row>
    <row r="964" spans="2:10" ht="35.1" customHeight="1">
      <c r="B964" s="211"/>
      <c r="C964" s="211"/>
      <c r="D964" s="104"/>
      <c r="E964" s="201"/>
      <c r="F964" s="104"/>
      <c r="G964" s="104"/>
      <c r="H964" s="104"/>
      <c r="I964" s="104"/>
      <c r="J964" s="104"/>
    </row>
    <row r="965" spans="2:10" ht="35.1" customHeight="1">
      <c r="B965" s="211"/>
      <c r="C965" s="211"/>
      <c r="D965" s="104"/>
      <c r="E965" s="201"/>
      <c r="F965" s="104"/>
      <c r="G965" s="104"/>
      <c r="H965" s="104"/>
      <c r="I965" s="104"/>
      <c r="J965" s="104"/>
    </row>
    <row r="966" spans="2:10" ht="35.1" customHeight="1">
      <c r="B966" s="211"/>
      <c r="C966" s="211"/>
      <c r="D966" s="104"/>
      <c r="E966" s="201"/>
      <c r="F966" s="104"/>
      <c r="G966" s="104"/>
      <c r="H966" s="104"/>
      <c r="I966" s="104"/>
      <c r="J966" s="104"/>
    </row>
    <row r="967" spans="2:10" ht="35.1" customHeight="1">
      <c r="B967" s="211"/>
      <c r="C967" s="211"/>
      <c r="D967" s="104"/>
      <c r="E967" s="201"/>
      <c r="F967" s="104"/>
      <c r="G967" s="104"/>
      <c r="H967" s="104"/>
      <c r="I967" s="104"/>
      <c r="J967" s="104"/>
    </row>
    <row r="968" spans="2:10" ht="35.1" customHeight="1">
      <c r="B968" s="211"/>
      <c r="C968" s="211"/>
      <c r="D968" s="104"/>
      <c r="E968" s="201"/>
      <c r="F968" s="104"/>
      <c r="G968" s="104"/>
      <c r="H968" s="104"/>
      <c r="I968" s="104"/>
      <c r="J968" s="104"/>
    </row>
    <row r="969" spans="2:10" ht="35.1" customHeight="1">
      <c r="B969" s="211"/>
      <c r="C969" s="211"/>
      <c r="D969" s="104"/>
      <c r="E969" s="201"/>
      <c r="F969" s="104"/>
      <c r="G969" s="104"/>
      <c r="H969" s="104"/>
      <c r="I969" s="104"/>
      <c r="J969" s="104"/>
    </row>
    <row r="970" spans="2:10" ht="35.1" customHeight="1">
      <c r="B970" s="211"/>
      <c r="C970" s="211"/>
      <c r="D970" s="104"/>
      <c r="E970" s="201"/>
      <c r="F970" s="104"/>
      <c r="G970" s="104"/>
      <c r="H970" s="104"/>
      <c r="I970" s="104"/>
      <c r="J970" s="104"/>
    </row>
    <row r="971" spans="2:10" ht="35.1" customHeight="1">
      <c r="B971" s="211"/>
      <c r="C971" s="211"/>
      <c r="D971" s="104"/>
      <c r="E971" s="201"/>
      <c r="F971" s="104"/>
      <c r="G971" s="104"/>
      <c r="H971" s="104"/>
      <c r="I971" s="104"/>
      <c r="J971" s="104"/>
    </row>
    <row r="972" spans="2:10" ht="35.1" customHeight="1">
      <c r="B972" s="211"/>
      <c r="C972" s="211"/>
      <c r="D972" s="104"/>
      <c r="E972" s="201"/>
      <c r="F972" s="104"/>
      <c r="G972" s="104"/>
      <c r="H972" s="104"/>
      <c r="I972" s="104"/>
      <c r="J972" s="104"/>
    </row>
    <row r="973" spans="2:10" ht="35.1" customHeight="1">
      <c r="B973" s="211"/>
      <c r="C973" s="211"/>
      <c r="D973" s="104"/>
      <c r="E973" s="201"/>
      <c r="F973" s="104"/>
      <c r="G973" s="104"/>
      <c r="H973" s="104"/>
      <c r="I973" s="104"/>
      <c r="J973" s="104"/>
    </row>
    <row r="974" spans="2:10" ht="35.1" customHeight="1">
      <c r="B974" s="211"/>
      <c r="C974" s="211"/>
      <c r="D974" s="104"/>
      <c r="E974" s="201"/>
      <c r="F974" s="104"/>
      <c r="G974" s="104"/>
      <c r="H974" s="104"/>
      <c r="I974" s="104"/>
      <c r="J974" s="104"/>
    </row>
    <row r="975" spans="2:10" ht="35.1" customHeight="1">
      <c r="B975" s="211"/>
      <c r="C975" s="211"/>
      <c r="D975" s="104"/>
      <c r="E975" s="201"/>
      <c r="F975" s="104"/>
      <c r="G975" s="104"/>
      <c r="H975" s="104"/>
      <c r="I975" s="104"/>
      <c r="J975" s="104"/>
    </row>
    <row r="976" spans="2:10" ht="35.1" customHeight="1">
      <c r="B976" s="211"/>
      <c r="C976" s="211"/>
      <c r="D976" s="104"/>
      <c r="E976" s="201"/>
      <c r="F976" s="104"/>
      <c r="G976" s="104"/>
      <c r="H976" s="104"/>
      <c r="I976" s="104"/>
      <c r="J976" s="104"/>
    </row>
    <row r="977" spans="2:10" ht="35.1" customHeight="1">
      <c r="B977" s="211"/>
      <c r="C977" s="211"/>
      <c r="D977" s="104"/>
      <c r="E977" s="201"/>
      <c r="F977" s="104"/>
      <c r="G977" s="104"/>
      <c r="H977" s="104"/>
      <c r="I977" s="104"/>
      <c r="J977" s="104"/>
    </row>
    <row r="978" spans="2:10" ht="35.1" customHeight="1">
      <c r="B978" s="211"/>
      <c r="C978" s="211"/>
      <c r="D978" s="104"/>
      <c r="E978" s="201"/>
      <c r="F978" s="104"/>
      <c r="G978" s="104"/>
      <c r="H978" s="104"/>
      <c r="I978" s="104"/>
      <c r="J978" s="104"/>
    </row>
    <row r="979" spans="2:10" ht="35.1" customHeight="1">
      <c r="B979" s="211"/>
      <c r="C979" s="211"/>
      <c r="D979" s="104"/>
      <c r="E979" s="201"/>
      <c r="F979" s="104"/>
      <c r="G979" s="104"/>
      <c r="H979" s="104"/>
      <c r="I979" s="104"/>
      <c r="J979" s="104"/>
    </row>
    <row r="980" spans="2:10" ht="35.1" customHeight="1">
      <c r="B980" s="211"/>
      <c r="C980" s="211"/>
      <c r="D980" s="104"/>
      <c r="E980" s="201"/>
      <c r="F980" s="104"/>
      <c r="G980" s="104"/>
      <c r="H980" s="104"/>
      <c r="I980" s="104"/>
      <c r="J980" s="104"/>
    </row>
    <row r="981" spans="2:10" ht="35.1" customHeight="1">
      <c r="B981" s="211"/>
      <c r="C981" s="211"/>
      <c r="D981" s="104"/>
      <c r="E981" s="201"/>
      <c r="F981" s="104"/>
      <c r="G981" s="104"/>
      <c r="H981" s="104"/>
      <c r="I981" s="104"/>
      <c r="J981" s="104"/>
    </row>
    <row r="982" spans="2:10" ht="35.1" customHeight="1">
      <c r="B982" s="211"/>
      <c r="C982" s="211"/>
      <c r="D982" s="104"/>
      <c r="E982" s="201"/>
      <c r="F982" s="104"/>
      <c r="G982" s="104"/>
      <c r="H982" s="104"/>
      <c r="I982" s="104"/>
      <c r="J982" s="104"/>
    </row>
    <row r="983" spans="2:10" ht="35.1" customHeight="1">
      <c r="B983" s="211"/>
      <c r="C983" s="211"/>
      <c r="D983" s="104"/>
      <c r="E983" s="201"/>
      <c r="F983" s="104"/>
      <c r="G983" s="104"/>
      <c r="H983" s="104"/>
      <c r="I983" s="104"/>
      <c r="J983" s="104"/>
    </row>
    <row r="984" spans="2:10" ht="35.1" customHeight="1">
      <c r="B984" s="211"/>
      <c r="C984" s="211"/>
      <c r="D984" s="104"/>
      <c r="E984" s="201"/>
      <c r="F984" s="104"/>
      <c r="G984" s="104"/>
      <c r="H984" s="104"/>
      <c r="I984" s="104"/>
      <c r="J984" s="104"/>
    </row>
    <row r="985" spans="2:10" ht="35.1" customHeight="1">
      <c r="B985" s="211"/>
      <c r="C985" s="211"/>
      <c r="D985" s="104"/>
      <c r="E985" s="201"/>
      <c r="F985" s="104"/>
      <c r="G985" s="104"/>
      <c r="H985" s="104"/>
      <c r="I985" s="104"/>
      <c r="J985" s="104"/>
    </row>
    <row r="986" spans="2:10" ht="35.1" customHeight="1">
      <c r="B986" s="211"/>
      <c r="C986" s="211"/>
      <c r="D986" s="104"/>
      <c r="E986" s="201"/>
      <c r="F986" s="104"/>
      <c r="G986" s="104"/>
      <c r="H986" s="104"/>
      <c r="I986" s="104"/>
      <c r="J986" s="104"/>
    </row>
    <row r="987" spans="2:10" ht="35.1" customHeight="1">
      <c r="B987" s="211"/>
      <c r="C987" s="211"/>
      <c r="D987" s="104"/>
      <c r="E987" s="201"/>
      <c r="F987" s="104"/>
      <c r="G987" s="104"/>
      <c r="H987" s="104"/>
      <c r="I987" s="104"/>
      <c r="J987" s="104"/>
    </row>
    <row r="988" spans="2:10" ht="35.1" customHeight="1">
      <c r="B988" s="211"/>
      <c r="C988" s="211"/>
      <c r="D988" s="104"/>
      <c r="E988" s="201"/>
      <c r="F988" s="104"/>
      <c r="G988" s="104"/>
      <c r="H988" s="104"/>
      <c r="I988" s="104"/>
      <c r="J988" s="104"/>
    </row>
    <row r="989" spans="2:10" ht="35.1" customHeight="1">
      <c r="B989" s="211"/>
      <c r="C989" s="211"/>
      <c r="D989" s="104"/>
      <c r="E989" s="201"/>
      <c r="F989" s="104"/>
      <c r="G989" s="104"/>
      <c r="H989" s="104"/>
      <c r="I989" s="104"/>
      <c r="J989" s="104"/>
    </row>
    <row r="990" spans="2:10" ht="35.1" customHeight="1">
      <c r="B990" s="211"/>
      <c r="C990" s="211"/>
      <c r="D990" s="104"/>
      <c r="E990" s="201"/>
      <c r="F990" s="104"/>
      <c r="G990" s="104"/>
      <c r="H990" s="104"/>
      <c r="I990" s="104"/>
      <c r="J990" s="104"/>
    </row>
    <row r="991" spans="2:10" ht="35.1" customHeight="1">
      <c r="B991" s="211"/>
      <c r="C991" s="211"/>
      <c r="D991" s="104"/>
      <c r="E991" s="201"/>
      <c r="F991" s="104"/>
      <c r="G991" s="104"/>
      <c r="H991" s="104"/>
      <c r="I991" s="104"/>
      <c r="J991" s="104"/>
    </row>
    <row r="992" spans="2:10" ht="35.1" customHeight="1">
      <c r="B992" s="211"/>
      <c r="C992" s="211"/>
      <c r="D992" s="104"/>
      <c r="E992" s="201"/>
      <c r="F992" s="104"/>
      <c r="G992" s="104"/>
      <c r="H992" s="104"/>
      <c r="I992" s="104"/>
      <c r="J992" s="104"/>
    </row>
    <row r="993" spans="2:10" ht="35.1" customHeight="1">
      <c r="B993" s="211"/>
      <c r="C993" s="211"/>
      <c r="D993" s="104"/>
      <c r="E993" s="201"/>
      <c r="F993" s="104"/>
      <c r="G993" s="104"/>
      <c r="H993" s="104"/>
      <c r="I993" s="104"/>
      <c r="J993" s="104"/>
    </row>
    <row r="994" spans="2:10" ht="35.1" customHeight="1">
      <c r="B994" s="211"/>
      <c r="C994" s="211"/>
      <c r="D994" s="104"/>
      <c r="E994" s="201"/>
      <c r="F994" s="104"/>
      <c r="G994" s="104"/>
      <c r="H994" s="104"/>
      <c r="I994" s="104"/>
      <c r="J994" s="104"/>
    </row>
    <row r="995" spans="2:10" ht="35.1" customHeight="1">
      <c r="B995" s="211"/>
      <c r="C995" s="211"/>
      <c r="D995" s="104"/>
      <c r="E995" s="201"/>
      <c r="F995" s="104"/>
      <c r="G995" s="104"/>
      <c r="H995" s="104"/>
      <c r="I995" s="104"/>
      <c r="J995" s="104"/>
    </row>
    <row r="996" spans="2:10" ht="35.1" customHeight="1">
      <c r="B996" s="211"/>
      <c r="C996" s="211"/>
      <c r="D996" s="104"/>
      <c r="E996" s="201"/>
      <c r="F996" s="104"/>
      <c r="G996" s="104"/>
      <c r="H996" s="104"/>
      <c r="I996" s="104"/>
      <c r="J996" s="104"/>
    </row>
    <row r="997" spans="2:10" ht="35.1" customHeight="1">
      <c r="B997" s="211"/>
      <c r="C997" s="211"/>
      <c r="D997" s="104"/>
      <c r="E997" s="201"/>
      <c r="F997" s="104"/>
      <c r="G997" s="104"/>
      <c r="H997" s="104"/>
      <c r="I997" s="104"/>
      <c r="J997" s="104"/>
    </row>
    <row r="998" spans="2:10" ht="35.1" customHeight="1">
      <c r="B998" s="211"/>
      <c r="C998" s="211"/>
      <c r="D998" s="104"/>
      <c r="E998" s="201"/>
      <c r="F998" s="104"/>
      <c r="G998" s="104"/>
      <c r="H998" s="104"/>
      <c r="I998" s="104"/>
      <c r="J998" s="104"/>
    </row>
    <row r="999" spans="2:10" ht="35.1" customHeight="1">
      <c r="B999" s="211"/>
      <c r="C999" s="211"/>
      <c r="D999" s="104"/>
      <c r="E999" s="201"/>
      <c r="F999" s="104"/>
      <c r="G999" s="104"/>
      <c r="H999" s="104"/>
      <c r="I999" s="104"/>
      <c r="J999" s="104"/>
    </row>
    <row r="1000" spans="2:10" ht="35.1" customHeight="1">
      <c r="B1000" s="211"/>
      <c r="C1000" s="211"/>
      <c r="D1000" s="104"/>
      <c r="E1000" s="201"/>
      <c r="F1000" s="104"/>
      <c r="G1000" s="104"/>
      <c r="H1000" s="104"/>
      <c r="I1000" s="104"/>
      <c r="J1000" s="104"/>
    </row>
    <row r="1001" spans="2:10" ht="35.1" customHeight="1">
      <c r="B1001" s="211"/>
      <c r="C1001" s="211"/>
      <c r="D1001" s="104"/>
      <c r="E1001" s="201"/>
      <c r="F1001" s="104"/>
      <c r="G1001" s="104"/>
      <c r="H1001" s="104"/>
      <c r="I1001" s="104"/>
      <c r="J1001" s="104"/>
    </row>
    <row r="1002" spans="2:10" ht="35.1" customHeight="1">
      <c r="B1002" s="211"/>
      <c r="C1002" s="211"/>
      <c r="D1002" s="104"/>
      <c r="E1002" s="201"/>
      <c r="F1002" s="104"/>
      <c r="G1002" s="104"/>
      <c r="H1002" s="104"/>
      <c r="I1002" s="104"/>
      <c r="J1002" s="104"/>
    </row>
    <row r="1003" spans="2:10" ht="35.1" customHeight="1">
      <c r="B1003" s="211"/>
      <c r="C1003" s="211"/>
      <c r="D1003" s="104"/>
      <c r="E1003" s="201"/>
      <c r="F1003" s="104"/>
      <c r="G1003" s="104"/>
      <c r="H1003" s="104"/>
      <c r="I1003" s="104"/>
      <c r="J1003" s="104"/>
    </row>
    <row r="1004" spans="2:10" ht="35.1" customHeight="1">
      <c r="B1004" s="211"/>
      <c r="C1004" s="211"/>
      <c r="D1004" s="104"/>
      <c r="E1004" s="201"/>
      <c r="F1004" s="104"/>
      <c r="G1004" s="104"/>
      <c r="H1004" s="104"/>
      <c r="I1004" s="104"/>
      <c r="J1004" s="104"/>
    </row>
    <row r="1005" spans="2:10" ht="35.1" customHeight="1">
      <c r="B1005" s="211"/>
      <c r="C1005" s="211"/>
      <c r="D1005" s="104"/>
      <c r="E1005" s="201"/>
      <c r="F1005" s="104"/>
      <c r="G1005" s="104"/>
      <c r="H1005" s="104"/>
      <c r="I1005" s="104"/>
      <c r="J1005" s="104"/>
    </row>
    <row r="1006" spans="2:10" ht="35.1" customHeight="1">
      <c r="B1006" s="211"/>
      <c r="C1006" s="211"/>
      <c r="D1006" s="104"/>
      <c r="E1006" s="201"/>
      <c r="F1006" s="104"/>
      <c r="G1006" s="104"/>
      <c r="H1006" s="104"/>
      <c r="I1006" s="104"/>
      <c r="J1006" s="104"/>
    </row>
    <row r="1007" spans="2:10" ht="35.1" customHeight="1">
      <c r="B1007" s="211"/>
      <c r="C1007" s="211"/>
      <c r="D1007" s="104"/>
      <c r="E1007" s="201"/>
      <c r="F1007" s="104"/>
      <c r="G1007" s="104"/>
      <c r="H1007" s="104"/>
      <c r="I1007" s="104"/>
      <c r="J1007" s="104"/>
    </row>
    <row r="1008" spans="2:10" ht="35.1" customHeight="1">
      <c r="B1008" s="211"/>
      <c r="C1008" s="211"/>
      <c r="D1008" s="104"/>
      <c r="E1008" s="201"/>
      <c r="F1008" s="104"/>
      <c r="G1008" s="104"/>
      <c r="H1008" s="104"/>
      <c r="I1008" s="104"/>
      <c r="J1008" s="104"/>
    </row>
    <row r="1009" spans="2:10" ht="35.1" customHeight="1">
      <c r="B1009" s="211"/>
      <c r="C1009" s="211"/>
      <c r="D1009" s="104"/>
      <c r="E1009" s="201"/>
      <c r="F1009" s="104"/>
      <c r="G1009" s="104"/>
      <c r="H1009" s="104"/>
      <c r="I1009" s="104"/>
      <c r="J1009" s="104"/>
    </row>
    <row r="1010" spans="2:10" ht="35.1" customHeight="1">
      <c r="B1010" s="211"/>
      <c r="C1010" s="211"/>
      <c r="D1010" s="104"/>
      <c r="E1010" s="201"/>
      <c r="F1010" s="104"/>
      <c r="G1010" s="104"/>
      <c r="H1010" s="104"/>
      <c r="I1010" s="104"/>
      <c r="J1010" s="104"/>
    </row>
    <row r="1011" spans="2:10" ht="35.1" customHeight="1">
      <c r="B1011" s="211"/>
      <c r="C1011" s="211"/>
      <c r="D1011" s="104"/>
      <c r="E1011" s="201"/>
      <c r="F1011" s="104"/>
      <c r="G1011" s="104"/>
      <c r="H1011" s="104"/>
      <c r="I1011" s="104"/>
      <c r="J1011" s="104"/>
    </row>
    <row r="1012" spans="2:10" ht="35.1" customHeight="1">
      <c r="B1012" s="211"/>
      <c r="C1012" s="211"/>
      <c r="D1012" s="104"/>
      <c r="E1012" s="201"/>
      <c r="F1012" s="104"/>
      <c r="G1012" s="104"/>
      <c r="H1012" s="104"/>
      <c r="I1012" s="104"/>
      <c r="J1012" s="104"/>
    </row>
    <row r="1013" spans="2:10" ht="35.1" customHeight="1">
      <c r="B1013" s="211"/>
      <c r="C1013" s="211"/>
      <c r="D1013" s="104"/>
      <c r="E1013" s="201"/>
      <c r="F1013" s="104"/>
      <c r="G1013" s="104"/>
      <c r="H1013" s="104"/>
      <c r="I1013" s="104"/>
      <c r="J1013" s="104"/>
    </row>
    <row r="1014" spans="2:10" ht="35.1" customHeight="1">
      <c r="B1014" s="211"/>
      <c r="C1014" s="211"/>
      <c r="D1014" s="104"/>
      <c r="E1014" s="201"/>
      <c r="F1014" s="104"/>
      <c r="G1014" s="104"/>
      <c r="H1014" s="104"/>
      <c r="I1014" s="104"/>
      <c r="J1014" s="104"/>
    </row>
    <row r="1015" spans="2:10" ht="35.1" customHeight="1">
      <c r="B1015" s="211"/>
      <c r="C1015" s="211"/>
      <c r="D1015" s="104"/>
      <c r="E1015" s="201"/>
      <c r="F1015" s="104"/>
      <c r="G1015" s="104"/>
      <c r="H1015" s="104"/>
      <c r="I1015" s="104"/>
      <c r="J1015" s="104"/>
    </row>
    <row r="1016" spans="2:10" ht="35.1" customHeight="1">
      <c r="B1016" s="211"/>
      <c r="C1016" s="211"/>
      <c r="D1016" s="104"/>
      <c r="E1016" s="201"/>
      <c r="F1016" s="104"/>
      <c r="G1016" s="104"/>
      <c r="H1016" s="104"/>
      <c r="I1016" s="104"/>
      <c r="J1016" s="104"/>
    </row>
    <row r="1017" spans="2:10" ht="35.1" customHeight="1">
      <c r="B1017" s="211"/>
      <c r="C1017" s="211"/>
      <c r="D1017" s="104"/>
      <c r="E1017" s="201"/>
      <c r="F1017" s="104"/>
      <c r="G1017" s="104"/>
      <c r="H1017" s="104"/>
      <c r="I1017" s="104"/>
      <c r="J1017" s="104"/>
    </row>
    <row r="1018" spans="2:10" ht="35.1" customHeight="1">
      <c r="B1018" s="211"/>
      <c r="C1018" s="211"/>
      <c r="D1018" s="104"/>
      <c r="E1018" s="201"/>
      <c r="F1018" s="104"/>
      <c r="G1018" s="104"/>
      <c r="H1018" s="104"/>
      <c r="I1018" s="104"/>
      <c r="J1018" s="104"/>
    </row>
    <row r="1019" spans="2:10" ht="35.1" customHeight="1">
      <c r="B1019" s="211"/>
      <c r="C1019" s="211"/>
      <c r="D1019" s="104"/>
      <c r="E1019" s="201"/>
      <c r="F1019" s="104"/>
      <c r="G1019" s="104"/>
      <c r="H1019" s="104"/>
      <c r="I1019" s="104"/>
      <c r="J1019" s="104"/>
    </row>
    <row r="1020" spans="2:10" ht="35.1" customHeight="1">
      <c r="B1020" s="211"/>
      <c r="C1020" s="211"/>
      <c r="D1020" s="104"/>
      <c r="E1020" s="201"/>
      <c r="F1020" s="104"/>
      <c r="G1020" s="104"/>
      <c r="H1020" s="104"/>
      <c r="I1020" s="104"/>
      <c r="J1020" s="104"/>
    </row>
    <row r="1021" spans="2:10" ht="35.1" customHeight="1">
      <c r="B1021" s="211"/>
      <c r="C1021" s="211"/>
      <c r="D1021" s="104"/>
      <c r="E1021" s="201"/>
      <c r="F1021" s="104"/>
      <c r="G1021" s="104"/>
      <c r="H1021" s="104"/>
      <c r="I1021" s="104"/>
      <c r="J1021" s="104"/>
    </row>
    <row r="1022" spans="2:10" ht="35.1" customHeight="1">
      <c r="B1022" s="211"/>
      <c r="C1022" s="211"/>
      <c r="D1022" s="104"/>
      <c r="E1022" s="201"/>
      <c r="F1022" s="104"/>
      <c r="G1022" s="104"/>
      <c r="H1022" s="104"/>
      <c r="I1022" s="104"/>
      <c r="J1022" s="104"/>
    </row>
    <row r="1023" spans="2:10" ht="35.1" customHeight="1">
      <c r="B1023" s="211"/>
      <c r="C1023" s="211"/>
      <c r="D1023" s="104"/>
      <c r="E1023" s="201"/>
      <c r="F1023" s="104"/>
      <c r="G1023" s="104"/>
      <c r="H1023" s="104"/>
      <c r="I1023" s="104"/>
      <c r="J1023" s="104"/>
    </row>
    <row r="1024" spans="2:10" ht="35.1" customHeight="1">
      <c r="B1024" s="211"/>
      <c r="C1024" s="211"/>
      <c r="D1024" s="104"/>
      <c r="E1024" s="201"/>
      <c r="F1024" s="104"/>
      <c r="G1024" s="104"/>
      <c r="H1024" s="104"/>
      <c r="I1024" s="104"/>
      <c r="J1024" s="104"/>
    </row>
    <row r="1025" spans="2:10" ht="35.1" customHeight="1">
      <c r="B1025" s="211"/>
      <c r="C1025" s="211"/>
      <c r="D1025" s="104"/>
      <c r="E1025" s="201"/>
      <c r="F1025" s="104"/>
      <c r="G1025" s="104"/>
      <c r="H1025" s="104"/>
      <c r="I1025" s="104"/>
      <c r="J1025" s="104"/>
    </row>
    <row r="1026" spans="2:10" ht="35.1" customHeight="1">
      <c r="B1026" s="211"/>
      <c r="C1026" s="211"/>
      <c r="D1026" s="104"/>
      <c r="E1026" s="201"/>
      <c r="F1026" s="104"/>
      <c r="G1026" s="104"/>
      <c r="H1026" s="104"/>
      <c r="I1026" s="104"/>
      <c r="J1026" s="104"/>
    </row>
    <row r="1027" spans="2:10" ht="35.1" customHeight="1">
      <c r="B1027" s="211"/>
      <c r="C1027" s="211"/>
      <c r="D1027" s="104"/>
      <c r="E1027" s="201"/>
      <c r="F1027" s="104"/>
      <c r="G1027" s="104"/>
      <c r="H1027" s="104"/>
      <c r="I1027" s="104"/>
      <c r="J1027" s="104"/>
    </row>
    <row r="1028" spans="2:10" ht="35.1" customHeight="1">
      <c r="B1028" s="211"/>
      <c r="C1028" s="211"/>
      <c r="D1028" s="104"/>
      <c r="E1028" s="201"/>
      <c r="F1028" s="104"/>
      <c r="G1028" s="104"/>
      <c r="H1028" s="104"/>
      <c r="I1028" s="104"/>
      <c r="J1028" s="104"/>
    </row>
    <row r="1029" spans="2:10" ht="35.1" customHeight="1">
      <c r="B1029" s="211"/>
      <c r="C1029" s="211"/>
      <c r="D1029" s="104"/>
      <c r="E1029" s="201"/>
      <c r="F1029" s="104"/>
      <c r="G1029" s="104"/>
      <c r="H1029" s="104"/>
      <c r="I1029" s="104"/>
      <c r="J1029" s="104"/>
    </row>
    <row r="1030" spans="2:10" ht="35.1" customHeight="1">
      <c r="B1030" s="211"/>
      <c r="C1030" s="211"/>
      <c r="D1030" s="104"/>
      <c r="E1030" s="201"/>
      <c r="F1030" s="104"/>
      <c r="G1030" s="104"/>
      <c r="H1030" s="104"/>
      <c r="I1030" s="104"/>
      <c r="J1030" s="104"/>
    </row>
    <row r="1031" spans="2:10" ht="35.1" customHeight="1">
      <c r="B1031" s="211"/>
      <c r="C1031" s="211"/>
      <c r="D1031" s="104"/>
      <c r="E1031" s="201"/>
      <c r="F1031" s="104"/>
      <c r="G1031" s="104"/>
      <c r="H1031" s="104"/>
      <c r="I1031" s="104"/>
      <c r="J1031" s="104"/>
    </row>
    <row r="1032" spans="2:10" ht="35.1" customHeight="1">
      <c r="B1032" s="211"/>
      <c r="C1032" s="211"/>
      <c r="D1032" s="104"/>
      <c r="E1032" s="201"/>
      <c r="F1032" s="104"/>
      <c r="G1032" s="104"/>
      <c r="H1032" s="104"/>
      <c r="I1032" s="104"/>
      <c r="J1032" s="104"/>
    </row>
    <row r="1033" spans="2:10" ht="35.1" customHeight="1">
      <c r="B1033" s="211"/>
      <c r="C1033" s="211"/>
      <c r="D1033" s="104"/>
      <c r="E1033" s="201"/>
      <c r="F1033" s="104"/>
      <c r="G1033" s="104"/>
      <c r="H1033" s="104"/>
      <c r="I1033" s="104"/>
      <c r="J1033" s="104"/>
    </row>
    <row r="1034" spans="2:10" ht="35.1" customHeight="1">
      <c r="B1034" s="211"/>
      <c r="C1034" s="211"/>
      <c r="D1034" s="104"/>
      <c r="E1034" s="201"/>
      <c r="F1034" s="104"/>
      <c r="G1034" s="104"/>
      <c r="H1034" s="104"/>
      <c r="I1034" s="104"/>
      <c r="J1034" s="104"/>
    </row>
    <row r="1035" spans="2:10" ht="35.1" customHeight="1">
      <c r="B1035" s="211"/>
      <c r="C1035" s="211"/>
      <c r="D1035" s="104"/>
      <c r="E1035" s="201"/>
      <c r="F1035" s="104"/>
      <c r="G1035" s="104"/>
      <c r="H1035" s="104"/>
      <c r="I1035" s="104"/>
      <c r="J1035" s="104"/>
    </row>
    <row r="1036" spans="2:10" ht="35.1" customHeight="1">
      <c r="B1036" s="211"/>
      <c r="C1036" s="211"/>
      <c r="D1036" s="104"/>
      <c r="E1036" s="201"/>
      <c r="F1036" s="104"/>
      <c r="G1036" s="104"/>
      <c r="H1036" s="104"/>
      <c r="I1036" s="104"/>
      <c r="J1036" s="104"/>
    </row>
    <row r="1037" spans="2:10" ht="35.1" customHeight="1">
      <c r="B1037" s="211"/>
      <c r="C1037" s="211"/>
      <c r="D1037" s="104"/>
      <c r="E1037" s="201"/>
      <c r="F1037" s="104"/>
      <c r="G1037" s="104"/>
      <c r="H1037" s="104"/>
      <c r="I1037" s="104"/>
      <c r="J1037" s="104"/>
    </row>
    <row r="1038" spans="2:10" ht="35.1" customHeight="1">
      <c r="B1038" s="211"/>
      <c r="C1038" s="211"/>
      <c r="D1038" s="104"/>
      <c r="E1038" s="201"/>
      <c r="F1038" s="104"/>
      <c r="G1038" s="104"/>
      <c r="H1038" s="104"/>
      <c r="I1038" s="104"/>
      <c r="J1038" s="104"/>
    </row>
    <row r="1039" spans="2:10" ht="35.1" customHeight="1">
      <c r="B1039" s="211"/>
      <c r="C1039" s="211"/>
      <c r="D1039" s="104"/>
      <c r="E1039" s="201"/>
      <c r="F1039" s="104"/>
      <c r="G1039" s="104"/>
      <c r="H1039" s="104"/>
      <c r="I1039" s="104"/>
      <c r="J1039" s="104"/>
    </row>
    <row r="1040" spans="2:10" ht="35.1" customHeight="1">
      <c r="B1040" s="211"/>
      <c r="C1040" s="211"/>
      <c r="D1040" s="104"/>
      <c r="E1040" s="201"/>
      <c r="F1040" s="104"/>
      <c r="G1040" s="104"/>
      <c r="H1040" s="104"/>
      <c r="I1040" s="104"/>
      <c r="J1040" s="104"/>
    </row>
    <row r="1041" spans="2:10" ht="35.1" customHeight="1">
      <c r="B1041" s="211"/>
      <c r="C1041" s="211"/>
      <c r="D1041" s="104"/>
      <c r="E1041" s="201"/>
      <c r="F1041" s="104"/>
      <c r="G1041" s="104"/>
      <c r="H1041" s="104"/>
      <c r="I1041" s="104"/>
      <c r="J1041" s="104"/>
    </row>
    <row r="1042" spans="2:10" ht="35.1" customHeight="1">
      <c r="B1042" s="211"/>
      <c r="C1042" s="211"/>
      <c r="D1042" s="104"/>
      <c r="E1042" s="201"/>
      <c r="F1042" s="104"/>
      <c r="G1042" s="104"/>
      <c r="H1042" s="104"/>
      <c r="I1042" s="104"/>
      <c r="J1042" s="104"/>
    </row>
    <row r="1043" spans="2:10" ht="35.1" customHeight="1">
      <c r="B1043" s="211"/>
      <c r="C1043" s="211"/>
      <c r="D1043" s="104"/>
      <c r="E1043" s="201"/>
      <c r="F1043" s="104"/>
      <c r="G1043" s="104"/>
      <c r="H1043" s="104"/>
      <c r="I1043" s="104"/>
      <c r="J1043" s="104"/>
    </row>
    <row r="1044" spans="2:10" ht="35.1" customHeight="1">
      <c r="B1044" s="211"/>
      <c r="C1044" s="211"/>
      <c r="D1044" s="104"/>
      <c r="E1044" s="201"/>
      <c r="F1044" s="104"/>
      <c r="G1044" s="104"/>
      <c r="H1044" s="104"/>
      <c r="I1044" s="104"/>
      <c r="J1044" s="104"/>
    </row>
    <row r="1045" spans="2:10" ht="35.1" customHeight="1">
      <c r="B1045" s="211"/>
      <c r="C1045" s="211"/>
      <c r="D1045" s="104"/>
      <c r="E1045" s="201"/>
      <c r="F1045" s="104"/>
      <c r="G1045" s="104"/>
      <c r="H1045" s="104"/>
      <c r="I1045" s="104"/>
      <c r="J1045" s="104"/>
    </row>
    <row r="1046" spans="2:10" ht="35.1" customHeight="1">
      <c r="B1046" s="211"/>
      <c r="C1046" s="211"/>
      <c r="D1046" s="104"/>
      <c r="E1046" s="201"/>
      <c r="F1046" s="104"/>
      <c r="G1046" s="104"/>
      <c r="H1046" s="104"/>
      <c r="I1046" s="104"/>
      <c r="J1046" s="104"/>
    </row>
    <row r="1047" spans="2:10" ht="35.1" customHeight="1">
      <c r="B1047" s="211"/>
      <c r="C1047" s="211"/>
      <c r="D1047" s="104"/>
      <c r="E1047" s="201"/>
      <c r="F1047" s="104"/>
      <c r="G1047" s="104"/>
      <c r="H1047" s="104"/>
      <c r="I1047" s="104"/>
      <c r="J1047" s="104"/>
    </row>
    <row r="1048" spans="2:10" ht="35.1" customHeight="1">
      <c r="B1048" s="211"/>
      <c r="C1048" s="211"/>
      <c r="D1048" s="104"/>
      <c r="E1048" s="201"/>
      <c r="F1048" s="104"/>
      <c r="G1048" s="104"/>
      <c r="H1048" s="104"/>
      <c r="I1048" s="104"/>
      <c r="J1048" s="104"/>
    </row>
    <row r="1049" spans="2:10" ht="35.1" customHeight="1">
      <c r="B1049" s="211"/>
      <c r="C1049" s="211"/>
      <c r="D1049" s="104"/>
      <c r="E1049" s="201"/>
      <c r="F1049" s="104"/>
      <c r="G1049" s="104"/>
      <c r="H1049" s="104"/>
      <c r="I1049" s="104"/>
      <c r="J1049" s="104"/>
    </row>
    <row r="1050" spans="2:10" ht="35.1" customHeight="1">
      <c r="B1050" s="211"/>
      <c r="C1050" s="211"/>
      <c r="D1050" s="104"/>
      <c r="E1050" s="201"/>
      <c r="F1050" s="104"/>
      <c r="G1050" s="104"/>
      <c r="H1050" s="104"/>
      <c r="I1050" s="104"/>
      <c r="J1050" s="104"/>
    </row>
    <row r="1051" spans="2:10" ht="35.1" customHeight="1">
      <c r="B1051" s="211"/>
      <c r="C1051" s="211"/>
      <c r="D1051" s="104"/>
      <c r="E1051" s="201"/>
      <c r="F1051" s="104"/>
      <c r="G1051" s="104"/>
      <c r="H1051" s="104"/>
      <c r="I1051" s="104"/>
      <c r="J1051" s="104"/>
    </row>
    <row r="1052" spans="2:10" ht="35.1" customHeight="1">
      <c r="B1052" s="211"/>
      <c r="C1052" s="211"/>
      <c r="D1052" s="104"/>
      <c r="E1052" s="201"/>
      <c r="F1052" s="104"/>
      <c r="G1052" s="104"/>
      <c r="H1052" s="104"/>
      <c r="I1052" s="104"/>
      <c r="J1052" s="104"/>
    </row>
    <row r="1053" spans="2:10" ht="35.1" customHeight="1">
      <c r="B1053" s="211"/>
      <c r="C1053" s="211"/>
      <c r="D1053" s="104"/>
      <c r="E1053" s="201"/>
      <c r="F1053" s="104"/>
      <c r="G1053" s="104"/>
      <c r="H1053" s="104"/>
      <c r="I1053" s="104"/>
      <c r="J1053" s="104"/>
    </row>
    <row r="1054" spans="2:10" ht="35.1" customHeight="1">
      <c r="B1054" s="211"/>
      <c r="C1054" s="211"/>
      <c r="D1054" s="104"/>
      <c r="E1054" s="201"/>
      <c r="F1054" s="104"/>
      <c r="G1054" s="104"/>
      <c r="H1054" s="104"/>
      <c r="I1054" s="104"/>
      <c r="J1054" s="104"/>
    </row>
    <row r="1055" spans="2:10" ht="35.1" customHeight="1">
      <c r="B1055" s="211"/>
      <c r="C1055" s="211"/>
      <c r="D1055" s="104"/>
      <c r="E1055" s="201"/>
      <c r="F1055" s="104"/>
      <c r="G1055" s="104"/>
      <c r="H1055" s="104"/>
      <c r="I1055" s="104"/>
      <c r="J1055" s="104"/>
    </row>
    <row r="1056" spans="2:10" ht="35.1" customHeight="1">
      <c r="B1056" s="211"/>
      <c r="C1056" s="211"/>
      <c r="D1056" s="104"/>
      <c r="E1056" s="201"/>
      <c r="F1056" s="104"/>
      <c r="G1056" s="104"/>
      <c r="H1056" s="104"/>
      <c r="I1056" s="104"/>
      <c r="J1056" s="104"/>
    </row>
    <row r="1057" spans="2:10" ht="35.1" customHeight="1">
      <c r="B1057" s="211"/>
      <c r="C1057" s="211"/>
      <c r="D1057" s="104"/>
      <c r="E1057" s="201"/>
      <c r="F1057" s="104"/>
      <c r="G1057" s="104"/>
      <c r="H1057" s="104"/>
      <c r="I1057" s="104"/>
      <c r="J1057" s="104"/>
    </row>
    <row r="1058" spans="2:10" ht="35.1" customHeight="1">
      <c r="B1058" s="211"/>
      <c r="C1058" s="211"/>
      <c r="D1058" s="104"/>
      <c r="E1058" s="201"/>
      <c r="F1058" s="104"/>
      <c r="G1058" s="104"/>
      <c r="H1058" s="104"/>
      <c r="I1058" s="104"/>
      <c r="J1058" s="104"/>
    </row>
    <row r="1059" spans="2:10" ht="35.1" customHeight="1">
      <c r="B1059" s="211"/>
      <c r="C1059" s="211"/>
      <c r="D1059" s="104"/>
      <c r="E1059" s="201"/>
      <c r="F1059" s="104"/>
      <c r="G1059" s="104"/>
      <c r="H1059" s="104"/>
      <c r="I1059" s="104"/>
      <c r="J1059" s="104"/>
    </row>
    <row r="1060" spans="2:10" ht="35.1" customHeight="1">
      <c r="B1060" s="211"/>
      <c r="C1060" s="211"/>
      <c r="D1060" s="104"/>
      <c r="E1060" s="201"/>
      <c r="F1060" s="104"/>
      <c r="G1060" s="104"/>
      <c r="H1060" s="104"/>
      <c r="I1060" s="104"/>
      <c r="J1060" s="104"/>
    </row>
    <row r="1061" spans="2:10" ht="35.1" customHeight="1">
      <c r="B1061" s="211"/>
      <c r="C1061" s="211"/>
      <c r="D1061" s="104"/>
      <c r="E1061" s="201"/>
      <c r="F1061" s="104"/>
      <c r="G1061" s="104"/>
      <c r="H1061" s="104"/>
      <c r="I1061" s="104"/>
      <c r="J1061" s="104"/>
    </row>
    <row r="1062" spans="2:10" ht="35.1" customHeight="1">
      <c r="B1062" s="211"/>
      <c r="C1062" s="211"/>
      <c r="D1062" s="104"/>
      <c r="E1062" s="201"/>
      <c r="F1062" s="104"/>
      <c r="G1062" s="104"/>
      <c r="H1062" s="104"/>
      <c r="I1062" s="104"/>
      <c r="J1062" s="104"/>
    </row>
    <row r="1063" spans="2:10" ht="35.1" customHeight="1">
      <c r="B1063" s="211"/>
      <c r="C1063" s="211"/>
      <c r="D1063" s="104"/>
      <c r="E1063" s="201"/>
      <c r="F1063" s="104"/>
      <c r="G1063" s="104"/>
      <c r="H1063" s="104"/>
      <c r="I1063" s="104"/>
      <c r="J1063" s="104"/>
    </row>
    <row r="1064" spans="2:10" ht="35.1" customHeight="1">
      <c r="B1064" s="211"/>
      <c r="C1064" s="211"/>
      <c r="D1064" s="104"/>
      <c r="E1064" s="201"/>
      <c r="F1064" s="104"/>
      <c r="G1064" s="104"/>
      <c r="H1064" s="104"/>
      <c r="I1064" s="104"/>
      <c r="J1064" s="104"/>
    </row>
    <row r="1065" spans="2:10" ht="35.1" customHeight="1">
      <c r="B1065" s="211"/>
      <c r="C1065" s="211"/>
      <c r="D1065" s="104"/>
      <c r="E1065" s="201"/>
      <c r="F1065" s="104"/>
      <c r="G1065" s="104"/>
      <c r="H1065" s="104"/>
      <c r="I1065" s="104"/>
      <c r="J1065" s="104"/>
    </row>
    <row r="1066" spans="2:10" ht="35.1" customHeight="1">
      <c r="B1066" s="211"/>
      <c r="C1066" s="211"/>
      <c r="D1066" s="104"/>
      <c r="E1066" s="201"/>
      <c r="F1066" s="104"/>
      <c r="G1066" s="104"/>
      <c r="H1066" s="104"/>
      <c r="I1066" s="104"/>
      <c r="J1066" s="104"/>
    </row>
    <row r="1067" spans="2:10" ht="35.1" customHeight="1">
      <c r="B1067" s="211"/>
      <c r="C1067" s="211"/>
      <c r="D1067" s="104"/>
      <c r="E1067" s="201"/>
      <c r="F1067" s="104"/>
      <c r="G1067" s="104"/>
      <c r="H1067" s="104"/>
      <c r="I1067" s="104"/>
      <c r="J1067" s="104"/>
    </row>
    <row r="1068" spans="2:10" ht="35.1" customHeight="1">
      <c r="B1068" s="211"/>
      <c r="C1068" s="211"/>
      <c r="D1068" s="104"/>
      <c r="E1068" s="201"/>
      <c r="F1068" s="104"/>
      <c r="G1068" s="104"/>
      <c r="H1068" s="104"/>
      <c r="I1068" s="104"/>
      <c r="J1068" s="104"/>
    </row>
    <row r="1069" spans="2:10" ht="35.1" customHeight="1">
      <c r="B1069" s="211"/>
      <c r="C1069" s="211"/>
      <c r="D1069" s="104"/>
      <c r="E1069" s="201"/>
      <c r="F1069" s="104"/>
      <c r="G1069" s="104"/>
      <c r="H1069" s="104"/>
      <c r="I1069" s="104"/>
      <c r="J1069" s="104"/>
    </row>
    <row r="1070" spans="2:10" ht="35.1" customHeight="1">
      <c r="B1070" s="211"/>
      <c r="C1070" s="211"/>
      <c r="D1070" s="104"/>
      <c r="E1070" s="201"/>
      <c r="F1070" s="104"/>
      <c r="G1070" s="104"/>
      <c r="H1070" s="104"/>
      <c r="I1070" s="104"/>
      <c r="J1070" s="104"/>
    </row>
    <row r="1071" spans="2:10" ht="35.1" customHeight="1">
      <c r="B1071" s="211"/>
      <c r="C1071" s="211"/>
      <c r="D1071" s="104"/>
      <c r="E1071" s="201"/>
      <c r="F1071" s="104"/>
      <c r="G1071" s="104"/>
      <c r="H1071" s="104"/>
      <c r="I1071" s="104"/>
      <c r="J1071" s="104"/>
    </row>
    <row r="1072" spans="2:10" ht="35.1" customHeight="1">
      <c r="B1072" s="211"/>
      <c r="C1072" s="211"/>
      <c r="D1072" s="104"/>
      <c r="E1072" s="201"/>
      <c r="F1072" s="104"/>
      <c r="G1072" s="104"/>
      <c r="H1072" s="104"/>
      <c r="I1072" s="104"/>
      <c r="J1072" s="104"/>
    </row>
    <row r="1073" spans="2:10" ht="35.1" customHeight="1">
      <c r="B1073" s="211"/>
      <c r="C1073" s="211"/>
      <c r="D1073" s="104"/>
      <c r="E1073" s="201"/>
      <c r="F1073" s="104"/>
      <c r="G1073" s="104"/>
      <c r="H1073" s="104"/>
      <c r="I1073" s="104"/>
      <c r="J1073" s="104"/>
    </row>
    <row r="1074" spans="2:10" ht="35.1" customHeight="1">
      <c r="B1074" s="211"/>
      <c r="C1074" s="211"/>
      <c r="D1074" s="104"/>
      <c r="E1074" s="201"/>
      <c r="F1074" s="104"/>
      <c r="G1074" s="104"/>
      <c r="H1074" s="104"/>
      <c r="I1074" s="104"/>
      <c r="J1074" s="104"/>
    </row>
    <row r="1075" spans="2:10" ht="35.1" customHeight="1">
      <c r="B1075" s="211"/>
      <c r="C1075" s="211"/>
      <c r="D1075" s="104"/>
      <c r="E1075" s="201"/>
      <c r="F1075" s="104"/>
      <c r="G1075" s="104"/>
      <c r="H1075" s="104"/>
      <c r="I1075" s="104"/>
      <c r="J1075" s="104"/>
    </row>
    <row r="1076" spans="2:10" ht="35.1" customHeight="1">
      <c r="B1076" s="211"/>
      <c r="C1076" s="211"/>
      <c r="D1076" s="104"/>
      <c r="E1076" s="201"/>
      <c r="F1076" s="104"/>
      <c r="G1076" s="104"/>
      <c r="H1076" s="104"/>
      <c r="I1076" s="104"/>
      <c r="J1076" s="104"/>
    </row>
    <row r="1077" spans="2:10" ht="35.1" customHeight="1">
      <c r="B1077" s="211"/>
      <c r="C1077" s="211"/>
      <c r="D1077" s="104"/>
      <c r="E1077" s="201"/>
      <c r="F1077" s="104"/>
      <c r="G1077" s="104"/>
      <c r="H1077" s="104"/>
      <c r="I1077" s="104"/>
      <c r="J1077" s="104"/>
    </row>
    <row r="1078" spans="2:10" ht="35.1" customHeight="1">
      <c r="B1078" s="211"/>
      <c r="C1078" s="211"/>
      <c r="D1078" s="104"/>
      <c r="E1078" s="201"/>
      <c r="F1078" s="104"/>
      <c r="G1078" s="104"/>
      <c r="H1078" s="104"/>
      <c r="I1078" s="104"/>
      <c r="J1078" s="104"/>
    </row>
    <row r="1079" spans="2:10" ht="35.1" customHeight="1">
      <c r="B1079" s="211"/>
      <c r="C1079" s="211"/>
      <c r="D1079" s="104"/>
      <c r="E1079" s="201"/>
      <c r="F1079" s="104"/>
      <c r="G1079" s="104"/>
      <c r="H1079" s="104"/>
      <c r="I1079" s="104"/>
      <c r="J1079" s="104"/>
    </row>
    <row r="1080" spans="2:10" ht="35.1" customHeight="1">
      <c r="B1080" s="211"/>
      <c r="C1080" s="211"/>
      <c r="D1080" s="104"/>
      <c r="E1080" s="201"/>
      <c r="F1080" s="104"/>
      <c r="G1080" s="104"/>
      <c r="H1080" s="104"/>
      <c r="I1080" s="104"/>
      <c r="J1080" s="104"/>
    </row>
    <row r="1081" spans="2:10" ht="35.1" customHeight="1">
      <c r="B1081" s="211"/>
      <c r="C1081" s="211"/>
      <c r="D1081" s="104"/>
      <c r="E1081" s="201"/>
      <c r="F1081" s="104"/>
      <c r="G1081" s="104"/>
      <c r="H1081" s="104"/>
      <c r="I1081" s="104"/>
      <c r="J1081" s="104"/>
    </row>
    <row r="1082" spans="2:10" ht="35.1" customHeight="1">
      <c r="B1082" s="211"/>
      <c r="C1082" s="211"/>
      <c r="D1082" s="104"/>
      <c r="E1082" s="201"/>
      <c r="F1082" s="104"/>
      <c r="G1082" s="104"/>
      <c r="H1082" s="104"/>
      <c r="I1082" s="104"/>
      <c r="J1082" s="104"/>
    </row>
    <row r="1083" spans="2:10" ht="35.1" customHeight="1">
      <c r="B1083" s="211"/>
      <c r="C1083" s="211"/>
      <c r="D1083" s="104"/>
      <c r="E1083" s="201"/>
      <c r="F1083" s="104"/>
      <c r="G1083" s="104"/>
      <c r="H1083" s="104"/>
      <c r="I1083" s="104"/>
      <c r="J1083" s="104"/>
    </row>
    <row r="1084" spans="2:10" ht="35.1" customHeight="1">
      <c r="B1084" s="211"/>
      <c r="C1084" s="211"/>
      <c r="D1084" s="104"/>
      <c r="E1084" s="201"/>
      <c r="F1084" s="104"/>
      <c r="G1084" s="104"/>
      <c r="H1084" s="104"/>
      <c r="I1084" s="104"/>
      <c r="J1084" s="104"/>
    </row>
    <row r="1085" spans="2:10" ht="35.1" customHeight="1">
      <c r="B1085" s="211"/>
      <c r="C1085" s="211"/>
      <c r="D1085" s="104"/>
      <c r="E1085" s="201"/>
      <c r="F1085" s="104"/>
      <c r="G1085" s="104"/>
      <c r="H1085" s="104"/>
      <c r="I1085" s="104"/>
      <c r="J1085" s="104"/>
    </row>
    <row r="1086" spans="2:10" ht="35.1" customHeight="1">
      <c r="B1086" s="211"/>
      <c r="C1086" s="211"/>
      <c r="D1086" s="104"/>
      <c r="E1086" s="201"/>
      <c r="F1086" s="104"/>
      <c r="G1086" s="104"/>
      <c r="H1086" s="104"/>
      <c r="I1086" s="104"/>
      <c r="J1086" s="104"/>
    </row>
    <row r="1087" spans="2:10" ht="35.1" customHeight="1">
      <c r="B1087" s="211"/>
      <c r="C1087" s="211"/>
      <c r="D1087" s="104"/>
      <c r="E1087" s="201"/>
      <c r="F1087" s="104"/>
      <c r="G1087" s="104"/>
      <c r="H1087" s="104"/>
      <c r="I1087" s="104"/>
      <c r="J1087" s="104"/>
    </row>
    <row r="1088" spans="2:10" ht="35.1" customHeight="1">
      <c r="B1088" s="211"/>
      <c r="C1088" s="211"/>
      <c r="D1088" s="104"/>
      <c r="E1088" s="201"/>
      <c r="F1088" s="104"/>
      <c r="G1088" s="104"/>
      <c r="H1088" s="104"/>
      <c r="I1088" s="104"/>
      <c r="J1088" s="104"/>
    </row>
    <row r="1089" spans="2:10" ht="35.1" customHeight="1">
      <c r="B1089" s="211"/>
      <c r="C1089" s="211"/>
      <c r="D1089" s="104"/>
      <c r="E1089" s="201"/>
      <c r="F1089" s="104"/>
      <c r="G1089" s="104"/>
      <c r="H1089" s="104"/>
      <c r="I1089" s="104"/>
      <c r="J1089" s="104"/>
    </row>
    <row r="1090" spans="2:10" ht="35.1" customHeight="1">
      <c r="B1090" s="211"/>
      <c r="C1090" s="211"/>
      <c r="D1090" s="104"/>
      <c r="E1090" s="201"/>
      <c r="F1090" s="104"/>
      <c r="G1090" s="104"/>
      <c r="H1090" s="104"/>
      <c r="I1090" s="104"/>
      <c r="J1090" s="104"/>
    </row>
    <row r="1091" spans="2:10" ht="35.1" customHeight="1">
      <c r="B1091" s="211"/>
      <c r="C1091" s="211"/>
      <c r="D1091" s="104"/>
      <c r="E1091" s="201"/>
      <c r="F1091" s="104"/>
      <c r="G1091" s="104"/>
      <c r="H1091" s="104"/>
      <c r="I1091" s="104"/>
      <c r="J1091" s="104"/>
    </row>
    <row r="1092" spans="2:10" ht="35.1" customHeight="1">
      <c r="B1092" s="211"/>
      <c r="C1092" s="211"/>
      <c r="D1092" s="104"/>
      <c r="E1092" s="201"/>
      <c r="F1092" s="104"/>
      <c r="G1092" s="104"/>
      <c r="H1092" s="104"/>
      <c r="I1092" s="104"/>
      <c r="J1092" s="104"/>
    </row>
    <row r="1093" spans="2:10" ht="35.1" customHeight="1">
      <c r="B1093" s="211"/>
      <c r="C1093" s="211"/>
      <c r="D1093" s="104"/>
      <c r="E1093" s="201"/>
      <c r="F1093" s="104"/>
      <c r="G1093" s="104"/>
      <c r="H1093" s="104"/>
      <c r="I1093" s="104"/>
      <c r="J1093" s="104"/>
    </row>
    <row r="1094" spans="2:10" ht="35.1" customHeight="1">
      <c r="B1094" s="211"/>
      <c r="C1094" s="211"/>
      <c r="D1094" s="104"/>
      <c r="E1094" s="201"/>
      <c r="F1094" s="104"/>
      <c r="G1094" s="104"/>
      <c r="H1094" s="104"/>
      <c r="I1094" s="104"/>
      <c r="J1094" s="104"/>
    </row>
    <row r="1095" spans="2:10" ht="35.1" customHeight="1">
      <c r="B1095" s="211"/>
      <c r="C1095" s="211"/>
      <c r="D1095" s="104"/>
      <c r="E1095" s="201"/>
      <c r="F1095" s="104"/>
      <c r="G1095" s="104"/>
      <c r="H1095" s="104"/>
      <c r="I1095" s="104"/>
      <c r="J1095" s="104"/>
    </row>
    <row r="1096" spans="2:10" ht="35.1" customHeight="1">
      <c r="B1096" s="211"/>
      <c r="C1096" s="211"/>
      <c r="D1096" s="104"/>
      <c r="E1096" s="201"/>
      <c r="F1096" s="104"/>
      <c r="G1096" s="104"/>
      <c r="H1096" s="104"/>
      <c r="I1096" s="104"/>
      <c r="J1096" s="104"/>
    </row>
    <row r="1097" spans="2:10" ht="35.1" customHeight="1">
      <c r="B1097" s="211"/>
      <c r="C1097" s="211"/>
      <c r="D1097" s="104"/>
      <c r="E1097" s="201"/>
      <c r="F1097" s="104"/>
      <c r="G1097" s="104"/>
      <c r="H1097" s="104"/>
      <c r="I1097" s="104"/>
      <c r="J1097" s="104"/>
    </row>
    <row r="1098" spans="2:10" ht="35.1" customHeight="1">
      <c r="B1098" s="211"/>
      <c r="C1098" s="211"/>
      <c r="D1098" s="104"/>
      <c r="E1098" s="201"/>
      <c r="F1098" s="104"/>
      <c r="G1098" s="104"/>
      <c r="H1098" s="104"/>
      <c r="I1098" s="104"/>
      <c r="J1098" s="104"/>
    </row>
    <row r="1099" spans="2:10" ht="35.1" customHeight="1">
      <c r="B1099" s="211"/>
      <c r="C1099" s="211"/>
      <c r="D1099" s="104"/>
      <c r="E1099" s="201"/>
      <c r="F1099" s="104"/>
      <c r="G1099" s="104"/>
      <c r="H1099" s="104"/>
      <c r="I1099" s="104"/>
      <c r="J1099" s="104"/>
    </row>
    <row r="1100" spans="2:10" ht="35.1" customHeight="1">
      <c r="B1100" s="211"/>
      <c r="C1100" s="211"/>
      <c r="D1100" s="104"/>
      <c r="E1100" s="201"/>
      <c r="F1100" s="104"/>
      <c r="G1100" s="104"/>
      <c r="H1100" s="104"/>
      <c r="I1100" s="104"/>
      <c r="J1100" s="104"/>
    </row>
    <row r="1101" spans="2:10" ht="35.1" customHeight="1">
      <c r="B1101" s="211"/>
      <c r="C1101" s="211"/>
      <c r="D1101" s="104"/>
      <c r="E1101" s="201"/>
      <c r="F1101" s="104"/>
      <c r="G1101" s="104"/>
      <c r="H1101" s="104"/>
      <c r="I1101" s="104"/>
      <c r="J1101" s="104"/>
    </row>
    <row r="1102" spans="2:10" ht="35.1" customHeight="1">
      <c r="B1102" s="211"/>
      <c r="C1102" s="211"/>
      <c r="D1102" s="104"/>
      <c r="E1102" s="201"/>
      <c r="F1102" s="104"/>
      <c r="G1102" s="104"/>
      <c r="H1102" s="104"/>
      <c r="I1102" s="104"/>
      <c r="J1102" s="104"/>
    </row>
    <row r="1103" spans="2:10" ht="35.1" customHeight="1">
      <c r="B1103" s="211"/>
      <c r="C1103" s="211"/>
      <c r="D1103" s="104"/>
      <c r="E1103" s="201"/>
      <c r="F1103" s="104"/>
      <c r="G1103" s="104"/>
      <c r="H1103" s="104"/>
      <c r="I1103" s="104"/>
      <c r="J1103" s="104"/>
    </row>
    <row r="1104" spans="2:10" ht="35.1" customHeight="1">
      <c r="B1104" s="211"/>
      <c r="C1104" s="211"/>
      <c r="D1104" s="104"/>
      <c r="E1104" s="201"/>
      <c r="F1104" s="104"/>
      <c r="G1104" s="104"/>
      <c r="H1104" s="104"/>
      <c r="I1104" s="104"/>
      <c r="J1104" s="104"/>
    </row>
    <row r="1105" spans="2:10" ht="35.1" customHeight="1">
      <c r="B1105" s="211"/>
      <c r="C1105" s="211"/>
      <c r="D1105" s="104"/>
      <c r="E1105" s="201"/>
      <c r="F1105" s="104"/>
      <c r="G1105" s="104"/>
      <c r="H1105" s="104"/>
      <c r="I1105" s="104"/>
      <c r="J1105" s="104"/>
    </row>
    <row r="1106" spans="2:10" ht="35.1" customHeight="1">
      <c r="B1106" s="211"/>
      <c r="C1106" s="211"/>
      <c r="D1106" s="104"/>
      <c r="E1106" s="201"/>
      <c r="F1106" s="104"/>
      <c r="G1106" s="104"/>
      <c r="H1106" s="104"/>
      <c r="I1106" s="104"/>
      <c r="J1106" s="104"/>
    </row>
    <row r="1107" spans="2:10" ht="35.1" customHeight="1">
      <c r="B1107" s="211"/>
      <c r="C1107" s="211"/>
      <c r="D1107" s="104"/>
      <c r="E1107" s="201"/>
      <c r="F1107" s="104"/>
      <c r="G1107" s="104"/>
      <c r="H1107" s="104"/>
      <c r="I1107" s="104"/>
      <c r="J1107" s="104"/>
    </row>
    <row r="1108" spans="2:10" ht="35.1" customHeight="1">
      <c r="B1108" s="211"/>
      <c r="C1108" s="211"/>
      <c r="D1108" s="104"/>
      <c r="E1108" s="201"/>
      <c r="F1108" s="104"/>
      <c r="G1108" s="104"/>
      <c r="H1108" s="104"/>
      <c r="I1108" s="104"/>
      <c r="J1108" s="104"/>
    </row>
    <row r="1109" spans="2:10" ht="35.1" customHeight="1">
      <c r="B1109" s="211"/>
      <c r="C1109" s="211"/>
      <c r="D1109" s="104"/>
      <c r="E1109" s="201"/>
      <c r="F1109" s="104"/>
      <c r="G1109" s="104"/>
      <c r="H1109" s="104"/>
      <c r="I1109" s="104"/>
      <c r="J1109" s="104"/>
    </row>
    <row r="1110" spans="2:10" ht="35.1" customHeight="1">
      <c r="B1110" s="211"/>
      <c r="C1110" s="211"/>
      <c r="D1110" s="104"/>
      <c r="E1110" s="201"/>
      <c r="F1110" s="104"/>
      <c r="G1110" s="104"/>
      <c r="H1110" s="104"/>
      <c r="I1110" s="104"/>
      <c r="J1110" s="104"/>
    </row>
    <row r="1111" spans="2:10" ht="35.1" customHeight="1">
      <c r="B1111" s="211"/>
      <c r="C1111" s="211"/>
      <c r="D1111" s="104"/>
      <c r="E1111" s="201"/>
      <c r="F1111" s="104"/>
      <c r="G1111" s="104"/>
      <c r="H1111" s="104"/>
      <c r="I1111" s="104"/>
      <c r="J1111" s="104"/>
    </row>
    <row r="1112" spans="2:10" ht="35.1" customHeight="1">
      <c r="B1112" s="211"/>
      <c r="C1112" s="211"/>
      <c r="D1112" s="104"/>
      <c r="E1112" s="201"/>
      <c r="F1112" s="104"/>
      <c r="G1112" s="104"/>
      <c r="H1112" s="104"/>
      <c r="I1112" s="104"/>
      <c r="J1112" s="104"/>
    </row>
    <row r="1113" spans="2:10" ht="35.1" customHeight="1">
      <c r="B1113" s="211"/>
      <c r="C1113" s="211"/>
      <c r="D1113" s="104"/>
      <c r="E1113" s="201"/>
      <c r="F1113" s="104"/>
      <c r="G1113" s="104"/>
      <c r="H1113" s="104"/>
      <c r="I1113" s="104"/>
      <c r="J1113" s="104"/>
    </row>
    <row r="1114" spans="2:10" ht="35.1" customHeight="1">
      <c r="B1114" s="211"/>
      <c r="C1114" s="211"/>
      <c r="D1114" s="104"/>
      <c r="E1114" s="201"/>
      <c r="F1114" s="104"/>
      <c r="G1114" s="104"/>
      <c r="H1114" s="104"/>
      <c r="I1114" s="104"/>
      <c r="J1114" s="104"/>
    </row>
    <row r="1115" spans="2:10" ht="35.1" customHeight="1">
      <c r="B1115" s="211"/>
      <c r="C1115" s="211"/>
      <c r="D1115" s="104"/>
      <c r="E1115" s="201"/>
      <c r="F1115" s="104"/>
      <c r="G1115" s="104"/>
      <c r="H1115" s="104"/>
      <c r="I1115" s="104"/>
      <c r="J1115" s="104"/>
    </row>
    <row r="1116" spans="2:10" ht="35.1" customHeight="1">
      <c r="B1116" s="211"/>
      <c r="C1116" s="211"/>
      <c r="D1116" s="104"/>
      <c r="E1116" s="201"/>
      <c r="F1116" s="104"/>
      <c r="G1116" s="104"/>
      <c r="H1116" s="104"/>
      <c r="I1116" s="104"/>
      <c r="J1116" s="104"/>
    </row>
    <row r="1117" spans="2:10" ht="35.1" customHeight="1">
      <c r="B1117" s="211"/>
      <c r="C1117" s="211"/>
      <c r="D1117" s="104"/>
      <c r="E1117" s="201"/>
      <c r="F1117" s="104"/>
      <c r="G1117" s="104"/>
      <c r="H1117" s="104"/>
      <c r="I1117" s="104"/>
      <c r="J1117" s="104"/>
    </row>
    <row r="1118" spans="2:10" ht="35.1" customHeight="1">
      <c r="B1118" s="211"/>
      <c r="C1118" s="211"/>
      <c r="D1118" s="104"/>
      <c r="E1118" s="201"/>
      <c r="F1118" s="104"/>
      <c r="G1118" s="104"/>
      <c r="H1118" s="104"/>
      <c r="I1118" s="104"/>
      <c r="J1118" s="104"/>
    </row>
    <row r="1119" spans="2:10" ht="35.1" customHeight="1">
      <c r="B1119" s="211"/>
      <c r="C1119" s="211"/>
      <c r="D1119" s="104"/>
      <c r="E1119" s="201"/>
      <c r="F1119" s="104"/>
      <c r="G1119" s="104"/>
      <c r="H1119" s="104"/>
      <c r="I1119" s="104"/>
      <c r="J1119" s="104"/>
    </row>
    <row r="1120" spans="2:10" ht="35.1" customHeight="1">
      <c r="B1120" s="211"/>
      <c r="C1120" s="211"/>
      <c r="D1120" s="104"/>
      <c r="E1120" s="201"/>
      <c r="F1120" s="104"/>
      <c r="G1120" s="104"/>
      <c r="H1120" s="104"/>
      <c r="I1120" s="104"/>
      <c r="J1120" s="104"/>
    </row>
    <row r="1121" spans="2:10" ht="35.1" customHeight="1">
      <c r="B1121" s="211"/>
      <c r="C1121" s="211"/>
      <c r="D1121" s="104"/>
      <c r="E1121" s="201"/>
      <c r="F1121" s="104"/>
      <c r="G1121" s="104"/>
      <c r="H1121" s="104"/>
      <c r="I1121" s="104"/>
      <c r="J1121" s="104"/>
    </row>
    <row r="1122" spans="2:10" ht="35.1" customHeight="1">
      <c r="B1122" s="211"/>
      <c r="C1122" s="211"/>
      <c r="D1122" s="104"/>
      <c r="E1122" s="201"/>
      <c r="F1122" s="104"/>
      <c r="G1122" s="104"/>
      <c r="H1122" s="104"/>
      <c r="I1122" s="104"/>
      <c r="J1122" s="104"/>
    </row>
    <row r="1123" spans="2:10" ht="35.1" customHeight="1">
      <c r="B1123" s="211"/>
      <c r="C1123" s="211"/>
      <c r="D1123" s="104"/>
      <c r="E1123" s="201"/>
      <c r="F1123" s="104"/>
      <c r="G1123" s="104"/>
      <c r="H1123" s="104"/>
      <c r="I1123" s="104"/>
      <c r="J1123" s="104"/>
    </row>
    <row r="1124" spans="2:10" ht="35.1" customHeight="1">
      <c r="B1124" s="211"/>
      <c r="C1124" s="211"/>
      <c r="D1124" s="104"/>
      <c r="E1124" s="201"/>
      <c r="F1124" s="104"/>
      <c r="G1124" s="104"/>
      <c r="H1124" s="104"/>
      <c r="I1124" s="104"/>
      <c r="J1124" s="104"/>
    </row>
    <row r="1125" spans="2:10" ht="35.1" customHeight="1">
      <c r="B1125" s="211"/>
      <c r="C1125" s="211"/>
      <c r="D1125" s="104"/>
      <c r="E1125" s="201"/>
      <c r="F1125" s="104"/>
      <c r="G1125" s="104"/>
      <c r="H1125" s="104"/>
      <c r="I1125" s="104"/>
      <c r="J1125" s="104"/>
    </row>
    <row r="1126" spans="2:10" ht="35.1" customHeight="1">
      <c r="B1126" s="211"/>
      <c r="C1126" s="211"/>
      <c r="D1126" s="104"/>
      <c r="E1126" s="201"/>
      <c r="F1126" s="104"/>
      <c r="G1126" s="104"/>
      <c r="H1126" s="104"/>
      <c r="I1126" s="104"/>
      <c r="J1126" s="104"/>
    </row>
    <row r="1127" spans="2:10" ht="35.1" customHeight="1">
      <c r="B1127" s="211"/>
      <c r="C1127" s="211"/>
      <c r="D1127" s="104"/>
      <c r="E1127" s="201"/>
      <c r="F1127" s="104"/>
      <c r="G1127" s="104"/>
      <c r="H1127" s="104"/>
      <c r="I1127" s="104"/>
      <c r="J1127" s="104"/>
    </row>
    <row r="1128" spans="2:10" ht="35.1" customHeight="1">
      <c r="B1128" s="211"/>
      <c r="C1128" s="211"/>
      <c r="D1128" s="104"/>
      <c r="E1128" s="201"/>
      <c r="F1128" s="104"/>
      <c r="G1128" s="104"/>
      <c r="H1128" s="104"/>
      <c r="I1128" s="104"/>
      <c r="J1128" s="104"/>
    </row>
    <row r="1129" spans="2:10" ht="35.1" customHeight="1">
      <c r="B1129" s="211"/>
      <c r="C1129" s="211"/>
      <c r="D1129" s="104"/>
      <c r="E1129" s="201"/>
      <c r="F1129" s="104"/>
      <c r="G1129" s="104"/>
      <c r="H1129" s="104"/>
      <c r="I1129" s="104"/>
      <c r="J1129" s="104"/>
    </row>
    <row r="1130" spans="2:10" ht="35.1" customHeight="1">
      <c r="B1130" s="211"/>
      <c r="C1130" s="211"/>
      <c r="D1130" s="104"/>
      <c r="E1130" s="201"/>
      <c r="F1130" s="104"/>
      <c r="G1130" s="104"/>
      <c r="H1130" s="104"/>
      <c r="I1130" s="104"/>
      <c r="J1130" s="104"/>
    </row>
    <row r="1131" spans="2:10" ht="35.1" customHeight="1">
      <c r="B1131" s="211"/>
      <c r="C1131" s="211"/>
      <c r="D1131" s="104"/>
      <c r="E1131" s="201"/>
      <c r="F1131" s="104"/>
      <c r="G1131" s="104"/>
      <c r="H1131" s="104"/>
      <c r="I1131" s="104"/>
      <c r="J1131" s="104"/>
    </row>
    <row r="1132" spans="2:10" ht="35.1" customHeight="1">
      <c r="B1132" s="211"/>
      <c r="C1132" s="211"/>
      <c r="D1132" s="104"/>
      <c r="E1132" s="201"/>
      <c r="F1132" s="104"/>
      <c r="G1132" s="104"/>
      <c r="H1132" s="104"/>
      <c r="I1132" s="104"/>
      <c r="J1132" s="104"/>
    </row>
    <row r="1133" spans="2:10" ht="35.1" customHeight="1">
      <c r="B1133" s="211"/>
      <c r="C1133" s="211"/>
      <c r="D1133" s="104"/>
      <c r="E1133" s="201"/>
      <c r="F1133" s="104"/>
      <c r="G1133" s="104"/>
      <c r="H1133" s="104"/>
      <c r="I1133" s="104"/>
      <c r="J1133" s="104"/>
    </row>
    <row r="1134" spans="2:10" ht="35.1" customHeight="1">
      <c r="B1134" s="211"/>
      <c r="C1134" s="211"/>
      <c r="D1134" s="104"/>
      <c r="E1134" s="201"/>
      <c r="F1134" s="104"/>
      <c r="G1134" s="104"/>
      <c r="H1134" s="104"/>
      <c r="I1134" s="104"/>
      <c r="J1134" s="104"/>
    </row>
    <row r="1135" spans="2:10" ht="35.1" customHeight="1">
      <c r="B1135" s="211"/>
      <c r="C1135" s="211"/>
      <c r="D1135" s="104"/>
      <c r="E1135" s="201"/>
      <c r="F1135" s="104"/>
      <c r="G1135" s="104"/>
      <c r="H1135" s="104"/>
      <c r="I1135" s="104"/>
      <c r="J1135" s="104"/>
    </row>
    <row r="1136" spans="2:10" ht="35.1" customHeight="1">
      <c r="B1136" s="211"/>
      <c r="C1136" s="211"/>
      <c r="D1136" s="104"/>
      <c r="E1136" s="201"/>
      <c r="F1136" s="104"/>
      <c r="G1136" s="104"/>
      <c r="H1136" s="104"/>
      <c r="I1136" s="104"/>
      <c r="J1136" s="104"/>
    </row>
    <row r="1137" spans="2:10" ht="35.1" customHeight="1">
      <c r="B1137" s="211"/>
      <c r="C1137" s="211"/>
      <c r="D1137" s="104"/>
      <c r="E1137" s="201"/>
      <c r="F1137" s="104"/>
      <c r="G1137" s="104"/>
      <c r="H1137" s="104"/>
      <c r="I1137" s="104"/>
      <c r="J1137" s="104"/>
    </row>
    <row r="1138" spans="2:10" ht="35.1" customHeight="1">
      <c r="B1138" s="211"/>
      <c r="C1138" s="211"/>
      <c r="D1138" s="104"/>
      <c r="E1138" s="201"/>
      <c r="F1138" s="104"/>
      <c r="G1138" s="104"/>
      <c r="H1138" s="104"/>
      <c r="I1138" s="104"/>
      <c r="J1138" s="104"/>
    </row>
    <row r="1139" spans="2:10" ht="35.1" customHeight="1">
      <c r="B1139" s="211"/>
      <c r="C1139" s="211"/>
      <c r="D1139" s="104"/>
      <c r="E1139" s="201"/>
      <c r="F1139" s="104"/>
      <c r="G1139" s="104"/>
      <c r="H1139" s="104"/>
      <c r="I1139" s="104"/>
      <c r="J1139" s="104"/>
    </row>
    <row r="1140" spans="2:10" ht="35.1" customHeight="1">
      <c r="B1140" s="211"/>
      <c r="C1140" s="211"/>
      <c r="D1140" s="104"/>
      <c r="E1140" s="201"/>
      <c r="F1140" s="104"/>
      <c r="G1140" s="104"/>
      <c r="H1140" s="104"/>
      <c r="I1140" s="104"/>
      <c r="J1140" s="104"/>
    </row>
    <row r="1141" spans="2:10" ht="35.1" customHeight="1">
      <c r="B1141" s="211"/>
      <c r="C1141" s="211"/>
      <c r="D1141" s="104"/>
      <c r="E1141" s="201"/>
      <c r="F1141" s="104"/>
      <c r="G1141" s="104"/>
      <c r="H1141" s="104"/>
      <c r="I1141" s="104"/>
      <c r="J1141" s="104"/>
    </row>
    <row r="1142" spans="2:10" ht="35.1" customHeight="1">
      <c r="B1142" s="211"/>
      <c r="C1142" s="211"/>
      <c r="D1142" s="104"/>
      <c r="E1142" s="201"/>
      <c r="F1142" s="104"/>
      <c r="G1142" s="104"/>
      <c r="H1142" s="104"/>
      <c r="I1142" s="104"/>
      <c r="J1142" s="104"/>
    </row>
    <row r="1143" spans="2:10" ht="35.1" customHeight="1">
      <c r="B1143" s="211"/>
      <c r="C1143" s="211"/>
      <c r="D1143" s="104"/>
      <c r="E1143" s="201"/>
      <c r="F1143" s="104"/>
      <c r="G1143" s="104"/>
      <c r="H1143" s="104"/>
      <c r="I1143" s="104"/>
      <c r="J1143" s="104"/>
    </row>
    <row r="1144" spans="2:10" ht="35.1" customHeight="1">
      <c r="B1144" s="211"/>
      <c r="C1144" s="211"/>
      <c r="D1144" s="104"/>
      <c r="E1144" s="201"/>
      <c r="F1144" s="104"/>
      <c r="G1144" s="104"/>
      <c r="H1144" s="104"/>
      <c r="I1144" s="104"/>
      <c r="J1144" s="104"/>
    </row>
    <row r="1145" spans="2:10" ht="35.1" customHeight="1">
      <c r="B1145" s="211"/>
      <c r="C1145" s="211"/>
      <c r="D1145" s="104"/>
      <c r="E1145" s="201"/>
      <c r="F1145" s="104"/>
      <c r="G1145" s="104"/>
      <c r="H1145" s="104"/>
      <c r="I1145" s="104"/>
      <c r="J1145" s="104"/>
    </row>
    <row r="1146" spans="2:10" ht="35.1" customHeight="1">
      <c r="B1146" s="211"/>
      <c r="C1146" s="211"/>
      <c r="D1146" s="104"/>
      <c r="E1146" s="201"/>
      <c r="F1146" s="104"/>
      <c r="G1146" s="104"/>
      <c r="H1146" s="104"/>
      <c r="I1146" s="104"/>
      <c r="J1146" s="104"/>
    </row>
    <row r="1147" spans="2:10" ht="35.1" customHeight="1">
      <c r="B1147" s="211"/>
      <c r="C1147" s="211"/>
      <c r="D1147" s="104"/>
      <c r="E1147" s="201"/>
      <c r="F1147" s="104"/>
      <c r="G1147" s="104"/>
      <c r="H1147" s="104"/>
      <c r="I1147" s="104"/>
      <c r="J1147" s="104"/>
    </row>
    <row r="1148" spans="2:10" ht="35.1" customHeight="1">
      <c r="B1148" s="211"/>
      <c r="C1148" s="211"/>
      <c r="D1148" s="104"/>
      <c r="E1148" s="201"/>
      <c r="F1148" s="104"/>
      <c r="G1148" s="104"/>
      <c r="H1148" s="104"/>
      <c r="I1148" s="104"/>
      <c r="J1148" s="104"/>
    </row>
    <row r="1149" spans="2:10" ht="35.1" customHeight="1">
      <c r="B1149" s="211"/>
      <c r="C1149" s="211"/>
      <c r="D1149" s="104"/>
      <c r="E1149" s="201"/>
      <c r="F1149" s="104"/>
      <c r="G1149" s="104"/>
      <c r="H1149" s="104"/>
      <c r="I1149" s="104"/>
      <c r="J1149" s="104"/>
    </row>
    <row r="1150" spans="2:10" ht="35.1" customHeight="1">
      <c r="B1150" s="211"/>
      <c r="C1150" s="211"/>
      <c r="D1150" s="104"/>
      <c r="E1150" s="201"/>
      <c r="F1150" s="104"/>
      <c r="G1150" s="104"/>
      <c r="H1150" s="104"/>
      <c r="I1150" s="104"/>
      <c r="J1150" s="104"/>
    </row>
    <row r="1151" spans="2:10" ht="35.1" customHeight="1">
      <c r="B1151" s="211"/>
      <c r="C1151" s="211"/>
      <c r="D1151" s="104"/>
      <c r="E1151" s="201"/>
      <c r="F1151" s="104"/>
      <c r="G1151" s="104"/>
      <c r="H1151" s="104"/>
      <c r="I1151" s="104"/>
      <c r="J1151" s="104"/>
    </row>
    <row r="1152" spans="2:10" ht="35.1" customHeight="1">
      <c r="B1152" s="211"/>
      <c r="C1152" s="211"/>
      <c r="D1152" s="104"/>
      <c r="E1152" s="201"/>
      <c r="F1152" s="104"/>
      <c r="G1152" s="104"/>
      <c r="H1152" s="104"/>
      <c r="I1152" s="104"/>
      <c r="J1152" s="104"/>
    </row>
    <row r="1153" spans="2:10" ht="35.1" customHeight="1">
      <c r="B1153" s="211"/>
      <c r="C1153" s="211"/>
      <c r="D1153" s="104"/>
      <c r="E1153" s="201"/>
      <c r="F1153" s="104"/>
      <c r="G1153" s="104"/>
      <c r="H1153" s="104"/>
      <c r="I1153" s="104"/>
      <c r="J1153" s="104"/>
    </row>
    <row r="1154" spans="2:10" ht="35.1" customHeight="1">
      <c r="B1154" s="211"/>
      <c r="C1154" s="211"/>
      <c r="D1154" s="104"/>
      <c r="E1154" s="201"/>
      <c r="F1154" s="104"/>
      <c r="G1154" s="104"/>
      <c r="H1154" s="104"/>
      <c r="I1154" s="104"/>
      <c r="J1154" s="104"/>
    </row>
    <row r="1155" spans="2:10" ht="35.1" customHeight="1">
      <c r="B1155" s="211"/>
      <c r="C1155" s="211"/>
      <c r="D1155" s="104"/>
      <c r="E1155" s="201"/>
      <c r="F1155" s="104"/>
      <c r="G1155" s="104"/>
      <c r="H1155" s="104"/>
      <c r="I1155" s="104"/>
      <c r="J1155" s="104"/>
    </row>
    <row r="1156" spans="2:10" ht="35.1" customHeight="1">
      <c r="B1156" s="211"/>
      <c r="C1156" s="211"/>
      <c r="D1156" s="104"/>
      <c r="E1156" s="201"/>
      <c r="F1156" s="104"/>
      <c r="G1156" s="104"/>
      <c r="H1156" s="104"/>
      <c r="I1156" s="104"/>
      <c r="J1156" s="104"/>
    </row>
    <row r="1157" spans="2:10" ht="35.1" customHeight="1">
      <c r="B1157" s="211"/>
      <c r="C1157" s="211"/>
      <c r="D1157" s="104"/>
      <c r="E1157" s="201"/>
      <c r="F1157" s="104"/>
      <c r="G1157" s="104"/>
      <c r="H1157" s="104"/>
      <c r="I1157" s="104"/>
      <c r="J1157" s="104"/>
    </row>
    <row r="1158" spans="2:10" ht="35.1" customHeight="1">
      <c r="B1158" s="211"/>
      <c r="C1158" s="211"/>
      <c r="D1158" s="104"/>
      <c r="E1158" s="201"/>
      <c r="F1158" s="104"/>
      <c r="G1158" s="104"/>
      <c r="H1158" s="104"/>
      <c r="I1158" s="104"/>
      <c r="J1158" s="104"/>
    </row>
    <row r="1159" spans="2:10" ht="35.1" customHeight="1">
      <c r="B1159" s="211"/>
      <c r="C1159" s="211"/>
      <c r="D1159" s="104"/>
      <c r="E1159" s="201"/>
      <c r="F1159" s="104"/>
      <c r="G1159" s="104"/>
      <c r="H1159" s="104"/>
      <c r="I1159" s="104"/>
      <c r="J1159" s="104"/>
    </row>
    <row r="1160" spans="2:10" ht="35.1" customHeight="1">
      <c r="B1160" s="211"/>
      <c r="C1160" s="211"/>
      <c r="D1160" s="104"/>
      <c r="E1160" s="201"/>
      <c r="F1160" s="104"/>
      <c r="G1160" s="104"/>
      <c r="H1160" s="104"/>
      <c r="I1160" s="104"/>
      <c r="J1160" s="104"/>
    </row>
    <row r="1161" spans="2:10" ht="35.1" customHeight="1">
      <c r="B1161" s="211"/>
      <c r="C1161" s="211"/>
      <c r="D1161" s="104"/>
      <c r="E1161" s="201"/>
      <c r="F1161" s="104"/>
      <c r="G1161" s="104"/>
      <c r="H1161" s="104"/>
      <c r="I1161" s="104"/>
      <c r="J1161" s="104"/>
    </row>
    <row r="1162" spans="2:10" ht="35.1" customHeight="1">
      <c r="B1162" s="211"/>
      <c r="C1162" s="211"/>
      <c r="D1162" s="104"/>
      <c r="E1162" s="201"/>
      <c r="F1162" s="104"/>
      <c r="G1162" s="104"/>
      <c r="H1162" s="104"/>
      <c r="I1162" s="104"/>
      <c r="J1162" s="104"/>
    </row>
    <row r="1163" spans="2:10" ht="35.1" customHeight="1">
      <c r="B1163" s="211"/>
      <c r="C1163" s="211"/>
      <c r="D1163" s="104"/>
      <c r="E1163" s="201"/>
      <c r="F1163" s="104"/>
      <c r="G1163" s="104"/>
      <c r="H1163" s="104"/>
      <c r="I1163" s="104"/>
      <c r="J1163" s="104"/>
    </row>
    <row r="1164" spans="2:10" ht="35.1" customHeight="1">
      <c r="B1164" s="211"/>
      <c r="C1164" s="211"/>
      <c r="D1164" s="104"/>
      <c r="E1164" s="201"/>
      <c r="F1164" s="104"/>
      <c r="G1164" s="104"/>
      <c r="H1164" s="104"/>
      <c r="I1164" s="104"/>
      <c r="J1164" s="104"/>
    </row>
    <row r="1165" spans="2:10" ht="35.1" customHeight="1">
      <c r="B1165" s="211"/>
      <c r="C1165" s="211"/>
      <c r="D1165" s="104"/>
      <c r="E1165" s="201"/>
      <c r="F1165" s="104"/>
      <c r="G1165" s="104"/>
      <c r="H1165" s="104"/>
      <c r="I1165" s="104"/>
      <c r="J1165" s="104"/>
    </row>
    <row r="1166" spans="2:10" ht="35.1" customHeight="1">
      <c r="B1166" s="211"/>
      <c r="C1166" s="211"/>
      <c r="D1166" s="104"/>
      <c r="E1166" s="201"/>
      <c r="F1166" s="104"/>
      <c r="G1166" s="104"/>
      <c r="H1166" s="104"/>
      <c r="I1166" s="104"/>
      <c r="J1166" s="104"/>
    </row>
    <row r="1167" spans="2:10" ht="35.1" customHeight="1">
      <c r="B1167" s="211"/>
      <c r="C1167" s="211"/>
      <c r="D1167" s="104"/>
      <c r="E1167" s="201"/>
      <c r="F1167" s="104"/>
      <c r="G1167" s="104"/>
      <c r="H1167" s="104"/>
      <c r="I1167" s="104"/>
      <c r="J1167" s="104"/>
    </row>
    <row r="1168" spans="2:10" ht="35.1" customHeight="1">
      <c r="B1168" s="211"/>
      <c r="C1168" s="211"/>
      <c r="D1168" s="104"/>
      <c r="E1168" s="201"/>
      <c r="F1168" s="104"/>
      <c r="G1168" s="104"/>
      <c r="H1168" s="104"/>
      <c r="I1168" s="104"/>
      <c r="J1168" s="104"/>
    </row>
    <row r="1169" spans="2:10" ht="35.1" customHeight="1">
      <c r="B1169" s="211"/>
      <c r="C1169" s="211"/>
      <c r="D1169" s="104"/>
      <c r="E1169" s="201"/>
      <c r="F1169" s="104"/>
      <c r="G1169" s="104"/>
      <c r="H1169" s="104"/>
      <c r="I1169" s="104"/>
      <c r="J1169" s="104"/>
    </row>
    <row r="1170" spans="2:10" ht="35.1" customHeight="1">
      <c r="B1170" s="211"/>
      <c r="C1170" s="211"/>
      <c r="D1170" s="104"/>
      <c r="E1170" s="201"/>
      <c r="F1170" s="104"/>
      <c r="G1170" s="104"/>
      <c r="H1170" s="104"/>
      <c r="I1170" s="104"/>
      <c r="J1170" s="104"/>
    </row>
    <row r="1171" spans="2:10" ht="35.1" customHeight="1">
      <c r="B1171" s="211"/>
      <c r="C1171" s="211"/>
      <c r="D1171" s="104"/>
      <c r="E1171" s="201"/>
      <c r="F1171" s="104"/>
      <c r="G1171" s="104"/>
      <c r="H1171" s="104"/>
      <c r="I1171" s="104"/>
      <c r="J1171" s="104"/>
    </row>
    <row r="1172" spans="2:10" ht="35.1" customHeight="1">
      <c r="B1172" s="211"/>
      <c r="C1172" s="211"/>
      <c r="D1172" s="104"/>
      <c r="E1172" s="201"/>
      <c r="F1172" s="104"/>
      <c r="G1172" s="104"/>
      <c r="H1172" s="104"/>
      <c r="I1172" s="104"/>
      <c r="J1172" s="104"/>
    </row>
    <row r="1173" spans="2:10" ht="35.1" customHeight="1">
      <c r="B1173" s="211"/>
      <c r="C1173" s="211"/>
      <c r="D1173" s="104"/>
      <c r="E1173" s="201"/>
      <c r="F1173" s="104"/>
      <c r="G1173" s="104"/>
      <c r="H1173" s="104"/>
      <c r="I1173" s="104"/>
      <c r="J1173" s="104"/>
    </row>
    <row r="1174" spans="2:10" ht="35.1" customHeight="1">
      <c r="B1174" s="211"/>
      <c r="C1174" s="211"/>
      <c r="D1174" s="104"/>
      <c r="E1174" s="201"/>
      <c r="F1174" s="104"/>
      <c r="G1174" s="104"/>
      <c r="H1174" s="104"/>
      <c r="I1174" s="104"/>
      <c r="J1174" s="104"/>
    </row>
    <row r="1175" spans="2:10" ht="35.1" customHeight="1">
      <c r="B1175" s="211"/>
      <c r="C1175" s="211"/>
      <c r="D1175" s="104"/>
      <c r="E1175" s="201"/>
      <c r="F1175" s="104"/>
      <c r="G1175" s="104"/>
      <c r="H1175" s="104"/>
      <c r="I1175" s="104"/>
      <c r="J1175" s="104"/>
    </row>
    <row r="1176" spans="2:10" ht="35.1" customHeight="1">
      <c r="B1176" s="211"/>
      <c r="C1176" s="211"/>
      <c r="D1176" s="104"/>
      <c r="E1176" s="201"/>
      <c r="F1176" s="104"/>
      <c r="G1176" s="104"/>
      <c r="H1176" s="104"/>
      <c r="I1176" s="104"/>
      <c r="J1176" s="104"/>
    </row>
    <row r="1177" spans="2:10" ht="35.1" customHeight="1">
      <c r="B1177" s="211"/>
      <c r="C1177" s="211"/>
      <c r="D1177" s="104"/>
      <c r="E1177" s="201"/>
      <c r="F1177" s="104"/>
      <c r="G1177" s="104"/>
      <c r="H1177" s="104"/>
      <c r="I1177" s="104"/>
      <c r="J1177" s="104"/>
    </row>
    <row r="1178" spans="2:10" ht="35.1" customHeight="1">
      <c r="B1178" s="211"/>
      <c r="C1178" s="211"/>
      <c r="D1178" s="104"/>
      <c r="E1178" s="201"/>
      <c r="F1178" s="104"/>
      <c r="G1178" s="104"/>
      <c r="H1178" s="104"/>
      <c r="I1178" s="104"/>
      <c r="J1178" s="104"/>
    </row>
    <row r="1179" spans="2:10" ht="35.1" customHeight="1">
      <c r="B1179" s="211"/>
      <c r="C1179" s="211"/>
      <c r="D1179" s="104"/>
      <c r="E1179" s="201"/>
      <c r="F1179" s="104"/>
      <c r="G1179" s="104"/>
      <c r="H1179" s="104"/>
      <c r="I1179" s="104"/>
      <c r="J1179" s="104"/>
    </row>
    <row r="1180" spans="2:10" ht="35.1" customHeight="1">
      <c r="B1180" s="211"/>
      <c r="C1180" s="211"/>
      <c r="D1180" s="104"/>
      <c r="E1180" s="201"/>
      <c r="F1180" s="104"/>
      <c r="G1180" s="104"/>
      <c r="H1180" s="104"/>
      <c r="I1180" s="104"/>
      <c r="J1180" s="104"/>
    </row>
    <row r="1181" spans="2:10" ht="35.1" customHeight="1">
      <c r="B1181" s="211"/>
      <c r="C1181" s="211"/>
      <c r="D1181" s="104"/>
      <c r="E1181" s="201"/>
      <c r="F1181" s="104"/>
      <c r="G1181" s="104"/>
      <c r="H1181" s="104"/>
      <c r="I1181" s="104"/>
      <c r="J1181" s="104"/>
    </row>
    <row r="1182" spans="2:10" ht="35.1" customHeight="1">
      <c r="B1182" s="211"/>
      <c r="C1182" s="211"/>
      <c r="D1182" s="104"/>
      <c r="E1182" s="201"/>
      <c r="F1182" s="104"/>
      <c r="G1182" s="104"/>
      <c r="H1182" s="104"/>
      <c r="I1182" s="104"/>
      <c r="J1182" s="104"/>
    </row>
    <row r="1183" spans="2:10" ht="35.1" customHeight="1">
      <c r="B1183" s="211"/>
      <c r="C1183" s="211"/>
      <c r="D1183" s="104"/>
      <c r="E1183" s="201"/>
      <c r="F1183" s="104"/>
      <c r="G1183" s="104"/>
      <c r="H1183" s="104"/>
      <c r="I1183" s="104"/>
      <c r="J1183" s="104"/>
    </row>
    <row r="1184" spans="2:10" ht="35.1" customHeight="1">
      <c r="B1184" s="211"/>
      <c r="C1184" s="211"/>
      <c r="D1184" s="104"/>
      <c r="E1184" s="201"/>
      <c r="F1184" s="104"/>
      <c r="G1184" s="104"/>
      <c r="H1184" s="104"/>
      <c r="I1184" s="104"/>
      <c r="J1184" s="104"/>
    </row>
    <row r="1185" spans="2:10" ht="35.1" customHeight="1">
      <c r="B1185" s="211"/>
      <c r="C1185" s="211"/>
      <c r="D1185" s="104"/>
      <c r="E1185" s="201"/>
      <c r="F1185" s="104"/>
      <c r="G1185" s="104"/>
      <c r="H1185" s="104"/>
      <c r="I1185" s="104"/>
      <c r="J1185" s="104"/>
    </row>
    <row r="1186" spans="2:10" ht="35.1" customHeight="1">
      <c r="B1186" s="211"/>
      <c r="C1186" s="211"/>
      <c r="D1186" s="104"/>
      <c r="E1186" s="201"/>
      <c r="F1186" s="104"/>
      <c r="G1186" s="104"/>
      <c r="H1186" s="104"/>
      <c r="I1186" s="104"/>
      <c r="J1186" s="104"/>
    </row>
    <row r="1187" spans="2:10" ht="35.1" customHeight="1">
      <c r="B1187" s="211"/>
      <c r="C1187" s="211"/>
      <c r="D1187" s="104"/>
      <c r="E1187" s="201"/>
      <c r="F1187" s="104"/>
      <c r="G1187" s="104"/>
      <c r="H1187" s="104"/>
      <c r="I1187" s="104"/>
      <c r="J1187" s="104"/>
    </row>
    <row r="1188" spans="2:10" ht="35.1" customHeight="1">
      <c r="B1188" s="211"/>
      <c r="C1188" s="211"/>
      <c r="D1188" s="104"/>
      <c r="E1188" s="201"/>
      <c r="F1188" s="104"/>
      <c r="G1188" s="104"/>
      <c r="H1188" s="104"/>
      <c r="I1188" s="104"/>
      <c r="J1188" s="104"/>
    </row>
    <row r="1189" spans="2:10" ht="35.1" customHeight="1">
      <c r="B1189" s="211"/>
      <c r="C1189" s="211"/>
      <c r="D1189" s="104"/>
      <c r="E1189" s="201"/>
      <c r="F1189" s="104"/>
      <c r="G1189" s="104"/>
      <c r="H1189" s="104"/>
      <c r="I1189" s="104"/>
      <c r="J1189" s="104"/>
    </row>
    <row r="1190" spans="2:10" ht="35.1" customHeight="1">
      <c r="B1190" s="211"/>
      <c r="C1190" s="211"/>
      <c r="D1190" s="104"/>
      <c r="E1190" s="201"/>
      <c r="F1190" s="104"/>
      <c r="G1190" s="104"/>
      <c r="H1190" s="104"/>
      <c r="I1190" s="104"/>
      <c r="J1190" s="104"/>
    </row>
    <row r="1191" spans="2:10" ht="35.1" customHeight="1">
      <c r="B1191" s="211"/>
      <c r="C1191" s="211"/>
      <c r="D1191" s="104"/>
      <c r="E1191" s="201"/>
      <c r="F1191" s="104"/>
      <c r="G1191" s="104"/>
      <c r="H1191" s="104"/>
      <c r="I1191" s="104"/>
      <c r="J1191" s="104"/>
    </row>
    <row r="1192" spans="2:10" ht="35.1" customHeight="1">
      <c r="B1192" s="211"/>
      <c r="C1192" s="211"/>
      <c r="D1192" s="104"/>
      <c r="E1192" s="201"/>
      <c r="F1192" s="104"/>
      <c r="G1192" s="104"/>
      <c r="H1192" s="104"/>
      <c r="I1192" s="104"/>
      <c r="J1192" s="104"/>
    </row>
    <row r="1193" spans="2:10" ht="35.1" customHeight="1">
      <c r="B1193" s="211"/>
      <c r="C1193" s="211"/>
      <c r="D1193" s="104"/>
      <c r="E1193" s="201"/>
      <c r="F1193" s="104"/>
      <c r="G1193" s="104"/>
      <c r="H1193" s="104"/>
      <c r="I1193" s="104"/>
      <c r="J1193" s="104"/>
    </row>
    <row r="1194" spans="2:10" ht="35.1" customHeight="1">
      <c r="B1194" s="211"/>
      <c r="C1194" s="211"/>
      <c r="D1194" s="104"/>
      <c r="E1194" s="201"/>
      <c r="F1194" s="104"/>
      <c r="G1194" s="104"/>
      <c r="H1194" s="104"/>
      <c r="I1194" s="104"/>
      <c r="J1194" s="104"/>
    </row>
    <row r="1195" spans="2:10" ht="35.1" customHeight="1">
      <c r="B1195" s="211"/>
      <c r="C1195" s="211"/>
      <c r="D1195" s="104"/>
      <c r="E1195" s="201"/>
      <c r="F1195" s="104"/>
      <c r="G1195" s="104"/>
      <c r="H1195" s="104"/>
      <c r="I1195" s="104"/>
      <c r="J1195" s="104"/>
    </row>
    <row r="1196" spans="2:10" ht="35.1" customHeight="1">
      <c r="B1196" s="211"/>
      <c r="C1196" s="211"/>
      <c r="D1196" s="104"/>
      <c r="E1196" s="201"/>
      <c r="F1196" s="104"/>
      <c r="G1196" s="104"/>
      <c r="H1196" s="104"/>
      <c r="I1196" s="104"/>
      <c r="J1196" s="104"/>
    </row>
    <row r="1197" spans="2:10" ht="35.1" customHeight="1">
      <c r="B1197" s="211"/>
      <c r="C1197" s="211"/>
      <c r="D1197" s="104"/>
      <c r="E1197" s="201"/>
      <c r="F1197" s="104"/>
      <c r="G1197" s="104"/>
      <c r="H1197" s="104"/>
      <c r="I1197" s="104"/>
      <c r="J1197" s="104"/>
    </row>
    <row r="1198" spans="2:10" ht="35.1" customHeight="1">
      <c r="B1198" s="211"/>
      <c r="C1198" s="211"/>
      <c r="D1198" s="104"/>
      <c r="E1198" s="201"/>
      <c r="F1198" s="104"/>
      <c r="G1198" s="104"/>
      <c r="H1198" s="104"/>
      <c r="I1198" s="104"/>
      <c r="J1198" s="104"/>
    </row>
    <row r="1199" spans="2:10" ht="35.1" customHeight="1">
      <c r="B1199" s="211"/>
      <c r="C1199" s="211"/>
      <c r="D1199" s="104"/>
      <c r="E1199" s="201"/>
      <c r="F1199" s="104"/>
      <c r="G1199" s="104"/>
      <c r="H1199" s="104"/>
      <c r="I1199" s="104"/>
      <c r="J1199" s="104"/>
    </row>
    <row r="1200" spans="2:10" ht="35.1" customHeight="1">
      <c r="B1200" s="211"/>
      <c r="C1200" s="211"/>
      <c r="D1200" s="104"/>
      <c r="E1200" s="201"/>
      <c r="F1200" s="104"/>
      <c r="G1200" s="104"/>
      <c r="H1200" s="104"/>
      <c r="I1200" s="104"/>
      <c r="J1200" s="104"/>
    </row>
    <row r="1201" spans="2:10" ht="35.1" customHeight="1">
      <c r="B1201" s="211"/>
      <c r="C1201" s="211"/>
      <c r="D1201" s="104"/>
      <c r="E1201" s="201"/>
      <c r="F1201" s="104"/>
      <c r="G1201" s="104"/>
      <c r="H1201" s="104"/>
      <c r="I1201" s="104"/>
      <c r="J1201" s="104"/>
    </row>
    <row r="1202" spans="2:10" ht="35.1" customHeight="1">
      <c r="B1202" s="211"/>
      <c r="C1202" s="211"/>
      <c r="D1202" s="104"/>
      <c r="E1202" s="201"/>
      <c r="F1202" s="104"/>
      <c r="G1202" s="104"/>
      <c r="H1202" s="104"/>
      <c r="I1202" s="104"/>
      <c r="J1202" s="104"/>
    </row>
    <row r="1203" spans="2:10" ht="35.1" customHeight="1">
      <c r="B1203" s="211"/>
      <c r="C1203" s="211"/>
      <c r="D1203" s="104"/>
      <c r="E1203" s="201"/>
      <c r="F1203" s="104"/>
      <c r="G1203" s="104"/>
      <c r="H1203" s="104"/>
      <c r="I1203" s="104"/>
      <c r="J1203" s="104"/>
    </row>
    <row r="1204" spans="2:10" ht="35.1" customHeight="1">
      <c r="B1204" s="211"/>
      <c r="C1204" s="211"/>
      <c r="D1204" s="104"/>
      <c r="E1204" s="201"/>
      <c r="F1204" s="104"/>
      <c r="G1204" s="104"/>
      <c r="H1204" s="104"/>
      <c r="I1204" s="104"/>
      <c r="J1204" s="104"/>
    </row>
    <row r="1205" spans="2:10" ht="35.1" customHeight="1">
      <c r="B1205" s="211"/>
      <c r="C1205" s="211"/>
      <c r="D1205" s="104"/>
      <c r="E1205" s="201"/>
      <c r="F1205" s="104"/>
      <c r="G1205" s="104"/>
      <c r="H1205" s="104"/>
      <c r="I1205" s="104"/>
      <c r="J1205" s="104"/>
    </row>
    <row r="1206" spans="2:10" ht="35.1" customHeight="1">
      <c r="B1206" s="211"/>
      <c r="C1206" s="211"/>
      <c r="D1206" s="104"/>
      <c r="E1206" s="201"/>
      <c r="F1206" s="104"/>
      <c r="G1206" s="104"/>
      <c r="H1206" s="104"/>
      <c r="I1206" s="104"/>
      <c r="J1206" s="104"/>
    </row>
    <row r="1207" spans="2:10" ht="35.1" customHeight="1">
      <c r="B1207" s="211"/>
      <c r="C1207" s="211"/>
      <c r="D1207" s="104"/>
      <c r="E1207" s="201"/>
      <c r="F1207" s="104"/>
      <c r="G1207" s="104"/>
      <c r="H1207" s="104"/>
      <c r="I1207" s="104"/>
      <c r="J1207" s="104"/>
    </row>
    <row r="1208" spans="2:10" ht="35.1" customHeight="1">
      <c r="B1208" s="211"/>
      <c r="C1208" s="211"/>
      <c r="D1208" s="104"/>
      <c r="E1208" s="201"/>
      <c r="F1208" s="104"/>
      <c r="G1208" s="104"/>
      <c r="H1208" s="104"/>
      <c r="I1208" s="104"/>
      <c r="J1208" s="104"/>
    </row>
    <row r="1209" spans="2:10" ht="35.1" customHeight="1">
      <c r="B1209" s="211"/>
      <c r="C1209" s="211"/>
      <c r="D1209" s="104"/>
      <c r="E1209" s="201"/>
      <c r="F1209" s="104"/>
      <c r="G1209" s="104"/>
      <c r="H1209" s="104"/>
      <c r="I1209" s="104"/>
      <c r="J1209" s="104"/>
    </row>
    <row r="1210" spans="2:10" ht="35.1" customHeight="1">
      <c r="B1210" s="211"/>
      <c r="C1210" s="211"/>
      <c r="D1210" s="104"/>
      <c r="E1210" s="201"/>
      <c r="F1210" s="104"/>
      <c r="G1210" s="104"/>
      <c r="H1210" s="104"/>
      <c r="I1210" s="104"/>
      <c r="J1210" s="104"/>
    </row>
    <row r="1211" spans="2:10" ht="35.1" customHeight="1">
      <c r="B1211" s="211"/>
      <c r="C1211" s="211"/>
      <c r="D1211" s="104"/>
      <c r="E1211" s="201"/>
      <c r="F1211" s="104"/>
      <c r="G1211" s="104"/>
      <c r="H1211" s="104"/>
      <c r="I1211" s="104"/>
      <c r="J1211" s="104"/>
    </row>
    <row r="1212" spans="2:10" ht="35.1" customHeight="1">
      <c r="B1212" s="211"/>
      <c r="C1212" s="211"/>
      <c r="D1212" s="104"/>
      <c r="E1212" s="201"/>
      <c r="F1212" s="104"/>
      <c r="G1212" s="104"/>
      <c r="H1212" s="104"/>
      <c r="I1212" s="104"/>
      <c r="J1212" s="104"/>
    </row>
    <row r="1213" spans="2:10" ht="35.1" customHeight="1">
      <c r="B1213" s="211"/>
      <c r="C1213" s="211"/>
      <c r="D1213" s="104"/>
      <c r="E1213" s="201"/>
      <c r="F1213" s="104"/>
      <c r="G1213" s="104"/>
      <c r="H1213" s="104"/>
      <c r="I1213" s="104"/>
      <c r="J1213" s="104"/>
    </row>
    <row r="1214" spans="2:10" ht="35.1" customHeight="1">
      <c r="B1214" s="211"/>
      <c r="C1214" s="211"/>
      <c r="D1214" s="104"/>
      <c r="E1214" s="201"/>
      <c r="F1214" s="104"/>
      <c r="G1214" s="104"/>
      <c r="H1214" s="104"/>
      <c r="I1214" s="104"/>
      <c r="J1214" s="104"/>
    </row>
    <row r="1215" spans="2:10" ht="35.1" customHeight="1">
      <c r="B1215" s="211"/>
      <c r="C1215" s="211"/>
      <c r="D1215" s="104"/>
      <c r="E1215" s="201"/>
      <c r="F1215" s="104"/>
      <c r="G1215" s="104"/>
      <c r="H1215" s="104"/>
      <c r="I1215" s="104"/>
      <c r="J1215" s="104"/>
    </row>
    <row r="1216" spans="2:10" ht="35.1" customHeight="1">
      <c r="B1216" s="211"/>
      <c r="C1216" s="211"/>
      <c r="D1216" s="104"/>
      <c r="E1216" s="201"/>
      <c r="F1216" s="104"/>
      <c r="G1216" s="104"/>
      <c r="H1216" s="104"/>
      <c r="I1216" s="104"/>
      <c r="J1216" s="104"/>
    </row>
    <row r="1217" spans="2:10" ht="35.1" customHeight="1">
      <c r="B1217" s="211"/>
      <c r="C1217" s="211"/>
      <c r="D1217" s="104"/>
      <c r="E1217" s="201"/>
      <c r="F1217" s="104"/>
      <c r="G1217" s="104"/>
      <c r="H1217" s="104"/>
      <c r="I1217" s="104"/>
      <c r="J1217" s="104"/>
    </row>
    <row r="1218" spans="2:10" ht="35.1" customHeight="1">
      <c r="B1218" s="211"/>
      <c r="C1218" s="211"/>
      <c r="D1218" s="104"/>
      <c r="E1218" s="201"/>
      <c r="F1218" s="104"/>
      <c r="G1218" s="104"/>
      <c r="H1218" s="104"/>
      <c r="I1218" s="104"/>
      <c r="J1218" s="104"/>
    </row>
    <row r="1219" spans="2:10" ht="35.1" customHeight="1">
      <c r="B1219" s="211"/>
      <c r="C1219" s="211"/>
      <c r="D1219" s="104"/>
      <c r="E1219" s="201"/>
      <c r="F1219" s="104"/>
      <c r="G1219" s="104"/>
      <c r="H1219" s="104"/>
      <c r="I1219" s="104"/>
      <c r="J1219" s="104"/>
    </row>
    <row r="1220" spans="2:10" ht="35.1" customHeight="1">
      <c r="B1220" s="211"/>
      <c r="C1220" s="211"/>
      <c r="D1220" s="104"/>
      <c r="E1220" s="201"/>
      <c r="F1220" s="104"/>
      <c r="G1220" s="104"/>
      <c r="H1220" s="104"/>
      <c r="I1220" s="104"/>
      <c r="J1220" s="104"/>
    </row>
    <row r="1221" spans="2:10" ht="35.1" customHeight="1">
      <c r="B1221" s="211"/>
      <c r="C1221" s="211"/>
      <c r="D1221" s="104"/>
      <c r="E1221" s="201"/>
      <c r="F1221" s="104"/>
      <c r="G1221" s="104"/>
      <c r="H1221" s="104"/>
      <c r="I1221" s="104"/>
      <c r="J1221" s="104"/>
    </row>
    <row r="1222" spans="2:10" ht="35.1" customHeight="1">
      <c r="B1222" s="211"/>
      <c r="C1222" s="211"/>
      <c r="D1222" s="104"/>
      <c r="E1222" s="201"/>
      <c r="F1222" s="104"/>
      <c r="G1222" s="104"/>
      <c r="H1222" s="104"/>
      <c r="I1222" s="104"/>
      <c r="J1222" s="104"/>
    </row>
    <row r="1223" spans="2:10" ht="35.1" customHeight="1">
      <c r="B1223" s="211"/>
      <c r="C1223" s="211"/>
      <c r="D1223" s="104"/>
      <c r="E1223" s="201"/>
      <c r="F1223" s="104"/>
      <c r="G1223" s="104"/>
      <c r="H1223" s="104"/>
      <c r="I1223" s="104"/>
      <c r="J1223" s="104"/>
    </row>
    <row r="1224" spans="2:10" ht="35.1" customHeight="1">
      <c r="B1224" s="211"/>
      <c r="C1224" s="211"/>
      <c r="D1224" s="104"/>
      <c r="E1224" s="201"/>
      <c r="F1224" s="104"/>
      <c r="G1224" s="104"/>
      <c r="H1224" s="104"/>
      <c r="I1224" s="104"/>
      <c r="J1224" s="104"/>
    </row>
    <row r="1225" spans="2:10" ht="35.1" customHeight="1">
      <c r="B1225" s="211"/>
      <c r="C1225" s="211"/>
      <c r="D1225" s="104"/>
      <c r="E1225" s="201"/>
      <c r="F1225" s="104"/>
      <c r="G1225" s="104"/>
      <c r="H1225" s="104"/>
      <c r="I1225" s="104"/>
      <c r="J1225" s="104"/>
    </row>
    <row r="1226" spans="2:10" ht="35.1" customHeight="1">
      <c r="B1226" s="211"/>
      <c r="C1226" s="211"/>
      <c r="D1226" s="104"/>
      <c r="E1226" s="201"/>
      <c r="F1226" s="104"/>
      <c r="G1226" s="104"/>
      <c r="H1226" s="104"/>
      <c r="I1226" s="104"/>
      <c r="J1226" s="104"/>
    </row>
    <row r="1227" spans="2:10" ht="35.1" customHeight="1">
      <c r="B1227" s="211"/>
      <c r="C1227" s="211"/>
      <c r="D1227" s="104"/>
      <c r="E1227" s="201"/>
      <c r="F1227" s="104"/>
      <c r="G1227" s="104"/>
      <c r="H1227" s="104"/>
      <c r="I1227" s="104"/>
      <c r="J1227" s="104"/>
    </row>
    <row r="1228" spans="2:10" ht="35.1" customHeight="1">
      <c r="B1228" s="211"/>
      <c r="C1228" s="211"/>
      <c r="D1228" s="104"/>
      <c r="E1228" s="201"/>
      <c r="F1228" s="104"/>
      <c r="G1228" s="104"/>
      <c r="H1228" s="104"/>
      <c r="I1228" s="104"/>
      <c r="J1228" s="104"/>
    </row>
    <row r="1229" spans="2:10" ht="35.1" customHeight="1">
      <c r="B1229" s="211"/>
      <c r="C1229" s="211"/>
      <c r="D1229" s="104"/>
      <c r="E1229" s="201"/>
      <c r="F1229" s="104"/>
      <c r="G1229" s="104"/>
      <c r="H1229" s="104"/>
      <c r="I1229" s="104"/>
      <c r="J1229" s="104"/>
    </row>
    <row r="1230" spans="2:10" ht="35.1" customHeight="1">
      <c r="B1230" s="211"/>
      <c r="C1230" s="211"/>
      <c r="D1230" s="104"/>
      <c r="E1230" s="201"/>
      <c r="F1230" s="104"/>
      <c r="G1230" s="104"/>
      <c r="H1230" s="104"/>
      <c r="I1230" s="104"/>
      <c r="J1230" s="104"/>
    </row>
    <row r="1231" spans="2:10" ht="35.1" customHeight="1">
      <c r="B1231" s="211"/>
      <c r="C1231" s="211"/>
      <c r="D1231" s="104"/>
      <c r="E1231" s="201"/>
      <c r="F1231" s="104"/>
      <c r="G1231" s="104"/>
      <c r="H1231" s="104"/>
      <c r="I1231" s="104"/>
      <c r="J1231" s="104"/>
    </row>
    <row r="1232" spans="2:10" ht="35.1" customHeight="1">
      <c r="B1232" s="211"/>
      <c r="C1232" s="211"/>
      <c r="D1232" s="104"/>
      <c r="E1232" s="201"/>
      <c r="F1232" s="104"/>
      <c r="G1232" s="104"/>
      <c r="H1232" s="104"/>
      <c r="I1232" s="104"/>
      <c r="J1232" s="104"/>
    </row>
    <row r="1233" spans="2:10" ht="35.1" customHeight="1">
      <c r="B1233" s="211"/>
      <c r="C1233" s="211"/>
      <c r="D1233" s="104"/>
      <c r="E1233" s="201"/>
      <c r="F1233" s="104"/>
      <c r="G1233" s="104"/>
      <c r="H1233" s="104"/>
      <c r="I1233" s="104"/>
      <c r="J1233" s="104"/>
    </row>
    <row r="1234" spans="2:10" ht="35.1" customHeight="1">
      <c r="B1234" s="211"/>
      <c r="C1234" s="211"/>
      <c r="D1234" s="104"/>
      <c r="E1234" s="201"/>
      <c r="F1234" s="104"/>
      <c r="G1234" s="104"/>
      <c r="H1234" s="104"/>
      <c r="I1234" s="104"/>
      <c r="J1234" s="104"/>
    </row>
    <row r="1235" spans="2:10" ht="35.1" customHeight="1">
      <c r="B1235" s="211"/>
      <c r="C1235" s="211"/>
      <c r="D1235" s="104"/>
      <c r="E1235" s="201"/>
      <c r="F1235" s="104"/>
      <c r="G1235" s="104"/>
      <c r="H1235" s="104"/>
      <c r="I1235" s="104"/>
      <c r="J1235" s="104"/>
    </row>
    <row r="1236" spans="2:10" ht="35.1" customHeight="1">
      <c r="B1236" s="211"/>
      <c r="C1236" s="211"/>
      <c r="D1236" s="104"/>
      <c r="E1236" s="201"/>
      <c r="F1236" s="104"/>
      <c r="G1236" s="104"/>
      <c r="H1236" s="104"/>
      <c r="I1236" s="104"/>
      <c r="J1236" s="104"/>
    </row>
    <row r="1237" spans="2:10" ht="35.1" customHeight="1">
      <c r="B1237" s="211"/>
      <c r="C1237" s="211"/>
      <c r="D1237" s="104"/>
      <c r="E1237" s="201"/>
      <c r="F1237" s="104"/>
      <c r="G1237" s="104"/>
      <c r="H1237" s="104"/>
      <c r="I1237" s="104"/>
      <c r="J1237" s="104"/>
    </row>
    <row r="1238" spans="2:10" ht="35.1" customHeight="1">
      <c r="B1238" s="211"/>
      <c r="C1238" s="211"/>
      <c r="D1238" s="104"/>
      <c r="E1238" s="201"/>
      <c r="F1238" s="104"/>
      <c r="G1238" s="104"/>
      <c r="H1238" s="104"/>
      <c r="I1238" s="104"/>
      <c r="J1238" s="104"/>
    </row>
    <row r="1239" spans="2:10" ht="35.1" customHeight="1">
      <c r="B1239" s="211"/>
      <c r="C1239" s="211"/>
      <c r="D1239" s="104"/>
      <c r="E1239" s="201"/>
      <c r="F1239" s="104"/>
      <c r="G1239" s="104"/>
      <c r="H1239" s="104"/>
      <c r="I1239" s="104"/>
      <c r="J1239" s="104"/>
    </row>
    <row r="1240" spans="2:10" ht="35.1" customHeight="1">
      <c r="B1240" s="211"/>
      <c r="C1240" s="211"/>
      <c r="D1240" s="104"/>
      <c r="E1240" s="201"/>
      <c r="F1240" s="104"/>
      <c r="G1240" s="104"/>
      <c r="H1240" s="104"/>
      <c r="I1240" s="104"/>
      <c r="J1240" s="104"/>
    </row>
    <row r="1241" spans="2:10" ht="35.1" customHeight="1">
      <c r="B1241" s="211"/>
      <c r="C1241" s="211"/>
      <c r="D1241" s="104"/>
      <c r="E1241" s="201"/>
      <c r="F1241" s="104"/>
      <c r="G1241" s="104"/>
      <c r="H1241" s="104"/>
      <c r="I1241" s="104"/>
      <c r="J1241" s="104"/>
    </row>
    <row r="1242" spans="2:10" ht="35.1" customHeight="1">
      <c r="B1242" s="211"/>
      <c r="C1242" s="211"/>
      <c r="D1242" s="104"/>
      <c r="E1242" s="201"/>
      <c r="F1242" s="104"/>
      <c r="G1242" s="104"/>
      <c r="H1242" s="104"/>
      <c r="I1242" s="104"/>
      <c r="J1242" s="104"/>
    </row>
    <row r="1243" spans="2:10" ht="35.1" customHeight="1">
      <c r="B1243" s="211"/>
      <c r="C1243" s="211"/>
      <c r="D1243" s="104"/>
      <c r="E1243" s="201"/>
      <c r="F1243" s="104"/>
      <c r="G1243" s="104"/>
      <c r="H1243" s="104"/>
      <c r="I1243" s="104"/>
      <c r="J1243" s="104"/>
    </row>
    <row r="1244" spans="2:10" ht="35.1" customHeight="1">
      <c r="B1244" s="211"/>
      <c r="C1244" s="211"/>
      <c r="D1244" s="104"/>
      <c r="E1244" s="201"/>
      <c r="F1244" s="104"/>
      <c r="G1244" s="104"/>
      <c r="H1244" s="104"/>
      <c r="I1244" s="104"/>
      <c r="J1244" s="104"/>
    </row>
    <row r="1245" spans="2:10" ht="35.1" customHeight="1">
      <c r="B1245" s="211"/>
      <c r="C1245" s="211"/>
      <c r="D1245" s="104"/>
      <c r="E1245" s="201"/>
      <c r="F1245" s="104"/>
      <c r="G1245" s="104"/>
      <c r="H1245" s="104"/>
      <c r="I1245" s="104"/>
      <c r="J1245" s="104"/>
    </row>
    <row r="1246" spans="2:10" ht="35.1" customHeight="1">
      <c r="B1246" s="211"/>
      <c r="C1246" s="211"/>
      <c r="D1246" s="104"/>
      <c r="E1246" s="201"/>
      <c r="F1246" s="104"/>
      <c r="G1246" s="104"/>
      <c r="H1246" s="104"/>
      <c r="I1246" s="104"/>
      <c r="J1246" s="104"/>
    </row>
    <row r="1247" spans="2:10" ht="35.1" customHeight="1">
      <c r="B1247" s="211"/>
      <c r="C1247" s="211"/>
      <c r="D1247" s="104"/>
      <c r="E1247" s="201"/>
      <c r="F1247" s="104"/>
      <c r="G1247" s="104"/>
      <c r="H1247" s="104"/>
      <c r="I1247" s="104"/>
      <c r="J1247" s="104"/>
    </row>
    <row r="1248" spans="2:10" ht="35.1" customHeight="1">
      <c r="B1248" s="211"/>
      <c r="C1248" s="211"/>
      <c r="D1248" s="104"/>
      <c r="E1248" s="201"/>
      <c r="F1248" s="104"/>
      <c r="G1248" s="104"/>
      <c r="H1248" s="104"/>
      <c r="I1248" s="104"/>
      <c r="J1248" s="104"/>
    </row>
    <row r="1249" spans="2:10" ht="35.1" customHeight="1">
      <c r="B1249" s="211"/>
      <c r="C1249" s="211"/>
      <c r="D1249" s="104"/>
      <c r="E1249" s="201"/>
      <c r="F1249" s="104"/>
      <c r="G1249" s="104"/>
      <c r="H1249" s="104"/>
      <c r="I1249" s="104"/>
      <c r="J1249" s="104"/>
    </row>
    <row r="1250" spans="2:10" ht="35.1" customHeight="1">
      <c r="B1250" s="211"/>
      <c r="C1250" s="211"/>
      <c r="D1250" s="104"/>
      <c r="E1250" s="201"/>
      <c r="F1250" s="104"/>
      <c r="G1250" s="104"/>
      <c r="H1250" s="104"/>
      <c r="I1250" s="104"/>
      <c r="J1250" s="104"/>
    </row>
    <row r="1251" spans="2:10" ht="35.1" customHeight="1">
      <c r="B1251" s="211"/>
      <c r="C1251" s="211"/>
      <c r="D1251" s="104"/>
      <c r="E1251" s="201"/>
      <c r="F1251" s="104"/>
      <c r="G1251" s="104"/>
      <c r="H1251" s="104"/>
      <c r="I1251" s="104"/>
      <c r="J1251" s="104"/>
    </row>
    <row r="1252" spans="2:10" ht="35.1" customHeight="1">
      <c r="B1252" s="211"/>
      <c r="C1252" s="211"/>
      <c r="D1252" s="104"/>
      <c r="E1252" s="201"/>
      <c r="F1252" s="104"/>
      <c r="G1252" s="104"/>
      <c r="H1252" s="104"/>
      <c r="I1252" s="104"/>
      <c r="J1252" s="104"/>
    </row>
    <row r="1253" spans="2:10" ht="35.1" customHeight="1">
      <c r="B1253" s="211"/>
      <c r="C1253" s="211"/>
      <c r="D1253" s="104"/>
      <c r="E1253" s="201"/>
      <c r="F1253" s="104"/>
      <c r="G1253" s="104"/>
      <c r="H1253" s="104"/>
      <c r="I1253" s="104"/>
      <c r="J1253" s="104"/>
    </row>
    <row r="1254" spans="2:10" ht="35.1" customHeight="1">
      <c r="B1254" s="211"/>
      <c r="C1254" s="211"/>
      <c r="D1254" s="104"/>
      <c r="E1254" s="201"/>
      <c r="F1254" s="104"/>
      <c r="G1254" s="104"/>
      <c r="H1254" s="104"/>
      <c r="I1254" s="104"/>
      <c r="J1254" s="104"/>
    </row>
    <row r="1255" spans="2:10" ht="35.1" customHeight="1">
      <c r="B1255" s="211"/>
      <c r="C1255" s="211"/>
      <c r="D1255" s="104"/>
      <c r="E1255" s="201"/>
      <c r="F1255" s="104"/>
      <c r="G1255" s="104"/>
      <c r="H1255" s="104"/>
      <c r="I1255" s="104"/>
      <c r="J1255" s="104"/>
    </row>
    <row r="1256" spans="2:10" ht="35.1" customHeight="1">
      <c r="B1256" s="211"/>
      <c r="C1256" s="211"/>
      <c r="D1256" s="104"/>
      <c r="E1256" s="201"/>
      <c r="F1256" s="104"/>
      <c r="G1256" s="104"/>
      <c r="H1256" s="104"/>
      <c r="I1256" s="104"/>
      <c r="J1256" s="104"/>
    </row>
    <row r="1257" spans="2:10" ht="35.1" customHeight="1">
      <c r="B1257" s="211"/>
      <c r="C1257" s="211"/>
      <c r="D1257" s="104"/>
      <c r="E1257" s="201"/>
      <c r="F1257" s="104"/>
      <c r="G1257" s="104"/>
      <c r="H1257" s="104"/>
      <c r="I1257" s="104"/>
      <c r="J1257" s="104"/>
    </row>
    <row r="1258" spans="2:10" ht="35.1" customHeight="1">
      <c r="B1258" s="211"/>
      <c r="C1258" s="211"/>
      <c r="D1258" s="104"/>
      <c r="E1258" s="201"/>
      <c r="F1258" s="104"/>
      <c r="G1258" s="104"/>
      <c r="H1258" s="104"/>
      <c r="I1258" s="104"/>
      <c r="J1258" s="104"/>
    </row>
    <row r="1259" spans="2:10" ht="35.1" customHeight="1">
      <c r="B1259" s="211"/>
      <c r="C1259" s="211"/>
      <c r="D1259" s="104"/>
      <c r="E1259" s="201"/>
      <c r="F1259" s="104"/>
      <c r="G1259" s="104"/>
      <c r="H1259" s="104"/>
      <c r="I1259" s="104"/>
      <c r="J1259" s="104"/>
    </row>
    <row r="1260" spans="2:10" ht="35.1" customHeight="1">
      <c r="B1260" s="211"/>
      <c r="C1260" s="211"/>
      <c r="D1260" s="104"/>
      <c r="E1260" s="201"/>
      <c r="F1260" s="104"/>
      <c r="G1260" s="104"/>
      <c r="H1260" s="104"/>
      <c r="I1260" s="104"/>
      <c r="J1260" s="104"/>
    </row>
    <row r="1261" spans="2:10" ht="35.1" customHeight="1">
      <c r="B1261" s="211"/>
      <c r="C1261" s="211"/>
      <c r="D1261" s="104"/>
      <c r="E1261" s="201"/>
      <c r="F1261" s="104"/>
      <c r="G1261" s="104"/>
      <c r="H1261" s="104"/>
      <c r="I1261" s="104"/>
      <c r="J1261" s="104"/>
    </row>
    <row r="1262" spans="2:10" ht="35.1" customHeight="1">
      <c r="B1262" s="211"/>
      <c r="C1262" s="211"/>
      <c r="D1262" s="104"/>
      <c r="E1262" s="201"/>
      <c r="F1262" s="104"/>
      <c r="G1262" s="104"/>
      <c r="H1262" s="104"/>
      <c r="I1262" s="104"/>
      <c r="J1262" s="104"/>
    </row>
    <row r="1263" spans="2:10" ht="35.1" customHeight="1">
      <c r="B1263" s="211"/>
      <c r="C1263" s="211"/>
      <c r="D1263" s="104"/>
      <c r="E1263" s="201"/>
      <c r="F1263" s="104"/>
      <c r="G1263" s="104"/>
      <c r="H1263" s="104"/>
      <c r="I1263" s="104"/>
      <c r="J1263" s="104"/>
    </row>
    <row r="1264" spans="2:10" ht="35.1" customHeight="1">
      <c r="B1264" s="211"/>
      <c r="C1264" s="211"/>
      <c r="D1264" s="104"/>
      <c r="E1264" s="201"/>
      <c r="F1264" s="104"/>
      <c r="G1264" s="104"/>
      <c r="H1264" s="104"/>
      <c r="I1264" s="104"/>
      <c r="J1264" s="104"/>
    </row>
    <row r="1265" spans="2:10" ht="35.1" customHeight="1">
      <c r="B1265" s="211"/>
      <c r="C1265" s="211"/>
      <c r="D1265" s="104"/>
      <c r="E1265" s="201"/>
      <c r="F1265" s="104"/>
      <c r="G1265" s="104"/>
      <c r="H1265" s="104"/>
      <c r="I1265" s="104"/>
      <c r="J1265" s="104"/>
    </row>
    <row r="1266" spans="2:10" ht="35.1" customHeight="1">
      <c r="B1266" s="211"/>
      <c r="C1266" s="211"/>
      <c r="D1266" s="104"/>
      <c r="E1266" s="201"/>
      <c r="F1266" s="104"/>
      <c r="G1266" s="104"/>
      <c r="H1266" s="104"/>
      <c r="I1266" s="104"/>
      <c r="J1266" s="104"/>
    </row>
    <row r="1267" spans="2:10" ht="35.1" customHeight="1">
      <c r="B1267" s="211"/>
      <c r="C1267" s="211"/>
      <c r="D1267" s="104"/>
      <c r="E1267" s="201"/>
      <c r="F1267" s="104"/>
      <c r="G1267" s="104"/>
      <c r="H1267" s="104"/>
      <c r="I1267" s="104"/>
      <c r="J1267" s="104"/>
    </row>
    <row r="1268" spans="2:10" ht="35.1" customHeight="1">
      <c r="B1268" s="211"/>
      <c r="C1268" s="211"/>
      <c r="D1268" s="104"/>
      <c r="E1268" s="201"/>
      <c r="F1268" s="104"/>
      <c r="G1268" s="104"/>
      <c r="H1268" s="104"/>
      <c r="I1268" s="104"/>
      <c r="J1268" s="104"/>
    </row>
    <row r="1269" spans="2:10" ht="35.1" customHeight="1">
      <c r="B1269" s="211"/>
      <c r="C1269" s="211"/>
      <c r="D1269" s="104"/>
      <c r="E1269" s="201"/>
      <c r="F1269" s="104"/>
      <c r="G1269" s="104"/>
      <c r="H1269" s="104"/>
      <c r="I1269" s="104"/>
      <c r="J1269" s="104"/>
    </row>
    <row r="1270" spans="2:10" ht="35.1" customHeight="1">
      <c r="B1270" s="211"/>
      <c r="C1270" s="211"/>
      <c r="D1270" s="104"/>
      <c r="E1270" s="201"/>
      <c r="F1270" s="104"/>
      <c r="G1270" s="104"/>
      <c r="H1270" s="104"/>
      <c r="I1270" s="104"/>
      <c r="J1270" s="104"/>
    </row>
    <row r="1271" spans="2:10" ht="35.1" customHeight="1">
      <c r="B1271" s="211"/>
      <c r="C1271" s="211"/>
      <c r="D1271" s="104"/>
      <c r="E1271" s="201"/>
      <c r="F1271" s="104"/>
      <c r="G1271" s="104"/>
      <c r="H1271" s="104"/>
      <c r="I1271" s="104"/>
      <c r="J1271" s="104"/>
    </row>
    <row r="1272" spans="2:10" ht="35.1" customHeight="1">
      <c r="B1272" s="211"/>
      <c r="C1272" s="211"/>
      <c r="D1272" s="104"/>
      <c r="E1272" s="201"/>
      <c r="F1272" s="104"/>
      <c r="G1272" s="104"/>
      <c r="H1272" s="104"/>
      <c r="I1272" s="104"/>
      <c r="J1272" s="104"/>
    </row>
    <row r="1273" spans="2:10" ht="35.1" customHeight="1">
      <c r="B1273" s="211"/>
      <c r="C1273" s="211"/>
      <c r="D1273" s="104"/>
      <c r="E1273" s="201"/>
      <c r="F1273" s="104"/>
      <c r="G1273" s="104"/>
      <c r="H1273" s="104"/>
      <c r="I1273" s="104"/>
      <c r="J1273" s="104"/>
    </row>
    <row r="1274" spans="2:10" ht="35.1" customHeight="1">
      <c r="B1274" s="211"/>
      <c r="C1274" s="211"/>
      <c r="D1274" s="104"/>
      <c r="E1274" s="201"/>
      <c r="F1274" s="104"/>
      <c r="G1274" s="104"/>
      <c r="H1274" s="104"/>
      <c r="I1274" s="104"/>
      <c r="J1274" s="104"/>
    </row>
    <row r="1275" spans="2:10" ht="35.1" customHeight="1">
      <c r="B1275" s="211"/>
      <c r="C1275" s="211"/>
      <c r="D1275" s="104"/>
      <c r="E1275" s="201"/>
      <c r="F1275" s="104"/>
      <c r="G1275" s="104"/>
      <c r="H1275" s="104"/>
      <c r="I1275" s="104"/>
      <c r="J1275" s="104"/>
    </row>
    <row r="1276" spans="2:10" ht="35.1" customHeight="1">
      <c r="B1276" s="211"/>
      <c r="C1276" s="211"/>
      <c r="D1276" s="104"/>
      <c r="E1276" s="201"/>
      <c r="F1276" s="104"/>
      <c r="G1276" s="104"/>
      <c r="H1276" s="104"/>
      <c r="I1276" s="104"/>
      <c r="J1276" s="104"/>
    </row>
    <row r="1277" spans="2:10" ht="35.1" customHeight="1">
      <c r="B1277" s="211"/>
      <c r="C1277" s="211"/>
      <c r="D1277" s="104"/>
      <c r="E1277" s="201"/>
      <c r="F1277" s="104"/>
      <c r="G1277" s="104"/>
      <c r="H1277" s="104"/>
      <c r="I1277" s="104"/>
      <c r="J1277" s="104"/>
    </row>
    <row r="1278" spans="2:10" ht="35.1" customHeight="1">
      <c r="B1278" s="211"/>
      <c r="C1278" s="211"/>
      <c r="D1278" s="104"/>
      <c r="E1278" s="201"/>
      <c r="F1278" s="104"/>
      <c r="G1278" s="104"/>
      <c r="H1278" s="104"/>
      <c r="I1278" s="104"/>
      <c r="J1278" s="104"/>
    </row>
    <row r="1279" spans="2:10" ht="35.1" customHeight="1">
      <c r="B1279" s="211"/>
      <c r="C1279" s="211"/>
      <c r="D1279" s="104"/>
      <c r="E1279" s="201"/>
      <c r="F1279" s="104"/>
      <c r="G1279" s="104"/>
      <c r="H1279" s="104"/>
      <c r="I1279" s="104"/>
      <c r="J1279" s="104"/>
    </row>
    <row r="1280" spans="2:10" ht="35.1" customHeight="1">
      <c r="B1280" s="211"/>
      <c r="C1280" s="211"/>
      <c r="D1280" s="104"/>
      <c r="E1280" s="201"/>
      <c r="F1280" s="104"/>
      <c r="G1280" s="104"/>
      <c r="H1280" s="104"/>
      <c r="I1280" s="104"/>
      <c r="J1280" s="104"/>
    </row>
    <row r="1281" spans="2:10" ht="35.1" customHeight="1">
      <c r="B1281" s="211"/>
      <c r="C1281" s="211"/>
      <c r="D1281" s="104"/>
      <c r="E1281" s="201"/>
      <c r="F1281" s="104"/>
      <c r="G1281" s="104"/>
      <c r="H1281" s="104"/>
      <c r="I1281" s="104"/>
      <c r="J1281" s="104"/>
    </row>
    <row r="1282" spans="2:10" ht="35.1" customHeight="1">
      <c r="B1282" s="211"/>
      <c r="C1282" s="211"/>
      <c r="D1282" s="104"/>
      <c r="E1282" s="201"/>
      <c r="F1282" s="104"/>
      <c r="G1282" s="104"/>
      <c r="H1282" s="104"/>
      <c r="I1282" s="104"/>
      <c r="J1282" s="104"/>
    </row>
    <row r="1283" spans="2:10" ht="35.1" customHeight="1">
      <c r="B1283" s="211"/>
      <c r="C1283" s="211"/>
      <c r="D1283" s="104"/>
      <c r="E1283" s="201"/>
      <c r="F1283" s="104"/>
      <c r="G1283" s="104"/>
      <c r="H1283" s="104"/>
      <c r="I1283" s="104"/>
      <c r="J1283" s="104"/>
    </row>
    <row r="1284" spans="2:10" ht="35.1" customHeight="1">
      <c r="B1284" s="211"/>
      <c r="C1284" s="211"/>
      <c r="D1284" s="104"/>
      <c r="E1284" s="201"/>
      <c r="F1284" s="104"/>
      <c r="G1284" s="104"/>
      <c r="H1284" s="104"/>
      <c r="I1284" s="104"/>
      <c r="J1284" s="104"/>
    </row>
    <row r="1285" spans="2:10" ht="35.1" customHeight="1">
      <c r="B1285" s="211"/>
      <c r="C1285" s="211"/>
      <c r="D1285" s="104"/>
      <c r="E1285" s="201"/>
      <c r="F1285" s="104"/>
      <c r="G1285" s="104"/>
      <c r="H1285" s="104"/>
      <c r="I1285" s="104"/>
      <c r="J1285" s="104"/>
    </row>
    <row r="1286" spans="2:10" ht="35.1" customHeight="1">
      <c r="B1286" s="211"/>
      <c r="C1286" s="211"/>
      <c r="D1286" s="104"/>
      <c r="E1286" s="201"/>
      <c r="F1286" s="104"/>
      <c r="G1286" s="104"/>
      <c r="H1286" s="104"/>
      <c r="I1286" s="104"/>
      <c r="J1286" s="104"/>
    </row>
    <row r="1287" spans="2:10" ht="35.1" customHeight="1">
      <c r="B1287" s="211"/>
      <c r="C1287" s="211"/>
      <c r="D1287" s="104"/>
      <c r="E1287" s="201"/>
      <c r="F1287" s="104"/>
      <c r="G1287" s="104"/>
      <c r="H1287" s="104"/>
      <c r="I1287" s="104"/>
      <c r="J1287" s="104"/>
    </row>
    <row r="1288" spans="2:10" ht="35.1" customHeight="1">
      <c r="B1288" s="211"/>
      <c r="C1288" s="211"/>
      <c r="D1288" s="104"/>
      <c r="E1288" s="201"/>
      <c r="F1288" s="104"/>
      <c r="G1288" s="104"/>
      <c r="H1288" s="104"/>
      <c r="I1288" s="104"/>
      <c r="J1288" s="104"/>
    </row>
    <row r="1289" spans="2:10" ht="35.1" customHeight="1">
      <c r="B1289" s="211"/>
      <c r="C1289" s="211"/>
      <c r="D1289" s="104"/>
      <c r="E1289" s="201"/>
      <c r="F1289" s="104"/>
      <c r="G1289" s="104"/>
      <c r="H1289" s="104"/>
      <c r="I1289" s="104"/>
      <c r="J1289" s="104"/>
    </row>
    <row r="1290" spans="2:10" ht="35.1" customHeight="1">
      <c r="B1290" s="211"/>
      <c r="C1290" s="211"/>
      <c r="D1290" s="104"/>
      <c r="E1290" s="201"/>
      <c r="F1290" s="104"/>
      <c r="G1290" s="104"/>
      <c r="H1290" s="104"/>
      <c r="I1290" s="104"/>
      <c r="J1290" s="104"/>
    </row>
    <row r="1291" spans="2:10" ht="35.1" customHeight="1">
      <c r="B1291" s="211"/>
      <c r="C1291" s="211"/>
      <c r="D1291" s="104"/>
      <c r="E1291" s="201"/>
      <c r="F1291" s="104"/>
      <c r="G1291" s="104"/>
      <c r="H1291" s="104"/>
      <c r="I1291" s="104"/>
      <c r="J1291" s="104"/>
    </row>
    <row r="1292" spans="2:10" ht="35.1" customHeight="1">
      <c r="B1292" s="211"/>
      <c r="C1292" s="211"/>
      <c r="D1292" s="104"/>
      <c r="E1292" s="201"/>
      <c r="F1292" s="104"/>
      <c r="G1292" s="104"/>
      <c r="H1292" s="104"/>
      <c r="I1292" s="104"/>
      <c r="J1292" s="104"/>
    </row>
    <row r="1293" spans="2:10" ht="35.1" customHeight="1">
      <c r="B1293" s="211"/>
      <c r="C1293" s="211"/>
      <c r="D1293" s="104"/>
      <c r="E1293" s="201"/>
      <c r="F1293" s="104"/>
      <c r="G1293" s="104"/>
      <c r="H1293" s="104"/>
      <c r="I1293" s="104"/>
      <c r="J1293" s="104"/>
    </row>
    <row r="1294" spans="2:10" ht="35.1" customHeight="1">
      <c r="B1294" s="211"/>
      <c r="C1294" s="211"/>
      <c r="D1294" s="104"/>
      <c r="E1294" s="201"/>
      <c r="F1294" s="104"/>
      <c r="G1294" s="104"/>
      <c r="H1294" s="104"/>
      <c r="I1294" s="104"/>
      <c r="J1294" s="104"/>
    </row>
    <row r="1295" spans="2:10" ht="35.1" customHeight="1">
      <c r="B1295" s="211"/>
      <c r="C1295" s="211"/>
      <c r="D1295" s="104"/>
      <c r="E1295" s="201"/>
      <c r="F1295" s="104"/>
      <c r="G1295" s="104"/>
      <c r="H1295" s="104"/>
      <c r="I1295" s="104"/>
      <c r="J1295" s="104"/>
    </row>
    <row r="1296" spans="2:10" ht="35.1" customHeight="1">
      <c r="B1296" s="211"/>
      <c r="C1296" s="211"/>
      <c r="D1296" s="104"/>
      <c r="E1296" s="201"/>
      <c r="F1296" s="104"/>
      <c r="G1296" s="104"/>
      <c r="H1296" s="104"/>
      <c r="I1296" s="104"/>
      <c r="J1296" s="104"/>
    </row>
    <row r="1297" spans="2:10" ht="35.1" customHeight="1">
      <c r="B1297" s="211"/>
      <c r="C1297" s="211"/>
      <c r="D1297" s="104"/>
      <c r="E1297" s="201"/>
      <c r="F1297" s="104"/>
      <c r="G1297" s="104"/>
      <c r="H1297" s="104"/>
      <c r="I1297" s="104"/>
      <c r="J1297" s="104"/>
    </row>
    <row r="1298" spans="2:10" ht="35.1" customHeight="1">
      <c r="B1298" s="211"/>
      <c r="C1298" s="211"/>
      <c r="D1298" s="104"/>
      <c r="E1298" s="201"/>
      <c r="F1298" s="104"/>
      <c r="G1298" s="104"/>
      <c r="H1298" s="104"/>
      <c r="I1298" s="104"/>
      <c r="J1298" s="104"/>
    </row>
    <row r="1299" spans="2:10" ht="35.1" customHeight="1">
      <c r="B1299" s="211"/>
      <c r="C1299" s="211"/>
      <c r="D1299" s="104"/>
      <c r="E1299" s="201"/>
      <c r="F1299" s="104"/>
      <c r="G1299" s="104"/>
      <c r="H1299" s="104"/>
      <c r="I1299" s="104"/>
      <c r="J1299" s="104"/>
    </row>
    <row r="1300" spans="2:10" ht="35.1" customHeight="1">
      <c r="B1300" s="211"/>
      <c r="C1300" s="211"/>
      <c r="D1300" s="104"/>
      <c r="E1300" s="201"/>
      <c r="F1300" s="104"/>
      <c r="G1300" s="104"/>
      <c r="H1300" s="104"/>
      <c r="I1300" s="104"/>
      <c r="J1300" s="104"/>
    </row>
    <row r="1301" spans="2:10" ht="35.1" customHeight="1">
      <c r="B1301" s="211"/>
      <c r="C1301" s="211"/>
      <c r="D1301" s="104"/>
      <c r="E1301" s="201"/>
      <c r="F1301" s="104"/>
      <c r="G1301" s="104"/>
      <c r="H1301" s="104"/>
      <c r="I1301" s="104"/>
      <c r="J1301" s="104"/>
    </row>
    <row r="1302" spans="2:10" ht="35.1" customHeight="1">
      <c r="B1302" s="211"/>
      <c r="C1302" s="211"/>
      <c r="D1302" s="104"/>
      <c r="E1302" s="201"/>
      <c r="F1302" s="104"/>
      <c r="G1302" s="104"/>
      <c r="H1302" s="104"/>
      <c r="I1302" s="104"/>
      <c r="J1302" s="104"/>
    </row>
    <row r="1303" spans="2:10" ht="35.1" customHeight="1">
      <c r="B1303" s="211"/>
      <c r="C1303" s="211"/>
      <c r="D1303" s="104"/>
      <c r="E1303" s="201"/>
      <c r="F1303" s="104"/>
      <c r="G1303" s="104"/>
      <c r="H1303" s="104"/>
      <c r="I1303" s="104"/>
      <c r="J1303" s="104"/>
    </row>
    <row r="1304" spans="2:10" ht="35.1" customHeight="1">
      <c r="B1304" s="211"/>
      <c r="C1304" s="211"/>
      <c r="D1304" s="104"/>
      <c r="E1304" s="201"/>
      <c r="F1304" s="104"/>
      <c r="G1304" s="104"/>
      <c r="H1304" s="104"/>
      <c r="I1304" s="104"/>
      <c r="J1304" s="104"/>
    </row>
    <row r="1305" spans="2:10" ht="35.1" customHeight="1">
      <c r="B1305" s="211"/>
      <c r="C1305" s="211"/>
      <c r="D1305" s="104"/>
      <c r="E1305" s="201"/>
      <c r="F1305" s="104"/>
      <c r="G1305" s="104"/>
      <c r="H1305" s="104"/>
      <c r="I1305" s="104"/>
      <c r="J1305" s="104"/>
    </row>
    <row r="1306" spans="2:10" ht="35.1" customHeight="1">
      <c r="B1306" s="211"/>
      <c r="C1306" s="211"/>
      <c r="D1306" s="104"/>
      <c r="E1306" s="201"/>
      <c r="F1306" s="104"/>
      <c r="G1306" s="104"/>
      <c r="H1306" s="104"/>
      <c r="I1306" s="104"/>
      <c r="J1306" s="104"/>
    </row>
    <row r="1307" spans="2:10" ht="35.1" customHeight="1">
      <c r="B1307" s="211"/>
      <c r="C1307" s="211"/>
      <c r="D1307" s="104"/>
      <c r="E1307" s="201"/>
      <c r="F1307" s="104"/>
      <c r="G1307" s="104"/>
      <c r="H1307" s="104"/>
      <c r="I1307" s="104"/>
      <c r="J1307" s="104"/>
    </row>
    <row r="1308" spans="2:10" ht="35.1" customHeight="1">
      <c r="B1308" s="211"/>
      <c r="C1308" s="211"/>
      <c r="D1308" s="104"/>
      <c r="E1308" s="201"/>
      <c r="F1308" s="104"/>
      <c r="G1308" s="104"/>
      <c r="H1308" s="104"/>
      <c r="I1308" s="104"/>
      <c r="J1308" s="104"/>
    </row>
    <row r="1309" spans="2:10" ht="35.1" customHeight="1">
      <c r="B1309" s="211"/>
      <c r="C1309" s="211"/>
      <c r="D1309" s="104"/>
      <c r="E1309" s="201"/>
      <c r="F1309" s="104"/>
      <c r="G1309" s="104"/>
      <c r="H1309" s="104"/>
      <c r="I1309" s="104"/>
      <c r="J1309" s="104"/>
    </row>
    <row r="1310" spans="2:10" ht="35.1" customHeight="1">
      <c r="B1310" s="211"/>
      <c r="C1310" s="211"/>
      <c r="D1310" s="104"/>
      <c r="E1310" s="201"/>
      <c r="F1310" s="104"/>
      <c r="G1310" s="104"/>
      <c r="H1310" s="104"/>
      <c r="I1310" s="104"/>
      <c r="J1310" s="104"/>
    </row>
    <row r="1311" spans="2:10" ht="35.1" customHeight="1">
      <c r="B1311" s="211"/>
      <c r="C1311" s="211"/>
      <c r="D1311" s="104"/>
      <c r="E1311" s="201"/>
      <c r="F1311" s="104"/>
      <c r="G1311" s="104"/>
      <c r="H1311" s="104"/>
      <c r="I1311" s="104"/>
      <c r="J1311" s="104"/>
    </row>
    <row r="1312" spans="2:10" ht="35.1" customHeight="1">
      <c r="B1312" s="211"/>
      <c r="C1312" s="211"/>
      <c r="D1312" s="104"/>
      <c r="E1312" s="201"/>
      <c r="F1312" s="104"/>
      <c r="G1312" s="104"/>
      <c r="H1312" s="104"/>
      <c r="I1312" s="104"/>
      <c r="J1312" s="104"/>
    </row>
    <row r="1313" spans="2:10" ht="35.1" customHeight="1">
      <c r="B1313" s="211"/>
      <c r="C1313" s="211"/>
      <c r="D1313" s="104"/>
      <c r="E1313" s="201"/>
      <c r="F1313" s="104"/>
      <c r="G1313" s="104"/>
      <c r="H1313" s="104"/>
      <c r="I1313" s="104"/>
      <c r="J1313" s="104"/>
    </row>
    <row r="1314" spans="2:10" ht="35.1" customHeight="1">
      <c r="B1314" s="211"/>
      <c r="C1314" s="211"/>
      <c r="D1314" s="104"/>
      <c r="E1314" s="201"/>
      <c r="F1314" s="104"/>
      <c r="G1314" s="104"/>
      <c r="H1314" s="104"/>
      <c r="I1314" s="104"/>
      <c r="J1314" s="104"/>
    </row>
    <row r="1315" spans="2:10" ht="35.1" customHeight="1">
      <c r="B1315" s="211"/>
      <c r="C1315" s="211"/>
      <c r="D1315" s="104"/>
      <c r="E1315" s="201"/>
      <c r="F1315" s="104"/>
      <c r="G1315" s="104"/>
      <c r="H1315" s="104"/>
      <c r="I1315" s="104"/>
      <c r="J1315" s="104"/>
    </row>
    <row r="1316" spans="2:10" ht="35.1" customHeight="1">
      <c r="B1316" s="211"/>
      <c r="C1316" s="211"/>
      <c r="D1316" s="104"/>
      <c r="E1316" s="201"/>
      <c r="F1316" s="104"/>
      <c r="G1316" s="104"/>
      <c r="H1316" s="104"/>
      <c r="I1316" s="104"/>
      <c r="J1316" s="104"/>
    </row>
    <row r="1317" spans="2:10" ht="35.1" customHeight="1">
      <c r="B1317" s="211"/>
      <c r="C1317" s="211"/>
      <c r="D1317" s="104"/>
      <c r="E1317" s="201"/>
      <c r="F1317" s="104"/>
      <c r="G1317" s="104"/>
      <c r="H1317" s="104"/>
      <c r="I1317" s="104"/>
      <c r="J1317" s="104"/>
    </row>
    <row r="1318" spans="2:10" ht="35.1" customHeight="1">
      <c r="B1318" s="211"/>
      <c r="C1318" s="211"/>
      <c r="D1318" s="104"/>
      <c r="E1318" s="201"/>
      <c r="F1318" s="104"/>
      <c r="G1318" s="104"/>
      <c r="H1318" s="104"/>
      <c r="I1318" s="104"/>
      <c r="J1318" s="104"/>
    </row>
    <row r="1319" spans="2:10" ht="35.1" customHeight="1">
      <c r="B1319" s="211"/>
      <c r="C1319" s="211"/>
      <c r="D1319" s="104"/>
      <c r="E1319" s="201"/>
      <c r="F1319" s="104"/>
      <c r="G1319" s="104"/>
      <c r="H1319" s="104"/>
      <c r="I1319" s="104"/>
      <c r="J1319" s="104"/>
    </row>
    <row r="1320" spans="2:10" ht="35.1" customHeight="1">
      <c r="B1320" s="211"/>
      <c r="C1320" s="211"/>
      <c r="D1320" s="104"/>
      <c r="E1320" s="201"/>
      <c r="F1320" s="104"/>
      <c r="G1320" s="104"/>
      <c r="H1320" s="104"/>
      <c r="I1320" s="104"/>
      <c r="J1320" s="104"/>
    </row>
    <row r="1321" spans="2:10" ht="35.1" customHeight="1">
      <c r="B1321" s="211"/>
      <c r="C1321" s="211"/>
      <c r="D1321" s="104"/>
      <c r="E1321" s="201"/>
      <c r="F1321" s="104"/>
      <c r="G1321" s="104"/>
      <c r="H1321" s="104"/>
      <c r="I1321" s="104"/>
      <c r="J1321" s="104"/>
    </row>
    <row r="1322" spans="2:10" ht="35.1" customHeight="1">
      <c r="B1322" s="211"/>
      <c r="C1322" s="211"/>
      <c r="D1322" s="104"/>
      <c r="E1322" s="201"/>
      <c r="F1322" s="104"/>
      <c r="G1322" s="104"/>
      <c r="H1322" s="104"/>
      <c r="I1322" s="104"/>
      <c r="J1322" s="104"/>
    </row>
    <row r="1323" spans="2:10" ht="35.1" customHeight="1">
      <c r="B1323" s="211"/>
      <c r="C1323" s="211"/>
      <c r="D1323" s="104"/>
      <c r="E1323" s="201"/>
      <c r="F1323" s="104"/>
      <c r="G1323" s="104"/>
      <c r="H1323" s="104"/>
      <c r="I1323" s="104"/>
      <c r="J1323" s="104"/>
    </row>
    <row r="1324" spans="2:10" ht="35.1" customHeight="1">
      <c r="B1324" s="211"/>
      <c r="C1324" s="211"/>
      <c r="D1324" s="104"/>
      <c r="E1324" s="201"/>
      <c r="F1324" s="104"/>
      <c r="G1324" s="104"/>
      <c r="H1324" s="104"/>
      <c r="I1324" s="104"/>
      <c r="J1324" s="104"/>
    </row>
    <row r="1325" spans="2:10" ht="35.1" customHeight="1">
      <c r="B1325" s="211"/>
      <c r="C1325" s="211"/>
      <c r="D1325" s="104"/>
      <c r="E1325" s="201"/>
      <c r="F1325" s="104"/>
      <c r="G1325" s="104"/>
      <c r="H1325" s="104"/>
      <c r="I1325" s="104"/>
      <c r="J1325" s="104"/>
    </row>
    <row r="1326" spans="2:10" ht="35.1" customHeight="1">
      <c r="B1326" s="211"/>
      <c r="C1326" s="211"/>
      <c r="D1326" s="104"/>
      <c r="E1326" s="201"/>
      <c r="F1326" s="104"/>
      <c r="G1326" s="104"/>
      <c r="H1326" s="104"/>
      <c r="I1326" s="104"/>
      <c r="J1326" s="104"/>
    </row>
    <row r="1327" spans="2:10" ht="35.1" customHeight="1">
      <c r="B1327" s="211"/>
      <c r="C1327" s="211"/>
      <c r="D1327" s="104"/>
      <c r="E1327" s="201"/>
      <c r="F1327" s="104"/>
      <c r="G1327" s="104"/>
      <c r="H1327" s="104"/>
      <c r="I1327" s="104"/>
      <c r="J1327" s="104"/>
    </row>
    <row r="1328" spans="2:10" ht="35.1" customHeight="1">
      <c r="B1328" s="211"/>
      <c r="C1328" s="211"/>
      <c r="D1328" s="104"/>
      <c r="E1328" s="201"/>
      <c r="F1328" s="104"/>
      <c r="G1328" s="104"/>
      <c r="H1328" s="104"/>
      <c r="I1328" s="104"/>
      <c r="J1328" s="104"/>
    </row>
    <row r="1329" spans="2:10" ht="35.1" customHeight="1">
      <c r="B1329" s="211"/>
      <c r="C1329" s="211"/>
      <c r="D1329" s="104"/>
      <c r="E1329" s="201"/>
      <c r="F1329" s="104"/>
      <c r="G1329" s="104"/>
      <c r="H1329" s="104"/>
      <c r="I1329" s="104"/>
      <c r="J1329" s="104"/>
    </row>
    <row r="1330" spans="2:10" ht="35.1" customHeight="1">
      <c r="B1330" s="211"/>
      <c r="C1330" s="211"/>
      <c r="D1330" s="104"/>
      <c r="E1330" s="201"/>
      <c r="F1330" s="104"/>
      <c r="G1330" s="104"/>
      <c r="H1330" s="104"/>
      <c r="I1330" s="104"/>
      <c r="J1330" s="104"/>
    </row>
    <row r="1331" spans="2:10" ht="35.1" customHeight="1">
      <c r="B1331" s="211"/>
      <c r="C1331" s="211"/>
      <c r="D1331" s="104"/>
      <c r="E1331" s="201"/>
      <c r="F1331" s="104"/>
      <c r="G1331" s="104"/>
      <c r="H1331" s="104"/>
      <c r="I1331" s="104"/>
      <c r="J1331" s="104"/>
    </row>
    <row r="1332" spans="2:10" ht="35.1" customHeight="1">
      <c r="B1332" s="211"/>
      <c r="C1332" s="211"/>
      <c r="D1332" s="104"/>
      <c r="E1332" s="201"/>
      <c r="F1332" s="104"/>
      <c r="G1332" s="104"/>
      <c r="H1332" s="104"/>
      <c r="I1332" s="104"/>
      <c r="J1332" s="104"/>
    </row>
    <row r="1333" spans="2:10" ht="35.1" customHeight="1">
      <c r="B1333" s="211"/>
      <c r="C1333" s="211"/>
      <c r="D1333" s="104"/>
      <c r="E1333" s="201"/>
      <c r="F1333" s="104"/>
      <c r="G1333" s="104"/>
      <c r="H1333" s="104"/>
      <c r="I1333" s="104"/>
      <c r="J1333" s="104"/>
    </row>
    <row r="1334" spans="2:10" ht="35.1" customHeight="1">
      <c r="B1334" s="211"/>
      <c r="C1334" s="211"/>
      <c r="D1334" s="104"/>
      <c r="E1334" s="201"/>
      <c r="F1334" s="104"/>
      <c r="G1334" s="104"/>
      <c r="H1334" s="104"/>
      <c r="I1334" s="104"/>
      <c r="J1334" s="104"/>
    </row>
    <row r="1335" spans="2:10" ht="35.1" customHeight="1">
      <c r="B1335" s="211"/>
      <c r="C1335" s="211"/>
      <c r="D1335" s="104"/>
      <c r="E1335" s="201"/>
      <c r="F1335" s="104"/>
      <c r="G1335" s="104"/>
      <c r="H1335" s="104"/>
      <c r="I1335" s="104"/>
      <c r="J1335" s="104"/>
    </row>
    <row r="1336" spans="2:10" ht="35.1" customHeight="1">
      <c r="B1336" s="211"/>
      <c r="C1336" s="211"/>
      <c r="D1336" s="104"/>
      <c r="E1336" s="201"/>
      <c r="F1336" s="104"/>
      <c r="G1336" s="104"/>
      <c r="H1336" s="104"/>
      <c r="I1336" s="104"/>
      <c r="J1336" s="104"/>
    </row>
    <row r="1337" spans="2:10" ht="35.1" customHeight="1">
      <c r="B1337" s="211"/>
      <c r="C1337" s="211"/>
      <c r="D1337" s="104"/>
      <c r="E1337" s="201"/>
      <c r="F1337" s="104"/>
      <c r="G1337" s="104"/>
      <c r="H1337" s="104"/>
      <c r="I1337" s="104"/>
      <c r="J1337" s="104"/>
    </row>
    <row r="1338" spans="2:10" ht="35.1" customHeight="1">
      <c r="B1338" s="211"/>
      <c r="C1338" s="211"/>
      <c r="D1338" s="104"/>
      <c r="E1338" s="201"/>
      <c r="F1338" s="104"/>
      <c r="G1338" s="104"/>
      <c r="H1338" s="104"/>
      <c r="I1338" s="104"/>
      <c r="J1338" s="104"/>
    </row>
    <row r="1339" spans="2:10" ht="35.1" customHeight="1">
      <c r="B1339" s="211"/>
      <c r="C1339" s="211"/>
      <c r="D1339" s="104"/>
      <c r="E1339" s="201"/>
      <c r="F1339" s="104"/>
      <c r="G1339" s="104"/>
      <c r="H1339" s="104"/>
      <c r="I1339" s="104"/>
      <c r="J1339" s="104"/>
    </row>
    <row r="1340" spans="2:10" ht="35.1" customHeight="1">
      <c r="B1340" s="211"/>
      <c r="C1340" s="211"/>
      <c r="D1340" s="104"/>
      <c r="E1340" s="201"/>
      <c r="F1340" s="104"/>
      <c r="G1340" s="104"/>
      <c r="H1340" s="104"/>
      <c r="I1340" s="104"/>
      <c r="J1340" s="104"/>
    </row>
    <row r="1341" spans="2:10" ht="35.1" customHeight="1">
      <c r="B1341" s="211"/>
      <c r="C1341" s="211"/>
      <c r="D1341" s="104"/>
      <c r="E1341" s="201"/>
      <c r="F1341" s="104"/>
      <c r="G1341" s="104"/>
      <c r="H1341" s="104"/>
      <c r="I1341" s="104"/>
      <c r="J1341" s="104"/>
    </row>
    <row r="1342" spans="2:10" ht="35.1" customHeight="1">
      <c r="B1342" s="211"/>
      <c r="C1342" s="211"/>
      <c r="D1342" s="104"/>
      <c r="E1342" s="201"/>
      <c r="F1342" s="104"/>
      <c r="G1342" s="104"/>
      <c r="H1342" s="104"/>
      <c r="I1342" s="104"/>
      <c r="J1342" s="104"/>
    </row>
    <row r="1343" spans="2:10" ht="35.1" customHeight="1">
      <c r="B1343" s="211"/>
      <c r="C1343" s="211"/>
      <c r="D1343" s="104"/>
      <c r="E1343" s="201"/>
      <c r="F1343" s="104"/>
      <c r="G1343" s="104"/>
      <c r="H1343" s="104"/>
      <c r="I1343" s="104"/>
      <c r="J1343" s="104"/>
    </row>
    <row r="1344" spans="2:10" ht="35.1" customHeight="1">
      <c r="B1344" s="211"/>
      <c r="C1344" s="211"/>
      <c r="D1344" s="104"/>
      <c r="E1344" s="201"/>
      <c r="F1344" s="104"/>
      <c r="G1344" s="104"/>
      <c r="H1344" s="104"/>
      <c r="I1344" s="104"/>
      <c r="J1344" s="104"/>
    </row>
    <row r="1345" spans="2:10" ht="35.1" customHeight="1">
      <c r="B1345" s="211"/>
      <c r="C1345" s="211"/>
      <c r="D1345" s="104"/>
      <c r="E1345" s="201"/>
      <c r="F1345" s="104"/>
      <c r="G1345" s="104"/>
      <c r="H1345" s="104"/>
      <c r="I1345" s="104"/>
      <c r="J1345" s="104"/>
    </row>
    <row r="1346" spans="2:10" ht="35.1" customHeight="1">
      <c r="B1346" s="211"/>
      <c r="C1346" s="211"/>
      <c r="D1346" s="104"/>
      <c r="E1346" s="201"/>
      <c r="F1346" s="104"/>
      <c r="G1346" s="104"/>
      <c r="H1346" s="104"/>
      <c r="I1346" s="104"/>
      <c r="J1346" s="104"/>
    </row>
    <row r="1347" spans="2:10" ht="35.1" customHeight="1">
      <c r="B1347" s="211"/>
      <c r="C1347" s="211"/>
      <c r="D1347" s="104"/>
      <c r="E1347" s="201"/>
      <c r="F1347" s="104"/>
      <c r="G1347" s="104"/>
      <c r="H1347" s="104"/>
      <c r="I1347" s="104"/>
      <c r="J1347" s="104"/>
    </row>
    <row r="1348" spans="2:10" ht="35.1" customHeight="1">
      <c r="B1348" s="211"/>
      <c r="C1348" s="211"/>
      <c r="D1348" s="104"/>
      <c r="E1348" s="201"/>
      <c r="F1348" s="104"/>
      <c r="G1348" s="104"/>
      <c r="H1348" s="104"/>
      <c r="I1348" s="104"/>
      <c r="J1348" s="104"/>
    </row>
    <row r="1349" spans="2:10" ht="35.1" customHeight="1">
      <c r="B1349" s="211"/>
      <c r="C1349" s="211"/>
      <c r="D1349" s="104"/>
      <c r="E1349" s="201"/>
      <c r="F1349" s="104"/>
      <c r="G1349" s="104"/>
      <c r="H1349" s="104"/>
      <c r="I1349" s="104"/>
      <c r="J1349" s="104"/>
    </row>
    <row r="1350" spans="2:10" ht="35.1" customHeight="1">
      <c r="B1350" s="211"/>
      <c r="C1350" s="211"/>
      <c r="D1350" s="104"/>
      <c r="E1350" s="201"/>
      <c r="F1350" s="104"/>
      <c r="G1350" s="104"/>
      <c r="H1350" s="104"/>
      <c r="I1350" s="104"/>
      <c r="J1350" s="104"/>
    </row>
    <row r="1351" spans="2:10" ht="35.1" customHeight="1">
      <c r="B1351" s="211"/>
      <c r="C1351" s="211"/>
      <c r="D1351" s="104"/>
      <c r="E1351" s="201"/>
      <c r="F1351" s="104"/>
      <c r="G1351" s="104"/>
      <c r="H1351" s="104"/>
      <c r="I1351" s="104"/>
      <c r="J1351" s="104"/>
    </row>
    <row r="1352" spans="2:10" ht="35.1" customHeight="1">
      <c r="B1352" s="211"/>
      <c r="C1352" s="211"/>
      <c r="D1352" s="104"/>
      <c r="E1352" s="201"/>
      <c r="F1352" s="104"/>
      <c r="G1352" s="104"/>
      <c r="H1352" s="104"/>
      <c r="I1352" s="104"/>
      <c r="J1352" s="104"/>
    </row>
    <row r="1353" spans="2:10" ht="35.1" customHeight="1">
      <c r="B1353" s="211"/>
      <c r="C1353" s="211"/>
      <c r="D1353" s="104"/>
      <c r="E1353" s="201"/>
      <c r="F1353" s="104"/>
      <c r="G1353" s="104"/>
      <c r="H1353" s="104"/>
      <c r="I1353" s="104"/>
      <c r="J1353" s="104"/>
    </row>
    <row r="1354" spans="2:10" ht="35.1" customHeight="1">
      <c r="B1354" s="211"/>
      <c r="C1354" s="211"/>
      <c r="D1354" s="104"/>
      <c r="E1354" s="201"/>
      <c r="F1354" s="104"/>
      <c r="G1354" s="104"/>
      <c r="H1354" s="104"/>
      <c r="I1354" s="104"/>
      <c r="J1354" s="104"/>
    </row>
    <row r="1355" spans="2:10" ht="35.1" customHeight="1">
      <c r="B1355" s="211"/>
      <c r="C1355" s="211"/>
      <c r="D1355" s="104"/>
      <c r="E1355" s="201"/>
      <c r="F1355" s="104"/>
      <c r="G1355" s="104"/>
      <c r="H1355" s="104"/>
      <c r="I1355" s="104"/>
      <c r="J1355" s="104"/>
    </row>
    <row r="1356" spans="2:10" ht="35.1" customHeight="1">
      <c r="B1356" s="211"/>
      <c r="C1356" s="211"/>
      <c r="D1356" s="104"/>
      <c r="E1356" s="201"/>
      <c r="F1356" s="104"/>
      <c r="G1356" s="104"/>
      <c r="H1356" s="104"/>
      <c r="I1356" s="104"/>
      <c r="J1356" s="104"/>
    </row>
    <row r="1357" spans="2:10" ht="35.1" customHeight="1">
      <c r="B1357" s="211"/>
      <c r="C1357" s="211"/>
      <c r="D1357" s="104"/>
      <c r="E1357" s="201"/>
      <c r="F1357" s="104"/>
      <c r="G1357" s="104"/>
      <c r="H1357" s="104"/>
      <c r="I1357" s="104"/>
      <c r="J1357" s="104"/>
    </row>
    <row r="1358" spans="2:10" ht="35.1" customHeight="1">
      <c r="B1358" s="211"/>
      <c r="C1358" s="211"/>
      <c r="D1358" s="104"/>
      <c r="E1358" s="201"/>
      <c r="F1358" s="104"/>
      <c r="G1358" s="104"/>
      <c r="H1358" s="104"/>
      <c r="I1358" s="104"/>
      <c r="J1358" s="104"/>
    </row>
    <row r="1359" spans="2:10" ht="35.1" customHeight="1">
      <c r="B1359" s="211"/>
      <c r="C1359" s="211"/>
      <c r="D1359" s="104"/>
      <c r="E1359" s="201"/>
      <c r="F1359" s="104"/>
      <c r="G1359" s="104"/>
      <c r="H1359" s="104"/>
      <c r="I1359" s="104"/>
      <c r="J1359" s="104"/>
    </row>
    <row r="1360" spans="2:10" ht="35.1" customHeight="1">
      <c r="B1360" s="211"/>
      <c r="C1360" s="211"/>
      <c r="D1360" s="104"/>
      <c r="E1360" s="201"/>
      <c r="F1360" s="104"/>
      <c r="G1360" s="104"/>
      <c r="H1360" s="104"/>
      <c r="I1360" s="104"/>
      <c r="J1360" s="104"/>
    </row>
    <row r="1361" spans="2:10" ht="35.1" customHeight="1">
      <c r="B1361" s="211"/>
      <c r="C1361" s="211"/>
      <c r="D1361" s="104"/>
      <c r="E1361" s="201"/>
      <c r="F1361" s="104"/>
      <c r="G1361" s="104"/>
      <c r="H1361" s="104"/>
      <c r="I1361" s="104"/>
      <c r="J1361" s="104"/>
    </row>
    <row r="1362" spans="2:10" ht="35.1" customHeight="1">
      <c r="B1362" s="211"/>
      <c r="C1362" s="211"/>
      <c r="D1362" s="104"/>
      <c r="E1362" s="201"/>
      <c r="F1362" s="104"/>
      <c r="G1362" s="104"/>
      <c r="H1362" s="104"/>
      <c r="I1362" s="104"/>
      <c r="J1362" s="104"/>
    </row>
    <row r="1363" spans="2:10" ht="35.1" customHeight="1">
      <c r="B1363" s="211"/>
      <c r="C1363" s="211"/>
      <c r="D1363" s="104"/>
      <c r="E1363" s="201"/>
      <c r="F1363" s="104"/>
      <c r="G1363" s="104"/>
      <c r="H1363" s="104"/>
      <c r="I1363" s="104"/>
      <c r="J1363" s="104"/>
    </row>
    <row r="1364" spans="2:10" ht="35.1" customHeight="1">
      <c r="B1364" s="211"/>
      <c r="C1364" s="211"/>
      <c r="D1364" s="104"/>
      <c r="E1364" s="201"/>
      <c r="F1364" s="104"/>
      <c r="G1364" s="104"/>
      <c r="H1364" s="104"/>
      <c r="I1364" s="104"/>
      <c r="J1364" s="104"/>
    </row>
    <row r="1365" spans="2:10" ht="35.1" customHeight="1">
      <c r="B1365" s="211"/>
      <c r="C1365" s="211"/>
      <c r="D1365" s="104"/>
      <c r="E1365" s="201"/>
      <c r="F1365" s="104"/>
      <c r="G1365" s="104"/>
      <c r="H1365" s="104"/>
      <c r="I1365" s="104"/>
      <c r="J1365" s="104"/>
    </row>
    <row r="1366" spans="2:10" ht="35.1" customHeight="1">
      <c r="B1366" s="211"/>
      <c r="C1366" s="211"/>
      <c r="D1366" s="104"/>
      <c r="E1366" s="201"/>
      <c r="F1366" s="104"/>
      <c r="G1366" s="104"/>
      <c r="H1366" s="104"/>
      <c r="I1366" s="104"/>
      <c r="J1366" s="104"/>
    </row>
    <row r="1367" spans="2:10" ht="35.1" customHeight="1">
      <c r="B1367" s="211"/>
      <c r="C1367" s="211"/>
      <c r="D1367" s="104"/>
      <c r="E1367" s="201"/>
      <c r="F1367" s="104"/>
      <c r="G1367" s="104"/>
      <c r="H1367" s="104"/>
      <c r="I1367" s="104"/>
      <c r="J1367" s="104"/>
    </row>
    <row r="1368" spans="2:10" ht="35.1" customHeight="1">
      <c r="B1368" s="211"/>
      <c r="C1368" s="211"/>
      <c r="D1368" s="104"/>
      <c r="E1368" s="201"/>
      <c r="F1368" s="104"/>
      <c r="G1368" s="104"/>
      <c r="H1368" s="104"/>
      <c r="I1368" s="104"/>
      <c r="J1368" s="104"/>
    </row>
    <row r="1369" spans="2:10" ht="35.1" customHeight="1">
      <c r="B1369" s="211"/>
      <c r="C1369" s="211"/>
      <c r="D1369" s="104"/>
      <c r="E1369" s="201"/>
      <c r="F1369" s="104"/>
      <c r="G1369" s="104"/>
      <c r="H1369" s="104"/>
      <c r="I1369" s="104"/>
      <c r="J1369" s="104"/>
    </row>
    <row r="1370" spans="2:10" ht="35.1" customHeight="1">
      <c r="B1370" s="211"/>
      <c r="C1370" s="211"/>
      <c r="D1370" s="104"/>
      <c r="E1370" s="201"/>
      <c r="F1370" s="104"/>
      <c r="G1370" s="104"/>
      <c r="H1370" s="104"/>
      <c r="I1370" s="104"/>
      <c r="J1370" s="104"/>
    </row>
    <row r="1371" spans="2:10" ht="35.1" customHeight="1">
      <c r="B1371" s="211"/>
      <c r="C1371" s="211"/>
      <c r="D1371" s="104"/>
      <c r="E1371" s="201"/>
      <c r="F1371" s="104"/>
      <c r="G1371" s="104"/>
      <c r="H1371" s="104"/>
      <c r="I1371" s="104"/>
      <c r="J1371" s="104"/>
    </row>
    <row r="1372" spans="2:10" ht="35.1" customHeight="1">
      <c r="B1372" s="211"/>
      <c r="C1372" s="211"/>
      <c r="D1372" s="104"/>
      <c r="E1372" s="201"/>
      <c r="F1372" s="104"/>
      <c r="G1372" s="104"/>
      <c r="H1372" s="104"/>
      <c r="I1372" s="104"/>
      <c r="J1372" s="104"/>
    </row>
    <row r="1373" spans="2:10" ht="35.1" customHeight="1">
      <c r="B1373" s="211"/>
      <c r="C1373" s="211"/>
      <c r="D1373" s="104"/>
      <c r="E1373" s="201"/>
      <c r="F1373" s="104"/>
      <c r="G1373" s="104"/>
      <c r="H1373" s="104"/>
      <c r="I1373" s="104"/>
      <c r="J1373" s="104"/>
    </row>
    <row r="1374" spans="2:10" ht="35.1" customHeight="1">
      <c r="B1374" s="211"/>
      <c r="C1374" s="211"/>
      <c r="D1374" s="104"/>
      <c r="E1374" s="201"/>
      <c r="F1374" s="104"/>
      <c r="G1374" s="104"/>
      <c r="H1374" s="104"/>
      <c r="I1374" s="104"/>
      <c r="J1374" s="104"/>
    </row>
    <row r="1375" spans="2:10" ht="35.1" customHeight="1">
      <c r="B1375" s="211"/>
      <c r="C1375" s="211"/>
      <c r="D1375" s="104"/>
      <c r="E1375" s="201"/>
      <c r="F1375" s="104"/>
      <c r="G1375" s="104"/>
      <c r="H1375" s="104"/>
      <c r="I1375" s="104"/>
      <c r="J1375" s="104"/>
    </row>
    <row r="1376" spans="2:10" ht="35.1" customHeight="1">
      <c r="B1376" s="211"/>
      <c r="C1376" s="211"/>
      <c r="D1376" s="104"/>
      <c r="E1376" s="201"/>
      <c r="F1376" s="104"/>
      <c r="G1376" s="104"/>
      <c r="H1376" s="104"/>
      <c r="I1376" s="104"/>
      <c r="J1376" s="104"/>
    </row>
    <row r="1377" spans="2:10" ht="35.1" customHeight="1">
      <c r="B1377" s="211"/>
      <c r="C1377" s="211"/>
      <c r="D1377" s="104"/>
      <c r="E1377" s="201"/>
      <c r="F1377" s="104"/>
      <c r="G1377" s="104"/>
      <c r="H1377" s="104"/>
      <c r="I1377" s="104"/>
      <c r="J1377" s="104"/>
    </row>
    <row r="1378" spans="2:10" ht="35.1" customHeight="1">
      <c r="B1378" s="211"/>
      <c r="C1378" s="211"/>
      <c r="D1378" s="104"/>
      <c r="E1378" s="201"/>
      <c r="F1378" s="104"/>
      <c r="G1378" s="104"/>
      <c r="H1378" s="104"/>
      <c r="I1378" s="104"/>
      <c r="J1378" s="104"/>
    </row>
    <row r="1379" spans="2:10" ht="35.1" customHeight="1">
      <c r="B1379" s="211"/>
      <c r="C1379" s="211"/>
      <c r="D1379" s="104"/>
      <c r="E1379" s="201"/>
      <c r="F1379" s="104"/>
      <c r="G1379" s="104"/>
      <c r="H1379" s="104"/>
      <c r="I1379" s="104"/>
      <c r="J1379" s="104"/>
    </row>
    <row r="1380" spans="2:10" ht="35.1" customHeight="1">
      <c r="B1380" s="211"/>
      <c r="C1380" s="211"/>
      <c r="D1380" s="104"/>
      <c r="E1380" s="201"/>
      <c r="F1380" s="104"/>
      <c r="G1380" s="104"/>
      <c r="H1380" s="104"/>
      <c r="I1380" s="104"/>
      <c r="J1380" s="104"/>
    </row>
    <row r="1381" spans="2:10" ht="35.1" customHeight="1">
      <c r="B1381" s="211"/>
      <c r="C1381" s="211"/>
      <c r="D1381" s="104"/>
      <c r="E1381" s="201"/>
      <c r="F1381" s="104"/>
      <c r="G1381" s="104"/>
      <c r="H1381" s="104"/>
      <c r="I1381" s="104"/>
      <c r="J1381" s="104"/>
    </row>
    <row r="1382" spans="2:10" ht="35.1" customHeight="1">
      <c r="B1382" s="211"/>
      <c r="C1382" s="211"/>
      <c r="D1382" s="104"/>
      <c r="E1382" s="201"/>
      <c r="F1382" s="104"/>
      <c r="G1382" s="104"/>
      <c r="H1382" s="104"/>
      <c r="I1382" s="104"/>
      <c r="J1382" s="104"/>
    </row>
    <row r="1383" spans="2:10" ht="35.1" customHeight="1">
      <c r="B1383" s="211"/>
      <c r="C1383" s="211"/>
      <c r="D1383" s="104"/>
      <c r="E1383" s="201"/>
      <c r="F1383" s="104"/>
      <c r="G1383" s="104"/>
      <c r="H1383" s="104"/>
      <c r="I1383" s="104"/>
      <c r="J1383" s="104"/>
    </row>
    <row r="1384" spans="2:10" ht="35.1" customHeight="1">
      <c r="B1384" s="211"/>
      <c r="C1384" s="211"/>
      <c r="D1384" s="104"/>
      <c r="E1384" s="201"/>
      <c r="F1384" s="104"/>
      <c r="G1384" s="104"/>
      <c r="H1384" s="104"/>
      <c r="I1384" s="104"/>
      <c r="J1384" s="104"/>
    </row>
    <row r="1385" spans="2:10" ht="35.1" customHeight="1">
      <c r="B1385" s="211"/>
      <c r="C1385" s="211"/>
      <c r="D1385" s="104"/>
      <c r="E1385" s="201"/>
      <c r="F1385" s="104"/>
      <c r="G1385" s="104"/>
      <c r="H1385" s="104"/>
      <c r="I1385" s="104"/>
      <c r="J1385" s="104"/>
    </row>
    <row r="1386" spans="2:10" ht="35.1" customHeight="1">
      <c r="B1386" s="211"/>
      <c r="C1386" s="211"/>
      <c r="D1386" s="104"/>
      <c r="E1386" s="201"/>
      <c r="F1386" s="104"/>
      <c r="G1386" s="104"/>
      <c r="H1386" s="104"/>
      <c r="I1386" s="104"/>
      <c r="J1386" s="104"/>
    </row>
    <row r="1387" spans="2:10" ht="35.1" customHeight="1">
      <c r="B1387" s="211"/>
      <c r="C1387" s="211"/>
      <c r="D1387" s="104"/>
      <c r="E1387" s="201"/>
      <c r="F1387" s="104"/>
      <c r="G1387" s="104"/>
      <c r="H1387" s="104"/>
      <c r="I1387" s="104"/>
      <c r="J1387" s="104"/>
    </row>
    <row r="1388" spans="2:10" ht="35.1" customHeight="1">
      <c r="B1388" s="211"/>
      <c r="C1388" s="211"/>
      <c r="D1388" s="104"/>
      <c r="E1388" s="201"/>
      <c r="F1388" s="104"/>
      <c r="G1388" s="104"/>
      <c r="H1388" s="104"/>
      <c r="I1388" s="104"/>
      <c r="J1388" s="104"/>
    </row>
    <row r="1389" spans="2:10" ht="35.1" customHeight="1">
      <c r="B1389" s="211"/>
      <c r="C1389" s="211"/>
      <c r="D1389" s="104"/>
      <c r="E1389" s="201"/>
      <c r="F1389" s="104"/>
      <c r="G1389" s="104"/>
      <c r="H1389" s="104"/>
      <c r="I1389" s="104"/>
      <c r="J1389" s="104"/>
    </row>
    <row r="1390" spans="2:10" ht="35.1" customHeight="1">
      <c r="B1390" s="211"/>
      <c r="C1390" s="211"/>
      <c r="D1390" s="104"/>
      <c r="E1390" s="201"/>
      <c r="F1390" s="104"/>
      <c r="G1390" s="104"/>
      <c r="H1390" s="104"/>
      <c r="I1390" s="104"/>
      <c r="J1390" s="104"/>
    </row>
    <row r="1391" spans="2:10" ht="35.1" customHeight="1">
      <c r="B1391" s="211"/>
      <c r="C1391" s="211"/>
      <c r="D1391" s="104"/>
      <c r="E1391" s="201"/>
      <c r="F1391" s="104"/>
      <c r="G1391" s="104"/>
      <c r="H1391" s="104"/>
      <c r="I1391" s="104"/>
      <c r="J1391" s="104"/>
    </row>
    <row r="1392" spans="2:10" ht="35.1" customHeight="1">
      <c r="B1392" s="211"/>
      <c r="C1392" s="211"/>
      <c r="D1392" s="104"/>
      <c r="E1392" s="201"/>
      <c r="F1392" s="104"/>
      <c r="G1392" s="104"/>
      <c r="H1392" s="104"/>
      <c r="I1392" s="104"/>
      <c r="J1392" s="104"/>
    </row>
    <row r="1393" spans="2:10" ht="35.1" customHeight="1">
      <c r="B1393" s="211"/>
      <c r="C1393" s="211"/>
      <c r="D1393" s="104"/>
      <c r="E1393" s="201"/>
      <c r="F1393" s="104"/>
      <c r="G1393" s="104"/>
      <c r="H1393" s="104"/>
      <c r="I1393" s="104"/>
      <c r="J1393" s="104"/>
    </row>
    <row r="1394" spans="2:10" ht="35.1" customHeight="1">
      <c r="B1394" s="211"/>
      <c r="C1394" s="211"/>
      <c r="D1394" s="104"/>
      <c r="E1394" s="201"/>
      <c r="F1394" s="104"/>
      <c r="G1394" s="104"/>
      <c r="H1394" s="104"/>
      <c r="I1394" s="104"/>
      <c r="J1394" s="104"/>
    </row>
    <row r="1395" spans="2:10" ht="35.1" customHeight="1">
      <c r="B1395" s="211"/>
      <c r="C1395" s="211"/>
      <c r="D1395" s="104"/>
      <c r="E1395" s="201"/>
      <c r="F1395" s="104"/>
      <c r="G1395" s="104"/>
      <c r="H1395" s="104"/>
      <c r="I1395" s="104"/>
      <c r="J1395" s="104"/>
    </row>
    <row r="1396" spans="2:10" ht="35.1" customHeight="1">
      <c r="B1396" s="211"/>
      <c r="C1396" s="211"/>
      <c r="D1396" s="104"/>
      <c r="E1396" s="201"/>
      <c r="F1396" s="104"/>
      <c r="G1396" s="104"/>
      <c r="H1396" s="104"/>
      <c r="I1396" s="104"/>
      <c r="J1396" s="104"/>
    </row>
    <row r="1397" spans="2:10" ht="35.1" customHeight="1">
      <c r="B1397" s="211"/>
      <c r="C1397" s="211"/>
      <c r="D1397" s="104"/>
      <c r="E1397" s="201"/>
      <c r="F1397" s="104"/>
      <c r="G1397" s="104"/>
      <c r="H1397" s="104"/>
      <c r="I1397" s="104"/>
      <c r="J1397" s="104"/>
    </row>
    <row r="1398" spans="2:10" ht="35.1" customHeight="1">
      <c r="B1398" s="211"/>
      <c r="C1398" s="211"/>
      <c r="D1398" s="104"/>
      <c r="E1398" s="201"/>
      <c r="F1398" s="104"/>
      <c r="G1398" s="104"/>
      <c r="H1398" s="104"/>
      <c r="I1398" s="104"/>
      <c r="J1398" s="104"/>
    </row>
    <row r="1399" spans="2:10" ht="35.1" customHeight="1">
      <c r="B1399" s="211"/>
      <c r="C1399" s="211"/>
      <c r="D1399" s="104"/>
      <c r="E1399" s="201"/>
      <c r="F1399" s="104"/>
      <c r="G1399" s="104"/>
      <c r="H1399" s="104"/>
      <c r="I1399" s="104"/>
      <c r="J1399" s="104"/>
    </row>
    <row r="1400" spans="2:10" ht="35.1" customHeight="1">
      <c r="B1400" s="211"/>
      <c r="C1400" s="211"/>
      <c r="D1400" s="104"/>
      <c r="E1400" s="201"/>
      <c r="F1400" s="104"/>
      <c r="G1400" s="104"/>
      <c r="H1400" s="104"/>
      <c r="I1400" s="104"/>
      <c r="J1400" s="104"/>
    </row>
    <row r="1401" spans="2:10" ht="35.1" customHeight="1">
      <c r="B1401" s="211"/>
      <c r="C1401" s="211"/>
      <c r="D1401" s="104"/>
      <c r="E1401" s="201"/>
      <c r="F1401" s="104"/>
      <c r="G1401" s="104"/>
      <c r="H1401" s="104"/>
      <c r="I1401" s="104"/>
      <c r="J1401" s="104"/>
    </row>
    <row r="1402" spans="2:10" ht="35.1" customHeight="1">
      <c r="B1402" s="211"/>
      <c r="C1402" s="211"/>
      <c r="D1402" s="104"/>
      <c r="E1402" s="201"/>
      <c r="F1402" s="104"/>
      <c r="G1402" s="104"/>
      <c r="H1402" s="104"/>
      <c r="I1402" s="104"/>
      <c r="J1402" s="104"/>
    </row>
    <row r="1403" spans="2:10" ht="35.1" customHeight="1">
      <c r="B1403" s="211"/>
      <c r="C1403" s="211"/>
      <c r="D1403" s="104"/>
      <c r="E1403" s="201"/>
      <c r="F1403" s="104"/>
      <c r="G1403" s="104"/>
      <c r="H1403" s="104"/>
      <c r="I1403" s="104"/>
      <c r="J1403" s="104"/>
    </row>
    <row r="1404" spans="2:10" ht="35.1" customHeight="1">
      <c r="B1404" s="211"/>
      <c r="C1404" s="211"/>
      <c r="D1404" s="104"/>
      <c r="E1404" s="201"/>
      <c r="F1404" s="104"/>
      <c r="G1404" s="104"/>
      <c r="H1404" s="104"/>
      <c r="I1404" s="104"/>
      <c r="J1404" s="104"/>
    </row>
    <row r="1405" spans="2:10" ht="35.1" customHeight="1">
      <c r="B1405" s="211"/>
      <c r="C1405" s="211"/>
      <c r="D1405" s="104"/>
      <c r="E1405" s="201"/>
      <c r="F1405" s="104"/>
      <c r="G1405" s="104"/>
      <c r="H1405" s="104"/>
      <c r="I1405" s="104"/>
      <c r="J1405" s="104"/>
    </row>
    <row r="1406" spans="2:10" ht="35.1" customHeight="1">
      <c r="B1406" s="211"/>
      <c r="C1406" s="211"/>
      <c r="D1406" s="104"/>
      <c r="E1406" s="201"/>
      <c r="F1406" s="104"/>
      <c r="G1406" s="104"/>
      <c r="H1406" s="104"/>
      <c r="I1406" s="104"/>
      <c r="J1406" s="104"/>
    </row>
    <row r="1407" spans="2:10" ht="35.1" customHeight="1">
      <c r="B1407" s="211"/>
      <c r="C1407" s="211"/>
      <c r="D1407" s="104"/>
      <c r="E1407" s="201"/>
      <c r="F1407" s="104"/>
      <c r="G1407" s="104"/>
      <c r="H1407" s="104"/>
      <c r="I1407" s="104"/>
      <c r="J1407" s="104"/>
    </row>
    <row r="1408" spans="2:10" ht="35.1" customHeight="1">
      <c r="B1408" s="211"/>
      <c r="C1408" s="211"/>
      <c r="D1408" s="104"/>
      <c r="E1408" s="201"/>
      <c r="F1408" s="104"/>
      <c r="G1408" s="104"/>
      <c r="H1408" s="104"/>
      <c r="I1408" s="104"/>
      <c r="J1408" s="104"/>
    </row>
    <row r="1409" spans="2:10" ht="35.1" customHeight="1">
      <c r="B1409" s="211"/>
      <c r="C1409" s="211"/>
      <c r="D1409" s="104"/>
      <c r="E1409" s="201"/>
      <c r="F1409" s="104"/>
      <c r="G1409" s="104"/>
      <c r="H1409" s="104"/>
      <c r="I1409" s="104"/>
      <c r="J1409" s="104"/>
    </row>
    <row r="1410" spans="2:10" ht="35.1" customHeight="1">
      <c r="B1410" s="211"/>
      <c r="C1410" s="211"/>
      <c r="D1410" s="104"/>
      <c r="E1410" s="201"/>
      <c r="F1410" s="104"/>
      <c r="G1410" s="104"/>
      <c r="H1410" s="104"/>
      <c r="I1410" s="104"/>
      <c r="J1410" s="104"/>
    </row>
    <row r="1411" spans="2:10" ht="35.1" customHeight="1">
      <c r="B1411" s="211"/>
      <c r="C1411" s="211"/>
      <c r="D1411" s="104"/>
      <c r="E1411" s="201"/>
      <c r="F1411" s="104"/>
      <c r="G1411" s="104"/>
      <c r="H1411" s="104"/>
      <c r="I1411" s="104"/>
      <c r="J1411" s="104"/>
    </row>
    <row r="1412" spans="2:10" ht="35.1" customHeight="1">
      <c r="B1412" s="211"/>
      <c r="C1412" s="211"/>
      <c r="D1412" s="104"/>
      <c r="E1412" s="201"/>
      <c r="F1412" s="104"/>
      <c r="G1412" s="104"/>
      <c r="H1412" s="104"/>
      <c r="I1412" s="104"/>
      <c r="J1412" s="104"/>
    </row>
    <row r="1413" spans="2:10" ht="35.1" customHeight="1">
      <c r="B1413" s="211"/>
      <c r="C1413" s="211"/>
      <c r="D1413" s="104"/>
      <c r="E1413" s="201"/>
      <c r="F1413" s="104"/>
      <c r="G1413" s="104"/>
      <c r="H1413" s="104"/>
      <c r="I1413" s="104"/>
      <c r="J1413" s="104"/>
    </row>
    <row r="1414" spans="2:10" ht="35.1" customHeight="1">
      <c r="B1414" s="211"/>
      <c r="C1414" s="211"/>
      <c r="D1414" s="104"/>
      <c r="E1414" s="201"/>
      <c r="F1414" s="104"/>
      <c r="G1414" s="104"/>
      <c r="H1414" s="104"/>
      <c r="I1414" s="104"/>
      <c r="J1414" s="104"/>
    </row>
    <row r="1415" spans="2:10" ht="35.1" customHeight="1">
      <c r="B1415" s="211"/>
      <c r="C1415" s="211"/>
      <c r="D1415" s="104"/>
      <c r="E1415" s="201"/>
      <c r="F1415" s="104"/>
      <c r="G1415" s="104"/>
      <c r="H1415" s="104"/>
      <c r="I1415" s="104"/>
      <c r="J1415" s="104"/>
    </row>
    <row r="1416" spans="2:10" ht="35.1" customHeight="1">
      <c r="B1416" s="211"/>
      <c r="C1416" s="211"/>
      <c r="D1416" s="104"/>
      <c r="E1416" s="201"/>
      <c r="F1416" s="104"/>
      <c r="G1416" s="104"/>
      <c r="H1416" s="104"/>
      <c r="I1416" s="104"/>
      <c r="J1416" s="104"/>
    </row>
    <row r="1417" spans="2:10" ht="35.1" customHeight="1">
      <c r="B1417" s="211"/>
      <c r="C1417" s="211"/>
      <c r="D1417" s="104"/>
      <c r="E1417" s="201"/>
      <c r="F1417" s="104"/>
      <c r="G1417" s="104"/>
      <c r="H1417" s="104"/>
      <c r="I1417" s="104"/>
      <c r="J1417" s="104"/>
    </row>
    <row r="1418" spans="2:10" ht="35.1" customHeight="1">
      <c r="B1418" s="211"/>
      <c r="C1418" s="211"/>
      <c r="D1418" s="104"/>
      <c r="E1418" s="201"/>
      <c r="F1418" s="104"/>
      <c r="G1418" s="104"/>
      <c r="H1418" s="104"/>
      <c r="I1418" s="104"/>
      <c r="J1418" s="104"/>
    </row>
    <row r="1419" spans="2:10" ht="35.1" customHeight="1">
      <c r="B1419" s="211"/>
      <c r="C1419" s="211"/>
      <c r="D1419" s="104"/>
      <c r="E1419" s="201"/>
      <c r="F1419" s="104"/>
      <c r="G1419" s="104"/>
      <c r="H1419" s="104"/>
      <c r="I1419" s="104"/>
      <c r="J1419" s="104"/>
    </row>
    <row r="1420" spans="2:10" ht="35.1" customHeight="1">
      <c r="B1420" s="211"/>
      <c r="C1420" s="211"/>
      <c r="D1420" s="104"/>
      <c r="E1420" s="201"/>
      <c r="F1420" s="104"/>
      <c r="G1420" s="104"/>
      <c r="H1420" s="104"/>
      <c r="I1420" s="104"/>
      <c r="J1420" s="104"/>
    </row>
    <row r="1421" spans="2:10" ht="35.1" customHeight="1">
      <c r="B1421" s="211"/>
      <c r="C1421" s="211"/>
      <c r="D1421" s="104"/>
      <c r="E1421" s="201"/>
      <c r="F1421" s="104"/>
      <c r="G1421" s="104"/>
      <c r="H1421" s="104"/>
      <c r="I1421" s="104"/>
      <c r="J1421" s="104"/>
    </row>
    <row r="1422" spans="2:10" ht="35.1" customHeight="1">
      <c r="B1422" s="211"/>
      <c r="C1422" s="211"/>
      <c r="D1422" s="104"/>
      <c r="E1422" s="201"/>
      <c r="F1422" s="104"/>
      <c r="G1422" s="104"/>
      <c r="H1422" s="104"/>
      <c r="I1422" s="104"/>
      <c r="J1422" s="104"/>
    </row>
    <row r="1423" spans="2:10" ht="35.1" customHeight="1">
      <c r="B1423" s="211"/>
      <c r="C1423" s="211"/>
      <c r="D1423" s="104"/>
      <c r="E1423" s="201"/>
      <c r="F1423" s="104"/>
      <c r="G1423" s="104"/>
      <c r="H1423" s="104"/>
      <c r="I1423" s="104"/>
      <c r="J1423" s="104"/>
    </row>
    <row r="1424" spans="2:10" ht="35.1" customHeight="1">
      <c r="B1424" s="211"/>
      <c r="C1424" s="211"/>
      <c r="D1424" s="104"/>
      <c r="E1424" s="201"/>
      <c r="F1424" s="104"/>
      <c r="G1424" s="104"/>
      <c r="H1424" s="104"/>
      <c r="I1424" s="104"/>
      <c r="J1424" s="104"/>
    </row>
    <row r="1425" spans="2:10" ht="35.1" customHeight="1">
      <c r="B1425" s="211"/>
      <c r="C1425" s="211"/>
      <c r="D1425" s="104"/>
      <c r="E1425" s="201"/>
      <c r="F1425" s="104"/>
      <c r="G1425" s="104"/>
      <c r="H1425" s="104"/>
      <c r="I1425" s="104"/>
      <c r="J1425" s="104"/>
    </row>
    <row r="1426" spans="2:10" ht="35.1" customHeight="1">
      <c r="B1426" s="211"/>
      <c r="C1426" s="211"/>
      <c r="D1426" s="104"/>
      <c r="E1426" s="201"/>
      <c r="F1426" s="104"/>
      <c r="G1426" s="104"/>
      <c r="H1426" s="104"/>
      <c r="I1426" s="104"/>
      <c r="J1426" s="104"/>
    </row>
    <row r="1427" spans="2:10" ht="35.1" customHeight="1">
      <c r="B1427" s="211"/>
      <c r="C1427" s="211"/>
      <c r="D1427" s="104"/>
      <c r="E1427" s="201"/>
      <c r="F1427" s="104"/>
      <c r="G1427" s="104"/>
      <c r="H1427" s="104"/>
      <c r="I1427" s="104"/>
      <c r="J1427" s="104"/>
    </row>
    <row r="1428" spans="2:10" ht="35.1" customHeight="1">
      <c r="B1428" s="211"/>
      <c r="C1428" s="211"/>
      <c r="D1428" s="104"/>
      <c r="E1428" s="201"/>
      <c r="F1428" s="104"/>
      <c r="G1428" s="104"/>
      <c r="H1428" s="104"/>
      <c r="I1428" s="104"/>
      <c r="J1428" s="104"/>
    </row>
    <row r="1429" spans="2:10" ht="35.1" customHeight="1">
      <c r="B1429" s="211"/>
      <c r="C1429" s="211"/>
      <c r="D1429" s="104"/>
      <c r="E1429" s="201"/>
      <c r="F1429" s="104"/>
      <c r="G1429" s="104"/>
      <c r="H1429" s="104"/>
      <c r="I1429" s="104"/>
      <c r="J1429" s="104"/>
    </row>
    <row r="1430" spans="2:10" ht="35.1" customHeight="1">
      <c r="B1430" s="211"/>
      <c r="C1430" s="211"/>
      <c r="D1430" s="104"/>
      <c r="E1430" s="201"/>
      <c r="F1430" s="104"/>
      <c r="G1430" s="104"/>
      <c r="H1430" s="104"/>
      <c r="I1430" s="104"/>
      <c r="J1430" s="104"/>
    </row>
    <row r="1431" spans="2:10" ht="35.1" customHeight="1">
      <c r="B1431" s="211"/>
      <c r="C1431" s="211"/>
      <c r="D1431" s="104"/>
      <c r="E1431" s="201"/>
      <c r="F1431" s="104"/>
      <c r="G1431" s="104"/>
      <c r="H1431" s="104"/>
      <c r="I1431" s="104"/>
      <c r="J1431" s="104"/>
    </row>
    <row r="1432" spans="2:10" ht="35.1" customHeight="1">
      <c r="B1432" s="211"/>
      <c r="C1432" s="211"/>
      <c r="D1432" s="104"/>
      <c r="E1432" s="201"/>
      <c r="F1432" s="104"/>
      <c r="G1432" s="104"/>
      <c r="H1432" s="104"/>
      <c r="I1432" s="104"/>
      <c r="J1432" s="104"/>
    </row>
    <row r="1433" spans="2:10" ht="35.1" customHeight="1">
      <c r="B1433" s="211"/>
      <c r="C1433" s="211"/>
      <c r="D1433" s="104"/>
      <c r="E1433" s="201"/>
      <c r="F1433" s="104"/>
      <c r="G1433" s="104"/>
      <c r="H1433" s="104"/>
      <c r="I1433" s="104"/>
      <c r="J1433" s="104"/>
    </row>
    <row r="1434" spans="2:10" ht="35.1" customHeight="1">
      <c r="B1434" s="211"/>
      <c r="C1434" s="211"/>
      <c r="D1434" s="104"/>
      <c r="E1434" s="201"/>
      <c r="F1434" s="104"/>
      <c r="G1434" s="104"/>
      <c r="H1434" s="104"/>
      <c r="I1434" s="104"/>
      <c r="J1434" s="104"/>
    </row>
    <row r="1435" spans="2:10" ht="35.1" customHeight="1">
      <c r="B1435" s="211"/>
      <c r="C1435" s="211"/>
      <c r="D1435" s="104"/>
      <c r="E1435" s="201"/>
      <c r="F1435" s="104"/>
      <c r="G1435" s="104"/>
      <c r="H1435" s="104"/>
      <c r="I1435" s="104"/>
      <c r="J1435" s="104"/>
    </row>
    <row r="1436" spans="2:10" ht="35.1" customHeight="1">
      <c r="B1436" s="211"/>
      <c r="C1436" s="211"/>
      <c r="D1436" s="104"/>
      <c r="E1436" s="201"/>
      <c r="F1436" s="104"/>
      <c r="G1436" s="104"/>
      <c r="H1436" s="104"/>
      <c r="I1436" s="104"/>
      <c r="J1436" s="104"/>
    </row>
    <row r="1437" spans="2:10" ht="35.1" customHeight="1">
      <c r="B1437" s="211"/>
      <c r="C1437" s="211"/>
      <c r="D1437" s="104"/>
      <c r="E1437" s="201"/>
      <c r="F1437" s="104"/>
      <c r="G1437" s="104"/>
      <c r="H1437" s="104"/>
      <c r="I1437" s="104"/>
      <c r="J1437" s="104"/>
    </row>
    <row r="1438" spans="2:10" ht="35.1" customHeight="1">
      <c r="B1438" s="211"/>
      <c r="C1438" s="211"/>
      <c r="D1438" s="104"/>
      <c r="E1438" s="201"/>
      <c r="F1438" s="104"/>
      <c r="G1438" s="104"/>
      <c r="H1438" s="104"/>
      <c r="I1438" s="104"/>
      <c r="J1438" s="104"/>
    </row>
    <row r="1439" spans="2:10" ht="35.1" customHeight="1">
      <c r="B1439" s="211"/>
      <c r="C1439" s="211"/>
      <c r="D1439" s="104"/>
      <c r="E1439" s="201"/>
      <c r="F1439" s="104"/>
      <c r="G1439" s="104"/>
      <c r="H1439" s="104"/>
      <c r="I1439" s="104"/>
      <c r="J1439" s="104"/>
    </row>
    <row r="1440" spans="2:10" ht="35.1" customHeight="1">
      <c r="B1440" s="211"/>
      <c r="C1440" s="211"/>
      <c r="D1440" s="104"/>
      <c r="E1440" s="201"/>
      <c r="F1440" s="104"/>
      <c r="G1440" s="104"/>
      <c r="H1440" s="104"/>
      <c r="I1440" s="104"/>
      <c r="J1440" s="104"/>
    </row>
    <row r="1441" spans="2:10" ht="35.1" customHeight="1">
      <c r="B1441" s="211"/>
      <c r="C1441" s="211"/>
      <c r="D1441" s="104"/>
      <c r="E1441" s="201"/>
      <c r="F1441" s="104"/>
      <c r="G1441" s="104"/>
      <c r="H1441" s="104"/>
      <c r="I1441" s="104"/>
      <c r="J1441" s="104"/>
    </row>
    <row r="1442" spans="2:10" ht="35.1" customHeight="1">
      <c r="B1442" s="211"/>
      <c r="C1442" s="211"/>
      <c r="D1442" s="104"/>
      <c r="E1442" s="201"/>
      <c r="F1442" s="104"/>
      <c r="G1442" s="104"/>
      <c r="H1442" s="104"/>
      <c r="I1442" s="104"/>
      <c r="J1442" s="104"/>
    </row>
    <row r="1443" spans="2:10" ht="35.1" customHeight="1">
      <c r="B1443" s="211"/>
      <c r="C1443" s="211"/>
      <c r="D1443" s="104"/>
      <c r="E1443" s="201"/>
      <c r="F1443" s="104"/>
      <c r="G1443" s="104"/>
      <c r="H1443" s="104"/>
      <c r="I1443" s="104"/>
      <c r="J1443" s="104"/>
    </row>
    <row r="1444" spans="2:10" ht="35.1" customHeight="1">
      <c r="B1444" s="211"/>
      <c r="C1444" s="211"/>
      <c r="D1444" s="104"/>
      <c r="E1444" s="201"/>
      <c r="F1444" s="104"/>
      <c r="G1444" s="104"/>
      <c r="H1444" s="104"/>
      <c r="I1444" s="104"/>
      <c r="J1444" s="104"/>
    </row>
    <row r="1445" spans="2:10" ht="35.1" customHeight="1">
      <c r="B1445" s="211"/>
      <c r="C1445" s="211"/>
      <c r="D1445" s="104"/>
      <c r="E1445" s="201"/>
      <c r="F1445" s="104"/>
      <c r="G1445" s="104"/>
      <c r="H1445" s="104"/>
      <c r="I1445" s="104"/>
      <c r="J1445" s="104"/>
    </row>
    <row r="1446" spans="2:10" ht="35.1" customHeight="1">
      <c r="B1446" s="211"/>
      <c r="C1446" s="211"/>
      <c r="D1446" s="104"/>
      <c r="E1446" s="201"/>
      <c r="F1446" s="104"/>
      <c r="G1446" s="104"/>
      <c r="H1446" s="104"/>
      <c r="I1446" s="104"/>
      <c r="J1446" s="104"/>
    </row>
    <row r="1447" spans="2:10" ht="35.1" customHeight="1">
      <c r="B1447" s="211"/>
      <c r="C1447" s="211"/>
      <c r="D1447" s="104"/>
      <c r="E1447" s="201"/>
      <c r="F1447" s="104"/>
      <c r="G1447" s="104"/>
      <c r="H1447" s="104"/>
      <c r="I1447" s="104"/>
      <c r="J1447" s="104"/>
    </row>
    <row r="1448" spans="2:10" ht="35.1" customHeight="1">
      <c r="B1448" s="211"/>
      <c r="C1448" s="211"/>
      <c r="D1448" s="104"/>
      <c r="E1448" s="201"/>
      <c r="F1448" s="104"/>
      <c r="G1448" s="104"/>
      <c r="H1448" s="104"/>
      <c r="I1448" s="104"/>
      <c r="J1448" s="104"/>
    </row>
    <row r="1449" spans="2:10" ht="35.1" customHeight="1">
      <c r="B1449" s="211"/>
      <c r="C1449" s="211"/>
      <c r="D1449" s="104"/>
      <c r="E1449" s="201"/>
      <c r="F1449" s="104"/>
      <c r="G1449" s="104"/>
      <c r="H1449" s="104"/>
      <c r="I1449" s="104"/>
      <c r="J1449" s="104"/>
    </row>
    <row r="1450" spans="2:10" ht="35.1" customHeight="1">
      <c r="B1450" s="211"/>
      <c r="C1450" s="211"/>
      <c r="D1450" s="104"/>
      <c r="E1450" s="201"/>
      <c r="F1450" s="104"/>
      <c r="G1450" s="104"/>
      <c r="H1450" s="104"/>
      <c r="I1450" s="104"/>
      <c r="J1450" s="104"/>
    </row>
    <row r="1451" spans="2:10" ht="35.1" customHeight="1">
      <c r="B1451" s="211"/>
      <c r="C1451" s="211"/>
      <c r="D1451" s="104"/>
      <c r="E1451" s="201"/>
      <c r="F1451" s="104"/>
      <c r="G1451" s="104"/>
      <c r="H1451" s="104"/>
      <c r="I1451" s="104"/>
      <c r="J1451" s="104"/>
    </row>
    <row r="1452" spans="2:10" ht="35.1" customHeight="1">
      <c r="B1452" s="211"/>
      <c r="C1452" s="211"/>
      <c r="D1452" s="104"/>
      <c r="E1452" s="201"/>
      <c r="F1452" s="104"/>
      <c r="G1452" s="104"/>
      <c r="H1452" s="104"/>
      <c r="I1452" s="104"/>
      <c r="J1452" s="104"/>
    </row>
    <row r="1453" spans="2:10" ht="35.1" customHeight="1">
      <c r="B1453" s="211"/>
      <c r="C1453" s="211"/>
      <c r="D1453" s="104"/>
      <c r="E1453" s="201"/>
      <c r="F1453" s="104"/>
      <c r="G1453" s="104"/>
      <c r="H1453" s="104"/>
      <c r="I1453" s="104"/>
      <c r="J1453" s="104"/>
    </row>
    <row r="1454" spans="2:10" ht="35.1" customHeight="1">
      <c r="B1454" s="211"/>
      <c r="C1454" s="211"/>
      <c r="D1454" s="104"/>
      <c r="E1454" s="201"/>
      <c r="F1454" s="104"/>
      <c r="G1454" s="104"/>
      <c r="H1454" s="104"/>
      <c r="I1454" s="104"/>
      <c r="J1454" s="104"/>
    </row>
    <row r="1455" spans="2:10" ht="35.1" customHeight="1">
      <c r="B1455" s="211"/>
      <c r="C1455" s="211"/>
      <c r="D1455" s="104"/>
      <c r="E1455" s="201"/>
      <c r="F1455" s="104"/>
      <c r="G1455" s="104"/>
      <c r="H1455" s="104"/>
      <c r="I1455" s="104"/>
      <c r="J1455" s="104"/>
    </row>
    <row r="1456" spans="2:10" ht="35.1" customHeight="1">
      <c r="B1456" s="211"/>
      <c r="C1456" s="211"/>
      <c r="D1456" s="104"/>
      <c r="E1456" s="201"/>
      <c r="F1456" s="104"/>
      <c r="G1456" s="104"/>
      <c r="H1456" s="104"/>
      <c r="I1456" s="104"/>
      <c r="J1456" s="104"/>
    </row>
    <row r="1457" spans="2:10" ht="35.1" customHeight="1">
      <c r="B1457" s="211"/>
      <c r="C1457" s="211"/>
      <c r="D1457" s="104"/>
      <c r="E1457" s="201"/>
      <c r="F1457" s="104"/>
      <c r="G1457" s="104"/>
      <c r="H1457" s="104"/>
      <c r="I1457" s="104"/>
      <c r="J1457" s="104"/>
    </row>
    <row r="1458" spans="2:10" ht="35.1" customHeight="1">
      <c r="B1458" s="211"/>
      <c r="C1458" s="211"/>
      <c r="D1458" s="104"/>
      <c r="E1458" s="201"/>
      <c r="F1458" s="104"/>
      <c r="G1458" s="104"/>
      <c r="H1458" s="104"/>
      <c r="I1458" s="104"/>
      <c r="J1458" s="104"/>
    </row>
    <row r="1459" spans="2:10" ht="35.1" customHeight="1">
      <c r="B1459" s="211"/>
      <c r="C1459" s="211"/>
      <c r="D1459" s="104"/>
      <c r="E1459" s="201"/>
      <c r="F1459" s="104"/>
      <c r="G1459" s="104"/>
      <c r="H1459" s="104"/>
      <c r="I1459" s="104"/>
      <c r="J1459" s="104"/>
    </row>
    <row r="1460" spans="2:10" ht="35.1" customHeight="1">
      <c r="B1460" s="211"/>
      <c r="C1460" s="211"/>
      <c r="D1460" s="104"/>
      <c r="E1460" s="201"/>
      <c r="F1460" s="104"/>
      <c r="G1460" s="104"/>
      <c r="H1460" s="104"/>
      <c r="I1460" s="104"/>
      <c r="J1460" s="104"/>
    </row>
    <row r="1461" spans="2:10" ht="35.1" customHeight="1">
      <c r="B1461" s="211"/>
      <c r="C1461" s="211"/>
      <c r="D1461" s="104"/>
      <c r="E1461" s="201"/>
      <c r="F1461" s="104"/>
      <c r="G1461" s="104"/>
      <c r="H1461" s="104"/>
      <c r="I1461" s="104"/>
      <c r="J1461" s="104"/>
    </row>
    <row r="1462" spans="2:10" ht="35.1" customHeight="1">
      <c r="B1462" s="211"/>
      <c r="C1462" s="211"/>
      <c r="D1462" s="104"/>
      <c r="E1462" s="201"/>
      <c r="F1462" s="104"/>
      <c r="G1462" s="104"/>
      <c r="H1462" s="104"/>
      <c r="I1462" s="104"/>
      <c r="J1462" s="104"/>
    </row>
    <row r="1463" spans="2:10" ht="35.1" customHeight="1">
      <c r="B1463" s="211"/>
      <c r="C1463" s="211"/>
      <c r="D1463" s="104"/>
      <c r="E1463" s="201"/>
      <c r="F1463" s="104"/>
      <c r="G1463" s="104"/>
      <c r="H1463" s="104"/>
      <c r="I1463" s="104"/>
      <c r="J1463" s="104"/>
    </row>
    <row r="1464" spans="2:10" ht="35.1" customHeight="1">
      <c r="B1464" s="211"/>
      <c r="C1464" s="211"/>
      <c r="D1464" s="104"/>
      <c r="E1464" s="201"/>
      <c r="F1464" s="104"/>
      <c r="G1464" s="104"/>
      <c r="H1464" s="104"/>
      <c r="I1464" s="104"/>
      <c r="J1464" s="104"/>
    </row>
    <row r="1465" spans="2:10" ht="35.1" customHeight="1">
      <c r="B1465" s="211"/>
      <c r="C1465" s="211"/>
      <c r="D1465" s="104"/>
      <c r="E1465" s="201"/>
      <c r="F1465" s="104"/>
      <c r="G1465" s="104"/>
      <c r="H1465" s="104"/>
      <c r="I1465" s="104"/>
      <c r="J1465" s="104"/>
    </row>
    <row r="1466" spans="2:10" ht="35.1" customHeight="1">
      <c r="B1466" s="211"/>
      <c r="C1466" s="211"/>
      <c r="D1466" s="104"/>
      <c r="E1466" s="201"/>
      <c r="F1466" s="104"/>
      <c r="G1466" s="104"/>
      <c r="H1466" s="104"/>
      <c r="I1466" s="104"/>
      <c r="J1466" s="104"/>
    </row>
    <row r="1467" spans="2:10" ht="35.1" customHeight="1">
      <c r="B1467" s="211"/>
      <c r="C1467" s="211"/>
      <c r="D1467" s="104"/>
      <c r="E1467" s="201"/>
      <c r="F1467" s="104"/>
      <c r="G1467" s="104"/>
      <c r="H1467" s="104"/>
      <c r="I1467" s="104"/>
      <c r="J1467" s="104"/>
    </row>
    <row r="1468" spans="2:10" ht="35.1" customHeight="1">
      <c r="B1468" s="211"/>
      <c r="C1468" s="211"/>
      <c r="D1468" s="104"/>
      <c r="E1468" s="201"/>
      <c r="F1468" s="104"/>
      <c r="G1468" s="104"/>
      <c r="H1468" s="104"/>
      <c r="I1468" s="104"/>
      <c r="J1468" s="104"/>
    </row>
    <row r="1469" spans="2:10" ht="35.1" customHeight="1">
      <c r="B1469" s="211"/>
      <c r="C1469" s="211"/>
      <c r="D1469" s="104"/>
      <c r="E1469" s="201"/>
      <c r="F1469" s="104"/>
      <c r="G1469" s="104"/>
      <c r="H1469" s="104"/>
      <c r="I1469" s="104"/>
      <c r="J1469" s="104"/>
    </row>
    <row r="1470" spans="2:10" ht="35.1" customHeight="1">
      <c r="B1470" s="211"/>
      <c r="C1470" s="211"/>
      <c r="D1470" s="104"/>
      <c r="E1470" s="201"/>
      <c r="F1470" s="104"/>
      <c r="G1470" s="104"/>
      <c r="H1470" s="104"/>
      <c r="I1470" s="104"/>
      <c r="J1470" s="104"/>
    </row>
    <row r="1471" spans="2:10" ht="35.1" customHeight="1">
      <c r="B1471" s="211"/>
      <c r="C1471" s="211"/>
      <c r="D1471" s="104"/>
      <c r="E1471" s="201"/>
      <c r="F1471" s="104"/>
      <c r="G1471" s="104"/>
      <c r="H1471" s="104"/>
      <c r="I1471" s="104"/>
      <c r="J1471" s="104"/>
    </row>
    <row r="1472" spans="2:10" ht="35.1" customHeight="1">
      <c r="B1472" s="211"/>
      <c r="C1472" s="211"/>
      <c r="D1472" s="104"/>
      <c r="E1472" s="201"/>
      <c r="F1472" s="104"/>
      <c r="G1472" s="104"/>
      <c r="H1472" s="104"/>
      <c r="I1472" s="104"/>
      <c r="J1472" s="104"/>
    </row>
    <row r="1473" spans="2:10" ht="35.1" customHeight="1">
      <c r="B1473" s="211"/>
      <c r="C1473" s="211"/>
      <c r="D1473" s="104"/>
      <c r="E1473" s="201"/>
      <c r="F1473" s="104"/>
      <c r="G1473" s="104"/>
      <c r="H1473" s="104"/>
      <c r="I1473" s="104"/>
      <c r="J1473" s="104"/>
    </row>
    <row r="1474" spans="2:10" ht="35.1" customHeight="1">
      <c r="B1474" s="211"/>
      <c r="C1474" s="211"/>
      <c r="D1474" s="104"/>
      <c r="E1474" s="201"/>
      <c r="F1474" s="104"/>
      <c r="G1474" s="104"/>
      <c r="H1474" s="104"/>
      <c r="I1474" s="104"/>
      <c r="J1474" s="104"/>
    </row>
    <row r="1475" spans="2:10" ht="35.1" customHeight="1">
      <c r="B1475" s="211"/>
      <c r="C1475" s="211"/>
      <c r="D1475" s="104"/>
      <c r="E1475" s="201"/>
      <c r="F1475" s="104"/>
      <c r="G1475" s="104"/>
      <c r="H1475" s="104"/>
      <c r="I1475" s="104"/>
      <c r="J1475" s="104"/>
    </row>
    <row r="1476" spans="2:10" ht="35.1" customHeight="1">
      <c r="B1476" s="211"/>
      <c r="C1476" s="211"/>
      <c r="D1476" s="104"/>
      <c r="E1476" s="201"/>
      <c r="F1476" s="104"/>
      <c r="G1476" s="104"/>
      <c r="H1476" s="104"/>
      <c r="I1476" s="104"/>
      <c r="J1476" s="104"/>
    </row>
    <row r="1477" spans="2:10" ht="35.1" customHeight="1">
      <c r="B1477" s="211"/>
      <c r="C1477" s="211"/>
      <c r="D1477" s="104"/>
      <c r="E1477" s="201"/>
      <c r="F1477" s="104"/>
      <c r="G1477" s="104"/>
      <c r="H1477" s="104"/>
      <c r="I1477" s="104"/>
      <c r="J1477" s="104"/>
    </row>
    <row r="1478" spans="2:10" ht="35.1" customHeight="1">
      <c r="B1478" s="211"/>
      <c r="C1478" s="211"/>
      <c r="D1478" s="104"/>
      <c r="E1478" s="201"/>
      <c r="F1478" s="104"/>
      <c r="G1478" s="104"/>
      <c r="H1478" s="104"/>
      <c r="I1478" s="104"/>
      <c r="J1478" s="104"/>
    </row>
    <row r="1479" spans="2:10" ht="35.1" customHeight="1">
      <c r="B1479" s="211"/>
      <c r="C1479" s="211"/>
      <c r="D1479" s="104"/>
      <c r="E1479" s="201"/>
      <c r="F1479" s="104"/>
      <c r="G1479" s="104"/>
      <c r="H1479" s="104"/>
      <c r="I1479" s="104"/>
      <c r="J1479" s="104"/>
    </row>
    <row r="1480" spans="2:10" ht="35.1" customHeight="1">
      <c r="B1480" s="211"/>
      <c r="C1480" s="211"/>
      <c r="D1480" s="104"/>
      <c r="E1480" s="201"/>
      <c r="F1480" s="104"/>
      <c r="G1480" s="104"/>
      <c r="H1480" s="104"/>
      <c r="I1480" s="104"/>
      <c r="J1480" s="104"/>
    </row>
    <row r="1481" spans="2:10" ht="35.1" customHeight="1">
      <c r="B1481" s="211"/>
      <c r="C1481" s="211"/>
      <c r="D1481" s="104"/>
      <c r="E1481" s="201"/>
      <c r="F1481" s="104"/>
      <c r="G1481" s="104"/>
      <c r="H1481" s="104"/>
      <c r="I1481" s="104"/>
      <c r="J1481" s="104"/>
    </row>
    <row r="1482" spans="2:10" ht="35.1" customHeight="1">
      <c r="B1482" s="211"/>
      <c r="C1482" s="211"/>
      <c r="D1482" s="104"/>
      <c r="E1482" s="201"/>
      <c r="F1482" s="104"/>
      <c r="G1482" s="104"/>
      <c r="H1482" s="104"/>
      <c r="I1482" s="104"/>
      <c r="J1482" s="104"/>
    </row>
    <row r="1483" spans="2:10" ht="35.1" customHeight="1">
      <c r="B1483" s="211"/>
      <c r="C1483" s="211"/>
      <c r="D1483" s="104"/>
      <c r="E1483" s="201"/>
      <c r="F1483" s="104"/>
      <c r="G1483" s="104"/>
      <c r="H1483" s="104"/>
      <c r="I1483" s="104"/>
      <c r="J1483" s="104"/>
    </row>
    <row r="1484" spans="2:10" ht="35.1" customHeight="1">
      <c r="B1484" s="211"/>
      <c r="C1484" s="211"/>
      <c r="D1484" s="104"/>
      <c r="E1484" s="201"/>
      <c r="F1484" s="104"/>
      <c r="G1484" s="104"/>
      <c r="H1484" s="104"/>
      <c r="I1484" s="104"/>
      <c r="J1484" s="104"/>
    </row>
    <row r="1485" spans="2:10" ht="35.1" customHeight="1">
      <c r="B1485" s="211"/>
      <c r="C1485" s="211"/>
      <c r="D1485" s="104"/>
      <c r="E1485" s="201"/>
      <c r="F1485" s="104"/>
      <c r="G1485" s="104"/>
      <c r="H1485" s="104"/>
      <c r="I1485" s="104"/>
      <c r="J1485" s="104"/>
    </row>
    <row r="1486" spans="2:10" ht="35.1" customHeight="1">
      <c r="B1486" s="211"/>
      <c r="C1486" s="211"/>
      <c r="D1486" s="104"/>
      <c r="E1486" s="201"/>
      <c r="F1486" s="104"/>
      <c r="G1486" s="104"/>
      <c r="H1486" s="104"/>
      <c r="I1486" s="104"/>
      <c r="J1486" s="104"/>
    </row>
    <row r="1487" spans="2:10" ht="35.1" customHeight="1">
      <c r="B1487" s="211"/>
      <c r="C1487" s="211"/>
      <c r="D1487" s="104"/>
      <c r="E1487" s="201"/>
      <c r="F1487" s="104"/>
      <c r="G1487" s="104"/>
      <c r="H1487" s="104"/>
      <c r="I1487" s="104"/>
      <c r="J1487" s="104"/>
    </row>
    <row r="1488" spans="2:10" ht="35.1" customHeight="1">
      <c r="B1488" s="211"/>
      <c r="C1488" s="211"/>
      <c r="D1488" s="104"/>
      <c r="E1488" s="201"/>
      <c r="F1488" s="104"/>
      <c r="G1488" s="104"/>
      <c r="H1488" s="104"/>
      <c r="I1488" s="104"/>
      <c r="J1488" s="104"/>
    </row>
    <row r="1489" spans="2:10" ht="35.1" customHeight="1">
      <c r="B1489" s="211"/>
      <c r="C1489" s="211"/>
      <c r="D1489" s="104"/>
      <c r="E1489" s="201"/>
      <c r="F1489" s="104"/>
      <c r="G1489" s="104"/>
      <c r="H1489" s="104"/>
      <c r="I1489" s="104"/>
      <c r="J1489" s="104"/>
    </row>
    <row r="1490" spans="2:10" ht="35.1" customHeight="1">
      <c r="B1490" s="211"/>
      <c r="C1490" s="211"/>
      <c r="D1490" s="104"/>
      <c r="E1490" s="201"/>
      <c r="F1490" s="104"/>
      <c r="G1490" s="104"/>
      <c r="H1490" s="104"/>
      <c r="I1490" s="104"/>
      <c r="J1490" s="104"/>
    </row>
    <row r="1491" spans="2:10" ht="35.1" customHeight="1">
      <c r="B1491" s="211"/>
      <c r="C1491" s="211"/>
      <c r="D1491" s="104"/>
      <c r="E1491" s="201"/>
      <c r="F1491" s="104"/>
      <c r="G1491" s="104"/>
      <c r="H1491" s="104"/>
      <c r="I1491" s="104"/>
      <c r="J1491" s="104"/>
    </row>
    <row r="1492" spans="2:10" ht="35.1" customHeight="1">
      <c r="B1492" s="211"/>
      <c r="C1492" s="211"/>
      <c r="D1492" s="104"/>
      <c r="E1492" s="201"/>
      <c r="F1492" s="104"/>
      <c r="G1492" s="104"/>
      <c r="H1492" s="104"/>
      <c r="I1492" s="104"/>
      <c r="J1492" s="104"/>
    </row>
    <row r="1493" spans="2:10" ht="35.1" customHeight="1">
      <c r="B1493" s="211"/>
      <c r="C1493" s="211"/>
      <c r="D1493" s="104"/>
      <c r="E1493" s="201"/>
      <c r="F1493" s="104"/>
      <c r="G1493" s="104"/>
      <c r="H1493" s="104"/>
      <c r="I1493" s="104"/>
      <c r="J1493" s="104"/>
    </row>
    <row r="1494" spans="2:10" ht="35.1" customHeight="1">
      <c r="B1494" s="211"/>
      <c r="C1494" s="211"/>
      <c r="D1494" s="104"/>
      <c r="E1494" s="201"/>
      <c r="F1494" s="104"/>
      <c r="G1494" s="104"/>
      <c r="H1494" s="104"/>
      <c r="I1494" s="104"/>
      <c r="J1494" s="104"/>
    </row>
    <row r="1495" spans="2:10" ht="35.1" customHeight="1">
      <c r="B1495" s="211"/>
      <c r="C1495" s="211"/>
      <c r="D1495" s="104"/>
      <c r="E1495" s="201"/>
      <c r="F1495" s="104"/>
      <c r="G1495" s="104"/>
      <c r="H1495" s="104"/>
      <c r="I1495" s="104"/>
      <c r="J1495" s="104"/>
    </row>
    <row r="1496" spans="2:10" ht="35.1" customHeight="1">
      <c r="B1496" s="211"/>
      <c r="C1496" s="211"/>
      <c r="D1496" s="104"/>
      <c r="E1496" s="201"/>
      <c r="F1496" s="104"/>
      <c r="G1496" s="104"/>
      <c r="H1496" s="104"/>
      <c r="I1496" s="104"/>
      <c r="J1496" s="104"/>
    </row>
    <row r="1497" spans="2:10" ht="35.1" customHeight="1">
      <c r="B1497" s="211"/>
      <c r="C1497" s="211"/>
      <c r="D1497" s="104"/>
      <c r="E1497" s="201"/>
      <c r="F1497" s="104"/>
      <c r="G1497" s="104"/>
      <c r="H1497" s="104"/>
      <c r="I1497" s="104"/>
      <c r="J1497" s="104"/>
    </row>
    <row r="1498" spans="2:10" ht="35.1" customHeight="1">
      <c r="B1498" s="211"/>
      <c r="C1498" s="211"/>
      <c r="D1498" s="104"/>
      <c r="E1498" s="201"/>
      <c r="F1498" s="104"/>
      <c r="G1498" s="104"/>
      <c r="H1498" s="104"/>
      <c r="I1498" s="104"/>
      <c r="J1498" s="104"/>
    </row>
    <row r="1499" spans="2:10" ht="35.1" customHeight="1">
      <c r="B1499" s="211"/>
      <c r="C1499" s="211"/>
      <c r="D1499" s="104"/>
      <c r="E1499" s="201"/>
      <c r="F1499" s="104"/>
      <c r="G1499" s="104"/>
      <c r="H1499" s="104"/>
      <c r="I1499" s="104"/>
      <c r="J1499" s="104"/>
    </row>
    <row r="1500" spans="2:10" ht="35.1" customHeight="1">
      <c r="B1500" s="211"/>
      <c r="C1500" s="211"/>
      <c r="D1500" s="104"/>
      <c r="E1500" s="201"/>
      <c r="F1500" s="104"/>
      <c r="G1500" s="104"/>
      <c r="H1500" s="104"/>
      <c r="I1500" s="104"/>
      <c r="J1500" s="104"/>
    </row>
    <row r="1501" spans="2:10" ht="35.1" customHeight="1">
      <c r="B1501" s="211"/>
      <c r="C1501" s="211"/>
      <c r="D1501" s="104"/>
      <c r="E1501" s="201"/>
      <c r="F1501" s="104"/>
      <c r="G1501" s="104"/>
      <c r="H1501" s="104"/>
      <c r="I1501" s="104"/>
      <c r="J1501" s="104"/>
    </row>
    <row r="1502" spans="2:10" ht="35.1" customHeight="1">
      <c r="B1502" s="211"/>
      <c r="C1502" s="211"/>
      <c r="D1502" s="104"/>
      <c r="E1502" s="201"/>
      <c r="F1502" s="104"/>
      <c r="G1502" s="104"/>
      <c r="H1502" s="104"/>
      <c r="I1502" s="104"/>
      <c r="J1502" s="104"/>
    </row>
    <row r="1503" spans="2:10" ht="35.1" customHeight="1">
      <c r="B1503" s="211"/>
      <c r="C1503" s="211"/>
      <c r="D1503" s="104"/>
      <c r="E1503" s="201"/>
      <c r="F1503" s="104"/>
      <c r="G1503" s="104"/>
      <c r="H1503" s="104"/>
      <c r="I1503" s="104"/>
      <c r="J1503" s="104"/>
    </row>
    <row r="1504" spans="2:10" ht="35.1" customHeight="1">
      <c r="B1504" s="211"/>
      <c r="C1504" s="211"/>
      <c r="D1504" s="104"/>
      <c r="E1504" s="201"/>
      <c r="F1504" s="104"/>
      <c r="G1504" s="104"/>
      <c r="H1504" s="104"/>
      <c r="I1504" s="104"/>
      <c r="J1504" s="104"/>
    </row>
    <row r="1505" spans="2:10" ht="35.1" customHeight="1">
      <c r="B1505" s="211"/>
      <c r="C1505" s="211"/>
      <c r="D1505" s="104"/>
      <c r="E1505" s="201"/>
      <c r="F1505" s="104"/>
      <c r="G1505" s="104"/>
      <c r="H1505" s="104"/>
      <c r="I1505" s="104"/>
      <c r="J1505" s="104"/>
    </row>
    <row r="1506" spans="2:10" ht="35.1" customHeight="1">
      <c r="B1506" s="211"/>
      <c r="C1506" s="211"/>
      <c r="D1506" s="104"/>
      <c r="E1506" s="201"/>
      <c r="F1506" s="104"/>
      <c r="G1506" s="104"/>
      <c r="H1506" s="104"/>
      <c r="I1506" s="104"/>
      <c r="J1506" s="104"/>
    </row>
    <row r="1507" spans="2:10" ht="35.1" customHeight="1">
      <c r="B1507" s="211"/>
      <c r="C1507" s="211"/>
      <c r="D1507" s="104"/>
      <c r="E1507" s="201"/>
      <c r="F1507" s="104"/>
      <c r="G1507" s="104"/>
      <c r="H1507" s="104"/>
      <c r="I1507" s="104"/>
      <c r="J1507" s="104"/>
    </row>
    <row r="1508" spans="2:10" ht="35.1" customHeight="1">
      <c r="B1508" s="211"/>
      <c r="C1508" s="211"/>
      <c r="D1508" s="104"/>
      <c r="E1508" s="201"/>
      <c r="F1508" s="104"/>
      <c r="G1508" s="104"/>
      <c r="H1508" s="104"/>
      <c r="I1508" s="104"/>
      <c r="J1508" s="104"/>
    </row>
    <row r="1509" spans="2:10" ht="35.1" customHeight="1">
      <c r="B1509" s="211"/>
      <c r="C1509" s="211"/>
      <c r="D1509" s="104"/>
      <c r="E1509" s="201"/>
      <c r="F1509" s="104"/>
      <c r="G1509" s="104"/>
      <c r="H1509" s="104"/>
      <c r="I1509" s="104"/>
      <c r="J1509" s="104"/>
    </row>
    <row r="1510" spans="2:10" ht="35.1" customHeight="1">
      <c r="B1510" s="211"/>
      <c r="C1510" s="211"/>
      <c r="D1510" s="104"/>
      <c r="E1510" s="201"/>
      <c r="F1510" s="104"/>
      <c r="G1510" s="104"/>
      <c r="H1510" s="104"/>
      <c r="I1510" s="104"/>
      <c r="J1510" s="104"/>
    </row>
    <row r="1511" spans="2:10" ht="35.1" customHeight="1">
      <c r="B1511" s="211"/>
      <c r="C1511" s="211"/>
      <c r="D1511" s="104"/>
      <c r="E1511" s="201"/>
      <c r="F1511" s="104"/>
      <c r="G1511" s="104"/>
      <c r="H1511" s="104"/>
      <c r="I1511" s="104"/>
      <c r="J1511" s="104"/>
    </row>
    <row r="1512" spans="2:10" ht="35.1" customHeight="1">
      <c r="B1512" s="211"/>
      <c r="C1512" s="211"/>
      <c r="D1512" s="104"/>
      <c r="E1512" s="201"/>
      <c r="F1512" s="104"/>
      <c r="G1512" s="104"/>
      <c r="H1512" s="104"/>
      <c r="I1512" s="104"/>
      <c r="J1512" s="104"/>
    </row>
    <row r="1513" spans="2:10" ht="35.1" customHeight="1">
      <c r="B1513" s="211"/>
      <c r="C1513" s="211"/>
      <c r="D1513" s="104"/>
      <c r="E1513" s="201"/>
      <c r="F1513" s="104"/>
      <c r="G1513" s="104"/>
      <c r="H1513" s="104"/>
      <c r="I1513" s="104"/>
      <c r="J1513" s="104"/>
    </row>
    <row r="1514" spans="2:10" ht="35.1" customHeight="1">
      <c r="B1514" s="211"/>
      <c r="C1514" s="211"/>
      <c r="D1514" s="104"/>
      <c r="E1514" s="201"/>
      <c r="F1514" s="104"/>
      <c r="G1514" s="104"/>
      <c r="H1514" s="104"/>
      <c r="I1514" s="104"/>
      <c r="J1514" s="104"/>
    </row>
    <row r="1515" spans="2:10" ht="35.1" customHeight="1">
      <c r="B1515" s="211"/>
      <c r="C1515" s="211"/>
      <c r="D1515" s="104"/>
      <c r="E1515" s="201"/>
      <c r="F1515" s="104"/>
      <c r="G1515" s="104"/>
      <c r="H1515" s="104"/>
      <c r="I1515" s="104"/>
      <c r="J1515" s="104"/>
    </row>
    <row r="1516" spans="2:10" ht="35.1" customHeight="1">
      <c r="B1516" s="211"/>
      <c r="C1516" s="211"/>
      <c r="D1516" s="104"/>
      <c r="E1516" s="201"/>
      <c r="F1516" s="104"/>
      <c r="G1516" s="104"/>
      <c r="H1516" s="104"/>
      <c r="I1516" s="104"/>
      <c r="J1516" s="104"/>
    </row>
    <row r="1517" spans="2:10" ht="35.1" customHeight="1">
      <c r="B1517" s="211"/>
      <c r="C1517" s="211"/>
      <c r="D1517" s="104"/>
      <c r="E1517" s="201"/>
      <c r="F1517" s="104"/>
      <c r="G1517" s="104"/>
      <c r="H1517" s="104"/>
      <c r="I1517" s="104"/>
      <c r="J1517" s="104"/>
    </row>
    <row r="1518" spans="2:10" ht="35.1" customHeight="1">
      <c r="B1518" s="211"/>
      <c r="C1518" s="211"/>
      <c r="D1518" s="104"/>
      <c r="E1518" s="201"/>
      <c r="F1518" s="104"/>
      <c r="G1518" s="104"/>
      <c r="H1518" s="104"/>
      <c r="I1518" s="104"/>
      <c r="J1518" s="104"/>
    </row>
    <row r="1519" spans="2:10" ht="35.1" customHeight="1">
      <c r="B1519" s="211"/>
      <c r="C1519" s="211"/>
      <c r="D1519" s="104"/>
      <c r="E1519" s="201"/>
      <c r="F1519" s="104"/>
      <c r="G1519" s="104"/>
      <c r="H1519" s="104"/>
      <c r="I1519" s="104"/>
      <c r="J1519" s="104"/>
    </row>
    <row r="1520" spans="2:10" ht="35.1" customHeight="1">
      <c r="B1520" s="211"/>
      <c r="C1520" s="211"/>
      <c r="D1520" s="104"/>
      <c r="E1520" s="201"/>
      <c r="F1520" s="104"/>
      <c r="G1520" s="104"/>
      <c r="H1520" s="104"/>
      <c r="I1520" s="104"/>
      <c r="J1520" s="104"/>
    </row>
    <row r="1521" spans="2:10" ht="35.1" customHeight="1">
      <c r="B1521" s="211"/>
      <c r="C1521" s="211"/>
      <c r="D1521" s="104"/>
      <c r="E1521" s="201"/>
      <c r="F1521" s="104"/>
      <c r="G1521" s="104"/>
      <c r="H1521" s="104"/>
      <c r="I1521" s="104"/>
      <c r="J1521" s="104"/>
    </row>
    <row r="1522" spans="2:10" ht="35.1" customHeight="1">
      <c r="B1522" s="211"/>
      <c r="C1522" s="211"/>
      <c r="D1522" s="104"/>
      <c r="E1522" s="201"/>
      <c r="F1522" s="104"/>
      <c r="G1522" s="104"/>
      <c r="H1522" s="104"/>
      <c r="I1522" s="104"/>
      <c r="J1522" s="104"/>
    </row>
    <row r="1523" spans="2:10" ht="35.1" customHeight="1">
      <c r="B1523" s="211"/>
      <c r="C1523" s="211"/>
      <c r="D1523" s="104"/>
      <c r="E1523" s="201"/>
      <c r="F1523" s="104"/>
      <c r="G1523" s="104"/>
      <c r="H1523" s="104"/>
      <c r="I1523" s="104"/>
      <c r="J1523" s="104"/>
    </row>
    <row r="1524" spans="2:10" ht="35.1" customHeight="1">
      <c r="B1524" s="211"/>
      <c r="C1524" s="211"/>
      <c r="D1524" s="104"/>
      <c r="E1524" s="201"/>
      <c r="F1524" s="104"/>
      <c r="G1524" s="104"/>
      <c r="H1524" s="104"/>
      <c r="I1524" s="104"/>
      <c r="J1524" s="104"/>
    </row>
    <row r="1525" spans="2:10" ht="35.1" customHeight="1">
      <c r="B1525" s="211"/>
      <c r="C1525" s="211"/>
      <c r="D1525" s="104"/>
      <c r="E1525" s="201"/>
      <c r="F1525" s="104"/>
      <c r="G1525" s="104"/>
      <c r="H1525" s="104"/>
      <c r="I1525" s="104"/>
      <c r="J1525" s="104"/>
    </row>
    <row r="1526" spans="2:10" ht="35.1" customHeight="1">
      <c r="B1526" s="211"/>
      <c r="C1526" s="211"/>
      <c r="D1526" s="104"/>
      <c r="E1526" s="201"/>
      <c r="F1526" s="104"/>
      <c r="G1526" s="104"/>
      <c r="H1526" s="104"/>
      <c r="I1526" s="104"/>
      <c r="J1526" s="104"/>
    </row>
    <row r="1527" spans="2:10" ht="35.1" customHeight="1">
      <c r="B1527" s="211"/>
      <c r="C1527" s="211"/>
      <c r="D1527" s="104"/>
      <c r="E1527" s="201"/>
      <c r="F1527" s="104"/>
      <c r="G1527" s="104"/>
      <c r="H1527" s="104"/>
      <c r="I1527" s="104"/>
      <c r="J1527" s="104"/>
    </row>
    <row r="1528" spans="2:10" ht="35.1" customHeight="1">
      <c r="B1528" s="211"/>
      <c r="C1528" s="211"/>
      <c r="D1528" s="104"/>
      <c r="E1528" s="201"/>
      <c r="F1528" s="104"/>
      <c r="G1528" s="104"/>
      <c r="H1528" s="104"/>
      <c r="I1528" s="104"/>
      <c r="J1528" s="104"/>
    </row>
    <row r="1529" spans="2:10" ht="35.1" customHeight="1">
      <c r="B1529" s="211"/>
      <c r="C1529" s="211"/>
      <c r="D1529" s="104"/>
      <c r="E1529" s="201"/>
      <c r="F1529" s="104"/>
      <c r="G1529" s="104"/>
      <c r="H1529" s="104"/>
      <c r="I1529" s="104"/>
      <c r="J1529" s="104"/>
    </row>
    <row r="1530" spans="2:10" ht="35.1" customHeight="1">
      <c r="B1530" s="211"/>
      <c r="C1530" s="211"/>
      <c r="D1530" s="104"/>
      <c r="E1530" s="201"/>
      <c r="F1530" s="104"/>
      <c r="G1530" s="104"/>
      <c r="H1530" s="104"/>
      <c r="I1530" s="104"/>
      <c r="J1530" s="104"/>
    </row>
    <row r="1531" spans="2:10" ht="35.1" customHeight="1">
      <c r="B1531" s="211"/>
      <c r="C1531" s="211"/>
      <c r="D1531" s="104"/>
      <c r="E1531" s="201"/>
      <c r="F1531" s="104"/>
      <c r="G1531" s="104"/>
      <c r="H1531" s="104"/>
      <c r="I1531" s="104"/>
      <c r="J1531" s="104"/>
    </row>
    <row r="1532" spans="2:10" ht="35.1" customHeight="1">
      <c r="B1532" s="211"/>
      <c r="C1532" s="211"/>
      <c r="D1532" s="104"/>
      <c r="E1532" s="201"/>
      <c r="F1532" s="104"/>
      <c r="G1532" s="104"/>
      <c r="H1532" s="104"/>
      <c r="I1532" s="104"/>
      <c r="J1532" s="104"/>
    </row>
    <row r="1533" spans="2:10" ht="35.1" customHeight="1">
      <c r="B1533" s="211"/>
      <c r="C1533" s="211"/>
      <c r="D1533" s="104"/>
      <c r="E1533" s="201"/>
      <c r="F1533" s="104"/>
      <c r="G1533" s="104"/>
      <c r="H1533" s="104"/>
      <c r="I1533" s="104"/>
      <c r="J1533" s="104"/>
    </row>
    <row r="1534" spans="2:10" ht="35.1" customHeight="1">
      <c r="B1534" s="211"/>
      <c r="C1534" s="211"/>
      <c r="D1534" s="104"/>
      <c r="E1534" s="201"/>
      <c r="F1534" s="104"/>
      <c r="G1534" s="104"/>
      <c r="H1534" s="104"/>
      <c r="I1534" s="104"/>
      <c r="J1534" s="104"/>
    </row>
    <row r="1535" spans="2:10" ht="35.1" customHeight="1">
      <c r="B1535" s="211"/>
      <c r="C1535" s="211"/>
      <c r="D1535" s="104"/>
      <c r="E1535" s="201"/>
      <c r="F1535" s="104"/>
      <c r="G1535" s="104"/>
      <c r="H1535" s="104"/>
      <c r="I1535" s="104"/>
      <c r="J1535" s="104"/>
    </row>
    <row r="1536" spans="2:10" ht="35.1" customHeight="1">
      <c r="B1536" s="211"/>
      <c r="C1536" s="211"/>
      <c r="D1536" s="104"/>
      <c r="E1536" s="201"/>
      <c r="F1536" s="104"/>
      <c r="G1536" s="104"/>
      <c r="H1536" s="104"/>
      <c r="I1536" s="104"/>
      <c r="J1536" s="104"/>
    </row>
    <row r="1537" spans="2:10" ht="35.1" customHeight="1">
      <c r="B1537" s="211"/>
      <c r="C1537" s="211"/>
      <c r="D1537" s="104"/>
      <c r="E1537" s="201"/>
      <c r="F1537" s="104"/>
      <c r="G1537" s="104"/>
      <c r="H1537" s="104"/>
      <c r="I1537" s="104"/>
      <c r="J1537" s="104"/>
    </row>
    <row r="1538" spans="2:10" ht="35.1" customHeight="1">
      <c r="B1538" s="211"/>
      <c r="C1538" s="211"/>
      <c r="D1538" s="104"/>
      <c r="E1538" s="201"/>
      <c r="F1538" s="104"/>
      <c r="G1538" s="104"/>
      <c r="H1538" s="104"/>
      <c r="I1538" s="104"/>
      <c r="J1538" s="104"/>
    </row>
    <row r="1539" spans="2:10" ht="35.1" customHeight="1">
      <c r="B1539" s="211"/>
      <c r="C1539" s="211"/>
      <c r="D1539" s="104"/>
      <c r="E1539" s="201"/>
      <c r="F1539" s="104"/>
      <c r="G1539" s="104"/>
      <c r="H1539" s="104"/>
      <c r="I1539" s="104"/>
      <c r="J1539" s="104"/>
    </row>
    <row r="1540" spans="2:10" ht="35.1" customHeight="1">
      <c r="B1540" s="211"/>
      <c r="C1540" s="211"/>
      <c r="D1540" s="104"/>
      <c r="E1540" s="201"/>
      <c r="F1540" s="104"/>
      <c r="G1540" s="104"/>
      <c r="H1540" s="104"/>
      <c r="I1540" s="104"/>
      <c r="J1540" s="104"/>
    </row>
    <row r="1541" spans="2:10" ht="35.1" customHeight="1">
      <c r="B1541" s="211"/>
      <c r="C1541" s="211"/>
      <c r="D1541" s="104"/>
      <c r="E1541" s="201"/>
      <c r="F1541" s="104"/>
      <c r="G1541" s="104"/>
      <c r="H1541" s="104"/>
      <c r="I1541" s="104"/>
      <c r="J1541" s="104"/>
    </row>
    <row r="1542" spans="2:10" ht="35.1" customHeight="1">
      <c r="B1542" s="211"/>
      <c r="C1542" s="211"/>
      <c r="D1542" s="104"/>
      <c r="E1542" s="201"/>
      <c r="F1542" s="104"/>
      <c r="G1542" s="104"/>
      <c r="H1542" s="104"/>
      <c r="I1542" s="104"/>
      <c r="J1542" s="104"/>
    </row>
    <row r="1543" spans="2:10" ht="35.1" customHeight="1">
      <c r="B1543" s="211"/>
      <c r="C1543" s="211"/>
      <c r="D1543" s="104"/>
      <c r="E1543" s="201"/>
      <c r="F1543" s="104"/>
      <c r="G1543" s="104"/>
      <c r="H1543" s="104"/>
      <c r="I1543" s="104"/>
      <c r="J1543" s="104"/>
    </row>
    <row r="1544" spans="2:10" ht="35.1" customHeight="1">
      <c r="B1544" s="211"/>
      <c r="C1544" s="211"/>
      <c r="D1544" s="104"/>
      <c r="E1544" s="201"/>
      <c r="F1544" s="104"/>
      <c r="G1544" s="104"/>
      <c r="H1544" s="104"/>
      <c r="I1544" s="104"/>
      <c r="J1544" s="104"/>
    </row>
    <row r="1545" spans="2:10" ht="35.1" customHeight="1">
      <c r="B1545" s="211"/>
      <c r="C1545" s="211"/>
      <c r="D1545" s="104"/>
      <c r="E1545" s="201"/>
      <c r="F1545" s="104"/>
      <c r="G1545" s="104"/>
      <c r="H1545" s="104"/>
      <c r="I1545" s="104"/>
      <c r="J1545" s="104"/>
    </row>
    <row r="1546" spans="2:10" ht="35.1" customHeight="1">
      <c r="B1546" s="211"/>
      <c r="C1546" s="211"/>
      <c r="D1546" s="104"/>
      <c r="E1546" s="201"/>
      <c r="F1546" s="104"/>
      <c r="G1546" s="104"/>
      <c r="H1546" s="104"/>
      <c r="I1546" s="104"/>
      <c r="J1546" s="104"/>
    </row>
    <row r="1547" spans="2:10" ht="35.1" customHeight="1">
      <c r="B1547" s="211"/>
      <c r="C1547" s="211"/>
      <c r="D1547" s="104"/>
      <c r="E1547" s="201"/>
      <c r="F1547" s="104"/>
      <c r="G1547" s="104"/>
      <c r="H1547" s="104"/>
      <c r="I1547" s="104"/>
      <c r="J1547" s="104"/>
    </row>
    <row r="1548" spans="2:10" ht="35.1" customHeight="1">
      <c r="B1548" s="211"/>
      <c r="C1548" s="211"/>
      <c r="D1548" s="104"/>
      <c r="E1548" s="201"/>
      <c r="F1548" s="104"/>
      <c r="G1548" s="104"/>
      <c r="H1548" s="104"/>
      <c r="I1548" s="104"/>
      <c r="J1548" s="104"/>
    </row>
    <row r="1549" spans="2:10" ht="35.1" customHeight="1">
      <c r="B1549" s="211"/>
      <c r="C1549" s="211"/>
      <c r="D1549" s="104"/>
      <c r="E1549" s="201"/>
      <c r="F1549" s="104"/>
      <c r="G1549" s="104"/>
      <c r="H1549" s="104"/>
      <c r="I1549" s="104"/>
      <c r="J1549" s="104"/>
    </row>
    <row r="1550" spans="2:10" ht="35.1" customHeight="1">
      <c r="B1550" s="211"/>
      <c r="C1550" s="211"/>
      <c r="D1550" s="104"/>
      <c r="E1550" s="201"/>
      <c r="F1550" s="104"/>
      <c r="G1550" s="104"/>
      <c r="H1550" s="104"/>
      <c r="I1550" s="104"/>
      <c r="J1550" s="104"/>
    </row>
    <row r="1551" spans="2:10" ht="35.1" customHeight="1">
      <c r="B1551" s="211"/>
      <c r="C1551" s="211"/>
      <c r="D1551" s="104"/>
      <c r="E1551" s="201"/>
      <c r="F1551" s="104"/>
      <c r="G1551" s="104"/>
      <c r="H1551" s="104"/>
      <c r="I1551" s="104"/>
      <c r="J1551" s="104"/>
    </row>
    <row r="1552" spans="2:10" ht="35.1" customHeight="1">
      <c r="B1552" s="211"/>
      <c r="C1552" s="211"/>
      <c r="D1552" s="104"/>
      <c r="E1552" s="201"/>
      <c r="F1552" s="104"/>
      <c r="G1552" s="104"/>
      <c r="H1552" s="104"/>
      <c r="I1552" s="104"/>
      <c r="J1552" s="104"/>
    </row>
    <row r="1553" spans="2:10" ht="35.1" customHeight="1">
      <c r="B1553" s="211"/>
      <c r="C1553" s="211"/>
      <c r="D1553" s="104"/>
      <c r="E1553" s="201"/>
      <c r="F1553" s="104"/>
      <c r="G1553" s="104"/>
      <c r="H1553" s="104"/>
      <c r="I1553" s="104"/>
      <c r="J1553" s="104"/>
    </row>
    <row r="1554" spans="2:10" ht="35.1" customHeight="1">
      <c r="B1554" s="211"/>
      <c r="C1554" s="211"/>
      <c r="D1554" s="104"/>
      <c r="E1554" s="201"/>
      <c r="F1554" s="104"/>
      <c r="G1554" s="104"/>
      <c r="H1554" s="104"/>
      <c r="I1554" s="104"/>
      <c r="J1554" s="104"/>
    </row>
    <row r="1555" spans="2:10" ht="35.1" customHeight="1">
      <c r="B1555" s="211"/>
      <c r="C1555" s="211"/>
      <c r="D1555" s="104"/>
      <c r="E1555" s="201"/>
      <c r="F1555" s="104"/>
      <c r="G1555" s="104"/>
      <c r="H1555" s="104"/>
      <c r="I1555" s="104"/>
      <c r="J1555" s="104"/>
    </row>
    <row r="1556" spans="2:10" ht="35.1" customHeight="1">
      <c r="B1556" s="211"/>
      <c r="C1556" s="211"/>
      <c r="D1556" s="104"/>
      <c r="E1556" s="201"/>
      <c r="F1556" s="104"/>
      <c r="G1556" s="104"/>
      <c r="H1556" s="104"/>
      <c r="I1556" s="104"/>
      <c r="J1556" s="104"/>
    </row>
    <row r="1557" spans="2:10" ht="35.1" customHeight="1">
      <c r="B1557" s="211"/>
      <c r="C1557" s="211"/>
      <c r="D1557" s="104"/>
      <c r="E1557" s="201"/>
      <c r="F1557" s="104"/>
      <c r="G1557" s="104"/>
      <c r="H1557" s="104"/>
      <c r="I1557" s="104"/>
      <c r="J1557" s="104"/>
    </row>
    <row r="1558" spans="2:10" ht="35.1" customHeight="1">
      <c r="B1558" s="211"/>
      <c r="C1558" s="211"/>
      <c r="D1558" s="104"/>
      <c r="E1558" s="201"/>
      <c r="F1558" s="104"/>
      <c r="G1558" s="104"/>
      <c r="H1558" s="104"/>
      <c r="I1558" s="104"/>
      <c r="J1558" s="104"/>
    </row>
    <row r="1559" spans="2:10" ht="35.1" customHeight="1">
      <c r="B1559" s="211"/>
      <c r="C1559" s="211"/>
      <c r="D1559" s="104"/>
      <c r="E1559" s="201"/>
      <c r="F1559" s="104"/>
      <c r="G1559" s="104"/>
      <c r="H1559" s="104"/>
      <c r="I1559" s="104"/>
      <c r="J1559" s="104"/>
    </row>
    <row r="1560" spans="2:10" ht="35.1" customHeight="1">
      <c r="B1560" s="211"/>
      <c r="C1560" s="211"/>
      <c r="D1560" s="104"/>
      <c r="E1560" s="201"/>
      <c r="F1560" s="104"/>
      <c r="G1560" s="104"/>
      <c r="H1560" s="104"/>
      <c r="I1560" s="104"/>
      <c r="J1560" s="104"/>
    </row>
    <row r="1561" spans="2:10" ht="35.1" customHeight="1">
      <c r="B1561" s="211"/>
      <c r="C1561" s="211"/>
      <c r="D1561" s="104"/>
      <c r="E1561" s="201"/>
      <c r="F1561" s="104"/>
      <c r="G1561" s="104"/>
      <c r="H1561" s="104"/>
      <c r="I1561" s="104"/>
      <c r="J1561" s="104"/>
    </row>
    <row r="1562" spans="2:10" ht="35.1" customHeight="1">
      <c r="B1562" s="211"/>
      <c r="C1562" s="211"/>
      <c r="D1562" s="104"/>
      <c r="E1562" s="201"/>
      <c r="F1562" s="104"/>
      <c r="G1562" s="104"/>
      <c r="H1562" s="104"/>
      <c r="I1562" s="104"/>
      <c r="J1562" s="104"/>
    </row>
    <row r="1563" spans="2:10" ht="35.1" customHeight="1">
      <c r="B1563" s="211"/>
      <c r="C1563" s="211"/>
      <c r="D1563" s="104"/>
      <c r="E1563" s="201"/>
      <c r="F1563" s="104"/>
      <c r="G1563" s="104"/>
      <c r="H1563" s="104"/>
      <c r="I1563" s="104"/>
      <c r="J1563" s="104"/>
    </row>
    <row r="1564" spans="2:10" ht="35.1" customHeight="1">
      <c r="B1564" s="211"/>
      <c r="C1564" s="211"/>
      <c r="D1564" s="104"/>
      <c r="E1564" s="201"/>
      <c r="F1564" s="104"/>
      <c r="G1564" s="104"/>
      <c r="H1564" s="104"/>
      <c r="I1564" s="104"/>
      <c r="J1564" s="104"/>
    </row>
    <row r="1565" spans="2:10" ht="35.1" customHeight="1">
      <c r="B1565" s="211"/>
      <c r="C1565" s="211"/>
      <c r="D1565" s="104"/>
      <c r="E1565" s="201"/>
      <c r="F1565" s="104"/>
      <c r="G1565" s="104"/>
      <c r="H1565" s="104"/>
      <c r="I1565" s="104"/>
      <c r="J1565" s="104"/>
    </row>
    <row r="1566" spans="2:10" ht="35.1" customHeight="1">
      <c r="B1566" s="211"/>
      <c r="C1566" s="211"/>
      <c r="D1566" s="104"/>
      <c r="E1566" s="201"/>
      <c r="F1566" s="104"/>
      <c r="G1566" s="104"/>
      <c r="H1566" s="104"/>
      <c r="I1566" s="104"/>
      <c r="J1566" s="104"/>
    </row>
    <row r="1567" spans="2:10" ht="35.1" customHeight="1">
      <c r="B1567" s="211"/>
      <c r="C1567" s="211"/>
      <c r="D1567" s="104"/>
      <c r="E1567" s="201"/>
      <c r="F1567" s="104"/>
      <c r="G1567" s="104"/>
      <c r="H1567" s="104"/>
      <c r="I1567" s="104"/>
      <c r="J1567" s="104"/>
    </row>
    <row r="1568" spans="2:10" ht="35.1" customHeight="1">
      <c r="B1568" s="211"/>
      <c r="C1568" s="211"/>
      <c r="D1568" s="104"/>
      <c r="E1568" s="201"/>
      <c r="F1568" s="104"/>
      <c r="G1568" s="104"/>
      <c r="H1568" s="104"/>
      <c r="I1568" s="104"/>
      <c r="J1568" s="104"/>
    </row>
    <row r="1569" spans="2:10" ht="35.1" customHeight="1">
      <c r="B1569" s="211"/>
      <c r="C1569" s="211"/>
      <c r="D1569" s="104"/>
      <c r="E1569" s="201"/>
      <c r="F1569" s="104"/>
      <c r="G1569" s="104"/>
      <c r="H1569" s="104"/>
      <c r="I1569" s="104"/>
      <c r="J1569" s="104"/>
    </row>
    <row r="1570" spans="2:10" ht="35.1" customHeight="1">
      <c r="B1570" s="211"/>
      <c r="C1570" s="211"/>
      <c r="D1570" s="104"/>
      <c r="E1570" s="201"/>
      <c r="F1570" s="104"/>
      <c r="G1570" s="104"/>
      <c r="H1570" s="104"/>
      <c r="I1570" s="104"/>
      <c r="J1570" s="104"/>
    </row>
    <row r="1571" spans="2:10" ht="35.1" customHeight="1">
      <c r="B1571" s="211"/>
      <c r="C1571" s="211"/>
      <c r="D1571" s="104"/>
      <c r="E1571" s="201"/>
      <c r="F1571" s="104"/>
      <c r="G1571" s="104"/>
      <c r="H1571" s="104"/>
      <c r="I1571" s="104"/>
      <c r="J1571" s="104"/>
    </row>
    <row r="1572" spans="2:10" ht="35.1" customHeight="1">
      <c r="B1572" s="211"/>
      <c r="C1572" s="211"/>
      <c r="D1572" s="104"/>
      <c r="E1572" s="201"/>
      <c r="F1572" s="104"/>
      <c r="G1572" s="104"/>
      <c r="H1572" s="104"/>
      <c r="I1572" s="104"/>
      <c r="J1572" s="104"/>
    </row>
    <row r="1573" spans="2:10" ht="35.1" customHeight="1">
      <c r="B1573" s="211"/>
      <c r="C1573" s="211"/>
      <c r="D1573" s="104"/>
      <c r="E1573" s="201"/>
      <c r="F1573" s="104"/>
      <c r="G1573" s="104"/>
      <c r="H1573" s="104"/>
      <c r="I1573" s="104"/>
      <c r="J1573" s="104"/>
    </row>
    <row r="1574" spans="2:10" ht="35.1" customHeight="1">
      <c r="B1574" s="211"/>
      <c r="C1574" s="211"/>
      <c r="D1574" s="104"/>
      <c r="E1574" s="201"/>
      <c r="F1574" s="104"/>
      <c r="G1574" s="104"/>
      <c r="H1574" s="104"/>
      <c r="I1574" s="104"/>
      <c r="J1574" s="104"/>
    </row>
    <row r="1575" spans="2:10" ht="35.1" customHeight="1">
      <c r="B1575" s="211"/>
      <c r="C1575" s="211"/>
      <c r="D1575" s="104"/>
      <c r="E1575" s="201"/>
      <c r="F1575" s="104"/>
      <c r="G1575" s="104"/>
      <c r="H1575" s="104"/>
      <c r="I1575" s="104"/>
      <c r="J1575" s="104"/>
    </row>
    <row r="1576" spans="2:10" ht="35.1" customHeight="1">
      <c r="B1576" s="211"/>
      <c r="C1576" s="211"/>
      <c r="D1576" s="104"/>
      <c r="E1576" s="201"/>
      <c r="F1576" s="104"/>
      <c r="G1576" s="104"/>
      <c r="H1576" s="104"/>
      <c r="I1576" s="104"/>
      <c r="J1576" s="104"/>
    </row>
    <row r="1577" spans="2:10" ht="35.1" customHeight="1">
      <c r="B1577" s="211"/>
      <c r="C1577" s="211"/>
      <c r="D1577" s="104"/>
      <c r="E1577" s="201"/>
      <c r="F1577" s="104"/>
      <c r="G1577" s="104"/>
      <c r="H1577" s="104"/>
      <c r="I1577" s="104"/>
      <c r="J1577" s="104"/>
    </row>
    <row r="1578" spans="2:10" ht="35.1" customHeight="1">
      <c r="B1578" s="211"/>
      <c r="C1578" s="211"/>
      <c r="D1578" s="104"/>
      <c r="E1578" s="201"/>
      <c r="F1578" s="104"/>
      <c r="G1578" s="104"/>
      <c r="H1578" s="104"/>
      <c r="I1578" s="104"/>
      <c r="J1578" s="104"/>
    </row>
    <row r="1579" spans="2:10" ht="35.1" customHeight="1">
      <c r="B1579" s="211"/>
      <c r="C1579" s="211"/>
      <c r="D1579" s="104"/>
      <c r="E1579" s="201"/>
      <c r="F1579" s="104"/>
      <c r="G1579" s="104"/>
      <c r="H1579" s="104"/>
      <c r="I1579" s="104"/>
      <c r="J1579" s="104"/>
    </row>
    <row r="1580" spans="2:10" ht="35.1" customHeight="1">
      <c r="B1580" s="211"/>
      <c r="C1580" s="211"/>
      <c r="D1580" s="104"/>
      <c r="E1580" s="201"/>
      <c r="F1580" s="104"/>
      <c r="G1580" s="104"/>
      <c r="H1580" s="104"/>
      <c r="I1580" s="104"/>
      <c r="J1580" s="104"/>
    </row>
    <row r="1581" spans="2:10" ht="35.1" customHeight="1">
      <c r="B1581" s="211"/>
      <c r="C1581" s="211"/>
      <c r="D1581" s="104"/>
      <c r="E1581" s="201"/>
      <c r="F1581" s="104"/>
      <c r="G1581" s="104"/>
      <c r="H1581" s="104"/>
      <c r="I1581" s="104"/>
      <c r="J1581" s="104"/>
    </row>
    <row r="1582" spans="2:10" ht="35.1" customHeight="1">
      <c r="B1582" s="211"/>
      <c r="C1582" s="211"/>
      <c r="D1582" s="104"/>
      <c r="E1582" s="201"/>
      <c r="F1582" s="104"/>
      <c r="G1582" s="104"/>
      <c r="H1582" s="104"/>
      <c r="I1582" s="104"/>
      <c r="J1582" s="104"/>
    </row>
    <row r="1583" spans="2:10" ht="35.1" customHeight="1">
      <c r="B1583" s="211"/>
      <c r="C1583" s="211"/>
      <c r="D1583" s="104"/>
      <c r="E1583" s="201"/>
      <c r="F1583" s="104"/>
      <c r="G1583" s="104"/>
      <c r="H1583" s="104"/>
      <c r="I1583" s="104"/>
      <c r="J1583" s="104"/>
    </row>
    <row r="1584" spans="2:10" ht="35.1" customHeight="1">
      <c r="B1584" s="211"/>
      <c r="C1584" s="211"/>
      <c r="D1584" s="104"/>
      <c r="E1584" s="201"/>
      <c r="F1584" s="104"/>
      <c r="G1584" s="104"/>
      <c r="H1584" s="104"/>
      <c r="I1584" s="104"/>
      <c r="J1584" s="104"/>
    </row>
    <row r="1585" spans="2:10" ht="35.1" customHeight="1">
      <c r="B1585" s="211"/>
      <c r="C1585" s="211"/>
      <c r="D1585" s="104"/>
      <c r="E1585" s="201"/>
      <c r="F1585" s="104"/>
      <c r="G1585" s="104"/>
      <c r="H1585" s="104"/>
      <c r="I1585" s="104"/>
      <c r="J1585" s="104"/>
    </row>
    <row r="1586" spans="2:10" ht="35.1" customHeight="1">
      <c r="B1586" s="211"/>
      <c r="C1586" s="211"/>
      <c r="D1586" s="104"/>
      <c r="E1586" s="201"/>
      <c r="F1586" s="104"/>
      <c r="G1586" s="104"/>
      <c r="H1586" s="104"/>
      <c r="I1586" s="104"/>
      <c r="J1586" s="104"/>
    </row>
    <row r="1587" spans="2:10" ht="35.1" customHeight="1">
      <c r="B1587" s="211"/>
      <c r="C1587" s="211"/>
      <c r="D1587" s="104"/>
      <c r="E1587" s="201"/>
      <c r="F1587" s="104"/>
      <c r="G1587" s="104"/>
      <c r="H1587" s="104"/>
      <c r="I1587" s="104"/>
      <c r="J1587" s="104"/>
    </row>
    <row r="1588" spans="2:10" ht="35.1" customHeight="1">
      <c r="B1588" s="211"/>
      <c r="C1588" s="211"/>
      <c r="D1588" s="104"/>
      <c r="E1588" s="201"/>
      <c r="F1588" s="104"/>
      <c r="G1588" s="104"/>
      <c r="H1588" s="104"/>
      <c r="I1588" s="104"/>
      <c r="J1588" s="104"/>
    </row>
    <row r="1589" spans="2:10" ht="35.1" customHeight="1">
      <c r="B1589" s="211"/>
      <c r="C1589" s="211"/>
      <c r="D1589" s="104"/>
      <c r="E1589" s="201"/>
      <c r="F1589" s="104"/>
      <c r="G1589" s="104"/>
      <c r="H1589" s="104"/>
      <c r="I1589" s="104"/>
      <c r="J1589" s="104"/>
    </row>
    <row r="1590" spans="2:10" ht="35.1" customHeight="1">
      <c r="B1590" s="211"/>
      <c r="C1590" s="211"/>
      <c r="D1590" s="104"/>
      <c r="E1590" s="201"/>
      <c r="F1590" s="104"/>
      <c r="G1590" s="104"/>
      <c r="H1590" s="104"/>
      <c r="I1590" s="104"/>
      <c r="J1590" s="104"/>
    </row>
    <row r="1591" spans="2:10" ht="35.1" customHeight="1">
      <c r="B1591" s="211"/>
      <c r="C1591" s="211"/>
      <c r="D1591" s="104"/>
      <c r="E1591" s="201"/>
      <c r="F1591" s="104"/>
      <c r="G1591" s="104"/>
      <c r="H1591" s="104"/>
      <c r="I1591" s="104"/>
      <c r="J1591" s="104"/>
    </row>
    <row r="1592" spans="2:10" ht="35.1" customHeight="1">
      <c r="B1592" s="211"/>
      <c r="C1592" s="211"/>
      <c r="D1592" s="104"/>
      <c r="E1592" s="201"/>
      <c r="F1592" s="104"/>
      <c r="G1592" s="104"/>
      <c r="H1592" s="104"/>
      <c r="I1592" s="104"/>
      <c r="J1592" s="104"/>
    </row>
    <row r="1593" spans="2:10" ht="35.1" customHeight="1">
      <c r="B1593" s="211"/>
      <c r="C1593" s="211"/>
      <c r="D1593" s="104"/>
      <c r="E1593" s="201"/>
      <c r="F1593" s="104"/>
      <c r="G1593" s="104"/>
      <c r="H1593" s="104"/>
      <c r="I1593" s="104"/>
      <c r="J1593" s="104"/>
    </row>
    <row r="1594" spans="2:10" ht="35.1" customHeight="1">
      <c r="B1594" s="211"/>
      <c r="C1594" s="211"/>
      <c r="D1594" s="104"/>
      <c r="E1594" s="201"/>
      <c r="F1594" s="104"/>
      <c r="G1594" s="104"/>
      <c r="H1594" s="104"/>
      <c r="I1594" s="104"/>
      <c r="J1594" s="104"/>
    </row>
    <row r="1595" spans="2:10" ht="35.1" customHeight="1">
      <c r="B1595" s="211"/>
      <c r="C1595" s="211"/>
      <c r="D1595" s="104"/>
      <c r="E1595" s="201"/>
      <c r="F1595" s="104"/>
      <c r="G1595" s="104"/>
      <c r="H1595" s="104"/>
      <c r="I1595" s="104"/>
      <c r="J1595" s="104"/>
    </row>
    <row r="1596" spans="2:10" ht="35.1" customHeight="1">
      <c r="B1596" s="211"/>
      <c r="C1596" s="211"/>
      <c r="D1596" s="104"/>
      <c r="E1596" s="201"/>
      <c r="F1596" s="104"/>
      <c r="G1596" s="104"/>
      <c r="H1596" s="104"/>
      <c r="I1596" s="104"/>
      <c r="J1596" s="104"/>
    </row>
    <row r="1597" spans="2:10" ht="35.1" customHeight="1">
      <c r="B1597" s="211"/>
      <c r="C1597" s="211"/>
      <c r="D1597" s="104"/>
      <c r="E1597" s="201"/>
      <c r="F1597" s="104"/>
      <c r="G1597" s="104"/>
      <c r="H1597" s="104"/>
      <c r="I1597" s="104"/>
      <c r="J1597" s="104"/>
    </row>
    <row r="1598" spans="2:10" ht="35.1" customHeight="1">
      <c r="B1598" s="211"/>
      <c r="C1598" s="211"/>
      <c r="D1598" s="104"/>
      <c r="E1598" s="201"/>
      <c r="F1598" s="104"/>
      <c r="G1598" s="104"/>
      <c r="H1598" s="104"/>
      <c r="I1598" s="104"/>
      <c r="J1598" s="104"/>
    </row>
    <row r="1599" spans="2:10" ht="35.1" customHeight="1">
      <c r="B1599" s="211"/>
      <c r="C1599" s="211"/>
      <c r="D1599" s="104"/>
      <c r="E1599" s="201"/>
      <c r="F1599" s="104"/>
      <c r="G1599" s="104"/>
      <c r="H1599" s="104"/>
      <c r="I1599" s="104"/>
      <c r="J1599" s="104"/>
    </row>
    <row r="1600" spans="2:10" ht="35.1" customHeight="1">
      <c r="B1600" s="211"/>
      <c r="C1600" s="211"/>
      <c r="D1600" s="104"/>
      <c r="E1600" s="201"/>
      <c r="F1600" s="104"/>
      <c r="G1600" s="104"/>
      <c r="H1600" s="104"/>
      <c r="I1600" s="104"/>
      <c r="J1600" s="104"/>
    </row>
    <row r="1601" spans="2:10" ht="35.1" customHeight="1">
      <c r="B1601" s="211"/>
      <c r="C1601" s="211"/>
      <c r="D1601" s="104"/>
      <c r="E1601" s="201"/>
      <c r="F1601" s="104"/>
      <c r="G1601" s="104"/>
      <c r="H1601" s="104"/>
      <c r="I1601" s="104"/>
      <c r="J1601" s="104"/>
    </row>
    <row r="1602" spans="2:10" ht="35.1" customHeight="1">
      <c r="B1602" s="211"/>
      <c r="C1602" s="211"/>
      <c r="D1602" s="104"/>
      <c r="E1602" s="201"/>
      <c r="F1602" s="104"/>
      <c r="G1602" s="104"/>
      <c r="H1602" s="104"/>
      <c r="I1602" s="104"/>
      <c r="J1602" s="104"/>
    </row>
    <row r="1603" spans="2:10" ht="35.1" customHeight="1">
      <c r="B1603" s="211"/>
      <c r="C1603" s="211"/>
      <c r="D1603" s="104"/>
      <c r="E1603" s="201"/>
      <c r="F1603" s="104"/>
      <c r="G1603" s="104"/>
      <c r="H1603" s="104"/>
      <c r="I1603" s="104"/>
      <c r="J1603" s="104"/>
    </row>
    <row r="1604" spans="2:10" ht="35.1" customHeight="1">
      <c r="B1604" s="211"/>
      <c r="C1604" s="211"/>
      <c r="D1604" s="104"/>
      <c r="E1604" s="201"/>
      <c r="F1604" s="104"/>
      <c r="G1604" s="104"/>
      <c r="H1604" s="104"/>
      <c r="I1604" s="104"/>
      <c r="J1604" s="104"/>
    </row>
    <row r="1605" spans="2:10" ht="35.1" customHeight="1">
      <c r="B1605" s="211"/>
      <c r="C1605" s="211"/>
      <c r="D1605" s="104"/>
      <c r="E1605" s="201"/>
      <c r="F1605" s="104"/>
      <c r="G1605" s="104"/>
      <c r="H1605" s="104"/>
      <c r="I1605" s="104"/>
      <c r="J1605" s="104"/>
    </row>
    <row r="1606" spans="2:10" ht="35.1" customHeight="1">
      <c r="B1606" s="211"/>
      <c r="C1606" s="211"/>
      <c r="D1606" s="104"/>
      <c r="E1606" s="201"/>
      <c r="F1606" s="104"/>
      <c r="G1606" s="104"/>
      <c r="H1606" s="104"/>
      <c r="I1606" s="104"/>
      <c r="J1606" s="104"/>
    </row>
    <row r="1607" spans="2:10" ht="35.1" customHeight="1">
      <c r="B1607" s="211"/>
      <c r="C1607" s="211"/>
      <c r="D1607" s="104"/>
      <c r="E1607" s="201"/>
      <c r="F1607" s="104"/>
      <c r="G1607" s="104"/>
      <c r="H1607" s="104"/>
      <c r="I1607" s="104"/>
      <c r="J1607" s="104"/>
    </row>
    <row r="1608" spans="2:10" ht="35.1" customHeight="1">
      <c r="B1608" s="211"/>
      <c r="C1608" s="211"/>
      <c r="D1608" s="104"/>
      <c r="E1608" s="201"/>
      <c r="F1608" s="104"/>
      <c r="G1608" s="104"/>
      <c r="H1608" s="104"/>
      <c r="I1608" s="104"/>
      <c r="J1608" s="104"/>
    </row>
    <row r="1609" spans="2:10" ht="35.1" customHeight="1">
      <c r="B1609" s="211"/>
      <c r="C1609" s="211"/>
      <c r="D1609" s="104"/>
      <c r="E1609" s="201"/>
      <c r="F1609" s="104"/>
      <c r="G1609" s="104"/>
      <c r="H1609" s="104"/>
      <c r="I1609" s="104"/>
      <c r="J1609" s="104"/>
    </row>
    <row r="1610" spans="2:10" ht="35.1" customHeight="1">
      <c r="B1610" s="211"/>
      <c r="C1610" s="211"/>
      <c r="D1610" s="104"/>
      <c r="E1610" s="201"/>
      <c r="F1610" s="104"/>
      <c r="G1610" s="104"/>
      <c r="H1610" s="104"/>
      <c r="I1610" s="104"/>
      <c r="J1610" s="104"/>
    </row>
    <row r="1611" spans="2:10" ht="35.1" customHeight="1">
      <c r="B1611" s="211"/>
      <c r="C1611" s="211"/>
      <c r="D1611" s="104"/>
      <c r="E1611" s="201"/>
      <c r="F1611" s="104"/>
      <c r="G1611" s="104"/>
      <c r="H1611" s="104"/>
      <c r="I1611" s="104"/>
      <c r="J1611" s="104"/>
    </row>
    <row r="1612" spans="2:10" ht="35.1" customHeight="1">
      <c r="B1612" s="211"/>
      <c r="C1612" s="211"/>
      <c r="D1612" s="104"/>
      <c r="E1612" s="201"/>
      <c r="F1612" s="104"/>
      <c r="G1612" s="104"/>
      <c r="H1612" s="104"/>
      <c r="I1612" s="104"/>
      <c r="J1612" s="104"/>
    </row>
    <row r="1613" spans="2:10" ht="35.1" customHeight="1">
      <c r="B1613" s="211"/>
      <c r="C1613" s="211"/>
      <c r="D1613" s="104"/>
      <c r="E1613" s="201"/>
      <c r="F1613" s="104"/>
      <c r="G1613" s="104"/>
      <c r="H1613" s="104"/>
      <c r="I1613" s="104"/>
      <c r="J1613" s="104"/>
    </row>
    <row r="1614" spans="2:10" ht="35.1" customHeight="1">
      <c r="B1614" s="211"/>
      <c r="C1614" s="211"/>
      <c r="D1614" s="104"/>
      <c r="E1614" s="201"/>
      <c r="F1614" s="104"/>
      <c r="G1614" s="104"/>
      <c r="H1614" s="104"/>
      <c r="I1614" s="104"/>
      <c r="J1614" s="104"/>
    </row>
    <row r="1615" spans="2:10" ht="35.1" customHeight="1">
      <c r="B1615" s="211"/>
      <c r="C1615" s="211"/>
      <c r="D1615" s="104"/>
      <c r="E1615" s="201"/>
      <c r="F1615" s="104"/>
      <c r="G1615" s="104"/>
      <c r="H1615" s="104"/>
      <c r="I1615" s="104"/>
      <c r="J1615" s="104"/>
    </row>
    <row r="1616" spans="2:10" ht="35.1" customHeight="1">
      <c r="B1616" s="211"/>
      <c r="C1616" s="211"/>
      <c r="D1616" s="104"/>
      <c r="E1616" s="201"/>
      <c r="F1616" s="104"/>
      <c r="G1616" s="104"/>
      <c r="H1616" s="104"/>
      <c r="I1616" s="104"/>
      <c r="J1616" s="104"/>
    </row>
    <row r="1617" spans="2:10" ht="35.1" customHeight="1">
      <c r="B1617" s="211"/>
      <c r="C1617" s="211"/>
      <c r="D1617" s="104"/>
      <c r="E1617" s="201"/>
      <c r="F1617" s="104"/>
      <c r="G1617" s="104"/>
      <c r="H1617" s="104"/>
      <c r="I1617" s="104"/>
      <c r="J1617" s="104"/>
    </row>
    <row r="1618" spans="2:10" ht="35.1" customHeight="1">
      <c r="B1618" s="211"/>
      <c r="C1618" s="211"/>
      <c r="D1618" s="104"/>
      <c r="E1618" s="201"/>
      <c r="F1618" s="104"/>
      <c r="G1618" s="104"/>
      <c r="H1618" s="104"/>
      <c r="I1618" s="104"/>
      <c r="J1618" s="104"/>
    </row>
    <row r="1619" spans="2:10" ht="35.1" customHeight="1">
      <c r="B1619" s="211"/>
      <c r="C1619" s="211"/>
      <c r="D1619" s="104"/>
      <c r="E1619" s="201"/>
      <c r="F1619" s="104"/>
      <c r="G1619" s="104"/>
      <c r="H1619" s="104"/>
      <c r="I1619" s="104"/>
      <c r="J1619" s="104"/>
    </row>
    <row r="1620" spans="2:10" ht="35.1" customHeight="1">
      <c r="B1620" s="211"/>
      <c r="C1620" s="211"/>
      <c r="D1620" s="104"/>
      <c r="E1620" s="201"/>
      <c r="F1620" s="104"/>
      <c r="G1620" s="104"/>
      <c r="H1620" s="104"/>
      <c r="I1620" s="104"/>
      <c r="J1620" s="104"/>
    </row>
    <row r="1621" spans="2:10" ht="35.1" customHeight="1">
      <c r="B1621" s="211"/>
      <c r="C1621" s="211"/>
      <c r="D1621" s="104"/>
      <c r="E1621" s="201"/>
      <c r="F1621" s="104"/>
      <c r="G1621" s="104"/>
      <c r="H1621" s="104"/>
      <c r="I1621" s="104"/>
      <c r="J1621" s="104"/>
    </row>
    <row r="1622" spans="2:10" ht="35.1" customHeight="1">
      <c r="B1622" s="211"/>
      <c r="C1622" s="211"/>
      <c r="D1622" s="104"/>
      <c r="E1622" s="201"/>
      <c r="F1622" s="104"/>
      <c r="G1622" s="104"/>
      <c r="H1622" s="104"/>
      <c r="I1622" s="104"/>
      <c r="J1622" s="104"/>
    </row>
    <row r="1623" spans="2:10" ht="35.1" customHeight="1">
      <c r="B1623" s="211"/>
      <c r="C1623" s="211"/>
      <c r="D1623" s="104"/>
      <c r="E1623" s="201"/>
      <c r="F1623" s="104"/>
      <c r="G1623" s="104"/>
      <c r="H1623" s="104"/>
      <c r="I1623" s="104"/>
      <c r="J1623" s="104"/>
    </row>
    <row r="1624" spans="2:10" ht="35.1" customHeight="1">
      <c r="B1624" s="211"/>
      <c r="C1624" s="211"/>
      <c r="D1624" s="104"/>
      <c r="E1624" s="201"/>
      <c r="F1624" s="104"/>
      <c r="G1624" s="104"/>
      <c r="H1624" s="104"/>
      <c r="I1624" s="104"/>
      <c r="J1624" s="104"/>
    </row>
    <row r="1625" spans="2:10" ht="35.1" customHeight="1">
      <c r="B1625" s="211"/>
      <c r="C1625" s="211"/>
      <c r="D1625" s="104"/>
      <c r="E1625" s="201"/>
      <c r="F1625" s="104"/>
      <c r="G1625" s="104"/>
      <c r="H1625" s="104"/>
      <c r="I1625" s="104"/>
      <c r="J1625" s="104"/>
    </row>
    <row r="1626" spans="2:10" ht="35.1" customHeight="1">
      <c r="B1626" s="211"/>
      <c r="C1626" s="211"/>
      <c r="D1626" s="104"/>
      <c r="E1626" s="201"/>
      <c r="F1626" s="104"/>
      <c r="G1626" s="104"/>
      <c r="H1626" s="104"/>
      <c r="I1626" s="104"/>
      <c r="J1626" s="104"/>
    </row>
    <row r="1627" spans="2:10" ht="35.1" customHeight="1">
      <c r="B1627" s="211"/>
      <c r="C1627" s="211"/>
      <c r="D1627" s="104"/>
      <c r="E1627" s="201"/>
      <c r="F1627" s="104"/>
      <c r="G1627" s="104"/>
      <c r="H1627" s="104"/>
      <c r="I1627" s="104"/>
      <c r="J1627" s="104"/>
    </row>
    <row r="1628" spans="2:10" ht="35.1" customHeight="1">
      <c r="B1628" s="211"/>
      <c r="C1628" s="211"/>
      <c r="D1628" s="104"/>
      <c r="E1628" s="201"/>
      <c r="F1628" s="104"/>
      <c r="G1628" s="104"/>
      <c r="H1628" s="104"/>
      <c r="I1628" s="104"/>
      <c r="J1628" s="104"/>
    </row>
    <row r="1629" spans="2:10" ht="35.1" customHeight="1">
      <c r="B1629" s="211"/>
      <c r="C1629" s="211"/>
      <c r="D1629" s="104"/>
      <c r="E1629" s="201"/>
      <c r="F1629" s="104"/>
      <c r="G1629" s="104"/>
      <c r="H1629" s="104"/>
      <c r="I1629" s="104"/>
      <c r="J1629" s="104"/>
    </row>
    <row r="1630" spans="2:10" ht="35.1" customHeight="1">
      <c r="B1630" s="211"/>
      <c r="C1630" s="211"/>
      <c r="D1630" s="104"/>
      <c r="E1630" s="201"/>
      <c r="F1630" s="104"/>
      <c r="G1630" s="104"/>
      <c r="H1630" s="104"/>
      <c r="I1630" s="104"/>
      <c r="J1630" s="104"/>
    </row>
    <row r="1631" spans="2:10" ht="35.1" customHeight="1">
      <c r="B1631" s="211"/>
      <c r="C1631" s="211"/>
      <c r="D1631" s="104"/>
      <c r="E1631" s="201"/>
      <c r="F1631" s="104"/>
      <c r="G1631" s="104"/>
      <c r="H1631" s="104"/>
      <c r="I1631" s="104"/>
      <c r="J1631" s="104"/>
    </row>
    <row r="1632" spans="2:10" ht="35.1" customHeight="1">
      <c r="B1632" s="211"/>
      <c r="C1632" s="211"/>
      <c r="D1632" s="104"/>
      <c r="E1632" s="201"/>
      <c r="F1632" s="104"/>
      <c r="G1632" s="104"/>
      <c r="H1632" s="104"/>
      <c r="I1632" s="104"/>
      <c r="J1632" s="104"/>
    </row>
    <row r="1633" spans="2:10" ht="35.1" customHeight="1">
      <c r="B1633" s="211"/>
      <c r="C1633" s="211"/>
      <c r="D1633" s="104"/>
      <c r="E1633" s="201"/>
      <c r="F1633" s="104"/>
      <c r="G1633" s="104"/>
      <c r="H1633" s="104"/>
      <c r="I1633" s="104"/>
      <c r="J1633" s="104"/>
    </row>
    <row r="1634" spans="2:10" ht="35.1" customHeight="1">
      <c r="B1634" s="211"/>
      <c r="C1634" s="211"/>
      <c r="D1634" s="104"/>
      <c r="E1634" s="201"/>
      <c r="F1634" s="104"/>
      <c r="G1634" s="104"/>
      <c r="H1634" s="104"/>
      <c r="I1634" s="104"/>
      <c r="J1634" s="104"/>
    </row>
    <row r="1635" spans="2:10" ht="35.1" customHeight="1">
      <c r="B1635" s="211"/>
      <c r="C1635" s="211"/>
      <c r="D1635" s="104"/>
      <c r="E1635" s="201"/>
      <c r="F1635" s="104"/>
      <c r="G1635" s="104"/>
      <c r="H1635" s="104"/>
      <c r="I1635" s="104"/>
      <c r="J1635" s="104"/>
    </row>
    <row r="1636" spans="2:10" ht="35.1" customHeight="1">
      <c r="B1636" s="211"/>
      <c r="C1636" s="211"/>
      <c r="D1636" s="104"/>
      <c r="E1636" s="201"/>
      <c r="F1636" s="104"/>
      <c r="G1636" s="104"/>
      <c r="H1636" s="104"/>
      <c r="I1636" s="104"/>
      <c r="J1636" s="104"/>
    </row>
    <row r="1637" spans="2:10" ht="35.1" customHeight="1">
      <c r="B1637" s="211"/>
      <c r="C1637" s="211"/>
      <c r="D1637" s="104"/>
      <c r="E1637" s="201"/>
      <c r="F1637" s="104"/>
      <c r="G1637" s="104"/>
      <c r="H1637" s="104"/>
      <c r="I1637" s="104"/>
      <c r="J1637" s="104"/>
    </row>
    <row r="1638" spans="2:10" ht="35.1" customHeight="1">
      <c r="B1638" s="211"/>
      <c r="C1638" s="211"/>
      <c r="D1638" s="104"/>
      <c r="E1638" s="201"/>
      <c r="F1638" s="104"/>
      <c r="G1638" s="104"/>
      <c r="H1638" s="104"/>
      <c r="I1638" s="104"/>
      <c r="J1638" s="104"/>
    </row>
    <row r="1639" spans="2:10" ht="35.1" customHeight="1">
      <c r="B1639" s="211"/>
      <c r="C1639" s="211"/>
      <c r="D1639" s="104"/>
      <c r="E1639" s="201"/>
      <c r="F1639" s="104"/>
      <c r="G1639" s="104"/>
      <c r="H1639" s="104"/>
      <c r="I1639" s="104"/>
      <c r="J1639" s="104"/>
    </row>
    <row r="1640" spans="2:10" ht="35.1" customHeight="1">
      <c r="B1640" s="211"/>
      <c r="C1640" s="211"/>
      <c r="D1640" s="104"/>
      <c r="E1640" s="201"/>
      <c r="F1640" s="104"/>
      <c r="G1640" s="104"/>
      <c r="H1640" s="104"/>
      <c r="I1640" s="104"/>
      <c r="J1640" s="104"/>
    </row>
    <row r="1641" spans="2:10" ht="35.1" customHeight="1">
      <c r="B1641" s="211"/>
      <c r="C1641" s="211"/>
      <c r="D1641" s="104"/>
      <c r="E1641" s="201"/>
      <c r="F1641" s="104"/>
      <c r="G1641" s="104"/>
      <c r="H1641" s="104"/>
      <c r="I1641" s="104"/>
      <c r="J1641" s="104"/>
    </row>
    <row r="1642" spans="2:10" ht="35.1" customHeight="1">
      <c r="B1642" s="211"/>
      <c r="C1642" s="211"/>
      <c r="D1642" s="104"/>
      <c r="E1642" s="201"/>
      <c r="F1642" s="104"/>
      <c r="G1642" s="104"/>
      <c r="H1642" s="104"/>
      <c r="I1642" s="104"/>
      <c r="J1642" s="104"/>
    </row>
    <row r="1643" spans="2:10" ht="35.1" customHeight="1">
      <c r="B1643" s="211"/>
      <c r="C1643" s="211"/>
      <c r="D1643" s="104"/>
      <c r="E1643" s="201"/>
      <c r="F1643" s="104"/>
      <c r="G1643" s="104"/>
      <c r="H1643" s="104"/>
      <c r="I1643" s="104"/>
      <c r="J1643" s="104"/>
    </row>
    <row r="1644" spans="2:10" ht="35.1" customHeight="1">
      <c r="B1644" s="211"/>
      <c r="C1644" s="211"/>
      <c r="D1644" s="104"/>
      <c r="E1644" s="201"/>
      <c r="F1644" s="104"/>
      <c r="G1644" s="104"/>
      <c r="H1644" s="104"/>
      <c r="I1644" s="104"/>
      <c r="J1644" s="104"/>
    </row>
    <row r="1645" spans="2:10" ht="35.1" customHeight="1">
      <c r="B1645" s="211"/>
      <c r="C1645" s="211"/>
      <c r="D1645" s="104"/>
      <c r="E1645" s="201"/>
      <c r="F1645" s="104"/>
      <c r="G1645" s="104"/>
      <c r="H1645" s="104"/>
      <c r="I1645" s="104"/>
      <c r="J1645" s="104"/>
    </row>
    <row r="1646" spans="2:10" ht="35.1" customHeight="1">
      <c r="B1646" s="211"/>
      <c r="C1646" s="211"/>
      <c r="D1646" s="104"/>
      <c r="E1646" s="201"/>
      <c r="F1646" s="104"/>
      <c r="G1646" s="104"/>
      <c r="H1646" s="104"/>
      <c r="I1646" s="104"/>
      <c r="J1646" s="104"/>
    </row>
    <row r="1647" spans="2:10" ht="35.1" customHeight="1">
      <c r="B1647" s="211"/>
      <c r="C1647" s="211"/>
      <c r="D1647" s="104"/>
      <c r="E1647" s="201"/>
      <c r="F1647" s="104"/>
      <c r="G1647" s="104"/>
      <c r="H1647" s="104"/>
      <c r="I1647" s="104"/>
      <c r="J1647" s="104"/>
    </row>
    <row r="1648" spans="2:10" ht="35.1" customHeight="1">
      <c r="B1648" s="211"/>
      <c r="C1648" s="211"/>
      <c r="D1648" s="104"/>
      <c r="E1648" s="201"/>
      <c r="F1648" s="104"/>
      <c r="G1648" s="104"/>
      <c r="H1648" s="104"/>
      <c r="I1648" s="104"/>
      <c r="J1648" s="104"/>
    </row>
    <row r="1649" spans="2:10" ht="35.1" customHeight="1">
      <c r="B1649" s="211"/>
      <c r="C1649" s="211"/>
      <c r="D1649" s="104"/>
      <c r="E1649" s="201"/>
      <c r="F1649" s="104"/>
      <c r="G1649" s="104"/>
      <c r="H1649" s="104"/>
      <c r="I1649" s="104"/>
      <c r="J1649" s="104"/>
    </row>
    <row r="1650" spans="2:10" ht="35.1" customHeight="1">
      <c r="B1650" s="211"/>
      <c r="C1650" s="211"/>
      <c r="D1650" s="104"/>
      <c r="E1650" s="201"/>
      <c r="F1650" s="104"/>
      <c r="G1650" s="104"/>
      <c r="H1650" s="104"/>
      <c r="I1650" s="104"/>
      <c r="J1650" s="104"/>
    </row>
    <row r="1651" spans="2:10" ht="35.1" customHeight="1">
      <c r="B1651" s="211"/>
      <c r="C1651" s="211"/>
      <c r="D1651" s="104"/>
      <c r="E1651" s="201"/>
      <c r="F1651" s="104"/>
      <c r="G1651" s="104"/>
      <c r="H1651" s="104"/>
      <c r="I1651" s="104"/>
      <c r="J1651" s="104"/>
    </row>
    <row r="1652" spans="2:10" ht="35.1" customHeight="1">
      <c r="B1652" s="211"/>
      <c r="C1652" s="211"/>
      <c r="D1652" s="104"/>
      <c r="E1652" s="201"/>
      <c r="F1652" s="104"/>
      <c r="G1652" s="104"/>
      <c r="H1652" s="104"/>
      <c r="I1652" s="104"/>
      <c r="J1652" s="104"/>
    </row>
    <row r="1653" spans="2:10" ht="35.1" customHeight="1">
      <c r="B1653" s="211"/>
      <c r="C1653" s="211"/>
      <c r="D1653" s="104"/>
      <c r="E1653" s="201"/>
      <c r="F1653" s="104"/>
      <c r="G1653" s="104"/>
      <c r="H1653" s="104"/>
      <c r="I1653" s="104"/>
      <c r="J1653" s="104"/>
    </row>
    <row r="1654" spans="2:10" ht="35.1" customHeight="1">
      <c r="B1654" s="211"/>
      <c r="C1654" s="211"/>
      <c r="D1654" s="104"/>
      <c r="E1654" s="201"/>
      <c r="F1654" s="104"/>
      <c r="G1654" s="104"/>
      <c r="H1654" s="104"/>
      <c r="I1654" s="104"/>
      <c r="J1654" s="104"/>
    </row>
    <row r="1655" spans="2:10" ht="35.1" customHeight="1">
      <c r="B1655" s="211"/>
      <c r="C1655" s="211"/>
      <c r="D1655" s="104"/>
      <c r="E1655" s="201"/>
      <c r="F1655" s="104"/>
      <c r="G1655" s="104"/>
      <c r="H1655" s="104"/>
      <c r="I1655" s="104"/>
      <c r="J1655" s="104"/>
    </row>
    <row r="1656" spans="2:10" ht="35.1" customHeight="1">
      <c r="B1656" s="211"/>
      <c r="C1656" s="211"/>
      <c r="D1656" s="104"/>
      <c r="E1656" s="201"/>
      <c r="F1656" s="104"/>
      <c r="G1656" s="104"/>
      <c r="H1656" s="104"/>
      <c r="I1656" s="104"/>
      <c r="J1656" s="104"/>
    </row>
    <row r="1657" spans="2:10" ht="35.1" customHeight="1">
      <c r="B1657" s="211"/>
      <c r="C1657" s="211"/>
      <c r="D1657" s="104"/>
      <c r="E1657" s="201"/>
      <c r="F1657" s="104"/>
      <c r="G1657" s="104"/>
      <c r="H1657" s="104"/>
      <c r="I1657" s="104"/>
      <c r="J1657" s="104"/>
    </row>
    <row r="1658" spans="2:10" ht="35.1" customHeight="1">
      <c r="B1658" s="211"/>
      <c r="C1658" s="211"/>
      <c r="D1658" s="104"/>
      <c r="E1658" s="201"/>
      <c r="F1658" s="104"/>
      <c r="G1658" s="104"/>
      <c r="H1658" s="104"/>
      <c r="I1658" s="104"/>
      <c r="J1658" s="104"/>
    </row>
    <row r="1659" spans="2:10" ht="35.1" customHeight="1">
      <c r="B1659" s="211"/>
      <c r="C1659" s="211"/>
      <c r="D1659" s="104"/>
      <c r="E1659" s="201"/>
      <c r="F1659" s="104"/>
      <c r="G1659" s="104"/>
      <c r="H1659" s="104"/>
      <c r="I1659" s="104"/>
      <c r="J1659" s="104"/>
    </row>
    <row r="1660" spans="2:10" ht="35.1" customHeight="1">
      <c r="B1660" s="211"/>
      <c r="C1660" s="211"/>
      <c r="D1660" s="104"/>
      <c r="E1660" s="201"/>
      <c r="F1660" s="104"/>
      <c r="G1660" s="104"/>
      <c r="H1660" s="104"/>
      <c r="I1660" s="104"/>
      <c r="J1660" s="104"/>
    </row>
    <row r="1661" spans="2:10" ht="35.1" customHeight="1">
      <c r="B1661" s="211"/>
      <c r="C1661" s="211"/>
      <c r="D1661" s="104"/>
      <c r="E1661" s="201"/>
      <c r="F1661" s="104"/>
      <c r="G1661" s="104"/>
      <c r="H1661" s="104"/>
      <c r="I1661" s="104"/>
      <c r="J1661" s="104"/>
    </row>
    <row r="1662" spans="2:10" ht="35.1" customHeight="1">
      <c r="B1662" s="211"/>
      <c r="C1662" s="211"/>
      <c r="D1662" s="104"/>
      <c r="E1662" s="201"/>
      <c r="F1662" s="104"/>
      <c r="G1662" s="104"/>
      <c r="H1662" s="104"/>
      <c r="I1662" s="104"/>
      <c r="J1662" s="104"/>
    </row>
    <row r="1663" spans="2:10" ht="35.1" customHeight="1">
      <c r="B1663" s="211"/>
      <c r="C1663" s="211"/>
      <c r="D1663" s="104"/>
      <c r="E1663" s="201"/>
      <c r="F1663" s="104"/>
      <c r="G1663" s="104"/>
      <c r="H1663" s="104"/>
      <c r="I1663" s="104"/>
      <c r="J1663" s="104"/>
    </row>
    <row r="1664" spans="2:10" ht="35.1" customHeight="1">
      <c r="B1664" s="211"/>
      <c r="C1664" s="211"/>
      <c r="D1664" s="104"/>
      <c r="E1664" s="201"/>
      <c r="F1664" s="104"/>
      <c r="G1664" s="104"/>
      <c r="H1664" s="104"/>
      <c r="I1664" s="104"/>
      <c r="J1664" s="104"/>
    </row>
    <row r="1665" spans="2:10" ht="35.1" customHeight="1">
      <c r="B1665" s="211"/>
      <c r="C1665" s="211"/>
      <c r="D1665" s="104"/>
      <c r="E1665" s="201"/>
      <c r="F1665" s="104"/>
      <c r="G1665" s="104"/>
      <c r="H1665" s="104"/>
      <c r="I1665" s="104"/>
      <c r="J1665" s="104"/>
    </row>
    <row r="1666" spans="2:10" ht="35.1" customHeight="1">
      <c r="B1666" s="211"/>
      <c r="C1666" s="211"/>
      <c r="D1666" s="104"/>
      <c r="E1666" s="201"/>
      <c r="F1666" s="104"/>
      <c r="G1666" s="104"/>
      <c r="H1666" s="104"/>
      <c r="I1666" s="104"/>
      <c r="J1666" s="104"/>
    </row>
    <row r="1667" spans="2:10" ht="35.1" customHeight="1">
      <c r="B1667" s="211"/>
      <c r="C1667" s="211"/>
      <c r="D1667" s="104"/>
      <c r="E1667" s="201"/>
      <c r="F1667" s="104"/>
      <c r="G1667" s="104"/>
      <c r="H1667" s="104"/>
      <c r="I1667" s="104"/>
      <c r="J1667" s="104"/>
    </row>
    <row r="1668" spans="2:10" ht="35.1" customHeight="1">
      <c r="B1668" s="211"/>
      <c r="C1668" s="211"/>
      <c r="D1668" s="104"/>
      <c r="E1668" s="201"/>
      <c r="F1668" s="104"/>
      <c r="G1668" s="104"/>
      <c r="H1668" s="104"/>
      <c r="I1668" s="104"/>
      <c r="J1668" s="104"/>
    </row>
    <row r="1669" spans="2:10" ht="35.1" customHeight="1">
      <c r="B1669" s="211"/>
      <c r="C1669" s="211"/>
      <c r="D1669" s="104"/>
      <c r="E1669" s="201"/>
      <c r="F1669" s="104"/>
      <c r="G1669" s="104"/>
      <c r="H1669" s="104"/>
      <c r="I1669" s="104"/>
      <c r="J1669" s="104"/>
    </row>
    <row r="1670" spans="2:10" ht="35.1" customHeight="1">
      <c r="B1670" s="211"/>
      <c r="C1670" s="211"/>
      <c r="D1670" s="104"/>
      <c r="E1670" s="201"/>
      <c r="F1670" s="104"/>
      <c r="G1670" s="104"/>
      <c r="H1670" s="104"/>
      <c r="I1670" s="104"/>
      <c r="J1670" s="104"/>
    </row>
    <row r="1671" spans="2:10" ht="35.1" customHeight="1">
      <c r="B1671" s="211"/>
      <c r="C1671" s="211"/>
      <c r="D1671" s="104"/>
      <c r="E1671" s="201"/>
      <c r="F1671" s="104"/>
      <c r="G1671" s="104"/>
      <c r="H1671" s="104"/>
      <c r="I1671" s="104"/>
      <c r="J1671" s="104"/>
    </row>
    <row r="1672" spans="2:10" ht="35.1" customHeight="1">
      <c r="B1672" s="211"/>
      <c r="C1672" s="211"/>
      <c r="D1672" s="104"/>
      <c r="E1672" s="201"/>
      <c r="F1672" s="104"/>
      <c r="G1672" s="104"/>
      <c r="H1672" s="104"/>
      <c r="I1672" s="104"/>
      <c r="J1672" s="104"/>
    </row>
    <row r="1673" spans="2:10" ht="35.1" customHeight="1">
      <c r="B1673" s="211"/>
      <c r="C1673" s="211"/>
      <c r="D1673" s="104"/>
      <c r="E1673" s="201"/>
      <c r="F1673" s="104"/>
      <c r="G1673" s="104"/>
      <c r="H1673" s="104"/>
      <c r="I1673" s="104"/>
      <c r="J1673" s="104"/>
    </row>
    <row r="1674" spans="2:10" ht="35.1" customHeight="1">
      <c r="B1674" s="211"/>
      <c r="C1674" s="211"/>
      <c r="D1674" s="104"/>
      <c r="E1674" s="201"/>
      <c r="F1674" s="104"/>
      <c r="G1674" s="104"/>
      <c r="H1674" s="104"/>
      <c r="I1674" s="104"/>
      <c r="J1674" s="104"/>
    </row>
    <row r="1675" spans="2:10" ht="35.1" customHeight="1">
      <c r="B1675" s="211"/>
      <c r="C1675" s="211"/>
      <c r="D1675" s="104"/>
      <c r="E1675" s="201"/>
      <c r="F1675" s="104"/>
      <c r="G1675" s="104"/>
      <c r="H1675" s="104"/>
      <c r="I1675" s="104"/>
      <c r="J1675" s="104"/>
    </row>
    <row r="1676" spans="2:10" ht="35.1" customHeight="1">
      <c r="B1676" s="211"/>
      <c r="C1676" s="211"/>
      <c r="D1676" s="104"/>
      <c r="E1676" s="201"/>
      <c r="F1676" s="104"/>
      <c r="G1676" s="104"/>
      <c r="H1676" s="104"/>
      <c r="I1676" s="104"/>
      <c r="J1676" s="104"/>
    </row>
    <row r="1677" spans="2:10" ht="35.1" customHeight="1">
      <c r="B1677" s="211"/>
      <c r="C1677" s="211"/>
      <c r="D1677" s="104"/>
      <c r="E1677" s="201"/>
      <c r="F1677" s="104"/>
      <c r="G1677" s="104"/>
      <c r="H1677" s="104"/>
      <c r="I1677" s="104"/>
      <c r="J1677" s="104"/>
    </row>
    <row r="1678" spans="2:10" ht="35.1" customHeight="1">
      <c r="B1678" s="211"/>
      <c r="C1678" s="211"/>
      <c r="D1678" s="104"/>
      <c r="E1678" s="201"/>
      <c r="F1678" s="104"/>
      <c r="G1678" s="104"/>
      <c r="H1678" s="104"/>
      <c r="I1678" s="104"/>
      <c r="J1678" s="104"/>
    </row>
    <row r="1679" spans="2:10" ht="35.1" customHeight="1">
      <c r="B1679" s="211"/>
      <c r="C1679" s="211"/>
      <c r="D1679" s="104"/>
      <c r="E1679" s="201"/>
      <c r="F1679" s="104"/>
      <c r="G1679" s="104"/>
      <c r="H1679" s="104"/>
      <c r="I1679" s="104"/>
      <c r="J1679" s="104"/>
    </row>
    <row r="1680" spans="2:10" ht="35.1" customHeight="1">
      <c r="B1680" s="211"/>
      <c r="C1680" s="211"/>
      <c r="D1680" s="104"/>
      <c r="E1680" s="201"/>
      <c r="F1680" s="104"/>
      <c r="G1680" s="104"/>
      <c r="H1680" s="104"/>
      <c r="I1680" s="104"/>
      <c r="J1680" s="104"/>
    </row>
    <row r="1681" spans="2:10" ht="35.1" customHeight="1">
      <c r="B1681" s="211"/>
      <c r="C1681" s="211"/>
      <c r="D1681" s="104"/>
      <c r="E1681" s="201"/>
      <c r="F1681" s="104"/>
      <c r="G1681" s="104"/>
      <c r="H1681" s="104"/>
      <c r="I1681" s="104"/>
      <c r="J1681" s="104"/>
    </row>
    <row r="1682" spans="2:10" ht="35.1" customHeight="1">
      <c r="B1682" s="211"/>
      <c r="C1682" s="211"/>
      <c r="D1682" s="104"/>
      <c r="E1682" s="201"/>
      <c r="F1682" s="104"/>
      <c r="G1682" s="104"/>
      <c r="H1682" s="104"/>
      <c r="I1682" s="104"/>
      <c r="J1682" s="104"/>
    </row>
    <row r="1683" spans="2:10" ht="35.1" customHeight="1">
      <c r="B1683" s="211"/>
      <c r="C1683" s="211"/>
      <c r="D1683" s="104"/>
      <c r="E1683" s="201"/>
      <c r="F1683" s="104"/>
      <c r="G1683" s="104"/>
      <c r="H1683" s="104"/>
      <c r="I1683" s="104"/>
      <c r="J1683" s="104"/>
    </row>
    <row r="1684" spans="2:10" ht="35.1" customHeight="1">
      <c r="B1684" s="211"/>
      <c r="C1684" s="211"/>
      <c r="D1684" s="104"/>
      <c r="E1684" s="201"/>
      <c r="F1684" s="104"/>
      <c r="G1684" s="104"/>
      <c r="H1684" s="104"/>
      <c r="I1684" s="104"/>
      <c r="J1684" s="104"/>
    </row>
    <row r="1685" spans="2:10" ht="35.1" customHeight="1">
      <c r="B1685" s="211"/>
      <c r="C1685" s="211"/>
      <c r="D1685" s="104"/>
      <c r="E1685" s="201"/>
      <c r="F1685" s="104"/>
      <c r="G1685" s="104"/>
      <c r="H1685" s="104"/>
      <c r="I1685" s="104"/>
      <c r="J1685" s="104"/>
    </row>
    <row r="1686" spans="2:10" ht="35.1" customHeight="1">
      <c r="B1686" s="211"/>
      <c r="C1686" s="211"/>
      <c r="D1686" s="104"/>
      <c r="E1686" s="201"/>
      <c r="F1686" s="104"/>
      <c r="G1686" s="104"/>
      <c r="H1686" s="104"/>
      <c r="I1686" s="104"/>
      <c r="J1686" s="104"/>
    </row>
    <row r="1687" spans="2:10" ht="35.1" customHeight="1">
      <c r="B1687" s="211"/>
      <c r="C1687" s="211"/>
      <c r="D1687" s="104"/>
      <c r="E1687" s="201"/>
      <c r="F1687" s="104"/>
      <c r="G1687" s="104"/>
      <c r="H1687" s="104"/>
      <c r="I1687" s="104"/>
      <c r="J1687" s="104"/>
    </row>
    <row r="1688" spans="2:10" ht="35.1" customHeight="1">
      <c r="B1688" s="211"/>
      <c r="C1688" s="211"/>
      <c r="D1688" s="104"/>
      <c r="E1688" s="201"/>
      <c r="F1688" s="104"/>
      <c r="G1688" s="104"/>
      <c r="H1688" s="104"/>
      <c r="I1688" s="104"/>
      <c r="J1688" s="104"/>
    </row>
    <row r="1689" spans="2:10" ht="35.1" customHeight="1">
      <c r="B1689" s="211"/>
      <c r="C1689" s="211"/>
      <c r="D1689" s="104"/>
      <c r="E1689" s="201"/>
      <c r="F1689" s="104"/>
      <c r="G1689" s="104"/>
      <c r="H1689" s="104"/>
      <c r="I1689" s="104"/>
      <c r="J1689" s="104"/>
    </row>
    <row r="1690" spans="2:10" ht="35.1" customHeight="1">
      <c r="B1690" s="211"/>
      <c r="C1690" s="211"/>
      <c r="D1690" s="104"/>
      <c r="E1690" s="201"/>
      <c r="F1690" s="104"/>
      <c r="G1690" s="104"/>
      <c r="H1690" s="104"/>
      <c r="I1690" s="104"/>
      <c r="J1690" s="104"/>
    </row>
    <row r="1691" spans="2:10" ht="35.1" customHeight="1">
      <c r="B1691" s="211"/>
      <c r="C1691" s="211"/>
      <c r="D1691" s="104"/>
      <c r="E1691" s="201"/>
      <c r="F1691" s="104"/>
      <c r="G1691" s="104"/>
      <c r="H1691" s="104"/>
      <c r="I1691" s="104"/>
      <c r="J1691" s="104"/>
    </row>
    <row r="1692" spans="2:10" ht="35.1" customHeight="1">
      <c r="B1692" s="211"/>
      <c r="C1692" s="211"/>
      <c r="D1692" s="104"/>
      <c r="E1692" s="201"/>
      <c r="F1692" s="104"/>
      <c r="G1692" s="104"/>
      <c r="H1692" s="104"/>
      <c r="I1692" s="104"/>
      <c r="J1692" s="104"/>
    </row>
    <row r="1693" spans="2:10" ht="35.1" customHeight="1">
      <c r="B1693" s="211"/>
      <c r="C1693" s="211"/>
      <c r="D1693" s="104"/>
      <c r="E1693" s="201"/>
      <c r="F1693" s="104"/>
      <c r="G1693" s="104"/>
      <c r="H1693" s="104"/>
      <c r="I1693" s="104"/>
      <c r="J1693" s="104"/>
    </row>
    <row r="1694" spans="2:10" ht="35.1" customHeight="1">
      <c r="B1694" s="211"/>
      <c r="C1694" s="211"/>
      <c r="D1694" s="104"/>
      <c r="E1694" s="201"/>
      <c r="F1694" s="104"/>
      <c r="G1694" s="104"/>
      <c r="H1694" s="104"/>
      <c r="I1694" s="104"/>
      <c r="J1694" s="104"/>
    </row>
    <row r="1695" spans="2:10" ht="35.1" customHeight="1">
      <c r="B1695" s="211"/>
      <c r="C1695" s="211"/>
      <c r="D1695" s="104"/>
      <c r="E1695" s="201"/>
      <c r="F1695" s="104"/>
      <c r="G1695" s="104"/>
      <c r="H1695" s="104"/>
      <c r="I1695" s="104"/>
      <c r="J1695" s="104"/>
    </row>
    <row r="1696" spans="2:10" ht="35.1" customHeight="1">
      <c r="B1696" s="211"/>
      <c r="C1696" s="211"/>
      <c r="D1696" s="104"/>
      <c r="E1696" s="201"/>
      <c r="F1696" s="104"/>
      <c r="G1696" s="104"/>
      <c r="H1696" s="104"/>
      <c r="I1696" s="104"/>
      <c r="J1696" s="104"/>
    </row>
    <row r="1697" spans="2:10" ht="35.1" customHeight="1">
      <c r="B1697" s="211"/>
      <c r="C1697" s="211"/>
      <c r="D1697" s="104"/>
      <c r="E1697" s="201"/>
      <c r="F1697" s="104"/>
      <c r="G1697" s="104"/>
      <c r="H1697" s="104"/>
      <c r="I1697" s="104"/>
      <c r="J1697" s="104"/>
    </row>
    <row r="1698" spans="2:10" ht="35.1" customHeight="1">
      <c r="B1698" s="211"/>
      <c r="C1698" s="211"/>
      <c r="D1698" s="104"/>
      <c r="E1698" s="201"/>
      <c r="F1698" s="104"/>
      <c r="G1698" s="104"/>
      <c r="H1698" s="104"/>
      <c r="I1698" s="104"/>
      <c r="J1698" s="104"/>
    </row>
    <row r="1699" spans="2:10" ht="35.1" customHeight="1">
      <c r="B1699" s="211"/>
      <c r="C1699" s="211"/>
      <c r="D1699" s="104"/>
      <c r="E1699" s="201"/>
      <c r="F1699" s="104"/>
      <c r="G1699" s="104"/>
      <c r="H1699" s="104"/>
      <c r="I1699" s="104"/>
      <c r="J1699" s="104"/>
    </row>
    <row r="1700" spans="2:10" ht="35.1" customHeight="1">
      <c r="B1700" s="211"/>
      <c r="C1700" s="211"/>
      <c r="D1700" s="104"/>
      <c r="E1700" s="201"/>
      <c r="F1700" s="104"/>
      <c r="G1700" s="104"/>
      <c r="H1700" s="104"/>
      <c r="I1700" s="104"/>
      <c r="J1700" s="104"/>
    </row>
    <row r="1701" spans="2:10" ht="35.1" customHeight="1">
      <c r="B1701" s="211"/>
      <c r="C1701" s="211"/>
      <c r="D1701" s="104"/>
      <c r="E1701" s="201"/>
      <c r="F1701" s="104"/>
      <c r="G1701" s="104"/>
      <c r="H1701" s="104"/>
      <c r="I1701" s="104"/>
      <c r="J1701" s="104"/>
    </row>
    <row r="1702" spans="2:10" ht="35.1" customHeight="1">
      <c r="B1702" s="211"/>
      <c r="C1702" s="211"/>
      <c r="D1702" s="104"/>
      <c r="E1702" s="201"/>
      <c r="F1702" s="104"/>
      <c r="G1702" s="104"/>
      <c r="H1702" s="104"/>
      <c r="I1702" s="104"/>
      <c r="J1702" s="104"/>
    </row>
    <row r="1703" spans="2:10" ht="35.1" customHeight="1">
      <c r="B1703" s="211"/>
      <c r="C1703" s="211"/>
      <c r="D1703" s="104"/>
      <c r="E1703" s="201"/>
      <c r="F1703" s="104"/>
      <c r="G1703" s="104"/>
      <c r="H1703" s="104"/>
      <c r="I1703" s="104"/>
      <c r="J1703" s="104"/>
    </row>
    <row r="1704" spans="2:10" ht="35.1" customHeight="1">
      <c r="B1704" s="211"/>
      <c r="C1704" s="211"/>
      <c r="D1704" s="104"/>
      <c r="E1704" s="201"/>
      <c r="F1704" s="104"/>
      <c r="G1704" s="104"/>
      <c r="H1704" s="104"/>
      <c r="I1704" s="104"/>
      <c r="J1704" s="104"/>
    </row>
    <row r="1705" spans="2:10" ht="35.1" customHeight="1">
      <c r="B1705" s="211"/>
      <c r="C1705" s="211"/>
      <c r="D1705" s="104"/>
      <c r="E1705" s="201"/>
      <c r="F1705" s="104"/>
      <c r="G1705" s="104"/>
      <c r="H1705" s="104"/>
      <c r="I1705" s="104"/>
      <c r="J1705" s="104"/>
    </row>
    <row r="1706" spans="2:10" ht="35.1" customHeight="1">
      <c r="B1706" s="211"/>
      <c r="C1706" s="211"/>
      <c r="D1706" s="104"/>
      <c r="E1706" s="201"/>
      <c r="F1706" s="104"/>
      <c r="G1706" s="104"/>
      <c r="H1706" s="104"/>
      <c r="I1706" s="104"/>
      <c r="J1706" s="104"/>
    </row>
    <row r="1707" spans="2:10" ht="35.1" customHeight="1">
      <c r="B1707" s="211"/>
      <c r="C1707" s="211"/>
      <c r="D1707" s="104"/>
      <c r="E1707" s="201"/>
      <c r="F1707" s="104"/>
      <c r="G1707" s="104"/>
      <c r="H1707" s="104"/>
      <c r="I1707" s="104"/>
      <c r="J1707" s="104"/>
    </row>
    <row r="1708" spans="2:10" ht="35.1" customHeight="1">
      <c r="B1708" s="211"/>
      <c r="C1708" s="211"/>
      <c r="D1708" s="104"/>
      <c r="E1708" s="201"/>
      <c r="F1708" s="104"/>
      <c r="G1708" s="104"/>
      <c r="H1708" s="104"/>
      <c r="I1708" s="104"/>
      <c r="J1708" s="104"/>
    </row>
    <row r="1709" spans="2:10" ht="35.1" customHeight="1">
      <c r="B1709" s="211"/>
      <c r="C1709" s="211"/>
      <c r="D1709" s="104"/>
      <c r="E1709" s="201"/>
      <c r="F1709" s="104"/>
      <c r="G1709" s="104"/>
      <c r="H1709" s="104"/>
      <c r="I1709" s="104"/>
      <c r="J1709" s="104"/>
    </row>
    <row r="1710" spans="2:10" ht="35.1" customHeight="1">
      <c r="B1710" s="211"/>
      <c r="C1710" s="211"/>
      <c r="D1710" s="104"/>
      <c r="E1710" s="201"/>
      <c r="F1710" s="104"/>
      <c r="G1710" s="104"/>
      <c r="H1710" s="104"/>
      <c r="I1710" s="104"/>
      <c r="J1710" s="104"/>
    </row>
    <row r="1711" spans="2:10" ht="35.1" customHeight="1">
      <c r="B1711" s="211"/>
      <c r="C1711" s="211"/>
      <c r="D1711" s="104"/>
      <c r="E1711" s="201"/>
      <c r="F1711" s="104"/>
      <c r="G1711" s="104"/>
      <c r="H1711" s="104"/>
      <c r="I1711" s="104"/>
      <c r="J1711" s="104"/>
    </row>
    <row r="1712" spans="2:10" ht="35.1" customHeight="1">
      <c r="B1712" s="211"/>
      <c r="C1712" s="211"/>
      <c r="D1712" s="104"/>
      <c r="E1712" s="201"/>
      <c r="F1712" s="104"/>
      <c r="G1712" s="104"/>
      <c r="H1712" s="104"/>
      <c r="I1712" s="104"/>
      <c r="J1712" s="104"/>
    </row>
    <row r="1713" spans="2:10" ht="35.1" customHeight="1">
      <c r="B1713" s="211"/>
      <c r="C1713" s="211"/>
      <c r="D1713" s="104"/>
      <c r="E1713" s="201"/>
      <c r="F1713" s="104"/>
      <c r="G1713" s="104"/>
      <c r="H1713" s="104"/>
      <c r="I1713" s="104"/>
      <c r="J1713" s="104"/>
    </row>
    <row r="1714" spans="2:10" ht="35.1" customHeight="1">
      <c r="B1714" s="211"/>
      <c r="C1714" s="211"/>
      <c r="D1714" s="104"/>
      <c r="E1714" s="201"/>
      <c r="F1714" s="104"/>
      <c r="G1714" s="104"/>
      <c r="H1714" s="104"/>
      <c r="I1714" s="104"/>
      <c r="J1714" s="104"/>
    </row>
    <row r="1715" spans="2:10" ht="35.1" customHeight="1">
      <c r="B1715" s="211"/>
      <c r="C1715" s="211"/>
      <c r="D1715" s="104"/>
      <c r="E1715" s="201"/>
      <c r="F1715" s="104"/>
      <c r="G1715" s="104"/>
      <c r="H1715" s="104"/>
      <c r="I1715" s="104"/>
      <c r="J1715" s="104"/>
    </row>
    <row r="1716" spans="2:10" ht="35.1" customHeight="1">
      <c r="B1716" s="211"/>
      <c r="C1716" s="211"/>
      <c r="D1716" s="104"/>
      <c r="E1716" s="201"/>
      <c r="F1716" s="104"/>
      <c r="G1716" s="104"/>
      <c r="H1716" s="104"/>
      <c r="I1716" s="104"/>
      <c r="J1716" s="104"/>
    </row>
    <row r="1717" spans="2:10" ht="35.1" customHeight="1">
      <c r="B1717" s="211"/>
      <c r="C1717" s="211"/>
      <c r="D1717" s="104"/>
      <c r="E1717" s="201"/>
      <c r="F1717" s="104"/>
      <c r="G1717" s="104"/>
      <c r="H1717" s="104"/>
      <c r="I1717" s="104"/>
      <c r="J1717" s="104"/>
    </row>
    <row r="1718" spans="2:10" ht="35.1" customHeight="1">
      <c r="B1718" s="211"/>
      <c r="C1718" s="211"/>
      <c r="D1718" s="104"/>
      <c r="E1718" s="201"/>
      <c r="F1718" s="104"/>
      <c r="G1718" s="104"/>
      <c r="H1718" s="104"/>
      <c r="I1718" s="104"/>
      <c r="J1718" s="104"/>
    </row>
    <row r="1719" spans="2:10" ht="35.1" customHeight="1">
      <c r="B1719" s="211"/>
      <c r="C1719" s="211"/>
      <c r="D1719" s="104"/>
      <c r="E1719" s="201"/>
      <c r="F1719" s="104"/>
      <c r="G1719" s="104"/>
      <c r="H1719" s="104"/>
      <c r="I1719" s="104"/>
      <c r="J1719" s="104"/>
    </row>
    <row r="1720" spans="2:10" ht="35.1" customHeight="1">
      <c r="B1720" s="211"/>
      <c r="C1720" s="211"/>
      <c r="D1720" s="104"/>
      <c r="E1720" s="201"/>
      <c r="F1720" s="104"/>
      <c r="G1720" s="104"/>
      <c r="H1720" s="104"/>
      <c r="I1720" s="104"/>
      <c r="J1720" s="104"/>
    </row>
    <row r="1721" spans="2:10" ht="35.1" customHeight="1">
      <c r="B1721" s="211"/>
      <c r="C1721" s="211"/>
      <c r="D1721" s="104"/>
      <c r="E1721" s="201"/>
      <c r="F1721" s="104"/>
      <c r="G1721" s="104"/>
      <c r="H1721" s="104"/>
      <c r="I1721" s="104"/>
      <c r="J1721" s="104"/>
    </row>
    <row r="1722" spans="2:10" ht="35.1" customHeight="1">
      <c r="B1722" s="211"/>
      <c r="C1722" s="211"/>
      <c r="D1722" s="104"/>
      <c r="E1722" s="201"/>
      <c r="F1722" s="104"/>
      <c r="G1722" s="104"/>
      <c r="H1722" s="104"/>
      <c r="I1722" s="104"/>
      <c r="J1722" s="104"/>
    </row>
    <row r="1723" spans="2:10" ht="35.1" customHeight="1">
      <c r="B1723" s="211"/>
      <c r="C1723" s="211"/>
      <c r="D1723" s="104"/>
      <c r="E1723" s="201"/>
      <c r="F1723" s="104"/>
      <c r="G1723" s="104"/>
      <c r="H1723" s="104"/>
      <c r="I1723" s="104"/>
      <c r="J1723" s="104"/>
    </row>
    <row r="1724" spans="2:10" ht="35.1" customHeight="1">
      <c r="B1724" s="211"/>
      <c r="C1724" s="211"/>
      <c r="D1724" s="104"/>
      <c r="E1724" s="201"/>
      <c r="F1724" s="104"/>
      <c r="G1724" s="104"/>
      <c r="H1724" s="104"/>
      <c r="I1724" s="104"/>
      <c r="J1724" s="104"/>
    </row>
    <row r="1725" spans="2:10" ht="35.1" customHeight="1">
      <c r="B1725" s="211"/>
      <c r="C1725" s="211"/>
      <c r="D1725" s="104"/>
      <c r="E1725" s="201"/>
      <c r="F1725" s="104"/>
      <c r="G1725" s="104"/>
      <c r="H1725" s="104"/>
      <c r="I1725" s="104"/>
      <c r="J1725" s="104"/>
    </row>
    <row r="1726" spans="2:10" ht="35.1" customHeight="1">
      <c r="B1726" s="211"/>
      <c r="C1726" s="211"/>
      <c r="D1726" s="104"/>
      <c r="E1726" s="201"/>
      <c r="F1726" s="104"/>
      <c r="G1726" s="104"/>
      <c r="H1726" s="104"/>
      <c r="I1726" s="104"/>
      <c r="J1726" s="104"/>
    </row>
    <row r="1727" spans="2:10" ht="35.1" customHeight="1">
      <c r="B1727" s="211"/>
      <c r="C1727" s="211"/>
      <c r="D1727" s="104"/>
      <c r="E1727" s="201"/>
      <c r="F1727" s="104"/>
      <c r="G1727" s="104"/>
      <c r="H1727" s="104"/>
      <c r="I1727" s="104"/>
      <c r="J1727" s="104"/>
    </row>
    <row r="1728" spans="2:10" ht="35.1" customHeight="1">
      <c r="B1728" s="211"/>
      <c r="C1728" s="211"/>
      <c r="D1728" s="104"/>
      <c r="E1728" s="201"/>
      <c r="F1728" s="104"/>
      <c r="G1728" s="104"/>
      <c r="H1728" s="104"/>
      <c r="I1728" s="104"/>
      <c r="J1728" s="104"/>
    </row>
    <row r="1729" spans="2:10" ht="35.1" customHeight="1">
      <c r="B1729" s="211"/>
      <c r="C1729" s="211"/>
      <c r="D1729" s="104"/>
      <c r="E1729" s="201"/>
      <c r="F1729" s="104"/>
      <c r="G1729" s="104"/>
      <c r="H1729" s="104"/>
      <c r="I1729" s="104"/>
      <c r="J1729" s="104"/>
    </row>
    <row r="1730" spans="2:10" ht="35.1" customHeight="1">
      <c r="B1730" s="211"/>
      <c r="C1730" s="211"/>
      <c r="D1730" s="104"/>
      <c r="E1730" s="201"/>
      <c r="F1730" s="104"/>
      <c r="G1730" s="104"/>
      <c r="H1730" s="104"/>
      <c r="I1730" s="104"/>
      <c r="J1730" s="104"/>
    </row>
    <row r="1731" spans="2:10" ht="35.1" customHeight="1">
      <c r="B1731" s="211"/>
      <c r="C1731" s="211"/>
      <c r="D1731" s="104"/>
      <c r="E1731" s="201"/>
      <c r="F1731" s="104"/>
      <c r="G1731" s="104"/>
      <c r="H1731" s="104"/>
      <c r="I1731" s="104"/>
      <c r="J1731" s="104"/>
    </row>
    <row r="1732" spans="2:10" ht="35.1" customHeight="1">
      <c r="B1732" s="211"/>
      <c r="C1732" s="211"/>
      <c r="D1732" s="104"/>
      <c r="E1732" s="201"/>
      <c r="F1732" s="104"/>
      <c r="G1732" s="104"/>
      <c r="H1732" s="104"/>
      <c r="I1732" s="104"/>
      <c r="J1732" s="104"/>
    </row>
    <row r="1733" spans="2:10" ht="35.1" customHeight="1">
      <c r="B1733" s="211"/>
      <c r="C1733" s="211"/>
      <c r="D1733" s="104"/>
      <c r="E1733" s="201"/>
      <c r="F1733" s="104"/>
      <c r="G1733" s="104"/>
      <c r="H1733" s="104"/>
      <c r="I1733" s="104"/>
      <c r="J1733" s="104"/>
    </row>
    <row r="1734" spans="2:10" ht="35.1" customHeight="1">
      <c r="B1734" s="211"/>
      <c r="C1734" s="211"/>
      <c r="D1734" s="104"/>
      <c r="E1734" s="201"/>
      <c r="F1734" s="104"/>
      <c r="G1734" s="104"/>
      <c r="H1734" s="104"/>
      <c r="I1734" s="104"/>
      <c r="J1734" s="104"/>
    </row>
    <row r="1735" spans="2:10" ht="35.1" customHeight="1">
      <c r="B1735" s="211"/>
      <c r="C1735" s="211"/>
      <c r="D1735" s="104"/>
      <c r="E1735" s="201"/>
      <c r="F1735" s="104"/>
      <c r="G1735" s="104"/>
      <c r="H1735" s="104"/>
      <c r="I1735" s="104"/>
      <c r="J1735" s="104"/>
    </row>
    <row r="1736" spans="2:10" ht="35.1" customHeight="1">
      <c r="B1736" s="211"/>
      <c r="C1736" s="211"/>
      <c r="D1736" s="104"/>
      <c r="E1736" s="201"/>
      <c r="F1736" s="104"/>
      <c r="G1736" s="104"/>
      <c r="H1736" s="104"/>
      <c r="I1736" s="104"/>
      <c r="J1736" s="104"/>
    </row>
    <row r="1737" spans="2:10" ht="35.1" customHeight="1">
      <c r="B1737" s="211"/>
      <c r="C1737" s="211"/>
      <c r="D1737" s="104"/>
      <c r="E1737" s="201"/>
      <c r="F1737" s="104"/>
      <c r="G1737" s="104"/>
      <c r="H1737" s="104"/>
      <c r="I1737" s="104"/>
      <c r="J1737" s="104"/>
    </row>
    <row r="1738" spans="2:10" ht="35.1" customHeight="1">
      <c r="B1738" s="211"/>
      <c r="C1738" s="211"/>
      <c r="D1738" s="104"/>
      <c r="E1738" s="201"/>
      <c r="F1738" s="104"/>
      <c r="G1738" s="104"/>
      <c r="H1738" s="104"/>
      <c r="I1738" s="104"/>
      <c r="J1738" s="104"/>
    </row>
    <row r="1739" spans="2:10" ht="35.1" customHeight="1">
      <c r="B1739" s="211"/>
      <c r="C1739" s="211"/>
      <c r="D1739" s="104"/>
      <c r="E1739" s="201"/>
      <c r="F1739" s="104"/>
      <c r="G1739" s="104"/>
      <c r="H1739" s="104"/>
      <c r="I1739" s="104"/>
      <c r="J1739" s="104"/>
    </row>
    <row r="1740" spans="2:10" ht="35.1" customHeight="1">
      <c r="B1740" s="211"/>
      <c r="C1740" s="211"/>
      <c r="D1740" s="104"/>
      <c r="E1740" s="201"/>
      <c r="F1740" s="104"/>
      <c r="G1740" s="104"/>
      <c r="H1740" s="104"/>
      <c r="I1740" s="104"/>
      <c r="J1740" s="104"/>
    </row>
    <row r="1741" spans="2:10" ht="35.1" customHeight="1">
      <c r="B1741" s="211"/>
      <c r="C1741" s="211"/>
      <c r="D1741" s="104"/>
      <c r="E1741" s="201"/>
      <c r="F1741" s="104"/>
      <c r="G1741" s="104"/>
      <c r="H1741" s="104"/>
      <c r="I1741" s="104"/>
      <c r="J1741" s="104"/>
    </row>
    <row r="1742" spans="2:10" ht="35.1" customHeight="1">
      <c r="B1742" s="211"/>
      <c r="C1742" s="211"/>
      <c r="D1742" s="104"/>
      <c r="E1742" s="201"/>
      <c r="F1742" s="104"/>
      <c r="G1742" s="104"/>
      <c r="H1742" s="104"/>
      <c r="I1742" s="104"/>
      <c r="J1742" s="104"/>
    </row>
    <row r="1743" spans="2:10" ht="35.1" customHeight="1">
      <c r="B1743" s="211"/>
      <c r="C1743" s="211"/>
      <c r="D1743" s="104"/>
      <c r="E1743" s="201"/>
      <c r="F1743" s="104"/>
      <c r="G1743" s="104"/>
      <c r="H1743" s="104"/>
      <c r="I1743" s="104"/>
      <c r="J1743" s="104"/>
    </row>
    <row r="1744" spans="2:10" ht="35.1" customHeight="1">
      <c r="B1744" s="211"/>
      <c r="C1744" s="211"/>
      <c r="D1744" s="104"/>
      <c r="E1744" s="201"/>
      <c r="F1744" s="104"/>
      <c r="G1744" s="104"/>
      <c r="H1744" s="104"/>
      <c r="I1744" s="104"/>
      <c r="J1744" s="104"/>
    </row>
    <row r="1745" spans="2:10" ht="35.1" customHeight="1">
      <c r="B1745" s="211"/>
      <c r="C1745" s="211"/>
      <c r="D1745" s="104"/>
      <c r="E1745" s="201"/>
      <c r="F1745" s="104"/>
      <c r="G1745" s="104"/>
      <c r="H1745" s="104"/>
      <c r="I1745" s="104"/>
      <c r="J1745" s="104"/>
    </row>
    <row r="1746" spans="2:10" ht="35.1" customHeight="1">
      <c r="B1746" s="211"/>
      <c r="C1746" s="211"/>
      <c r="D1746" s="104"/>
      <c r="E1746" s="201"/>
      <c r="F1746" s="104"/>
      <c r="G1746" s="104"/>
      <c r="H1746" s="104"/>
      <c r="I1746" s="104"/>
      <c r="J1746" s="104"/>
    </row>
    <row r="1747" spans="2:10" ht="35.1" customHeight="1">
      <c r="B1747" s="211"/>
      <c r="C1747" s="211"/>
      <c r="D1747" s="104"/>
      <c r="E1747" s="201"/>
      <c r="F1747" s="104"/>
      <c r="G1747" s="104"/>
      <c r="H1747" s="104"/>
      <c r="I1747" s="104"/>
      <c r="J1747" s="104"/>
    </row>
    <row r="1748" spans="2:10" ht="35.1" customHeight="1">
      <c r="B1748" s="211"/>
      <c r="C1748" s="211"/>
      <c r="D1748" s="104"/>
      <c r="E1748" s="201"/>
      <c r="F1748" s="104"/>
      <c r="G1748" s="104"/>
      <c r="H1748" s="104"/>
      <c r="I1748" s="104"/>
      <c r="J1748" s="104"/>
    </row>
    <row r="1749" spans="2:10" ht="35.1" customHeight="1">
      <c r="B1749" s="211"/>
      <c r="C1749" s="211"/>
      <c r="D1749" s="104"/>
      <c r="E1749" s="201"/>
      <c r="F1749" s="104"/>
      <c r="G1749" s="104"/>
      <c r="H1749" s="104"/>
      <c r="I1749" s="104"/>
      <c r="J1749" s="104"/>
    </row>
    <row r="1750" spans="2:10" ht="35.1" customHeight="1">
      <c r="B1750" s="211"/>
      <c r="C1750" s="211"/>
      <c r="D1750" s="104"/>
      <c r="E1750" s="201"/>
      <c r="F1750" s="104"/>
      <c r="G1750" s="104"/>
      <c r="H1750" s="104"/>
      <c r="I1750" s="104"/>
      <c r="J1750" s="104"/>
    </row>
    <row r="1751" spans="2:10" ht="35.1" customHeight="1">
      <c r="B1751" s="211"/>
      <c r="C1751" s="211"/>
      <c r="D1751" s="104"/>
      <c r="E1751" s="201"/>
      <c r="F1751" s="104"/>
      <c r="G1751" s="104"/>
      <c r="H1751" s="104"/>
      <c r="I1751" s="104"/>
      <c r="J1751" s="104"/>
    </row>
    <row r="1752" spans="2:10" ht="35.1" customHeight="1">
      <c r="B1752" s="211"/>
      <c r="C1752" s="211"/>
      <c r="D1752" s="104"/>
      <c r="E1752" s="201"/>
      <c r="F1752" s="104"/>
      <c r="G1752" s="104"/>
      <c r="H1752" s="104"/>
      <c r="I1752" s="104"/>
      <c r="J1752" s="104"/>
    </row>
    <row r="1753" spans="2:10" ht="35.1" customHeight="1">
      <c r="B1753" s="211"/>
      <c r="C1753" s="211"/>
      <c r="D1753" s="104"/>
      <c r="E1753" s="201"/>
      <c r="F1753" s="104"/>
      <c r="G1753" s="104"/>
      <c r="H1753" s="104"/>
      <c r="I1753" s="104"/>
      <c r="J1753" s="104"/>
    </row>
    <row r="1754" spans="2:10" ht="35.1" customHeight="1">
      <c r="B1754" s="211"/>
      <c r="C1754" s="211"/>
      <c r="D1754" s="104"/>
      <c r="E1754" s="201"/>
      <c r="F1754" s="104"/>
      <c r="G1754" s="104"/>
      <c r="H1754" s="104"/>
      <c r="I1754" s="104"/>
      <c r="J1754" s="104"/>
    </row>
    <row r="1755" spans="2:10" ht="35.1" customHeight="1">
      <c r="B1755" s="211"/>
      <c r="C1755" s="211"/>
      <c r="D1755" s="104"/>
      <c r="E1755" s="201"/>
      <c r="F1755" s="104"/>
      <c r="G1755" s="104"/>
      <c r="H1755" s="104"/>
      <c r="I1755" s="104"/>
      <c r="J1755" s="104"/>
    </row>
    <row r="1756" spans="2:10" ht="35.1" customHeight="1">
      <c r="B1756" s="211"/>
      <c r="C1756" s="211"/>
      <c r="D1756" s="104"/>
      <c r="E1756" s="201"/>
      <c r="F1756" s="104"/>
      <c r="G1756" s="104"/>
      <c r="H1756" s="104"/>
      <c r="I1756" s="104"/>
      <c r="J1756" s="104"/>
    </row>
    <row r="1757" spans="2:10" ht="35.1" customHeight="1">
      <c r="B1757" s="211"/>
      <c r="C1757" s="211"/>
      <c r="D1757" s="104"/>
      <c r="E1757" s="201"/>
      <c r="F1757" s="104"/>
      <c r="G1757" s="104"/>
      <c r="H1757" s="104"/>
      <c r="I1757" s="104"/>
      <c r="J1757" s="104"/>
    </row>
    <row r="1758" spans="2:10" ht="35.1" customHeight="1">
      <c r="B1758" s="211"/>
      <c r="C1758" s="211"/>
      <c r="D1758" s="104"/>
      <c r="E1758" s="201"/>
      <c r="F1758" s="104"/>
      <c r="G1758" s="104"/>
      <c r="H1758" s="104"/>
      <c r="I1758" s="104"/>
      <c r="J1758" s="104"/>
    </row>
    <row r="1759" spans="2:10" ht="35.1" customHeight="1">
      <c r="B1759" s="211"/>
      <c r="C1759" s="211"/>
      <c r="D1759" s="104"/>
      <c r="E1759" s="201"/>
      <c r="F1759" s="104"/>
      <c r="G1759" s="104"/>
      <c r="H1759" s="104"/>
      <c r="I1759" s="104"/>
      <c r="J1759" s="104"/>
    </row>
    <row r="1760" spans="2:10" ht="35.1" customHeight="1">
      <c r="B1760" s="211"/>
      <c r="C1760" s="211"/>
      <c r="D1760" s="104"/>
      <c r="E1760" s="201"/>
      <c r="F1760" s="104"/>
      <c r="G1760" s="104"/>
      <c r="H1760" s="104"/>
      <c r="I1760" s="104"/>
      <c r="J1760" s="104"/>
    </row>
    <row r="1761" spans="2:10" ht="35.1" customHeight="1">
      <c r="B1761" s="211"/>
      <c r="C1761" s="211"/>
      <c r="D1761" s="104"/>
      <c r="E1761" s="201"/>
      <c r="F1761" s="104"/>
      <c r="G1761" s="104"/>
      <c r="H1761" s="104"/>
      <c r="I1761" s="104"/>
      <c r="J1761" s="104"/>
    </row>
    <row r="1762" spans="2:10" ht="35.1" customHeight="1">
      <c r="B1762" s="211"/>
      <c r="C1762" s="211"/>
      <c r="D1762" s="104"/>
      <c r="E1762" s="201"/>
      <c r="F1762" s="104"/>
      <c r="G1762" s="104"/>
      <c r="H1762" s="104"/>
      <c r="I1762" s="104"/>
      <c r="J1762" s="104"/>
    </row>
    <row r="1763" spans="2:10" ht="35.1" customHeight="1">
      <c r="B1763" s="211"/>
      <c r="C1763" s="211"/>
      <c r="D1763" s="104"/>
      <c r="E1763" s="201"/>
      <c r="F1763" s="104"/>
      <c r="G1763" s="104"/>
      <c r="H1763" s="104"/>
      <c r="I1763" s="104"/>
      <c r="J1763" s="104"/>
    </row>
    <row r="1764" spans="2:10" ht="35.1" customHeight="1">
      <c r="B1764" s="211"/>
      <c r="C1764" s="211"/>
      <c r="D1764" s="104"/>
      <c r="E1764" s="201"/>
      <c r="F1764" s="104"/>
      <c r="G1764" s="104"/>
      <c r="H1764" s="104"/>
      <c r="I1764" s="104"/>
      <c r="J1764" s="104"/>
    </row>
    <row r="1765" spans="2:10" ht="35.1" customHeight="1">
      <c r="B1765" s="211"/>
      <c r="C1765" s="211"/>
      <c r="D1765" s="104"/>
      <c r="E1765" s="201"/>
      <c r="F1765" s="104"/>
      <c r="G1765" s="104"/>
      <c r="H1765" s="104"/>
      <c r="I1765" s="104"/>
      <c r="J1765" s="104"/>
    </row>
    <row r="1766" spans="2:10" ht="35.1" customHeight="1">
      <c r="B1766" s="211"/>
      <c r="C1766" s="211"/>
      <c r="D1766" s="104"/>
      <c r="E1766" s="201"/>
      <c r="F1766" s="104"/>
      <c r="G1766" s="104"/>
      <c r="H1766" s="104"/>
      <c r="I1766" s="104"/>
      <c r="J1766" s="104"/>
    </row>
    <row r="1767" spans="2:10" ht="35.1" customHeight="1">
      <c r="B1767" s="211"/>
      <c r="C1767" s="211"/>
      <c r="D1767" s="104"/>
      <c r="E1767" s="201"/>
      <c r="F1767" s="104"/>
      <c r="G1767" s="104"/>
      <c r="H1767" s="104"/>
      <c r="I1767" s="104"/>
      <c r="J1767" s="104"/>
    </row>
    <row r="1768" spans="2:10" ht="35.1" customHeight="1">
      <c r="B1768" s="211"/>
      <c r="C1768" s="211"/>
      <c r="D1768" s="104"/>
      <c r="E1768" s="201"/>
      <c r="F1768" s="104"/>
      <c r="G1768" s="104"/>
      <c r="H1768" s="104"/>
      <c r="I1768" s="104"/>
      <c r="J1768" s="104"/>
    </row>
    <row r="1769" spans="2:10" ht="35.1" customHeight="1">
      <c r="B1769" s="211"/>
      <c r="C1769" s="211"/>
      <c r="D1769" s="104"/>
      <c r="E1769" s="201"/>
      <c r="F1769" s="104"/>
      <c r="G1769" s="104"/>
      <c r="H1769" s="104"/>
      <c r="I1769" s="104"/>
      <c r="J1769" s="104"/>
    </row>
    <row r="1770" spans="2:10" ht="35.1" customHeight="1">
      <c r="B1770" s="211"/>
      <c r="C1770" s="211"/>
      <c r="D1770" s="104"/>
      <c r="E1770" s="201"/>
      <c r="F1770" s="104"/>
      <c r="G1770" s="104"/>
      <c r="H1770" s="104"/>
      <c r="I1770" s="104"/>
      <c r="J1770" s="104"/>
    </row>
    <row r="1771" spans="2:10" ht="35.1" customHeight="1">
      <c r="B1771" s="211"/>
      <c r="C1771" s="211"/>
      <c r="D1771" s="104"/>
      <c r="E1771" s="201"/>
      <c r="F1771" s="104"/>
      <c r="G1771" s="104"/>
      <c r="H1771" s="104"/>
      <c r="I1771" s="104"/>
      <c r="J1771" s="104"/>
    </row>
    <row r="1772" spans="2:10" ht="35.1" customHeight="1">
      <c r="B1772" s="211"/>
      <c r="C1772" s="211"/>
      <c r="D1772" s="104"/>
      <c r="E1772" s="201"/>
      <c r="F1772" s="104"/>
      <c r="G1772" s="104"/>
      <c r="H1772" s="104"/>
      <c r="I1772" s="104"/>
      <c r="J1772" s="104"/>
    </row>
    <row r="1773" spans="2:10" ht="35.1" customHeight="1">
      <c r="B1773" s="211"/>
      <c r="C1773" s="211"/>
      <c r="D1773" s="104"/>
      <c r="E1773" s="201"/>
      <c r="F1773" s="104"/>
      <c r="G1773" s="104"/>
      <c r="H1773" s="104"/>
      <c r="I1773" s="104"/>
      <c r="J1773" s="104"/>
    </row>
    <row r="1774" spans="2:10" ht="35.1" customHeight="1">
      <c r="B1774" s="211"/>
      <c r="C1774" s="211"/>
      <c r="D1774" s="104"/>
      <c r="E1774" s="201"/>
      <c r="F1774" s="104"/>
      <c r="G1774" s="104"/>
      <c r="H1774" s="104"/>
      <c r="I1774" s="104"/>
      <c r="J1774" s="104"/>
    </row>
    <row r="1775" spans="2:10" ht="35.1" customHeight="1">
      <c r="B1775" s="211"/>
      <c r="C1775" s="211"/>
      <c r="D1775" s="104"/>
      <c r="E1775" s="201"/>
      <c r="F1775" s="104"/>
      <c r="G1775" s="104"/>
      <c r="H1775" s="104"/>
      <c r="I1775" s="104"/>
      <c r="J1775" s="104"/>
    </row>
    <row r="1776" spans="2:10" ht="35.1" customHeight="1">
      <c r="B1776" s="211"/>
      <c r="C1776" s="211"/>
      <c r="D1776" s="104"/>
      <c r="E1776" s="201"/>
      <c r="F1776" s="104"/>
      <c r="G1776" s="104"/>
      <c r="H1776" s="104"/>
      <c r="I1776" s="104"/>
      <c r="J1776" s="104"/>
    </row>
    <row r="1777" spans="2:10" ht="35.1" customHeight="1">
      <c r="B1777" s="211"/>
      <c r="C1777" s="211"/>
      <c r="D1777" s="104"/>
      <c r="E1777" s="201"/>
      <c r="F1777" s="104"/>
      <c r="G1777" s="104"/>
      <c r="H1777" s="104"/>
      <c r="I1777" s="104"/>
      <c r="J1777" s="104"/>
    </row>
    <row r="1778" spans="2:10" ht="35.1" customHeight="1">
      <c r="B1778" s="211"/>
      <c r="C1778" s="211"/>
      <c r="D1778" s="104"/>
      <c r="E1778" s="201"/>
      <c r="F1778" s="104"/>
      <c r="G1778" s="104"/>
      <c r="H1778" s="104"/>
      <c r="I1778" s="104"/>
      <c r="J1778" s="104"/>
    </row>
    <row r="1779" spans="2:10" ht="35.1" customHeight="1">
      <c r="B1779" s="211"/>
      <c r="C1779" s="211"/>
      <c r="D1779" s="104"/>
      <c r="E1779" s="201"/>
      <c r="F1779" s="104"/>
      <c r="G1779" s="104"/>
      <c r="H1779" s="104"/>
      <c r="I1779" s="104"/>
      <c r="J1779" s="104"/>
    </row>
    <row r="1780" spans="2:10" ht="35.1" customHeight="1">
      <c r="B1780" s="211"/>
      <c r="C1780" s="211"/>
      <c r="D1780" s="104"/>
      <c r="E1780" s="201"/>
      <c r="F1780" s="104"/>
      <c r="G1780" s="104"/>
      <c r="H1780" s="104"/>
      <c r="I1780" s="104"/>
      <c r="J1780" s="104"/>
    </row>
    <row r="1781" spans="2:10" ht="35.1" customHeight="1">
      <c r="B1781" s="211"/>
      <c r="C1781" s="211"/>
      <c r="D1781" s="104"/>
      <c r="E1781" s="201"/>
      <c r="F1781" s="104"/>
      <c r="G1781" s="104"/>
      <c r="H1781" s="104"/>
      <c r="I1781" s="104"/>
      <c r="J1781" s="104"/>
    </row>
    <row r="1782" spans="2:10" ht="35.1" customHeight="1">
      <c r="B1782" s="211"/>
      <c r="C1782" s="211"/>
      <c r="D1782" s="104"/>
      <c r="E1782" s="201"/>
      <c r="F1782" s="104"/>
      <c r="G1782" s="104"/>
      <c r="H1782" s="104"/>
      <c r="I1782" s="104"/>
      <c r="J1782" s="104"/>
    </row>
    <row r="1783" spans="2:10" ht="35.1" customHeight="1">
      <c r="B1783" s="211"/>
      <c r="C1783" s="211"/>
      <c r="D1783" s="104"/>
      <c r="E1783" s="201"/>
      <c r="F1783" s="104"/>
      <c r="G1783" s="104"/>
      <c r="H1783" s="104"/>
      <c r="I1783" s="104"/>
      <c r="J1783" s="104"/>
    </row>
    <row r="1784" spans="2:10" ht="35.1" customHeight="1">
      <c r="B1784" s="211"/>
      <c r="C1784" s="211"/>
      <c r="D1784" s="104"/>
      <c r="E1784" s="201"/>
      <c r="F1784" s="104"/>
      <c r="G1784" s="104"/>
      <c r="H1784" s="104"/>
      <c r="I1784" s="104"/>
      <c r="J1784" s="104"/>
    </row>
    <row r="1785" spans="2:10" ht="35.1" customHeight="1">
      <c r="B1785" s="211"/>
      <c r="C1785" s="211"/>
      <c r="D1785" s="104"/>
      <c r="E1785" s="201"/>
      <c r="F1785" s="104"/>
      <c r="G1785" s="104"/>
      <c r="H1785" s="104"/>
      <c r="I1785" s="104"/>
      <c r="J1785" s="104"/>
    </row>
    <row r="1786" spans="2:10" ht="35.1" customHeight="1">
      <c r="B1786" s="211"/>
      <c r="C1786" s="211"/>
      <c r="D1786" s="104"/>
      <c r="E1786" s="201"/>
      <c r="F1786" s="104"/>
      <c r="G1786" s="104"/>
      <c r="H1786" s="104"/>
      <c r="I1786" s="104"/>
      <c r="J1786" s="104"/>
    </row>
    <row r="1787" spans="2:10" ht="35.1" customHeight="1">
      <c r="B1787" s="211"/>
      <c r="C1787" s="211"/>
      <c r="D1787" s="104"/>
      <c r="E1787" s="201"/>
      <c r="F1787" s="104"/>
      <c r="G1787" s="104"/>
      <c r="H1787" s="104"/>
      <c r="I1787" s="104"/>
      <c r="J1787" s="104"/>
    </row>
    <row r="1788" spans="2:10" ht="35.1" customHeight="1">
      <c r="B1788" s="211"/>
      <c r="C1788" s="211"/>
      <c r="D1788" s="104"/>
      <c r="E1788" s="201"/>
      <c r="F1788" s="104"/>
      <c r="G1788" s="104"/>
      <c r="H1788" s="104"/>
      <c r="I1788" s="104"/>
      <c r="J1788" s="104"/>
    </row>
    <row r="1789" spans="2:10" ht="35.1" customHeight="1">
      <c r="B1789" s="211"/>
      <c r="C1789" s="211"/>
      <c r="D1789" s="104"/>
      <c r="E1789" s="201"/>
      <c r="F1789" s="104"/>
      <c r="G1789" s="104"/>
      <c r="H1789" s="104"/>
      <c r="I1789" s="104"/>
      <c r="J1789" s="104"/>
    </row>
    <row r="1790" spans="2:10" ht="35.1" customHeight="1">
      <c r="B1790" s="211"/>
      <c r="C1790" s="211"/>
      <c r="D1790" s="104"/>
      <c r="E1790" s="201"/>
      <c r="F1790" s="104"/>
      <c r="G1790" s="104"/>
      <c r="H1790" s="104"/>
      <c r="I1790" s="104"/>
      <c r="J1790" s="104"/>
    </row>
    <row r="1791" spans="2:10" ht="35.1" customHeight="1">
      <c r="B1791" s="211"/>
      <c r="C1791" s="211"/>
      <c r="D1791" s="104"/>
      <c r="E1791" s="201"/>
      <c r="F1791" s="104"/>
      <c r="G1791" s="104"/>
      <c r="H1791" s="104"/>
      <c r="I1791" s="104"/>
      <c r="J1791" s="104"/>
    </row>
    <row r="1792" spans="2:10" ht="35.1" customHeight="1">
      <c r="B1792" s="211"/>
      <c r="C1792" s="211"/>
      <c r="D1792" s="104"/>
      <c r="E1792" s="201"/>
      <c r="F1792" s="104"/>
      <c r="G1792" s="104"/>
      <c r="H1792" s="104"/>
      <c r="I1792" s="104"/>
      <c r="J1792" s="104"/>
    </row>
    <row r="1793" spans="2:10" ht="35.1" customHeight="1">
      <c r="B1793" s="211"/>
      <c r="C1793" s="211"/>
      <c r="D1793" s="104"/>
      <c r="E1793" s="201"/>
      <c r="F1793" s="104"/>
      <c r="G1793" s="104"/>
      <c r="H1793" s="104"/>
      <c r="I1793" s="104"/>
      <c r="J1793" s="104"/>
    </row>
    <row r="1794" spans="2:10" ht="35.1" customHeight="1">
      <c r="B1794" s="211"/>
      <c r="C1794" s="211"/>
      <c r="D1794" s="104"/>
      <c r="E1794" s="201"/>
      <c r="F1794" s="104"/>
      <c r="G1794" s="104"/>
      <c r="H1794" s="104"/>
      <c r="I1794" s="104"/>
      <c r="J1794" s="104"/>
    </row>
    <row r="1795" spans="2:10" ht="35.1" customHeight="1">
      <c r="B1795" s="211"/>
      <c r="C1795" s="211"/>
      <c r="D1795" s="104"/>
      <c r="E1795" s="201"/>
      <c r="F1795" s="104"/>
      <c r="G1795" s="104"/>
      <c r="H1795" s="104"/>
      <c r="I1795" s="104"/>
      <c r="J1795" s="104"/>
    </row>
    <row r="1796" spans="2:10" ht="35.1" customHeight="1">
      <c r="B1796" s="211"/>
      <c r="C1796" s="211"/>
      <c r="D1796" s="104"/>
      <c r="E1796" s="201"/>
      <c r="F1796" s="104"/>
      <c r="G1796" s="104"/>
      <c r="H1796" s="104"/>
      <c r="I1796" s="104"/>
      <c r="J1796" s="104"/>
    </row>
    <row r="1797" spans="2:10" ht="35.1" customHeight="1">
      <c r="B1797" s="211"/>
      <c r="C1797" s="211"/>
      <c r="D1797" s="104"/>
      <c r="E1797" s="201"/>
      <c r="F1797" s="104"/>
      <c r="G1797" s="104"/>
      <c r="H1797" s="104"/>
      <c r="I1797" s="104"/>
      <c r="J1797" s="104"/>
    </row>
    <row r="1798" spans="2:10" ht="35.1" customHeight="1">
      <c r="B1798" s="211"/>
      <c r="C1798" s="211"/>
      <c r="D1798" s="104"/>
      <c r="E1798" s="201"/>
      <c r="F1798" s="104"/>
      <c r="G1798" s="104"/>
      <c r="H1798" s="104"/>
      <c r="I1798" s="104"/>
      <c r="J1798" s="104"/>
    </row>
    <row r="1799" spans="2:10" ht="35.1" customHeight="1">
      <c r="B1799" s="211"/>
      <c r="C1799" s="211"/>
      <c r="D1799" s="104"/>
      <c r="E1799" s="201"/>
      <c r="F1799" s="104"/>
      <c r="G1799" s="104"/>
      <c r="H1799" s="104"/>
      <c r="I1799" s="104"/>
      <c r="J1799" s="104"/>
    </row>
    <row r="1800" spans="2:10" ht="35.1" customHeight="1">
      <c r="B1800" s="211"/>
      <c r="C1800" s="211"/>
      <c r="D1800" s="104"/>
      <c r="E1800" s="201"/>
      <c r="F1800" s="104"/>
      <c r="G1800" s="104"/>
      <c r="H1800" s="104"/>
      <c r="I1800" s="104"/>
      <c r="J1800" s="104"/>
    </row>
    <row r="1801" spans="2:10" ht="35.1" customHeight="1">
      <c r="B1801" s="211"/>
      <c r="C1801" s="211"/>
      <c r="D1801" s="104"/>
      <c r="E1801" s="201"/>
      <c r="F1801" s="104"/>
      <c r="G1801" s="104"/>
      <c r="H1801" s="104"/>
      <c r="I1801" s="104"/>
      <c r="J1801" s="104"/>
    </row>
    <row r="1802" spans="2:10" ht="35.1" customHeight="1">
      <c r="B1802" s="211"/>
      <c r="C1802" s="211"/>
      <c r="D1802" s="104"/>
      <c r="E1802" s="201"/>
      <c r="F1802" s="104"/>
      <c r="G1802" s="104"/>
      <c r="H1802" s="104"/>
      <c r="I1802" s="104"/>
      <c r="J1802" s="104"/>
    </row>
    <row r="1803" spans="2:10" ht="35.1" customHeight="1">
      <c r="B1803" s="211"/>
      <c r="C1803" s="211"/>
      <c r="D1803" s="104"/>
      <c r="E1803" s="201"/>
      <c r="F1803" s="104"/>
      <c r="G1803" s="104"/>
      <c r="H1803" s="104"/>
      <c r="I1803" s="104"/>
      <c r="J1803" s="104"/>
    </row>
    <row r="1804" spans="2:10" ht="35.1" customHeight="1">
      <c r="B1804" s="211"/>
      <c r="C1804" s="211"/>
      <c r="D1804" s="104"/>
      <c r="E1804" s="201"/>
      <c r="F1804" s="104"/>
      <c r="G1804" s="104"/>
      <c r="H1804" s="104"/>
      <c r="I1804" s="104"/>
      <c r="J1804" s="104"/>
    </row>
    <row r="1805" spans="2:10" ht="35.1" customHeight="1">
      <c r="B1805" s="211"/>
      <c r="C1805" s="211"/>
      <c r="D1805" s="104"/>
      <c r="E1805" s="201"/>
      <c r="F1805" s="104"/>
      <c r="G1805" s="104"/>
      <c r="H1805" s="104"/>
      <c r="I1805" s="104"/>
      <c r="J1805" s="104"/>
    </row>
    <row r="1806" spans="2:10" ht="35.1" customHeight="1">
      <c r="B1806" s="211"/>
      <c r="C1806" s="211"/>
      <c r="D1806" s="104"/>
      <c r="E1806" s="201"/>
      <c r="F1806" s="104"/>
      <c r="G1806" s="104"/>
      <c r="H1806" s="104"/>
      <c r="I1806" s="104"/>
      <c r="J1806" s="104"/>
    </row>
    <row r="1807" spans="2:10" ht="35.1" customHeight="1">
      <c r="B1807" s="211"/>
      <c r="C1807" s="211"/>
      <c r="D1807" s="104"/>
      <c r="E1807" s="201"/>
      <c r="F1807" s="104"/>
      <c r="G1807" s="104"/>
      <c r="H1807" s="104"/>
      <c r="I1807" s="104"/>
      <c r="J1807" s="104"/>
    </row>
    <row r="1808" spans="2:10" ht="35.1" customHeight="1">
      <c r="B1808" s="211"/>
      <c r="C1808" s="211"/>
      <c r="D1808" s="104"/>
      <c r="E1808" s="201"/>
      <c r="F1808" s="104"/>
      <c r="G1808" s="104"/>
      <c r="H1808" s="104"/>
      <c r="I1808" s="104"/>
      <c r="J1808" s="104"/>
    </row>
    <row r="1809" spans="2:10" ht="35.1" customHeight="1">
      <c r="B1809" s="211"/>
      <c r="C1809" s="211"/>
      <c r="D1809" s="104"/>
      <c r="E1809" s="201"/>
      <c r="F1809" s="104"/>
      <c r="G1809" s="104"/>
      <c r="H1809" s="104"/>
      <c r="I1809" s="104"/>
      <c r="J1809" s="104"/>
    </row>
    <row r="1810" spans="2:10" ht="35.1" customHeight="1">
      <c r="B1810" s="211"/>
      <c r="C1810" s="211"/>
      <c r="D1810" s="104"/>
      <c r="E1810" s="201"/>
      <c r="F1810" s="104"/>
      <c r="G1810" s="104"/>
      <c r="H1810" s="104"/>
      <c r="I1810" s="104"/>
      <c r="J1810" s="104"/>
    </row>
    <row r="1811" spans="2:10" ht="35.1" customHeight="1">
      <c r="B1811" s="211"/>
      <c r="C1811" s="211"/>
      <c r="D1811" s="104"/>
      <c r="E1811" s="201"/>
      <c r="F1811" s="104"/>
      <c r="G1811" s="104"/>
      <c r="H1811" s="104"/>
      <c r="I1811" s="104"/>
      <c r="J1811" s="104"/>
    </row>
    <row r="1812" spans="2:10" ht="35.1" customHeight="1">
      <c r="B1812" s="211"/>
      <c r="C1812" s="211"/>
      <c r="D1812" s="104"/>
      <c r="E1812" s="201"/>
      <c r="F1812" s="104"/>
      <c r="G1812" s="104"/>
      <c r="H1812" s="104"/>
      <c r="I1812" s="104"/>
      <c r="J1812" s="104"/>
    </row>
    <row r="1813" spans="2:10" ht="35.1" customHeight="1">
      <c r="B1813" s="211"/>
      <c r="C1813" s="211"/>
      <c r="D1813" s="104"/>
      <c r="E1813" s="201"/>
      <c r="F1813" s="104"/>
      <c r="G1813" s="104"/>
      <c r="H1813" s="104"/>
      <c r="I1813" s="104"/>
      <c r="J1813" s="104"/>
    </row>
    <row r="1814" spans="2:10" ht="35.1" customHeight="1">
      <c r="B1814" s="211"/>
      <c r="C1814" s="211"/>
      <c r="D1814" s="104"/>
      <c r="E1814" s="201"/>
      <c r="F1814" s="104"/>
      <c r="G1814" s="104"/>
      <c r="H1814" s="104"/>
      <c r="I1814" s="104"/>
      <c r="J1814" s="104"/>
    </row>
    <row r="1815" spans="2:10" ht="35.1" customHeight="1">
      <c r="B1815" s="211"/>
      <c r="C1815" s="211"/>
      <c r="D1815" s="104"/>
      <c r="E1815" s="201"/>
      <c r="F1815" s="104"/>
      <c r="G1815" s="104"/>
      <c r="H1815" s="104"/>
      <c r="I1815" s="104"/>
      <c r="J1815" s="104"/>
    </row>
    <row r="1816" spans="2:10" ht="35.1" customHeight="1">
      <c r="B1816" s="211"/>
      <c r="C1816" s="211"/>
      <c r="D1816" s="104"/>
      <c r="E1816" s="201"/>
      <c r="F1816" s="104"/>
      <c r="G1816" s="104"/>
      <c r="H1816" s="104"/>
      <c r="I1816" s="104"/>
      <c r="J1816" s="104"/>
    </row>
    <row r="1817" spans="2:10" ht="35.1" customHeight="1">
      <c r="B1817" s="211"/>
      <c r="C1817" s="211"/>
      <c r="D1817" s="104"/>
      <c r="E1817" s="201"/>
      <c r="F1817" s="104"/>
      <c r="G1817" s="104"/>
      <c r="H1817" s="104"/>
      <c r="I1817" s="104"/>
      <c r="J1817" s="104"/>
    </row>
    <row r="1818" spans="2:10" ht="35.1" customHeight="1">
      <c r="B1818" s="211"/>
      <c r="C1818" s="211"/>
      <c r="D1818" s="104"/>
      <c r="E1818" s="201"/>
      <c r="F1818" s="104"/>
      <c r="G1818" s="104"/>
      <c r="H1818" s="104"/>
      <c r="I1818" s="104"/>
      <c r="J1818" s="104"/>
    </row>
    <row r="1819" spans="2:10" ht="35.1" customHeight="1">
      <c r="B1819" s="211"/>
      <c r="C1819" s="211"/>
      <c r="D1819" s="104"/>
      <c r="E1819" s="201"/>
      <c r="F1819" s="104"/>
      <c r="G1819" s="104"/>
      <c r="H1819" s="104"/>
      <c r="I1819" s="104"/>
      <c r="J1819" s="104"/>
    </row>
    <row r="1820" spans="2:10" ht="35.1" customHeight="1">
      <c r="B1820" s="211"/>
      <c r="C1820" s="211"/>
      <c r="D1820" s="104"/>
      <c r="E1820" s="201"/>
      <c r="F1820" s="104"/>
      <c r="G1820" s="104"/>
      <c r="H1820" s="104"/>
      <c r="I1820" s="104"/>
      <c r="J1820" s="104"/>
    </row>
    <row r="1821" spans="2:10" ht="35.1" customHeight="1">
      <c r="B1821" s="211"/>
      <c r="C1821" s="211"/>
      <c r="D1821" s="104"/>
      <c r="E1821" s="201"/>
      <c r="F1821" s="104"/>
      <c r="G1821" s="104"/>
      <c r="H1821" s="104"/>
      <c r="I1821" s="104"/>
      <c r="J1821" s="104"/>
    </row>
    <row r="1822" spans="2:10" ht="35.1" customHeight="1">
      <c r="B1822" s="211"/>
      <c r="C1822" s="211"/>
      <c r="D1822" s="104"/>
      <c r="E1822" s="201"/>
      <c r="F1822" s="104"/>
      <c r="G1822" s="104"/>
      <c r="H1822" s="104"/>
      <c r="I1822" s="104"/>
      <c r="J1822" s="104"/>
    </row>
    <row r="1823" spans="2:10" ht="35.1" customHeight="1">
      <c r="B1823" s="211"/>
      <c r="C1823" s="211"/>
      <c r="D1823" s="104"/>
      <c r="E1823" s="201"/>
      <c r="F1823" s="104"/>
      <c r="G1823" s="104"/>
      <c r="H1823" s="104"/>
      <c r="I1823" s="104"/>
      <c r="J1823" s="104"/>
    </row>
    <row r="1824" spans="2:10" ht="35.1" customHeight="1">
      <c r="B1824" s="211"/>
      <c r="C1824" s="211"/>
      <c r="D1824" s="104"/>
      <c r="E1824" s="201"/>
      <c r="F1824" s="104"/>
      <c r="G1824" s="104"/>
      <c r="H1824" s="104"/>
      <c r="I1824" s="104"/>
      <c r="J1824" s="104"/>
    </row>
    <row r="1825" spans="2:10" ht="35.1" customHeight="1">
      <c r="B1825" s="211"/>
      <c r="C1825" s="211"/>
      <c r="D1825" s="104"/>
      <c r="E1825" s="201"/>
      <c r="F1825" s="104"/>
      <c r="G1825" s="104"/>
      <c r="H1825" s="104"/>
      <c r="I1825" s="104"/>
      <c r="J1825" s="104"/>
    </row>
    <row r="1826" spans="2:10" ht="35.1" customHeight="1">
      <c r="B1826" s="211"/>
      <c r="C1826" s="211"/>
      <c r="D1826" s="104"/>
      <c r="E1826" s="201"/>
      <c r="F1826" s="104"/>
      <c r="G1826" s="104"/>
      <c r="H1826" s="104"/>
      <c r="I1826" s="104"/>
      <c r="J1826" s="104"/>
    </row>
    <row r="1827" spans="2:10" ht="35.1" customHeight="1">
      <c r="B1827" s="211"/>
      <c r="C1827" s="211"/>
      <c r="D1827" s="104"/>
      <c r="E1827" s="201"/>
      <c r="F1827" s="104"/>
      <c r="G1827" s="104"/>
      <c r="H1827" s="104"/>
      <c r="I1827" s="104"/>
      <c r="J1827" s="104"/>
    </row>
    <row r="1828" spans="2:10" ht="35.1" customHeight="1">
      <c r="B1828" s="211"/>
      <c r="C1828" s="211"/>
      <c r="D1828" s="104"/>
      <c r="E1828" s="201"/>
      <c r="F1828" s="104"/>
      <c r="G1828" s="104"/>
      <c r="H1828" s="104"/>
      <c r="I1828" s="104"/>
      <c r="J1828" s="104"/>
    </row>
    <row r="1829" spans="2:10" ht="35.1" customHeight="1">
      <c r="B1829" s="211"/>
      <c r="C1829" s="211"/>
      <c r="D1829" s="104"/>
      <c r="E1829" s="201"/>
      <c r="F1829" s="104"/>
      <c r="G1829" s="104"/>
      <c r="H1829" s="104"/>
      <c r="I1829" s="104"/>
      <c r="J1829" s="104"/>
    </row>
    <row r="1830" spans="2:10" ht="35.1" customHeight="1">
      <c r="B1830" s="211"/>
      <c r="C1830" s="211"/>
      <c r="D1830" s="104"/>
      <c r="E1830" s="201"/>
      <c r="F1830" s="104"/>
      <c r="G1830" s="104"/>
      <c r="H1830" s="104"/>
      <c r="I1830" s="104"/>
      <c r="J1830" s="104"/>
    </row>
    <row r="1831" spans="2:10" ht="35.1" customHeight="1">
      <c r="B1831" s="211"/>
      <c r="C1831" s="211"/>
      <c r="D1831" s="104"/>
      <c r="E1831" s="201"/>
      <c r="F1831" s="104"/>
      <c r="G1831" s="104"/>
      <c r="H1831" s="104"/>
      <c r="I1831" s="104"/>
      <c r="J1831" s="104"/>
    </row>
    <row r="1832" spans="2:10" ht="35.1" customHeight="1">
      <c r="B1832" s="211"/>
      <c r="C1832" s="211"/>
      <c r="D1832" s="104"/>
      <c r="E1832" s="201"/>
      <c r="F1832" s="104"/>
      <c r="G1832" s="104"/>
      <c r="H1832" s="104"/>
      <c r="I1832" s="104"/>
      <c r="J1832" s="104"/>
    </row>
    <row r="1833" spans="2:10" ht="35.1" customHeight="1">
      <c r="B1833" s="211"/>
      <c r="C1833" s="211"/>
      <c r="D1833" s="104"/>
      <c r="E1833" s="201"/>
      <c r="F1833" s="104"/>
      <c r="G1833" s="104"/>
      <c r="H1833" s="104"/>
      <c r="I1833" s="104"/>
      <c r="J1833" s="104"/>
    </row>
    <row r="1834" spans="2:10" ht="35.1" customHeight="1">
      <c r="B1834" s="211"/>
      <c r="C1834" s="211"/>
      <c r="D1834" s="104"/>
      <c r="E1834" s="201"/>
      <c r="F1834" s="104"/>
      <c r="G1834" s="104"/>
      <c r="H1834" s="104"/>
      <c r="I1834" s="104"/>
      <c r="J1834" s="104"/>
    </row>
    <row r="1835" spans="2:10" ht="35.1" customHeight="1">
      <c r="B1835" s="211"/>
      <c r="C1835" s="211"/>
      <c r="D1835" s="104"/>
      <c r="E1835" s="201"/>
      <c r="F1835" s="104"/>
      <c r="G1835" s="104"/>
      <c r="H1835" s="104"/>
      <c r="I1835" s="104"/>
      <c r="J1835" s="104"/>
    </row>
    <row r="1836" spans="2:10" ht="35.1" customHeight="1">
      <c r="B1836" s="211"/>
      <c r="C1836" s="211"/>
      <c r="D1836" s="104"/>
      <c r="E1836" s="201"/>
      <c r="F1836" s="104"/>
      <c r="G1836" s="104"/>
      <c r="H1836" s="104"/>
      <c r="I1836" s="104"/>
      <c r="J1836" s="104"/>
    </row>
    <row r="1837" spans="2:10" ht="35.1" customHeight="1">
      <c r="B1837" s="211"/>
      <c r="C1837" s="211"/>
      <c r="D1837" s="104"/>
      <c r="E1837" s="201"/>
      <c r="F1837" s="104"/>
      <c r="G1837" s="104"/>
      <c r="H1837" s="104"/>
      <c r="I1837" s="104"/>
      <c r="J1837" s="104"/>
    </row>
    <row r="1838" spans="2:10" ht="35.1" customHeight="1">
      <c r="B1838" s="211"/>
      <c r="C1838" s="211"/>
      <c r="D1838" s="104"/>
      <c r="E1838" s="201"/>
      <c r="F1838" s="104"/>
      <c r="G1838" s="104"/>
      <c r="H1838" s="104"/>
      <c r="I1838" s="104"/>
      <c r="J1838" s="104"/>
    </row>
    <row r="1839" spans="2:10" ht="35.1" customHeight="1">
      <c r="B1839" s="211"/>
      <c r="C1839" s="211"/>
      <c r="D1839" s="104"/>
      <c r="E1839" s="201"/>
      <c r="F1839" s="104"/>
      <c r="G1839" s="104"/>
      <c r="H1839" s="104"/>
      <c r="I1839" s="104"/>
      <c r="J1839" s="104"/>
    </row>
    <row r="1840" spans="2:10" ht="35.1" customHeight="1">
      <c r="B1840" s="211"/>
      <c r="C1840" s="211"/>
      <c r="D1840" s="104"/>
      <c r="E1840" s="201"/>
      <c r="F1840" s="104"/>
      <c r="G1840" s="104"/>
      <c r="H1840" s="104"/>
      <c r="I1840" s="104"/>
      <c r="J1840" s="104"/>
    </row>
    <row r="1841" spans="2:10" ht="35.1" customHeight="1">
      <c r="B1841" s="211"/>
      <c r="C1841" s="211"/>
      <c r="D1841" s="104"/>
      <c r="E1841" s="201"/>
      <c r="F1841" s="104"/>
      <c r="G1841" s="104"/>
      <c r="H1841" s="104"/>
      <c r="I1841" s="104"/>
      <c r="J1841" s="104"/>
    </row>
    <row r="1842" spans="2:10" ht="35.1" customHeight="1">
      <c r="B1842" s="211"/>
      <c r="C1842" s="211"/>
      <c r="D1842" s="104"/>
      <c r="E1842" s="201"/>
      <c r="F1842" s="104"/>
      <c r="G1842" s="104"/>
      <c r="H1842" s="104"/>
      <c r="I1842" s="104"/>
      <c r="J1842" s="104"/>
    </row>
    <row r="1843" spans="2:10" ht="35.1" customHeight="1">
      <c r="B1843" s="211"/>
      <c r="C1843" s="211"/>
      <c r="D1843" s="104"/>
      <c r="E1843" s="201"/>
      <c r="F1843" s="104"/>
      <c r="G1843" s="104"/>
      <c r="H1843" s="104"/>
      <c r="I1843" s="104"/>
      <c r="J1843" s="104"/>
    </row>
    <row r="1844" spans="2:10" ht="35.1" customHeight="1">
      <c r="B1844" s="211"/>
      <c r="C1844" s="211"/>
      <c r="D1844" s="104"/>
      <c r="E1844" s="201"/>
      <c r="F1844" s="104"/>
      <c r="G1844" s="104"/>
      <c r="H1844" s="104"/>
      <c r="I1844" s="104"/>
      <c r="J1844" s="104"/>
    </row>
    <row r="1845" spans="2:10" ht="35.1" customHeight="1">
      <c r="B1845" s="211"/>
      <c r="C1845" s="211"/>
      <c r="D1845" s="104"/>
      <c r="E1845" s="201"/>
      <c r="F1845" s="104"/>
      <c r="G1845" s="104"/>
      <c r="H1845" s="104"/>
      <c r="I1845" s="104"/>
      <c r="J1845" s="104"/>
    </row>
    <row r="1846" spans="2:10" ht="35.1" customHeight="1">
      <c r="B1846" s="211"/>
      <c r="C1846" s="211"/>
      <c r="D1846" s="104"/>
      <c r="E1846" s="201"/>
      <c r="F1846" s="104"/>
      <c r="G1846" s="104"/>
      <c r="H1846" s="104"/>
      <c r="I1846" s="104"/>
      <c r="J1846" s="104"/>
    </row>
    <row r="1847" spans="2:10" ht="35.1" customHeight="1">
      <c r="B1847" s="211"/>
      <c r="C1847" s="211"/>
      <c r="D1847" s="104"/>
      <c r="E1847" s="201"/>
      <c r="F1847" s="104"/>
      <c r="G1847" s="104"/>
      <c r="H1847" s="104"/>
      <c r="I1847" s="104"/>
      <c r="J1847" s="104"/>
    </row>
    <row r="1848" spans="2:10" ht="35.1" customHeight="1">
      <c r="B1848" s="211"/>
      <c r="C1848" s="211"/>
      <c r="D1848" s="104"/>
      <c r="E1848" s="201"/>
      <c r="F1848" s="104"/>
      <c r="G1848" s="104"/>
      <c r="H1848" s="104"/>
      <c r="I1848" s="104"/>
      <c r="J1848" s="104"/>
    </row>
  </sheetData>
  <mergeCells count="1">
    <mergeCell ref="D1:H1"/>
  </mergeCells>
  <dataValidations count="5">
    <dataValidation type="list" allowBlank="1" showInputMessage="1" showErrorMessage="1" sqref="A3:A102" xr:uid="{CC8436A3-5211-40DB-8817-CD0E50F544A0}">
      <formula1>"A Series,B Series"</formula1>
    </dataValidation>
    <dataValidation type="list" allowBlank="1" showInputMessage="1" showErrorMessage="1" sqref="B4" xr:uid="{8A66FD23-B540-4348-B11A-1F255D01489F}">
      <formula1>"Front In,Top In"</formula1>
    </dataValidation>
    <dataValidation type="list" allowBlank="1" showInputMessage="1" showErrorMessage="1" sqref="C4" xr:uid="{E79755A4-1D00-4ADE-8572-9EA741D0C1BB}">
      <formula1>"JKFD100QS2/NaB-M,JKFD25QS/NaB1-M,JKFD30QS/NaB-M,JKFD40QS/NaB-M,JKFD50QS/NaB-M,JKFD70QS2/NaB-M,JKFD80QS2/NaB-M,JKFD90QS2/NaB-M"</formula1>
    </dataValidation>
    <dataValidation type="list" allowBlank="1" showInputMessage="1" showErrorMessage="1" sqref="B3" xr:uid="{49ABA1D2-F74A-40CF-B1C7-6E411465F847}">
      <formula1>"Direct Supply,Front In"</formula1>
    </dataValidation>
    <dataValidation type="list" allowBlank="1" showInputMessage="1" showErrorMessage="1" sqref="C3" xr:uid="{5C5EE69F-DF30-4C5F-A895-2ED27091FEAC}">
      <formula1>"JKFD15QSR/Na-M,JKFD20QSR/Na-M,JKFD5QSR/Na-E,JKFD7QSR/Na-M"</formula1>
    </dataValidation>
  </dataValidations>
  <pageMargins left="0.2" right="0.2" top="0.2" bottom="0.2" header="0.3" footer="0.3"/>
  <pageSetup paperSize="9" scale="33" orientation="portrait" horizontalDpi="1200" verticalDpi="1200" r:id="rId1"/>
  <colBreaks count="1" manualBreakCount="1">
    <brk id="10" max="1048575" man="1"/>
  </colBreak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0222E-25CA-4402-9277-75C1D170922C}">
  <sheetPr codeName="Sheet12">
    <pageSetUpPr fitToPage="1"/>
  </sheetPr>
  <dimension ref="A1:Y1848"/>
  <sheetViews>
    <sheetView view="pageBreakPreview" topLeftCell="A14" zoomScale="82" zoomScaleNormal="100" zoomScaleSheetLayoutView="82" workbookViewId="0">
      <selection activeCell="A23" sqref="A23:N101"/>
    </sheetView>
  </sheetViews>
  <sheetFormatPr defaultColWidth="9.140625" defaultRowHeight="35.1" customHeight="1"/>
  <cols>
    <col min="1" max="1" width="9.140625" style="211"/>
    <col min="2" max="2" width="18.42578125" style="212" customWidth="1"/>
    <col min="3" max="3" width="9.85546875" style="166" customWidth="1"/>
    <col min="4" max="4" width="74.85546875" style="161" bestFit="1" customWidth="1"/>
    <col min="5" max="5" width="7.7109375" style="166" customWidth="1"/>
    <col min="6" max="6" width="10.7109375" style="167" customWidth="1"/>
    <col min="7" max="7" width="10.140625" style="167" customWidth="1"/>
    <col min="8" max="8" width="10.7109375" style="167" customWidth="1"/>
    <col min="9" max="9" width="10.140625" style="167" customWidth="1"/>
    <col min="10" max="10" width="27" style="104" customWidth="1"/>
    <col min="11" max="11" width="12" style="104" customWidth="1"/>
    <col min="12" max="12" width="7.28515625" style="104" bestFit="1" customWidth="1"/>
    <col min="13" max="16384" width="9.140625" style="104"/>
  </cols>
  <sheetData>
    <row r="1" spans="1:25" ht="171.6" customHeight="1" thickBot="1">
      <c r="B1" s="173"/>
      <c r="C1" s="806" t="s">
        <v>389</v>
      </c>
      <c r="D1" s="806"/>
      <c r="E1" s="806"/>
      <c r="F1" s="806"/>
      <c r="G1" s="806"/>
      <c r="H1" s="609"/>
      <c r="I1" s="609"/>
    </row>
    <row r="2" spans="1:25" ht="26.25" thickBot="1">
      <c r="A2" s="211" t="s">
        <v>380</v>
      </c>
      <c r="B2" s="173" t="s">
        <v>341</v>
      </c>
      <c r="C2" s="174" t="s">
        <v>382</v>
      </c>
      <c r="D2" s="324" t="s">
        <v>26</v>
      </c>
      <c r="E2" s="176" t="s">
        <v>383</v>
      </c>
      <c r="F2" s="176" t="s">
        <v>654</v>
      </c>
      <c r="G2" s="177" t="s">
        <v>652</v>
      </c>
      <c r="H2" s="176" t="s">
        <v>662</v>
      </c>
      <c r="I2" s="177" t="s">
        <v>656</v>
      </c>
      <c r="K2" s="103"/>
      <c r="S2" s="106"/>
      <c r="T2" s="107"/>
      <c r="U2" s="107"/>
      <c r="V2" s="107"/>
      <c r="W2" s="107"/>
      <c r="X2" s="107"/>
      <c r="Y2" s="107"/>
    </row>
    <row r="3" spans="1:25" ht="20.100000000000001" customHeight="1">
      <c r="B3" s="202"/>
      <c r="C3" s="178" t="str">
        <f>"FCU-0"&amp;ROW(B3)-2</f>
        <v>FCU-01</v>
      </c>
      <c r="D3" s="179"/>
      <c r="E3" s="180"/>
      <c r="F3" s="181"/>
      <c r="G3" s="182" t="str">
        <f>IF(E3&lt;&gt;"",F3*E3,"")</f>
        <v/>
      </c>
      <c r="H3" s="181" t="str">
        <f>IF(F3&lt;&gt;"",IF(General!$F$15&lt;&gt;"",ROUNDUP((1-General!$F$15)*F3,0),""),"")</f>
        <v/>
      </c>
      <c r="I3" s="182" t="str">
        <f>IFERROR(IF(E3&lt;&gt;"",E3*H3,""),G3)</f>
        <v/>
      </c>
      <c r="J3" s="183"/>
      <c r="K3" s="183"/>
      <c r="L3" s="183"/>
      <c r="M3" s="183"/>
    </row>
    <row r="4" spans="1:25" ht="20.100000000000001" customHeight="1">
      <c r="B4" s="203"/>
      <c r="C4" s="184" t="str">
        <f t="shared" ref="C4:C102" si="0">"FCU-0"&amp;ROW(B4)-2</f>
        <v>FCU-02</v>
      </c>
      <c r="D4" s="185"/>
      <c r="E4" s="186"/>
      <c r="F4" s="133"/>
      <c r="G4" s="134" t="str">
        <f t="shared" ref="G4:G102" si="1">IF(E4&lt;&gt;"",F4*E4,"")</f>
        <v/>
      </c>
      <c r="H4" s="133" t="str">
        <f>IF(F4&lt;&gt;"",IF(General!$F$15&lt;&gt;"",ROUNDUP((1-General!$F$15)*F4,0),""),"")</f>
        <v/>
      </c>
      <c r="I4" s="134" t="str">
        <f t="shared" ref="I4:I102" si="2">IFERROR(IF(E4&lt;&gt;"",E4*H4,""),G4)</f>
        <v/>
      </c>
      <c r="J4" s="183"/>
      <c r="K4" s="183"/>
      <c r="L4" s="183"/>
      <c r="M4" s="183"/>
    </row>
    <row r="5" spans="1:25" ht="20.100000000000001" customHeight="1">
      <c r="B5" s="204"/>
      <c r="C5" s="187" t="str">
        <f t="shared" si="0"/>
        <v>FCU-03</v>
      </c>
      <c r="D5" s="188"/>
      <c r="E5" s="189"/>
      <c r="F5" s="128"/>
      <c r="G5" s="129" t="str">
        <f t="shared" si="1"/>
        <v/>
      </c>
      <c r="H5" s="128" t="str">
        <f>IF(F5&lt;&gt;"",IF(General!$F$15&lt;&gt;"",ROUNDUP((1-General!$F$15)*F5,0),""),"")</f>
        <v/>
      </c>
      <c r="I5" s="129" t="str">
        <f t="shared" si="2"/>
        <v/>
      </c>
      <c r="J5" s="183"/>
      <c r="K5" s="183"/>
      <c r="L5" s="183"/>
      <c r="M5" s="183"/>
    </row>
    <row r="6" spans="1:25" s="122" customFormat="1" ht="20.100000000000001" customHeight="1">
      <c r="A6" s="211"/>
      <c r="B6" s="203"/>
      <c r="C6" s="184" t="str">
        <f t="shared" si="0"/>
        <v>FCU-04</v>
      </c>
      <c r="D6" s="185"/>
      <c r="E6" s="186"/>
      <c r="F6" s="133"/>
      <c r="G6" s="134" t="str">
        <f t="shared" si="1"/>
        <v/>
      </c>
      <c r="H6" s="133" t="str">
        <f>IF(F6&lt;&gt;"",IF(General!$F$15&lt;&gt;"",ROUNDUP((1-General!$F$15)*F6,0),""),"")</f>
        <v/>
      </c>
      <c r="I6" s="134" t="str">
        <f t="shared" si="2"/>
        <v/>
      </c>
      <c r="J6" s="183"/>
      <c r="K6" s="183"/>
      <c r="L6" s="183"/>
      <c r="M6" s="183"/>
      <c r="S6" s="106"/>
    </row>
    <row r="7" spans="1:25" s="122" customFormat="1" ht="20.100000000000001" customHeight="1">
      <c r="A7" s="211"/>
      <c r="B7" s="204"/>
      <c r="C7" s="187" t="str">
        <f t="shared" si="0"/>
        <v>FCU-05</v>
      </c>
      <c r="D7" s="188"/>
      <c r="E7" s="189"/>
      <c r="F7" s="128"/>
      <c r="G7" s="129" t="str">
        <f t="shared" si="1"/>
        <v/>
      </c>
      <c r="H7" s="128" t="str">
        <f>IF(F7&lt;&gt;"",IF(General!$F$15&lt;&gt;"",ROUNDUP((1-General!$F$15)*F7,0),""),"")</f>
        <v/>
      </c>
      <c r="I7" s="129" t="str">
        <f t="shared" si="2"/>
        <v/>
      </c>
      <c r="J7" s="183"/>
      <c r="K7" s="183"/>
      <c r="L7" s="183"/>
      <c r="M7" s="183"/>
      <c r="S7" s="106"/>
    </row>
    <row r="8" spans="1:25" s="122" customFormat="1" ht="20.100000000000001" customHeight="1">
      <c r="A8" s="211"/>
      <c r="B8" s="203"/>
      <c r="C8" s="184" t="str">
        <f t="shared" si="0"/>
        <v>FCU-06</v>
      </c>
      <c r="D8" s="185"/>
      <c r="E8" s="186"/>
      <c r="F8" s="133"/>
      <c r="G8" s="134" t="str">
        <f t="shared" si="1"/>
        <v/>
      </c>
      <c r="H8" s="133" t="str">
        <f>IF(F8&lt;&gt;"",IF(General!$F$15&lt;&gt;"",ROUNDUP((1-General!$F$15)*F8,0),""),"")</f>
        <v/>
      </c>
      <c r="I8" s="134" t="str">
        <f t="shared" si="2"/>
        <v/>
      </c>
      <c r="J8" s="183"/>
      <c r="K8" s="183"/>
      <c r="L8" s="183"/>
      <c r="M8" s="183"/>
      <c r="S8" s="106"/>
    </row>
    <row r="9" spans="1:25" s="122" customFormat="1" ht="20.100000000000001" customHeight="1">
      <c r="A9" s="211"/>
      <c r="B9" s="204"/>
      <c r="C9" s="187" t="str">
        <f t="shared" si="0"/>
        <v>FCU-07</v>
      </c>
      <c r="D9" s="188"/>
      <c r="E9" s="189"/>
      <c r="F9" s="128"/>
      <c r="G9" s="129" t="str">
        <f t="shared" si="1"/>
        <v/>
      </c>
      <c r="H9" s="128" t="str">
        <f>IF(F9&lt;&gt;"",IF(General!$F$15&lt;&gt;"",ROUNDUP((1-General!$F$15)*F9,0),""),"")</f>
        <v/>
      </c>
      <c r="I9" s="129" t="str">
        <f t="shared" si="2"/>
        <v/>
      </c>
      <c r="J9" s="183"/>
      <c r="K9" s="183"/>
      <c r="L9" s="183"/>
      <c r="M9" s="183"/>
      <c r="S9" s="106"/>
    </row>
    <row r="10" spans="1:25" s="122" customFormat="1" ht="20.100000000000001" customHeight="1">
      <c r="A10" s="211"/>
      <c r="B10" s="203"/>
      <c r="C10" s="184" t="str">
        <f t="shared" si="0"/>
        <v>FCU-08</v>
      </c>
      <c r="D10" s="185"/>
      <c r="E10" s="186"/>
      <c r="F10" s="133"/>
      <c r="G10" s="134" t="str">
        <f t="shared" si="1"/>
        <v/>
      </c>
      <c r="H10" s="133" t="str">
        <f>IF(F10&lt;&gt;"",IF(General!$F$15&lt;&gt;"",ROUNDUP((1-General!$F$15)*F10,0),""),"")</f>
        <v/>
      </c>
      <c r="I10" s="134" t="str">
        <f t="shared" si="2"/>
        <v/>
      </c>
      <c r="J10" s="183"/>
      <c r="K10" s="183"/>
      <c r="L10" s="183"/>
      <c r="M10" s="183"/>
      <c r="S10" s="106"/>
    </row>
    <row r="11" spans="1:25" ht="20.100000000000001" customHeight="1">
      <c r="B11" s="202"/>
      <c r="C11" s="187" t="str">
        <f t="shared" si="0"/>
        <v>FCU-09</v>
      </c>
      <c r="D11" s="188"/>
      <c r="E11" s="189"/>
      <c r="F11" s="128"/>
      <c r="G11" s="129" t="str">
        <f t="shared" si="1"/>
        <v/>
      </c>
      <c r="H11" s="128" t="str">
        <f>IF(F11&lt;&gt;"",IF(General!$F$15&lt;&gt;"",ROUNDUP((1-General!$F$15)*F11,0),""),"")</f>
        <v/>
      </c>
      <c r="I11" s="129" t="str">
        <f t="shared" si="2"/>
        <v/>
      </c>
      <c r="J11" s="183"/>
      <c r="K11" s="183"/>
      <c r="L11" s="183"/>
      <c r="M11" s="183"/>
    </row>
    <row r="12" spans="1:25" ht="20.100000000000001" customHeight="1">
      <c r="B12" s="203"/>
      <c r="C12" s="184" t="str">
        <f t="shared" si="0"/>
        <v>FCU-010</v>
      </c>
      <c r="D12" s="185"/>
      <c r="E12" s="186"/>
      <c r="F12" s="133"/>
      <c r="G12" s="134" t="str">
        <f t="shared" si="1"/>
        <v/>
      </c>
      <c r="H12" s="133" t="str">
        <f>IF(F12&lt;&gt;"",IF(General!$F$15&lt;&gt;"",ROUNDUP((1-General!$F$15)*F12,0),""),"")</f>
        <v/>
      </c>
      <c r="I12" s="134" t="str">
        <f t="shared" si="2"/>
        <v/>
      </c>
      <c r="J12" s="183"/>
      <c r="K12" s="183"/>
      <c r="L12" s="183"/>
      <c r="M12" s="183"/>
    </row>
    <row r="13" spans="1:25" ht="20.100000000000001" customHeight="1">
      <c r="B13" s="204"/>
      <c r="C13" s="187" t="str">
        <f t="shared" si="0"/>
        <v>FCU-011</v>
      </c>
      <c r="D13" s="188"/>
      <c r="E13" s="189"/>
      <c r="F13" s="128"/>
      <c r="G13" s="129" t="str">
        <f t="shared" si="1"/>
        <v/>
      </c>
      <c r="H13" s="128" t="str">
        <f>IF(F13&lt;&gt;"",IF(General!$F$15&lt;&gt;"",ROUNDUP((1-General!$F$15)*F13,0),""),"")</f>
        <v/>
      </c>
      <c r="I13" s="129" t="str">
        <f t="shared" si="2"/>
        <v/>
      </c>
      <c r="J13" s="183"/>
      <c r="K13" s="183"/>
      <c r="L13" s="183"/>
      <c r="M13" s="183"/>
    </row>
    <row r="14" spans="1:25" s="122" customFormat="1" ht="20.100000000000001" customHeight="1">
      <c r="A14" s="211"/>
      <c r="B14" s="203"/>
      <c r="C14" s="184" t="str">
        <f t="shared" si="0"/>
        <v>FCU-012</v>
      </c>
      <c r="D14" s="185"/>
      <c r="E14" s="186"/>
      <c r="F14" s="133"/>
      <c r="G14" s="134" t="str">
        <f t="shared" si="1"/>
        <v/>
      </c>
      <c r="H14" s="133" t="str">
        <f>IF(F14&lt;&gt;"",IF(General!$F$15&lt;&gt;"",ROUNDUP((1-General!$F$15)*F14,0),""),"")</f>
        <v/>
      </c>
      <c r="I14" s="134" t="str">
        <f t="shared" si="2"/>
        <v/>
      </c>
      <c r="J14" s="183"/>
      <c r="K14" s="183"/>
      <c r="L14" s="183"/>
      <c r="M14" s="183"/>
      <c r="S14" s="106"/>
    </row>
    <row r="15" spans="1:25" s="122" customFormat="1" ht="20.100000000000001" customHeight="1">
      <c r="A15" s="211"/>
      <c r="B15" s="204"/>
      <c r="C15" s="187" t="str">
        <f t="shared" si="0"/>
        <v>FCU-013</v>
      </c>
      <c r="D15" s="188"/>
      <c r="E15" s="189"/>
      <c r="F15" s="128"/>
      <c r="G15" s="129" t="str">
        <f t="shared" si="1"/>
        <v/>
      </c>
      <c r="H15" s="128" t="str">
        <f>IF(F15&lt;&gt;"",IF(General!$F$15&lt;&gt;"",ROUNDUP((1-General!$F$15)*F15,0),""),"")</f>
        <v/>
      </c>
      <c r="I15" s="129" t="str">
        <f t="shared" si="2"/>
        <v/>
      </c>
      <c r="J15" s="183"/>
      <c r="K15" s="183"/>
      <c r="L15" s="183"/>
      <c r="M15" s="183"/>
      <c r="S15" s="106"/>
    </row>
    <row r="16" spans="1:25" s="122" customFormat="1" ht="20.100000000000001" customHeight="1">
      <c r="A16" s="211"/>
      <c r="B16" s="203"/>
      <c r="C16" s="184" t="str">
        <f t="shared" si="0"/>
        <v>FCU-014</v>
      </c>
      <c r="D16" s="185"/>
      <c r="E16" s="186"/>
      <c r="F16" s="133"/>
      <c r="G16" s="134" t="str">
        <f t="shared" si="1"/>
        <v/>
      </c>
      <c r="H16" s="133" t="str">
        <f>IF(F16&lt;&gt;"",IF(General!$F$15&lt;&gt;"",ROUNDUP((1-General!$F$15)*F16,0),""),"")</f>
        <v/>
      </c>
      <c r="I16" s="134" t="str">
        <f t="shared" si="2"/>
        <v/>
      </c>
      <c r="J16" s="183"/>
      <c r="K16" s="183"/>
      <c r="L16" s="183"/>
      <c r="M16" s="183"/>
      <c r="S16" s="106"/>
    </row>
    <row r="17" spans="1:19" s="122" customFormat="1" ht="20.100000000000001" customHeight="1">
      <c r="A17" s="211"/>
      <c r="B17" s="204"/>
      <c r="C17" s="187" t="str">
        <f t="shared" si="0"/>
        <v>FCU-015</v>
      </c>
      <c r="D17" s="188"/>
      <c r="E17" s="189"/>
      <c r="F17" s="128"/>
      <c r="G17" s="129" t="str">
        <f t="shared" si="1"/>
        <v/>
      </c>
      <c r="H17" s="128" t="str">
        <f>IF(F17&lt;&gt;"",IF(General!$F$15&lt;&gt;"",ROUNDUP((1-General!$F$15)*F17,0),""),"")</f>
        <v/>
      </c>
      <c r="I17" s="129" t="str">
        <f t="shared" si="2"/>
        <v/>
      </c>
      <c r="J17" s="183"/>
      <c r="K17" s="183"/>
      <c r="L17" s="183"/>
      <c r="M17" s="183"/>
      <c r="S17" s="106"/>
    </row>
    <row r="18" spans="1:19" s="122" customFormat="1" ht="20.100000000000001" customHeight="1">
      <c r="A18" s="211"/>
      <c r="B18" s="203"/>
      <c r="C18" s="184" t="str">
        <f t="shared" si="0"/>
        <v>FCU-016</v>
      </c>
      <c r="D18" s="185"/>
      <c r="E18" s="186"/>
      <c r="F18" s="133"/>
      <c r="G18" s="134" t="str">
        <f t="shared" si="1"/>
        <v/>
      </c>
      <c r="H18" s="133" t="str">
        <f>IF(F18&lt;&gt;"",IF(General!$F$15&lt;&gt;"",ROUNDUP((1-General!$F$15)*F18,0),""),"")</f>
        <v/>
      </c>
      <c r="I18" s="134" t="str">
        <f t="shared" si="2"/>
        <v/>
      </c>
      <c r="J18" s="183"/>
      <c r="K18" s="183"/>
      <c r="L18" s="183"/>
      <c r="M18" s="183"/>
      <c r="S18" s="106"/>
    </row>
    <row r="19" spans="1:19" s="122" customFormat="1" ht="20.100000000000001" customHeight="1">
      <c r="A19" s="211"/>
      <c r="B19" s="204"/>
      <c r="C19" s="187" t="str">
        <f t="shared" si="0"/>
        <v>FCU-017</v>
      </c>
      <c r="D19" s="188"/>
      <c r="E19" s="189"/>
      <c r="F19" s="128"/>
      <c r="G19" s="129" t="str">
        <f t="shared" si="1"/>
        <v/>
      </c>
      <c r="H19" s="128" t="str">
        <f>IF(F19&lt;&gt;"",IF(General!$F$15&lt;&gt;"",ROUNDUP((1-General!$F$15)*F19,0),""),"")</f>
        <v/>
      </c>
      <c r="I19" s="129" t="str">
        <f t="shared" si="2"/>
        <v/>
      </c>
      <c r="J19" s="183"/>
      <c r="K19" s="183"/>
      <c r="L19" s="183"/>
      <c r="M19" s="183"/>
      <c r="S19" s="106"/>
    </row>
    <row r="20" spans="1:19" ht="20.100000000000001" customHeight="1">
      <c r="B20" s="203"/>
      <c r="C20" s="184" t="str">
        <f t="shared" si="0"/>
        <v>FCU-018</v>
      </c>
      <c r="D20" s="185"/>
      <c r="E20" s="186"/>
      <c r="F20" s="133"/>
      <c r="G20" s="134" t="str">
        <f t="shared" si="1"/>
        <v/>
      </c>
      <c r="H20" s="133" t="str">
        <f>IF(F20&lt;&gt;"",IF(General!$F$15&lt;&gt;"",ROUNDUP((1-General!$F$15)*F20,0),""),"")</f>
        <v/>
      </c>
      <c r="I20" s="134" t="str">
        <f t="shared" si="2"/>
        <v/>
      </c>
      <c r="J20" s="183"/>
      <c r="K20" s="183"/>
      <c r="L20" s="183"/>
      <c r="M20" s="183"/>
    </row>
    <row r="21" spans="1:19" ht="20.100000000000001" customHeight="1">
      <c r="B21" s="204"/>
      <c r="C21" s="187" t="str">
        <f t="shared" si="0"/>
        <v>FCU-019</v>
      </c>
      <c r="D21" s="188"/>
      <c r="E21" s="189"/>
      <c r="F21" s="128"/>
      <c r="G21" s="129" t="str">
        <f t="shared" si="1"/>
        <v/>
      </c>
      <c r="H21" s="128" t="str">
        <f>IF(F21&lt;&gt;"",IF(General!$F$15&lt;&gt;"",ROUNDUP((1-General!$F$15)*F21,0),""),"")</f>
        <v/>
      </c>
      <c r="I21" s="129" t="str">
        <f t="shared" si="2"/>
        <v/>
      </c>
      <c r="J21" s="183"/>
      <c r="K21" s="183"/>
      <c r="L21" s="183"/>
      <c r="M21" s="183"/>
    </row>
    <row r="22" spans="1:19" s="122" customFormat="1" ht="20.100000000000001" customHeight="1">
      <c r="A22" s="211"/>
      <c r="B22" s="203"/>
      <c r="C22" s="184" t="str">
        <f t="shared" si="0"/>
        <v>FCU-020</v>
      </c>
      <c r="D22" s="185"/>
      <c r="E22" s="186"/>
      <c r="F22" s="133"/>
      <c r="G22" s="134" t="str">
        <f t="shared" si="1"/>
        <v/>
      </c>
      <c r="H22" s="133" t="str">
        <f>IF(F22&lt;&gt;"",IF(General!$F$15&lt;&gt;"",ROUNDUP((1-General!$F$15)*F22,0),""),"")</f>
        <v/>
      </c>
      <c r="I22" s="134" t="str">
        <f t="shared" si="2"/>
        <v/>
      </c>
      <c r="J22" s="183"/>
      <c r="K22" s="183"/>
      <c r="L22" s="183"/>
      <c r="M22" s="183"/>
      <c r="S22" s="106"/>
    </row>
    <row r="23" spans="1:19" s="211" customFormat="1" ht="20.100000000000001" customHeight="1">
      <c r="B23" s="203"/>
      <c r="C23" s="184" t="str">
        <f t="shared" ref="C23:C86" si="3">"FCU-0"&amp;ROW(B23)-2</f>
        <v>FCU-021</v>
      </c>
      <c r="D23" s="185"/>
      <c r="E23" s="186"/>
      <c r="F23" s="133"/>
      <c r="G23" s="134" t="str">
        <f t="shared" ref="G23:G86" si="4">IF(E23&lt;&gt;"",F23*E23,"")</f>
        <v/>
      </c>
      <c r="H23" s="133" t="str">
        <f>IF(F23&lt;&gt;"",IF(General!$F$15&lt;&gt;"",ROUNDUP((1-General!$F$15)*F23,0),""),"")</f>
        <v/>
      </c>
      <c r="I23" s="134" t="str">
        <f t="shared" ref="I23:I86" si="5">IFERROR(IF(E23&lt;&gt;"",E23*H23,""),G23)</f>
        <v/>
      </c>
      <c r="J23" s="183"/>
      <c r="K23" s="183"/>
      <c r="L23" s="183"/>
      <c r="M23" s="183"/>
      <c r="N23" s="122"/>
    </row>
    <row r="24" spans="1:19" s="211" customFormat="1" ht="20.100000000000001" customHeight="1">
      <c r="B24" s="203"/>
      <c r="C24" s="184" t="str">
        <f t="shared" si="3"/>
        <v>FCU-022</v>
      </c>
      <c r="D24" s="185"/>
      <c r="E24" s="186"/>
      <c r="F24" s="133"/>
      <c r="G24" s="134" t="str">
        <f t="shared" si="4"/>
        <v/>
      </c>
      <c r="H24" s="133" t="str">
        <f>IF(F24&lt;&gt;"",IF(General!$F$15&lt;&gt;"",ROUNDUP((1-General!$F$15)*F24,0),""),"")</f>
        <v/>
      </c>
      <c r="I24" s="134" t="str">
        <f t="shared" si="5"/>
        <v/>
      </c>
      <c r="J24" s="183"/>
      <c r="K24" s="183"/>
      <c r="L24" s="183"/>
      <c r="M24" s="183"/>
      <c r="N24" s="122"/>
    </row>
    <row r="25" spans="1:19" s="211" customFormat="1" ht="20.100000000000001" customHeight="1">
      <c r="B25" s="203"/>
      <c r="C25" s="184" t="str">
        <f t="shared" si="3"/>
        <v>FCU-023</v>
      </c>
      <c r="D25" s="185"/>
      <c r="E25" s="186"/>
      <c r="F25" s="133"/>
      <c r="G25" s="134" t="str">
        <f t="shared" si="4"/>
        <v/>
      </c>
      <c r="H25" s="133" t="str">
        <f>IF(F25&lt;&gt;"",IF(General!$F$15&lt;&gt;"",ROUNDUP((1-General!$F$15)*F25,0),""),"")</f>
        <v/>
      </c>
      <c r="I25" s="134" t="str">
        <f t="shared" si="5"/>
        <v/>
      </c>
      <c r="J25" s="183"/>
      <c r="K25" s="183"/>
      <c r="L25" s="183"/>
      <c r="M25" s="183"/>
      <c r="N25" s="122"/>
    </row>
    <row r="26" spans="1:19" s="211" customFormat="1" ht="20.100000000000001" customHeight="1">
      <c r="B26" s="203"/>
      <c r="C26" s="184" t="str">
        <f t="shared" si="3"/>
        <v>FCU-024</v>
      </c>
      <c r="D26" s="185"/>
      <c r="E26" s="186"/>
      <c r="F26" s="133"/>
      <c r="G26" s="134" t="str">
        <f t="shared" si="4"/>
        <v/>
      </c>
      <c r="H26" s="133" t="str">
        <f>IF(F26&lt;&gt;"",IF(General!$F$15&lt;&gt;"",ROUNDUP((1-General!$F$15)*F26,0),""),"")</f>
        <v/>
      </c>
      <c r="I26" s="134" t="str">
        <f t="shared" si="5"/>
        <v/>
      </c>
      <c r="J26" s="183"/>
      <c r="K26" s="183"/>
      <c r="L26" s="183"/>
      <c r="M26" s="183"/>
      <c r="N26" s="122"/>
    </row>
    <row r="27" spans="1:19" s="211" customFormat="1" ht="20.100000000000001" customHeight="1">
      <c r="B27" s="203"/>
      <c r="C27" s="184" t="str">
        <f t="shared" si="3"/>
        <v>FCU-025</v>
      </c>
      <c r="D27" s="185"/>
      <c r="E27" s="186"/>
      <c r="F27" s="133"/>
      <c r="G27" s="134" t="str">
        <f t="shared" si="4"/>
        <v/>
      </c>
      <c r="H27" s="133" t="str">
        <f>IF(F27&lt;&gt;"",IF(General!$F$15&lt;&gt;"",ROUNDUP((1-General!$F$15)*F27,0),""),"")</f>
        <v/>
      </c>
      <c r="I27" s="134" t="str">
        <f t="shared" si="5"/>
        <v/>
      </c>
      <c r="J27" s="183"/>
      <c r="K27" s="183"/>
      <c r="L27" s="183"/>
      <c r="M27" s="183"/>
      <c r="N27" s="122"/>
    </row>
    <row r="28" spans="1:19" s="211" customFormat="1" ht="20.100000000000001" customHeight="1">
      <c r="B28" s="203"/>
      <c r="C28" s="184" t="str">
        <f t="shared" si="3"/>
        <v>FCU-026</v>
      </c>
      <c r="D28" s="185"/>
      <c r="E28" s="186"/>
      <c r="F28" s="133"/>
      <c r="G28" s="134" t="str">
        <f t="shared" si="4"/>
        <v/>
      </c>
      <c r="H28" s="133" t="str">
        <f>IF(F28&lt;&gt;"",IF(General!$F$15&lt;&gt;"",ROUNDUP((1-General!$F$15)*F28,0),""),"")</f>
        <v/>
      </c>
      <c r="I28" s="134" t="str">
        <f t="shared" si="5"/>
        <v/>
      </c>
      <c r="J28" s="183"/>
      <c r="K28" s="183"/>
      <c r="L28" s="183"/>
      <c r="M28" s="183"/>
      <c r="N28" s="122"/>
    </row>
    <row r="29" spans="1:19" s="211" customFormat="1" ht="20.100000000000001" customHeight="1">
      <c r="B29" s="203"/>
      <c r="C29" s="184" t="str">
        <f t="shared" si="3"/>
        <v>FCU-027</v>
      </c>
      <c r="D29" s="185"/>
      <c r="E29" s="186"/>
      <c r="F29" s="133"/>
      <c r="G29" s="134" t="str">
        <f t="shared" si="4"/>
        <v/>
      </c>
      <c r="H29" s="133" t="str">
        <f>IF(F29&lt;&gt;"",IF(General!$F$15&lt;&gt;"",ROUNDUP((1-General!$F$15)*F29,0),""),"")</f>
        <v/>
      </c>
      <c r="I29" s="134" t="str">
        <f t="shared" si="5"/>
        <v/>
      </c>
      <c r="J29" s="183"/>
      <c r="K29" s="183"/>
      <c r="L29" s="183"/>
      <c r="M29" s="183"/>
      <c r="N29" s="122"/>
    </row>
    <row r="30" spans="1:19" s="211" customFormat="1" ht="20.100000000000001" customHeight="1">
      <c r="B30" s="203"/>
      <c r="C30" s="184" t="str">
        <f t="shared" si="3"/>
        <v>FCU-028</v>
      </c>
      <c r="D30" s="185"/>
      <c r="E30" s="186"/>
      <c r="F30" s="133"/>
      <c r="G30" s="134" t="str">
        <f t="shared" si="4"/>
        <v/>
      </c>
      <c r="H30" s="133" t="str">
        <f>IF(F30&lt;&gt;"",IF(General!$F$15&lt;&gt;"",ROUNDUP((1-General!$F$15)*F30,0),""),"")</f>
        <v/>
      </c>
      <c r="I30" s="134" t="str">
        <f t="shared" si="5"/>
        <v/>
      </c>
      <c r="J30" s="183"/>
      <c r="K30" s="183"/>
      <c r="L30" s="183"/>
      <c r="M30" s="183"/>
      <c r="N30" s="122"/>
    </row>
    <row r="31" spans="1:19" s="211" customFormat="1" ht="20.100000000000001" customHeight="1">
      <c r="B31" s="203"/>
      <c r="C31" s="184" t="str">
        <f t="shared" si="3"/>
        <v>FCU-029</v>
      </c>
      <c r="D31" s="185"/>
      <c r="E31" s="186"/>
      <c r="F31" s="133"/>
      <c r="G31" s="134" t="str">
        <f t="shared" si="4"/>
        <v/>
      </c>
      <c r="H31" s="133" t="str">
        <f>IF(F31&lt;&gt;"",IF(General!$F$15&lt;&gt;"",ROUNDUP((1-General!$F$15)*F31,0),""),"")</f>
        <v/>
      </c>
      <c r="I31" s="134" t="str">
        <f t="shared" si="5"/>
        <v/>
      </c>
      <c r="J31" s="183"/>
      <c r="K31" s="183"/>
      <c r="L31" s="183"/>
      <c r="M31" s="183"/>
      <c r="N31" s="122"/>
    </row>
    <row r="32" spans="1:19" s="211" customFormat="1" ht="20.100000000000001" customHeight="1">
      <c r="B32" s="203"/>
      <c r="C32" s="184" t="str">
        <f t="shared" si="3"/>
        <v>FCU-030</v>
      </c>
      <c r="D32" s="185"/>
      <c r="E32" s="186"/>
      <c r="F32" s="133"/>
      <c r="G32" s="134" t="str">
        <f t="shared" si="4"/>
        <v/>
      </c>
      <c r="H32" s="133" t="str">
        <f>IF(F32&lt;&gt;"",IF(General!$F$15&lt;&gt;"",ROUNDUP((1-General!$F$15)*F32,0),""),"")</f>
        <v/>
      </c>
      <c r="I32" s="134" t="str">
        <f t="shared" si="5"/>
        <v/>
      </c>
      <c r="J32" s="183"/>
      <c r="K32" s="183"/>
      <c r="L32" s="183"/>
      <c r="M32" s="183"/>
      <c r="N32" s="122"/>
    </row>
    <row r="33" spans="2:14" s="211" customFormat="1" ht="20.100000000000001" customHeight="1">
      <c r="B33" s="203"/>
      <c r="C33" s="184" t="str">
        <f t="shared" si="3"/>
        <v>FCU-031</v>
      </c>
      <c r="D33" s="185"/>
      <c r="E33" s="186"/>
      <c r="F33" s="133"/>
      <c r="G33" s="134" t="str">
        <f t="shared" si="4"/>
        <v/>
      </c>
      <c r="H33" s="133" t="str">
        <f>IF(F33&lt;&gt;"",IF(General!$F$15&lt;&gt;"",ROUNDUP((1-General!$F$15)*F33,0),""),"")</f>
        <v/>
      </c>
      <c r="I33" s="134" t="str">
        <f t="shared" si="5"/>
        <v/>
      </c>
      <c r="J33" s="183"/>
      <c r="K33" s="183"/>
      <c r="L33" s="183"/>
      <c r="M33" s="183"/>
      <c r="N33" s="122"/>
    </row>
    <row r="34" spans="2:14" s="211" customFormat="1" ht="20.100000000000001" customHeight="1">
      <c r="B34" s="203"/>
      <c r="C34" s="184" t="str">
        <f t="shared" si="3"/>
        <v>FCU-032</v>
      </c>
      <c r="D34" s="185"/>
      <c r="E34" s="186"/>
      <c r="F34" s="133"/>
      <c r="G34" s="134" t="str">
        <f t="shared" si="4"/>
        <v/>
      </c>
      <c r="H34" s="133" t="str">
        <f>IF(F34&lt;&gt;"",IF(General!$F$15&lt;&gt;"",ROUNDUP((1-General!$F$15)*F34,0),""),"")</f>
        <v/>
      </c>
      <c r="I34" s="134" t="str">
        <f t="shared" si="5"/>
        <v/>
      </c>
      <c r="J34" s="183"/>
      <c r="K34" s="183"/>
      <c r="L34" s="183"/>
      <c r="M34" s="183"/>
      <c r="N34" s="122"/>
    </row>
    <row r="35" spans="2:14" s="211" customFormat="1" ht="20.100000000000001" customHeight="1">
      <c r="B35" s="203"/>
      <c r="C35" s="184" t="str">
        <f t="shared" si="3"/>
        <v>FCU-033</v>
      </c>
      <c r="D35" s="185"/>
      <c r="E35" s="186"/>
      <c r="F35" s="133"/>
      <c r="G35" s="134" t="str">
        <f t="shared" si="4"/>
        <v/>
      </c>
      <c r="H35" s="133" t="str">
        <f>IF(F35&lt;&gt;"",IF(General!$F$15&lt;&gt;"",ROUNDUP((1-General!$F$15)*F35,0),""),"")</f>
        <v/>
      </c>
      <c r="I35" s="134" t="str">
        <f t="shared" si="5"/>
        <v/>
      </c>
      <c r="J35" s="183"/>
      <c r="K35" s="183"/>
      <c r="L35" s="183"/>
      <c r="M35" s="183"/>
      <c r="N35" s="122"/>
    </row>
    <row r="36" spans="2:14" s="211" customFormat="1" ht="20.100000000000001" customHeight="1">
      <c r="B36" s="203"/>
      <c r="C36" s="184" t="str">
        <f t="shared" si="3"/>
        <v>FCU-034</v>
      </c>
      <c r="D36" s="185"/>
      <c r="E36" s="186"/>
      <c r="F36" s="133"/>
      <c r="G36" s="134" t="str">
        <f t="shared" si="4"/>
        <v/>
      </c>
      <c r="H36" s="133" t="str">
        <f>IF(F36&lt;&gt;"",IF(General!$F$15&lt;&gt;"",ROUNDUP((1-General!$F$15)*F36,0),""),"")</f>
        <v/>
      </c>
      <c r="I36" s="134" t="str">
        <f t="shared" si="5"/>
        <v/>
      </c>
      <c r="J36" s="183"/>
      <c r="K36" s="183"/>
      <c r="L36" s="183"/>
      <c r="M36" s="183"/>
      <c r="N36" s="122"/>
    </row>
    <row r="37" spans="2:14" s="211" customFormat="1" ht="20.100000000000001" customHeight="1">
      <c r="B37" s="203"/>
      <c r="C37" s="184" t="str">
        <f t="shared" si="3"/>
        <v>FCU-035</v>
      </c>
      <c r="D37" s="185"/>
      <c r="E37" s="186"/>
      <c r="F37" s="133"/>
      <c r="G37" s="134" t="str">
        <f t="shared" si="4"/>
        <v/>
      </c>
      <c r="H37" s="133" t="str">
        <f>IF(F37&lt;&gt;"",IF(General!$F$15&lt;&gt;"",ROUNDUP((1-General!$F$15)*F37,0),""),"")</f>
        <v/>
      </c>
      <c r="I37" s="134" t="str">
        <f t="shared" si="5"/>
        <v/>
      </c>
      <c r="J37" s="183"/>
      <c r="K37" s="183"/>
      <c r="L37" s="183"/>
      <c r="M37" s="183"/>
      <c r="N37" s="122"/>
    </row>
    <row r="38" spans="2:14" s="211" customFormat="1" ht="20.100000000000001" customHeight="1">
      <c r="B38" s="203"/>
      <c r="C38" s="184" t="str">
        <f t="shared" si="3"/>
        <v>FCU-036</v>
      </c>
      <c r="D38" s="185"/>
      <c r="E38" s="186"/>
      <c r="F38" s="133"/>
      <c r="G38" s="134" t="str">
        <f t="shared" si="4"/>
        <v/>
      </c>
      <c r="H38" s="133" t="str">
        <f>IF(F38&lt;&gt;"",IF(General!$F$15&lt;&gt;"",ROUNDUP((1-General!$F$15)*F38,0),""),"")</f>
        <v/>
      </c>
      <c r="I38" s="134" t="str">
        <f t="shared" si="5"/>
        <v/>
      </c>
      <c r="J38" s="183"/>
      <c r="K38" s="183"/>
      <c r="L38" s="183"/>
      <c r="M38" s="183"/>
      <c r="N38" s="122"/>
    </row>
    <row r="39" spans="2:14" s="211" customFormat="1" ht="20.100000000000001" customHeight="1">
      <c r="B39" s="203"/>
      <c r="C39" s="184" t="str">
        <f t="shared" si="3"/>
        <v>FCU-037</v>
      </c>
      <c r="D39" s="185"/>
      <c r="E39" s="186"/>
      <c r="F39" s="133"/>
      <c r="G39" s="134" t="str">
        <f t="shared" si="4"/>
        <v/>
      </c>
      <c r="H39" s="133" t="str">
        <f>IF(F39&lt;&gt;"",IF(General!$F$15&lt;&gt;"",ROUNDUP((1-General!$F$15)*F39,0),""),"")</f>
        <v/>
      </c>
      <c r="I39" s="134" t="str">
        <f t="shared" si="5"/>
        <v/>
      </c>
      <c r="J39" s="183"/>
      <c r="K39" s="183"/>
      <c r="L39" s="183"/>
      <c r="M39" s="183"/>
      <c r="N39" s="122"/>
    </row>
    <row r="40" spans="2:14" s="211" customFormat="1" ht="20.100000000000001" customHeight="1">
      <c r="B40" s="203"/>
      <c r="C40" s="184" t="str">
        <f t="shared" si="3"/>
        <v>FCU-038</v>
      </c>
      <c r="D40" s="185"/>
      <c r="E40" s="186"/>
      <c r="F40" s="133"/>
      <c r="G40" s="134" t="str">
        <f t="shared" si="4"/>
        <v/>
      </c>
      <c r="H40" s="133" t="str">
        <f>IF(F40&lt;&gt;"",IF(General!$F$15&lt;&gt;"",ROUNDUP((1-General!$F$15)*F40,0),""),"")</f>
        <v/>
      </c>
      <c r="I40" s="134" t="str">
        <f t="shared" si="5"/>
        <v/>
      </c>
      <c r="J40" s="183"/>
      <c r="K40" s="183"/>
      <c r="L40" s="183"/>
      <c r="M40" s="183"/>
      <c r="N40" s="122"/>
    </row>
    <row r="41" spans="2:14" s="211" customFormat="1" ht="20.100000000000001" customHeight="1">
      <c r="B41" s="203"/>
      <c r="C41" s="184" t="str">
        <f t="shared" si="3"/>
        <v>FCU-039</v>
      </c>
      <c r="D41" s="185"/>
      <c r="E41" s="186"/>
      <c r="F41" s="133"/>
      <c r="G41" s="134" t="str">
        <f t="shared" si="4"/>
        <v/>
      </c>
      <c r="H41" s="133" t="str">
        <f>IF(F41&lt;&gt;"",IF(General!$F$15&lt;&gt;"",ROUNDUP((1-General!$F$15)*F41,0),""),"")</f>
        <v/>
      </c>
      <c r="I41" s="134" t="str">
        <f t="shared" si="5"/>
        <v/>
      </c>
      <c r="J41" s="183"/>
      <c r="K41" s="183"/>
      <c r="L41" s="183"/>
      <c r="M41" s="183"/>
      <c r="N41" s="122"/>
    </row>
    <row r="42" spans="2:14" s="211" customFormat="1" ht="20.100000000000001" customHeight="1">
      <c r="B42" s="203"/>
      <c r="C42" s="184" t="str">
        <f t="shared" si="3"/>
        <v>FCU-040</v>
      </c>
      <c r="D42" s="185"/>
      <c r="E42" s="186"/>
      <c r="F42" s="133"/>
      <c r="G42" s="134" t="str">
        <f t="shared" si="4"/>
        <v/>
      </c>
      <c r="H42" s="133" t="str">
        <f>IF(F42&lt;&gt;"",IF(General!$F$15&lt;&gt;"",ROUNDUP((1-General!$F$15)*F42,0),""),"")</f>
        <v/>
      </c>
      <c r="I42" s="134" t="str">
        <f t="shared" si="5"/>
        <v/>
      </c>
      <c r="J42" s="183"/>
      <c r="K42" s="183"/>
      <c r="L42" s="183"/>
      <c r="M42" s="183"/>
      <c r="N42" s="122"/>
    </row>
    <row r="43" spans="2:14" s="211" customFormat="1" ht="20.100000000000001" customHeight="1">
      <c r="B43" s="203"/>
      <c r="C43" s="184" t="str">
        <f t="shared" si="3"/>
        <v>FCU-041</v>
      </c>
      <c r="D43" s="185"/>
      <c r="E43" s="186"/>
      <c r="F43" s="133"/>
      <c r="G43" s="134" t="str">
        <f t="shared" si="4"/>
        <v/>
      </c>
      <c r="H43" s="133" t="str">
        <f>IF(F43&lt;&gt;"",IF(General!$F$15&lt;&gt;"",ROUNDUP((1-General!$F$15)*F43,0),""),"")</f>
        <v/>
      </c>
      <c r="I43" s="134" t="str">
        <f t="shared" si="5"/>
        <v/>
      </c>
      <c r="J43" s="183"/>
      <c r="K43" s="183"/>
      <c r="L43" s="183"/>
      <c r="M43" s="183"/>
      <c r="N43" s="122"/>
    </row>
    <row r="44" spans="2:14" s="211" customFormat="1" ht="20.100000000000001" customHeight="1">
      <c r="B44" s="203"/>
      <c r="C44" s="184" t="str">
        <f t="shared" si="3"/>
        <v>FCU-042</v>
      </c>
      <c r="D44" s="185"/>
      <c r="E44" s="186"/>
      <c r="F44" s="133"/>
      <c r="G44" s="134" t="str">
        <f t="shared" si="4"/>
        <v/>
      </c>
      <c r="H44" s="133" t="str">
        <f>IF(F44&lt;&gt;"",IF(General!$F$15&lt;&gt;"",ROUNDUP((1-General!$F$15)*F44,0),""),"")</f>
        <v/>
      </c>
      <c r="I44" s="134" t="str">
        <f t="shared" si="5"/>
        <v/>
      </c>
      <c r="J44" s="183"/>
      <c r="K44" s="183"/>
      <c r="L44" s="183"/>
      <c r="M44" s="183"/>
      <c r="N44" s="122"/>
    </row>
    <row r="45" spans="2:14" s="211" customFormat="1" ht="20.100000000000001" customHeight="1">
      <c r="B45" s="203"/>
      <c r="C45" s="184" t="str">
        <f t="shared" si="3"/>
        <v>FCU-043</v>
      </c>
      <c r="D45" s="185"/>
      <c r="E45" s="186"/>
      <c r="F45" s="133"/>
      <c r="G45" s="134" t="str">
        <f t="shared" si="4"/>
        <v/>
      </c>
      <c r="H45" s="133" t="str">
        <f>IF(F45&lt;&gt;"",IF(General!$F$15&lt;&gt;"",ROUNDUP((1-General!$F$15)*F45,0),""),"")</f>
        <v/>
      </c>
      <c r="I45" s="134" t="str">
        <f t="shared" si="5"/>
        <v/>
      </c>
      <c r="J45" s="183"/>
      <c r="K45" s="183"/>
      <c r="L45" s="183"/>
      <c r="M45" s="183"/>
      <c r="N45" s="122"/>
    </row>
    <row r="46" spans="2:14" s="211" customFormat="1" ht="20.100000000000001" customHeight="1">
      <c r="B46" s="203"/>
      <c r="C46" s="184" t="str">
        <f t="shared" si="3"/>
        <v>FCU-044</v>
      </c>
      <c r="D46" s="185"/>
      <c r="E46" s="186"/>
      <c r="F46" s="133"/>
      <c r="G46" s="134" t="str">
        <f t="shared" si="4"/>
        <v/>
      </c>
      <c r="H46" s="133" t="str">
        <f>IF(F46&lt;&gt;"",IF(General!$F$15&lt;&gt;"",ROUNDUP((1-General!$F$15)*F46,0),""),"")</f>
        <v/>
      </c>
      <c r="I46" s="134" t="str">
        <f t="shared" si="5"/>
        <v/>
      </c>
      <c r="J46" s="183"/>
      <c r="K46" s="183"/>
      <c r="L46" s="183"/>
      <c r="M46" s="183"/>
      <c r="N46" s="122"/>
    </row>
    <row r="47" spans="2:14" s="211" customFormat="1" ht="20.100000000000001" customHeight="1">
      <c r="B47" s="203"/>
      <c r="C47" s="184" t="str">
        <f t="shared" si="3"/>
        <v>FCU-045</v>
      </c>
      <c r="D47" s="185"/>
      <c r="E47" s="186"/>
      <c r="F47" s="133"/>
      <c r="G47" s="134" t="str">
        <f t="shared" si="4"/>
        <v/>
      </c>
      <c r="H47" s="133" t="str">
        <f>IF(F47&lt;&gt;"",IF(General!$F$15&lt;&gt;"",ROUNDUP((1-General!$F$15)*F47,0),""),"")</f>
        <v/>
      </c>
      <c r="I47" s="134" t="str">
        <f t="shared" si="5"/>
        <v/>
      </c>
      <c r="J47" s="183"/>
      <c r="K47" s="183"/>
      <c r="L47" s="183"/>
      <c r="M47" s="183"/>
      <c r="N47" s="122"/>
    </row>
    <row r="48" spans="2:14" s="211" customFormat="1" ht="20.100000000000001" customHeight="1">
      <c r="B48" s="203"/>
      <c r="C48" s="184" t="str">
        <f t="shared" si="3"/>
        <v>FCU-046</v>
      </c>
      <c r="D48" s="185"/>
      <c r="E48" s="186"/>
      <c r="F48" s="133"/>
      <c r="G48" s="134" t="str">
        <f t="shared" si="4"/>
        <v/>
      </c>
      <c r="H48" s="133" t="str">
        <f>IF(F48&lt;&gt;"",IF(General!$F$15&lt;&gt;"",ROUNDUP((1-General!$F$15)*F48,0),""),"")</f>
        <v/>
      </c>
      <c r="I48" s="134" t="str">
        <f t="shared" si="5"/>
        <v/>
      </c>
      <c r="J48" s="183"/>
      <c r="K48" s="183"/>
      <c r="L48" s="183"/>
      <c r="M48" s="183"/>
      <c r="N48" s="122"/>
    </row>
    <row r="49" spans="2:14" s="211" customFormat="1" ht="20.100000000000001" customHeight="1">
      <c r="B49" s="203"/>
      <c r="C49" s="184" t="str">
        <f t="shared" si="3"/>
        <v>FCU-047</v>
      </c>
      <c r="D49" s="185"/>
      <c r="E49" s="186"/>
      <c r="F49" s="133"/>
      <c r="G49" s="134" t="str">
        <f t="shared" si="4"/>
        <v/>
      </c>
      <c r="H49" s="133" t="str">
        <f>IF(F49&lt;&gt;"",IF(General!$F$15&lt;&gt;"",ROUNDUP((1-General!$F$15)*F49,0),""),"")</f>
        <v/>
      </c>
      <c r="I49" s="134" t="str">
        <f t="shared" si="5"/>
        <v/>
      </c>
      <c r="J49" s="183"/>
      <c r="K49" s="183"/>
      <c r="L49" s="183"/>
      <c r="M49" s="183"/>
      <c r="N49" s="122"/>
    </row>
    <row r="50" spans="2:14" s="211" customFormat="1" ht="20.100000000000001" customHeight="1">
      <c r="B50" s="203"/>
      <c r="C50" s="184" t="str">
        <f t="shared" si="3"/>
        <v>FCU-048</v>
      </c>
      <c r="D50" s="185"/>
      <c r="E50" s="186"/>
      <c r="F50" s="133"/>
      <c r="G50" s="134" t="str">
        <f t="shared" si="4"/>
        <v/>
      </c>
      <c r="H50" s="133" t="str">
        <f>IF(F50&lt;&gt;"",IF(General!$F$15&lt;&gt;"",ROUNDUP((1-General!$F$15)*F50,0),""),"")</f>
        <v/>
      </c>
      <c r="I50" s="134" t="str">
        <f t="shared" si="5"/>
        <v/>
      </c>
      <c r="J50" s="183"/>
      <c r="K50" s="183"/>
      <c r="L50" s="183"/>
      <c r="M50" s="183"/>
      <c r="N50" s="122"/>
    </row>
    <row r="51" spans="2:14" s="211" customFormat="1" ht="20.100000000000001" customHeight="1">
      <c r="B51" s="203"/>
      <c r="C51" s="184" t="str">
        <f t="shared" si="3"/>
        <v>FCU-049</v>
      </c>
      <c r="D51" s="185"/>
      <c r="E51" s="186"/>
      <c r="F51" s="133"/>
      <c r="G51" s="134" t="str">
        <f t="shared" si="4"/>
        <v/>
      </c>
      <c r="H51" s="133" t="str">
        <f>IF(F51&lt;&gt;"",IF(General!$F$15&lt;&gt;"",ROUNDUP((1-General!$F$15)*F51,0),""),"")</f>
        <v/>
      </c>
      <c r="I51" s="134" t="str">
        <f t="shared" si="5"/>
        <v/>
      </c>
      <c r="J51" s="183"/>
      <c r="K51" s="183"/>
      <c r="L51" s="183"/>
      <c r="M51" s="183"/>
      <c r="N51" s="122"/>
    </row>
    <row r="52" spans="2:14" s="211" customFormat="1" ht="20.100000000000001" customHeight="1">
      <c r="B52" s="203"/>
      <c r="C52" s="184" t="str">
        <f t="shared" si="3"/>
        <v>FCU-050</v>
      </c>
      <c r="D52" s="185"/>
      <c r="E52" s="186"/>
      <c r="F52" s="133"/>
      <c r="G52" s="134" t="str">
        <f t="shared" si="4"/>
        <v/>
      </c>
      <c r="H52" s="133" t="str">
        <f>IF(F52&lt;&gt;"",IF(General!$F$15&lt;&gt;"",ROUNDUP((1-General!$F$15)*F52,0),""),"")</f>
        <v/>
      </c>
      <c r="I52" s="134" t="str">
        <f t="shared" si="5"/>
        <v/>
      </c>
      <c r="J52" s="183"/>
      <c r="K52" s="183"/>
      <c r="L52" s="183"/>
      <c r="M52" s="183"/>
      <c r="N52" s="122"/>
    </row>
    <row r="53" spans="2:14" s="211" customFormat="1" ht="20.100000000000001" customHeight="1">
      <c r="B53" s="203"/>
      <c r="C53" s="184" t="str">
        <f t="shared" si="3"/>
        <v>FCU-051</v>
      </c>
      <c r="D53" s="185"/>
      <c r="E53" s="186"/>
      <c r="F53" s="133"/>
      <c r="G53" s="134" t="str">
        <f t="shared" si="4"/>
        <v/>
      </c>
      <c r="H53" s="133" t="str">
        <f>IF(F53&lt;&gt;"",IF(General!$F$15&lt;&gt;"",ROUNDUP((1-General!$F$15)*F53,0),""),"")</f>
        <v/>
      </c>
      <c r="I53" s="134" t="str">
        <f t="shared" si="5"/>
        <v/>
      </c>
      <c r="J53" s="183"/>
      <c r="K53" s="183"/>
      <c r="L53" s="183"/>
      <c r="M53" s="183"/>
      <c r="N53" s="122"/>
    </row>
    <row r="54" spans="2:14" s="211" customFormat="1" ht="20.100000000000001" customHeight="1">
      <c r="B54" s="203"/>
      <c r="C54" s="184" t="str">
        <f t="shared" si="3"/>
        <v>FCU-052</v>
      </c>
      <c r="D54" s="185"/>
      <c r="E54" s="186"/>
      <c r="F54" s="133"/>
      <c r="G54" s="134" t="str">
        <f t="shared" si="4"/>
        <v/>
      </c>
      <c r="H54" s="133" t="str">
        <f>IF(F54&lt;&gt;"",IF(General!$F$15&lt;&gt;"",ROUNDUP((1-General!$F$15)*F54,0),""),"")</f>
        <v/>
      </c>
      <c r="I54" s="134" t="str">
        <f t="shared" si="5"/>
        <v/>
      </c>
      <c r="J54" s="183"/>
      <c r="K54" s="183"/>
      <c r="L54" s="183"/>
      <c r="M54" s="183"/>
      <c r="N54" s="122"/>
    </row>
    <row r="55" spans="2:14" s="211" customFormat="1" ht="20.100000000000001" customHeight="1">
      <c r="B55" s="203"/>
      <c r="C55" s="184" t="str">
        <f t="shared" si="3"/>
        <v>FCU-053</v>
      </c>
      <c r="D55" s="185"/>
      <c r="E55" s="186"/>
      <c r="F55" s="133"/>
      <c r="G55" s="134" t="str">
        <f t="shared" si="4"/>
        <v/>
      </c>
      <c r="H55" s="133" t="str">
        <f>IF(F55&lt;&gt;"",IF(General!$F$15&lt;&gt;"",ROUNDUP((1-General!$F$15)*F55,0),""),"")</f>
        <v/>
      </c>
      <c r="I55" s="134" t="str">
        <f t="shared" si="5"/>
        <v/>
      </c>
      <c r="J55" s="183"/>
      <c r="K55" s="183"/>
      <c r="L55" s="183"/>
      <c r="M55" s="183"/>
      <c r="N55" s="122"/>
    </row>
    <row r="56" spans="2:14" s="211" customFormat="1" ht="20.100000000000001" customHeight="1">
      <c r="B56" s="203"/>
      <c r="C56" s="184" t="str">
        <f t="shared" si="3"/>
        <v>FCU-054</v>
      </c>
      <c r="D56" s="185"/>
      <c r="E56" s="186"/>
      <c r="F56" s="133"/>
      <c r="G56" s="134" t="str">
        <f t="shared" si="4"/>
        <v/>
      </c>
      <c r="H56" s="133" t="str">
        <f>IF(F56&lt;&gt;"",IF(General!$F$15&lt;&gt;"",ROUNDUP((1-General!$F$15)*F56,0),""),"")</f>
        <v/>
      </c>
      <c r="I56" s="134" t="str">
        <f t="shared" si="5"/>
        <v/>
      </c>
      <c r="J56" s="183"/>
      <c r="K56" s="183"/>
      <c r="L56" s="183"/>
      <c r="M56" s="183"/>
      <c r="N56" s="122"/>
    </row>
    <row r="57" spans="2:14" s="211" customFormat="1" ht="20.100000000000001" customHeight="1">
      <c r="B57" s="203"/>
      <c r="C57" s="184" t="str">
        <f t="shared" si="3"/>
        <v>FCU-055</v>
      </c>
      <c r="D57" s="185"/>
      <c r="E57" s="186"/>
      <c r="F57" s="133"/>
      <c r="G57" s="134" t="str">
        <f t="shared" si="4"/>
        <v/>
      </c>
      <c r="H57" s="133" t="str">
        <f>IF(F57&lt;&gt;"",IF(General!$F$15&lt;&gt;"",ROUNDUP((1-General!$F$15)*F57,0),""),"")</f>
        <v/>
      </c>
      <c r="I57" s="134" t="str">
        <f t="shared" si="5"/>
        <v/>
      </c>
      <c r="J57" s="183"/>
      <c r="K57" s="183"/>
      <c r="L57" s="183"/>
      <c r="M57" s="183"/>
      <c r="N57" s="122"/>
    </row>
    <row r="58" spans="2:14" s="211" customFormat="1" ht="20.100000000000001" customHeight="1">
      <c r="B58" s="203"/>
      <c r="C58" s="184" t="str">
        <f t="shared" si="3"/>
        <v>FCU-056</v>
      </c>
      <c r="D58" s="185"/>
      <c r="E58" s="186"/>
      <c r="F58" s="133"/>
      <c r="G58" s="134" t="str">
        <f t="shared" si="4"/>
        <v/>
      </c>
      <c r="H58" s="133" t="str">
        <f>IF(F58&lt;&gt;"",IF(General!$F$15&lt;&gt;"",ROUNDUP((1-General!$F$15)*F58,0),""),"")</f>
        <v/>
      </c>
      <c r="I58" s="134" t="str">
        <f t="shared" si="5"/>
        <v/>
      </c>
      <c r="J58" s="183"/>
      <c r="K58" s="183"/>
      <c r="L58" s="183"/>
      <c r="M58" s="183"/>
      <c r="N58" s="122"/>
    </row>
    <row r="59" spans="2:14" s="211" customFormat="1" ht="20.100000000000001" customHeight="1">
      <c r="B59" s="203"/>
      <c r="C59" s="184" t="str">
        <f t="shared" si="3"/>
        <v>FCU-057</v>
      </c>
      <c r="D59" s="185"/>
      <c r="E59" s="186"/>
      <c r="F59" s="133"/>
      <c r="G59" s="134" t="str">
        <f t="shared" si="4"/>
        <v/>
      </c>
      <c r="H59" s="133" t="str">
        <f>IF(F59&lt;&gt;"",IF(General!$F$15&lt;&gt;"",ROUNDUP((1-General!$F$15)*F59,0),""),"")</f>
        <v/>
      </c>
      <c r="I59" s="134" t="str">
        <f t="shared" si="5"/>
        <v/>
      </c>
      <c r="J59" s="183"/>
      <c r="K59" s="183"/>
      <c r="L59" s="183"/>
      <c r="M59" s="183"/>
      <c r="N59" s="122"/>
    </row>
    <row r="60" spans="2:14" s="211" customFormat="1" ht="20.100000000000001" customHeight="1">
      <c r="B60" s="203"/>
      <c r="C60" s="184" t="str">
        <f t="shared" si="3"/>
        <v>FCU-058</v>
      </c>
      <c r="D60" s="185"/>
      <c r="E60" s="186"/>
      <c r="F60" s="133"/>
      <c r="G60" s="134" t="str">
        <f t="shared" si="4"/>
        <v/>
      </c>
      <c r="H60" s="133" t="str">
        <f>IF(F60&lt;&gt;"",IF(General!$F$15&lt;&gt;"",ROUNDUP((1-General!$F$15)*F60,0),""),"")</f>
        <v/>
      </c>
      <c r="I60" s="134" t="str">
        <f t="shared" si="5"/>
        <v/>
      </c>
      <c r="J60" s="183"/>
      <c r="K60" s="183"/>
      <c r="L60" s="183"/>
      <c r="M60" s="183"/>
      <c r="N60" s="122"/>
    </row>
    <row r="61" spans="2:14" s="211" customFormat="1" ht="20.100000000000001" customHeight="1">
      <c r="B61" s="203"/>
      <c r="C61" s="184" t="str">
        <f t="shared" si="3"/>
        <v>FCU-059</v>
      </c>
      <c r="D61" s="185"/>
      <c r="E61" s="186"/>
      <c r="F61" s="133"/>
      <c r="G61" s="134" t="str">
        <f t="shared" si="4"/>
        <v/>
      </c>
      <c r="H61" s="133" t="str">
        <f>IF(F61&lt;&gt;"",IF(General!$F$15&lt;&gt;"",ROUNDUP((1-General!$F$15)*F61,0),""),"")</f>
        <v/>
      </c>
      <c r="I61" s="134" t="str">
        <f t="shared" si="5"/>
        <v/>
      </c>
      <c r="J61" s="183"/>
      <c r="K61" s="183"/>
      <c r="L61" s="183"/>
      <c r="M61" s="183"/>
      <c r="N61" s="122"/>
    </row>
    <row r="62" spans="2:14" s="211" customFormat="1" ht="20.100000000000001" customHeight="1">
      <c r="B62" s="203"/>
      <c r="C62" s="184" t="str">
        <f t="shared" si="3"/>
        <v>FCU-060</v>
      </c>
      <c r="D62" s="185"/>
      <c r="E62" s="186"/>
      <c r="F62" s="133"/>
      <c r="G62" s="134" t="str">
        <f t="shared" si="4"/>
        <v/>
      </c>
      <c r="H62" s="133" t="str">
        <f>IF(F62&lt;&gt;"",IF(General!$F$15&lt;&gt;"",ROUNDUP((1-General!$F$15)*F62,0),""),"")</f>
        <v/>
      </c>
      <c r="I62" s="134" t="str">
        <f t="shared" si="5"/>
        <v/>
      </c>
      <c r="J62" s="183"/>
      <c r="K62" s="183"/>
      <c r="L62" s="183"/>
      <c r="M62" s="183"/>
      <c r="N62" s="122"/>
    </row>
    <row r="63" spans="2:14" s="211" customFormat="1" ht="20.100000000000001" customHeight="1">
      <c r="B63" s="203"/>
      <c r="C63" s="184" t="str">
        <f t="shared" si="3"/>
        <v>FCU-061</v>
      </c>
      <c r="D63" s="185"/>
      <c r="E63" s="186"/>
      <c r="F63" s="133"/>
      <c r="G63" s="134" t="str">
        <f t="shared" si="4"/>
        <v/>
      </c>
      <c r="H63" s="133" t="str">
        <f>IF(F63&lt;&gt;"",IF(General!$F$15&lt;&gt;"",ROUNDUP((1-General!$F$15)*F63,0),""),"")</f>
        <v/>
      </c>
      <c r="I63" s="134" t="str">
        <f t="shared" si="5"/>
        <v/>
      </c>
      <c r="J63" s="183"/>
      <c r="K63" s="183"/>
      <c r="L63" s="183"/>
      <c r="M63" s="183"/>
      <c r="N63" s="122"/>
    </row>
    <row r="64" spans="2:14" s="211" customFormat="1" ht="20.100000000000001" customHeight="1">
      <c r="B64" s="203"/>
      <c r="C64" s="184" t="str">
        <f t="shared" si="3"/>
        <v>FCU-062</v>
      </c>
      <c r="D64" s="185"/>
      <c r="E64" s="186"/>
      <c r="F64" s="133"/>
      <c r="G64" s="134" t="str">
        <f t="shared" si="4"/>
        <v/>
      </c>
      <c r="H64" s="133" t="str">
        <f>IF(F64&lt;&gt;"",IF(General!$F$15&lt;&gt;"",ROUNDUP((1-General!$F$15)*F64,0),""),"")</f>
        <v/>
      </c>
      <c r="I64" s="134" t="str">
        <f t="shared" si="5"/>
        <v/>
      </c>
      <c r="J64" s="183"/>
      <c r="K64" s="183"/>
      <c r="L64" s="183"/>
      <c r="M64" s="183"/>
      <c r="N64" s="122"/>
    </row>
    <row r="65" spans="2:14" s="211" customFormat="1" ht="20.100000000000001" customHeight="1">
      <c r="B65" s="203"/>
      <c r="C65" s="184" t="str">
        <f t="shared" si="3"/>
        <v>FCU-063</v>
      </c>
      <c r="D65" s="185"/>
      <c r="E65" s="186"/>
      <c r="F65" s="133"/>
      <c r="G65" s="134" t="str">
        <f t="shared" si="4"/>
        <v/>
      </c>
      <c r="H65" s="133" t="str">
        <f>IF(F65&lt;&gt;"",IF(General!$F$15&lt;&gt;"",ROUNDUP((1-General!$F$15)*F65,0),""),"")</f>
        <v/>
      </c>
      <c r="I65" s="134" t="str">
        <f t="shared" si="5"/>
        <v/>
      </c>
      <c r="J65" s="183"/>
      <c r="K65" s="183"/>
      <c r="L65" s="183"/>
      <c r="M65" s="183"/>
      <c r="N65" s="122"/>
    </row>
    <row r="66" spans="2:14" s="211" customFormat="1" ht="20.100000000000001" customHeight="1">
      <c r="B66" s="203"/>
      <c r="C66" s="184" t="str">
        <f t="shared" si="3"/>
        <v>FCU-064</v>
      </c>
      <c r="D66" s="185"/>
      <c r="E66" s="186"/>
      <c r="F66" s="133"/>
      <c r="G66" s="134" t="str">
        <f t="shared" si="4"/>
        <v/>
      </c>
      <c r="H66" s="133" t="str">
        <f>IF(F66&lt;&gt;"",IF(General!$F$15&lt;&gt;"",ROUNDUP((1-General!$F$15)*F66,0),""),"")</f>
        <v/>
      </c>
      <c r="I66" s="134" t="str">
        <f t="shared" si="5"/>
        <v/>
      </c>
      <c r="J66" s="183"/>
      <c r="K66" s="183"/>
      <c r="L66" s="183"/>
      <c r="M66" s="183"/>
      <c r="N66" s="122"/>
    </row>
    <row r="67" spans="2:14" s="211" customFormat="1" ht="20.100000000000001" customHeight="1">
      <c r="B67" s="203"/>
      <c r="C67" s="184" t="str">
        <f t="shared" si="3"/>
        <v>FCU-065</v>
      </c>
      <c r="D67" s="185"/>
      <c r="E67" s="186"/>
      <c r="F67" s="133"/>
      <c r="G67" s="134" t="str">
        <f t="shared" si="4"/>
        <v/>
      </c>
      <c r="H67" s="133" t="str">
        <f>IF(F67&lt;&gt;"",IF(General!$F$15&lt;&gt;"",ROUNDUP((1-General!$F$15)*F67,0),""),"")</f>
        <v/>
      </c>
      <c r="I67" s="134" t="str">
        <f t="shared" si="5"/>
        <v/>
      </c>
      <c r="J67" s="183"/>
      <c r="K67" s="183"/>
      <c r="L67" s="183"/>
      <c r="M67" s="183"/>
      <c r="N67" s="122"/>
    </row>
    <row r="68" spans="2:14" s="211" customFormat="1" ht="20.100000000000001" customHeight="1">
      <c r="B68" s="203"/>
      <c r="C68" s="184" t="str">
        <f t="shared" si="3"/>
        <v>FCU-066</v>
      </c>
      <c r="D68" s="185"/>
      <c r="E68" s="186"/>
      <c r="F68" s="133"/>
      <c r="G68" s="134" t="str">
        <f t="shared" si="4"/>
        <v/>
      </c>
      <c r="H68" s="133" t="str">
        <f>IF(F68&lt;&gt;"",IF(General!$F$15&lt;&gt;"",ROUNDUP((1-General!$F$15)*F68,0),""),"")</f>
        <v/>
      </c>
      <c r="I68" s="134" t="str">
        <f t="shared" si="5"/>
        <v/>
      </c>
      <c r="J68" s="183"/>
      <c r="K68" s="183"/>
      <c r="L68" s="183"/>
      <c r="M68" s="183"/>
      <c r="N68" s="122"/>
    </row>
    <row r="69" spans="2:14" s="211" customFormat="1" ht="20.100000000000001" customHeight="1">
      <c r="B69" s="203"/>
      <c r="C69" s="184" t="str">
        <f t="shared" si="3"/>
        <v>FCU-067</v>
      </c>
      <c r="D69" s="185"/>
      <c r="E69" s="186"/>
      <c r="F69" s="133"/>
      <c r="G69" s="134" t="str">
        <f t="shared" si="4"/>
        <v/>
      </c>
      <c r="H69" s="133" t="str">
        <f>IF(F69&lt;&gt;"",IF(General!$F$15&lt;&gt;"",ROUNDUP((1-General!$F$15)*F69,0),""),"")</f>
        <v/>
      </c>
      <c r="I69" s="134" t="str">
        <f t="shared" si="5"/>
        <v/>
      </c>
      <c r="J69" s="183"/>
      <c r="K69" s="183"/>
      <c r="L69" s="183"/>
      <c r="M69" s="183"/>
      <c r="N69" s="122"/>
    </row>
    <row r="70" spans="2:14" s="211" customFormat="1" ht="20.100000000000001" customHeight="1">
      <c r="B70" s="203"/>
      <c r="C70" s="184" t="str">
        <f t="shared" si="3"/>
        <v>FCU-068</v>
      </c>
      <c r="D70" s="185"/>
      <c r="E70" s="186"/>
      <c r="F70" s="133"/>
      <c r="G70" s="134" t="str">
        <f t="shared" si="4"/>
        <v/>
      </c>
      <c r="H70" s="133" t="str">
        <f>IF(F70&lt;&gt;"",IF(General!$F$15&lt;&gt;"",ROUNDUP((1-General!$F$15)*F70,0),""),"")</f>
        <v/>
      </c>
      <c r="I70" s="134" t="str">
        <f t="shared" si="5"/>
        <v/>
      </c>
      <c r="J70" s="183"/>
      <c r="K70" s="183"/>
      <c r="L70" s="183"/>
      <c r="M70" s="183"/>
      <c r="N70" s="122"/>
    </row>
    <row r="71" spans="2:14" s="211" customFormat="1" ht="20.100000000000001" customHeight="1">
      <c r="B71" s="203"/>
      <c r="C71" s="184" t="str">
        <f t="shared" si="3"/>
        <v>FCU-069</v>
      </c>
      <c r="D71" s="185"/>
      <c r="E71" s="186"/>
      <c r="F71" s="133"/>
      <c r="G71" s="134" t="str">
        <f t="shared" si="4"/>
        <v/>
      </c>
      <c r="H71" s="133" t="str">
        <f>IF(F71&lt;&gt;"",IF(General!$F$15&lt;&gt;"",ROUNDUP((1-General!$F$15)*F71,0),""),"")</f>
        <v/>
      </c>
      <c r="I71" s="134" t="str">
        <f t="shared" si="5"/>
        <v/>
      </c>
      <c r="J71" s="183"/>
      <c r="K71" s="183"/>
      <c r="L71" s="183"/>
      <c r="M71" s="183"/>
      <c r="N71" s="122"/>
    </row>
    <row r="72" spans="2:14" s="211" customFormat="1" ht="20.100000000000001" customHeight="1">
      <c r="B72" s="203"/>
      <c r="C72" s="184" t="str">
        <f t="shared" si="3"/>
        <v>FCU-070</v>
      </c>
      <c r="D72" s="185"/>
      <c r="E72" s="186"/>
      <c r="F72" s="133"/>
      <c r="G72" s="134" t="str">
        <f t="shared" si="4"/>
        <v/>
      </c>
      <c r="H72" s="133" t="str">
        <f>IF(F72&lt;&gt;"",IF(General!$F$15&lt;&gt;"",ROUNDUP((1-General!$F$15)*F72,0),""),"")</f>
        <v/>
      </c>
      <c r="I72" s="134" t="str">
        <f t="shared" si="5"/>
        <v/>
      </c>
      <c r="J72" s="183"/>
      <c r="K72" s="183"/>
      <c r="L72" s="183"/>
      <c r="M72" s="183"/>
      <c r="N72" s="122"/>
    </row>
    <row r="73" spans="2:14" s="211" customFormat="1" ht="20.100000000000001" customHeight="1">
      <c r="B73" s="203"/>
      <c r="C73" s="184" t="str">
        <f t="shared" si="3"/>
        <v>FCU-071</v>
      </c>
      <c r="D73" s="185"/>
      <c r="E73" s="186"/>
      <c r="F73" s="133"/>
      <c r="G73" s="134" t="str">
        <f t="shared" si="4"/>
        <v/>
      </c>
      <c r="H73" s="133" t="str">
        <f>IF(F73&lt;&gt;"",IF(General!$F$15&lt;&gt;"",ROUNDUP((1-General!$F$15)*F73,0),""),"")</f>
        <v/>
      </c>
      <c r="I73" s="134" t="str">
        <f t="shared" si="5"/>
        <v/>
      </c>
      <c r="J73" s="183"/>
      <c r="K73" s="183"/>
      <c r="L73" s="183"/>
      <c r="M73" s="183"/>
      <c r="N73" s="122"/>
    </row>
    <row r="74" spans="2:14" s="211" customFormat="1" ht="20.100000000000001" customHeight="1">
      <c r="B74" s="203"/>
      <c r="C74" s="184" t="str">
        <f t="shared" si="3"/>
        <v>FCU-072</v>
      </c>
      <c r="D74" s="185"/>
      <c r="E74" s="186"/>
      <c r="F74" s="133"/>
      <c r="G74" s="134" t="str">
        <f t="shared" si="4"/>
        <v/>
      </c>
      <c r="H74" s="133" t="str">
        <f>IF(F74&lt;&gt;"",IF(General!$F$15&lt;&gt;"",ROUNDUP((1-General!$F$15)*F74,0),""),"")</f>
        <v/>
      </c>
      <c r="I74" s="134" t="str">
        <f t="shared" si="5"/>
        <v/>
      </c>
      <c r="J74" s="183"/>
      <c r="K74" s="183"/>
      <c r="L74" s="183"/>
      <c r="M74" s="183"/>
      <c r="N74" s="122"/>
    </row>
    <row r="75" spans="2:14" s="211" customFormat="1" ht="20.100000000000001" customHeight="1">
      <c r="B75" s="203"/>
      <c r="C75" s="184" t="str">
        <f t="shared" si="3"/>
        <v>FCU-073</v>
      </c>
      <c r="D75" s="185"/>
      <c r="E75" s="186"/>
      <c r="F75" s="133"/>
      <c r="G75" s="134" t="str">
        <f t="shared" si="4"/>
        <v/>
      </c>
      <c r="H75" s="133" t="str">
        <f>IF(F75&lt;&gt;"",IF(General!$F$15&lt;&gt;"",ROUNDUP((1-General!$F$15)*F75,0),""),"")</f>
        <v/>
      </c>
      <c r="I75" s="134" t="str">
        <f t="shared" si="5"/>
        <v/>
      </c>
      <c r="J75" s="183"/>
      <c r="K75" s="183"/>
      <c r="L75" s="183"/>
      <c r="M75" s="183"/>
      <c r="N75" s="122"/>
    </row>
    <row r="76" spans="2:14" s="211" customFormat="1" ht="20.100000000000001" customHeight="1">
      <c r="B76" s="203"/>
      <c r="C76" s="184" t="str">
        <f t="shared" si="3"/>
        <v>FCU-074</v>
      </c>
      <c r="D76" s="185"/>
      <c r="E76" s="186"/>
      <c r="F76" s="133"/>
      <c r="G76" s="134" t="str">
        <f t="shared" si="4"/>
        <v/>
      </c>
      <c r="H76" s="133" t="str">
        <f>IF(F76&lt;&gt;"",IF(General!$F$15&lt;&gt;"",ROUNDUP((1-General!$F$15)*F76,0),""),"")</f>
        <v/>
      </c>
      <c r="I76" s="134" t="str">
        <f t="shared" si="5"/>
        <v/>
      </c>
      <c r="J76" s="183"/>
      <c r="K76" s="183"/>
      <c r="L76" s="183"/>
      <c r="M76" s="183"/>
      <c r="N76" s="122"/>
    </row>
    <row r="77" spans="2:14" s="211" customFormat="1" ht="20.100000000000001" customHeight="1">
      <c r="B77" s="203"/>
      <c r="C77" s="184" t="str">
        <f t="shared" si="3"/>
        <v>FCU-075</v>
      </c>
      <c r="D77" s="185"/>
      <c r="E77" s="186"/>
      <c r="F77" s="133"/>
      <c r="G77" s="134" t="str">
        <f t="shared" si="4"/>
        <v/>
      </c>
      <c r="H77" s="133" t="str">
        <f>IF(F77&lt;&gt;"",IF(General!$F$15&lt;&gt;"",ROUNDUP((1-General!$F$15)*F77,0),""),"")</f>
        <v/>
      </c>
      <c r="I77" s="134" t="str">
        <f t="shared" si="5"/>
        <v/>
      </c>
      <c r="J77" s="183"/>
      <c r="K77" s="183"/>
      <c r="L77" s="183"/>
      <c r="M77" s="183"/>
      <c r="N77" s="122"/>
    </row>
    <row r="78" spans="2:14" s="211" customFormat="1" ht="20.100000000000001" customHeight="1">
      <c r="B78" s="203"/>
      <c r="C78" s="184" t="str">
        <f t="shared" si="3"/>
        <v>FCU-076</v>
      </c>
      <c r="D78" s="185"/>
      <c r="E78" s="186"/>
      <c r="F78" s="133"/>
      <c r="G78" s="134" t="str">
        <f t="shared" si="4"/>
        <v/>
      </c>
      <c r="H78" s="133" t="str">
        <f>IF(F78&lt;&gt;"",IF(General!$F$15&lt;&gt;"",ROUNDUP((1-General!$F$15)*F78,0),""),"")</f>
        <v/>
      </c>
      <c r="I78" s="134" t="str">
        <f t="shared" si="5"/>
        <v/>
      </c>
      <c r="J78" s="183"/>
      <c r="K78" s="183"/>
      <c r="L78" s="183"/>
      <c r="M78" s="183"/>
      <c r="N78" s="122"/>
    </row>
    <row r="79" spans="2:14" s="211" customFormat="1" ht="20.100000000000001" customHeight="1">
      <c r="B79" s="203"/>
      <c r="C79" s="184" t="str">
        <f t="shared" si="3"/>
        <v>FCU-077</v>
      </c>
      <c r="D79" s="185"/>
      <c r="E79" s="186"/>
      <c r="F79" s="133"/>
      <c r="G79" s="134" t="str">
        <f t="shared" si="4"/>
        <v/>
      </c>
      <c r="H79" s="133" t="str">
        <f>IF(F79&lt;&gt;"",IF(General!$F$15&lt;&gt;"",ROUNDUP((1-General!$F$15)*F79,0),""),"")</f>
        <v/>
      </c>
      <c r="I79" s="134" t="str">
        <f t="shared" si="5"/>
        <v/>
      </c>
      <c r="J79" s="183"/>
      <c r="K79" s="183"/>
      <c r="L79" s="183"/>
      <c r="M79" s="183"/>
      <c r="N79" s="122"/>
    </row>
    <row r="80" spans="2:14" s="211" customFormat="1" ht="20.100000000000001" customHeight="1">
      <c r="B80" s="203"/>
      <c r="C80" s="184" t="str">
        <f t="shared" si="3"/>
        <v>FCU-078</v>
      </c>
      <c r="D80" s="185"/>
      <c r="E80" s="186"/>
      <c r="F80" s="133"/>
      <c r="G80" s="134" t="str">
        <f t="shared" si="4"/>
        <v/>
      </c>
      <c r="H80" s="133" t="str">
        <f>IF(F80&lt;&gt;"",IF(General!$F$15&lt;&gt;"",ROUNDUP((1-General!$F$15)*F80,0),""),"")</f>
        <v/>
      </c>
      <c r="I80" s="134" t="str">
        <f t="shared" si="5"/>
        <v/>
      </c>
      <c r="J80" s="183"/>
      <c r="K80" s="183"/>
      <c r="L80" s="183"/>
      <c r="M80" s="183"/>
      <c r="N80" s="122"/>
    </row>
    <row r="81" spans="2:14" s="211" customFormat="1" ht="20.100000000000001" customHeight="1">
      <c r="B81" s="203"/>
      <c r="C81" s="184" t="str">
        <f t="shared" si="3"/>
        <v>FCU-079</v>
      </c>
      <c r="D81" s="185"/>
      <c r="E81" s="186"/>
      <c r="F81" s="133"/>
      <c r="G81" s="134" t="str">
        <f t="shared" si="4"/>
        <v/>
      </c>
      <c r="H81" s="133" t="str">
        <f>IF(F81&lt;&gt;"",IF(General!$F$15&lt;&gt;"",ROUNDUP((1-General!$F$15)*F81,0),""),"")</f>
        <v/>
      </c>
      <c r="I81" s="134" t="str">
        <f t="shared" si="5"/>
        <v/>
      </c>
      <c r="J81" s="183"/>
      <c r="K81" s="183"/>
      <c r="L81" s="183"/>
      <c r="M81" s="183"/>
      <c r="N81" s="122"/>
    </row>
    <row r="82" spans="2:14" s="211" customFormat="1" ht="20.100000000000001" customHeight="1">
      <c r="B82" s="203"/>
      <c r="C82" s="184" t="str">
        <f t="shared" si="3"/>
        <v>FCU-080</v>
      </c>
      <c r="D82" s="185"/>
      <c r="E82" s="186"/>
      <c r="F82" s="133"/>
      <c r="G82" s="134" t="str">
        <f t="shared" si="4"/>
        <v/>
      </c>
      <c r="H82" s="133" t="str">
        <f>IF(F82&lt;&gt;"",IF(General!$F$15&lt;&gt;"",ROUNDUP((1-General!$F$15)*F82,0),""),"")</f>
        <v/>
      </c>
      <c r="I82" s="134" t="str">
        <f t="shared" si="5"/>
        <v/>
      </c>
      <c r="J82" s="183"/>
      <c r="K82" s="183"/>
      <c r="L82" s="183"/>
      <c r="M82" s="183"/>
      <c r="N82" s="122"/>
    </row>
    <row r="83" spans="2:14" s="211" customFormat="1" ht="20.100000000000001" customHeight="1">
      <c r="B83" s="203"/>
      <c r="C83" s="184" t="str">
        <f t="shared" si="3"/>
        <v>FCU-081</v>
      </c>
      <c r="D83" s="185"/>
      <c r="E83" s="186"/>
      <c r="F83" s="133"/>
      <c r="G83" s="134" t="str">
        <f t="shared" si="4"/>
        <v/>
      </c>
      <c r="H83" s="133" t="str">
        <f>IF(F83&lt;&gt;"",IF(General!$F$15&lt;&gt;"",ROUNDUP((1-General!$F$15)*F83,0),""),"")</f>
        <v/>
      </c>
      <c r="I83" s="134" t="str">
        <f t="shared" si="5"/>
        <v/>
      </c>
      <c r="J83" s="183"/>
      <c r="K83" s="183"/>
      <c r="L83" s="183"/>
      <c r="M83" s="183"/>
      <c r="N83" s="122"/>
    </row>
    <row r="84" spans="2:14" s="211" customFormat="1" ht="20.100000000000001" customHeight="1">
      <c r="B84" s="203"/>
      <c r="C84" s="184" t="str">
        <f t="shared" si="3"/>
        <v>FCU-082</v>
      </c>
      <c r="D84" s="185"/>
      <c r="E84" s="186"/>
      <c r="F84" s="133"/>
      <c r="G84" s="134" t="str">
        <f t="shared" si="4"/>
        <v/>
      </c>
      <c r="H84" s="133" t="str">
        <f>IF(F84&lt;&gt;"",IF(General!$F$15&lt;&gt;"",ROUNDUP((1-General!$F$15)*F84,0),""),"")</f>
        <v/>
      </c>
      <c r="I84" s="134" t="str">
        <f t="shared" si="5"/>
        <v/>
      </c>
      <c r="J84" s="183"/>
      <c r="K84" s="183"/>
      <c r="L84" s="183"/>
      <c r="M84" s="183"/>
      <c r="N84" s="122"/>
    </row>
    <row r="85" spans="2:14" s="211" customFormat="1" ht="20.100000000000001" customHeight="1">
      <c r="B85" s="203"/>
      <c r="C85" s="184" t="str">
        <f t="shared" si="3"/>
        <v>FCU-083</v>
      </c>
      <c r="D85" s="185"/>
      <c r="E85" s="186"/>
      <c r="F85" s="133"/>
      <c r="G85" s="134" t="str">
        <f t="shared" si="4"/>
        <v/>
      </c>
      <c r="H85" s="133" t="str">
        <f>IF(F85&lt;&gt;"",IF(General!$F$15&lt;&gt;"",ROUNDUP((1-General!$F$15)*F85,0),""),"")</f>
        <v/>
      </c>
      <c r="I85" s="134" t="str">
        <f t="shared" si="5"/>
        <v/>
      </c>
      <c r="J85" s="183"/>
      <c r="K85" s="183"/>
      <c r="L85" s="183"/>
      <c r="M85" s="183"/>
      <c r="N85" s="122"/>
    </row>
    <row r="86" spans="2:14" s="211" customFormat="1" ht="20.100000000000001" customHeight="1">
      <c r="B86" s="203"/>
      <c r="C86" s="184" t="str">
        <f t="shared" si="3"/>
        <v>FCU-084</v>
      </c>
      <c r="D86" s="185"/>
      <c r="E86" s="186"/>
      <c r="F86" s="133"/>
      <c r="G86" s="134" t="str">
        <f t="shared" si="4"/>
        <v/>
      </c>
      <c r="H86" s="133" t="str">
        <f>IF(F86&lt;&gt;"",IF(General!$F$15&lt;&gt;"",ROUNDUP((1-General!$F$15)*F86,0),""),"")</f>
        <v/>
      </c>
      <c r="I86" s="134" t="str">
        <f t="shared" si="5"/>
        <v/>
      </c>
      <c r="J86" s="183"/>
      <c r="K86" s="183"/>
      <c r="L86" s="183"/>
      <c r="M86" s="183"/>
      <c r="N86" s="122"/>
    </row>
    <row r="87" spans="2:14" s="211" customFormat="1" ht="20.100000000000001" customHeight="1">
      <c r="B87" s="203"/>
      <c r="C87" s="184" t="str">
        <f t="shared" ref="C87:C101" si="6">"FCU-0"&amp;ROW(B87)-2</f>
        <v>FCU-085</v>
      </c>
      <c r="D87" s="185"/>
      <c r="E87" s="186"/>
      <c r="F87" s="133"/>
      <c r="G87" s="134" t="str">
        <f t="shared" ref="G87:G101" si="7">IF(E87&lt;&gt;"",F87*E87,"")</f>
        <v/>
      </c>
      <c r="H87" s="133" t="str">
        <f>IF(F87&lt;&gt;"",IF(General!$F$15&lt;&gt;"",ROUNDUP((1-General!$F$15)*F87,0),""),"")</f>
        <v/>
      </c>
      <c r="I87" s="134" t="str">
        <f t="shared" ref="I87:I101" si="8">IFERROR(IF(E87&lt;&gt;"",E87*H87,""),G87)</f>
        <v/>
      </c>
      <c r="J87" s="183"/>
      <c r="K87" s="183"/>
      <c r="L87" s="183"/>
      <c r="M87" s="183"/>
      <c r="N87" s="122"/>
    </row>
    <row r="88" spans="2:14" s="211" customFormat="1" ht="20.100000000000001" customHeight="1">
      <c r="B88" s="203"/>
      <c r="C88" s="184" t="str">
        <f t="shared" si="6"/>
        <v>FCU-086</v>
      </c>
      <c r="D88" s="185"/>
      <c r="E88" s="186"/>
      <c r="F88" s="133"/>
      <c r="G88" s="134" t="str">
        <f t="shared" si="7"/>
        <v/>
      </c>
      <c r="H88" s="133" t="str">
        <f>IF(F88&lt;&gt;"",IF(General!$F$15&lt;&gt;"",ROUNDUP((1-General!$F$15)*F88,0),""),"")</f>
        <v/>
      </c>
      <c r="I88" s="134" t="str">
        <f t="shared" si="8"/>
        <v/>
      </c>
      <c r="J88" s="183"/>
      <c r="K88" s="183"/>
      <c r="L88" s="183"/>
      <c r="M88" s="183"/>
      <c r="N88" s="122"/>
    </row>
    <row r="89" spans="2:14" s="211" customFormat="1" ht="20.100000000000001" customHeight="1">
      <c r="B89" s="203"/>
      <c r="C89" s="184" t="str">
        <f t="shared" si="6"/>
        <v>FCU-087</v>
      </c>
      <c r="D89" s="185"/>
      <c r="E89" s="186"/>
      <c r="F89" s="133"/>
      <c r="G89" s="134" t="str">
        <f t="shared" si="7"/>
        <v/>
      </c>
      <c r="H89" s="133" t="str">
        <f>IF(F89&lt;&gt;"",IF(General!$F$15&lt;&gt;"",ROUNDUP((1-General!$F$15)*F89,0),""),"")</f>
        <v/>
      </c>
      <c r="I89" s="134" t="str">
        <f t="shared" si="8"/>
        <v/>
      </c>
      <c r="J89" s="183"/>
      <c r="K89" s="183"/>
      <c r="L89" s="183"/>
      <c r="M89" s="183"/>
      <c r="N89" s="122"/>
    </row>
    <row r="90" spans="2:14" s="211" customFormat="1" ht="20.100000000000001" customHeight="1">
      <c r="B90" s="203"/>
      <c r="C90" s="184" t="str">
        <f t="shared" si="6"/>
        <v>FCU-088</v>
      </c>
      <c r="D90" s="185"/>
      <c r="E90" s="186"/>
      <c r="F90" s="133"/>
      <c r="G90" s="134" t="str">
        <f t="shared" si="7"/>
        <v/>
      </c>
      <c r="H90" s="133" t="str">
        <f>IF(F90&lt;&gt;"",IF(General!$F$15&lt;&gt;"",ROUNDUP((1-General!$F$15)*F90,0),""),"")</f>
        <v/>
      </c>
      <c r="I90" s="134" t="str">
        <f t="shared" si="8"/>
        <v/>
      </c>
      <c r="J90" s="183"/>
      <c r="K90" s="183"/>
      <c r="L90" s="183"/>
      <c r="M90" s="183"/>
      <c r="N90" s="122"/>
    </row>
    <row r="91" spans="2:14" s="211" customFormat="1" ht="20.100000000000001" customHeight="1">
      <c r="B91" s="203"/>
      <c r="C91" s="184" t="str">
        <f t="shared" si="6"/>
        <v>FCU-089</v>
      </c>
      <c r="D91" s="185"/>
      <c r="E91" s="186"/>
      <c r="F91" s="133"/>
      <c r="G91" s="134" t="str">
        <f t="shared" si="7"/>
        <v/>
      </c>
      <c r="H91" s="133" t="str">
        <f>IF(F91&lt;&gt;"",IF(General!$F$15&lt;&gt;"",ROUNDUP((1-General!$F$15)*F91,0),""),"")</f>
        <v/>
      </c>
      <c r="I91" s="134" t="str">
        <f t="shared" si="8"/>
        <v/>
      </c>
      <c r="J91" s="183"/>
      <c r="K91" s="183"/>
      <c r="L91" s="183"/>
      <c r="M91" s="183"/>
      <c r="N91" s="122"/>
    </row>
    <row r="92" spans="2:14" s="211" customFormat="1" ht="20.100000000000001" customHeight="1">
      <c r="B92" s="203"/>
      <c r="C92" s="184" t="str">
        <f t="shared" si="6"/>
        <v>FCU-090</v>
      </c>
      <c r="D92" s="185"/>
      <c r="E92" s="186"/>
      <c r="F92" s="133"/>
      <c r="G92" s="134" t="str">
        <f t="shared" si="7"/>
        <v/>
      </c>
      <c r="H92" s="133" t="str">
        <f>IF(F92&lt;&gt;"",IF(General!$F$15&lt;&gt;"",ROUNDUP((1-General!$F$15)*F92,0),""),"")</f>
        <v/>
      </c>
      <c r="I92" s="134" t="str">
        <f t="shared" si="8"/>
        <v/>
      </c>
      <c r="J92" s="183"/>
      <c r="K92" s="183"/>
      <c r="L92" s="183"/>
      <c r="M92" s="183"/>
      <c r="N92" s="122"/>
    </row>
    <row r="93" spans="2:14" s="211" customFormat="1" ht="20.100000000000001" customHeight="1">
      <c r="B93" s="203"/>
      <c r="C93" s="184" t="str">
        <f t="shared" si="6"/>
        <v>FCU-091</v>
      </c>
      <c r="D93" s="185"/>
      <c r="E93" s="186"/>
      <c r="F93" s="133"/>
      <c r="G93" s="134" t="str">
        <f t="shared" si="7"/>
        <v/>
      </c>
      <c r="H93" s="133" t="str">
        <f>IF(F93&lt;&gt;"",IF(General!$F$15&lt;&gt;"",ROUNDUP((1-General!$F$15)*F93,0),""),"")</f>
        <v/>
      </c>
      <c r="I93" s="134" t="str">
        <f t="shared" si="8"/>
        <v/>
      </c>
      <c r="J93" s="183"/>
      <c r="K93" s="183"/>
      <c r="L93" s="183"/>
      <c r="M93" s="183"/>
      <c r="N93" s="122"/>
    </row>
    <row r="94" spans="2:14" s="211" customFormat="1" ht="20.100000000000001" customHeight="1">
      <c r="B94" s="203"/>
      <c r="C94" s="184" t="str">
        <f t="shared" si="6"/>
        <v>FCU-092</v>
      </c>
      <c r="D94" s="185"/>
      <c r="E94" s="186"/>
      <c r="F94" s="133"/>
      <c r="G94" s="134" t="str">
        <f t="shared" si="7"/>
        <v/>
      </c>
      <c r="H94" s="133" t="str">
        <f>IF(F94&lt;&gt;"",IF(General!$F$15&lt;&gt;"",ROUNDUP((1-General!$F$15)*F94,0),""),"")</f>
        <v/>
      </c>
      <c r="I94" s="134" t="str">
        <f t="shared" si="8"/>
        <v/>
      </c>
      <c r="J94" s="183"/>
      <c r="K94" s="183"/>
      <c r="L94" s="183"/>
      <c r="M94" s="183"/>
      <c r="N94" s="122"/>
    </row>
    <row r="95" spans="2:14" s="211" customFormat="1" ht="20.100000000000001" customHeight="1">
      <c r="B95" s="203"/>
      <c r="C95" s="184" t="str">
        <f t="shared" si="6"/>
        <v>FCU-093</v>
      </c>
      <c r="D95" s="185"/>
      <c r="E95" s="186"/>
      <c r="F95" s="133"/>
      <c r="G95" s="134" t="str">
        <f t="shared" si="7"/>
        <v/>
      </c>
      <c r="H95" s="133" t="str">
        <f>IF(F95&lt;&gt;"",IF(General!$F$15&lt;&gt;"",ROUNDUP((1-General!$F$15)*F95,0),""),"")</f>
        <v/>
      </c>
      <c r="I95" s="134" t="str">
        <f t="shared" si="8"/>
        <v/>
      </c>
      <c r="J95" s="183"/>
      <c r="K95" s="183"/>
      <c r="L95" s="183"/>
      <c r="M95" s="183"/>
      <c r="N95" s="122"/>
    </row>
    <row r="96" spans="2:14" s="211" customFormat="1" ht="20.100000000000001" customHeight="1">
      <c r="B96" s="203"/>
      <c r="C96" s="184" t="str">
        <f t="shared" si="6"/>
        <v>FCU-094</v>
      </c>
      <c r="D96" s="185"/>
      <c r="E96" s="186"/>
      <c r="F96" s="133"/>
      <c r="G96" s="134" t="str">
        <f t="shared" si="7"/>
        <v/>
      </c>
      <c r="H96" s="133" t="str">
        <f>IF(F96&lt;&gt;"",IF(General!$F$15&lt;&gt;"",ROUNDUP((1-General!$F$15)*F96,0),""),"")</f>
        <v/>
      </c>
      <c r="I96" s="134" t="str">
        <f t="shared" si="8"/>
        <v/>
      </c>
      <c r="J96" s="183"/>
      <c r="K96" s="183"/>
      <c r="L96" s="183"/>
      <c r="M96" s="183"/>
      <c r="N96" s="122"/>
    </row>
    <row r="97" spans="1:14" s="211" customFormat="1" ht="20.100000000000001" customHeight="1">
      <c r="B97" s="203"/>
      <c r="C97" s="184" t="str">
        <f t="shared" si="6"/>
        <v>FCU-095</v>
      </c>
      <c r="D97" s="185"/>
      <c r="E97" s="186"/>
      <c r="F97" s="133"/>
      <c r="G97" s="134" t="str">
        <f t="shared" si="7"/>
        <v/>
      </c>
      <c r="H97" s="133" t="str">
        <f>IF(F97&lt;&gt;"",IF(General!$F$15&lt;&gt;"",ROUNDUP((1-General!$F$15)*F97,0),""),"")</f>
        <v/>
      </c>
      <c r="I97" s="134" t="str">
        <f t="shared" si="8"/>
        <v/>
      </c>
      <c r="J97" s="183"/>
      <c r="K97" s="183"/>
      <c r="L97" s="183"/>
      <c r="M97" s="183"/>
      <c r="N97" s="122"/>
    </row>
    <row r="98" spans="1:14" s="211" customFormat="1" ht="20.100000000000001" customHeight="1">
      <c r="B98" s="203"/>
      <c r="C98" s="184" t="str">
        <f t="shared" si="6"/>
        <v>FCU-096</v>
      </c>
      <c r="D98" s="185"/>
      <c r="E98" s="186"/>
      <c r="F98" s="133"/>
      <c r="G98" s="134" t="str">
        <f t="shared" si="7"/>
        <v/>
      </c>
      <c r="H98" s="133" t="str">
        <f>IF(F98&lt;&gt;"",IF(General!$F$15&lt;&gt;"",ROUNDUP((1-General!$F$15)*F98,0),""),"")</f>
        <v/>
      </c>
      <c r="I98" s="134" t="str">
        <f t="shared" si="8"/>
        <v/>
      </c>
      <c r="J98" s="183"/>
      <c r="K98" s="183"/>
      <c r="L98" s="183"/>
      <c r="M98" s="183"/>
      <c r="N98" s="122"/>
    </row>
    <row r="99" spans="1:14" s="211" customFormat="1" ht="20.100000000000001" customHeight="1">
      <c r="B99" s="203"/>
      <c r="C99" s="184" t="str">
        <f t="shared" si="6"/>
        <v>FCU-097</v>
      </c>
      <c r="D99" s="185"/>
      <c r="E99" s="186"/>
      <c r="F99" s="133"/>
      <c r="G99" s="134" t="str">
        <f t="shared" si="7"/>
        <v/>
      </c>
      <c r="H99" s="133" t="str">
        <f>IF(F99&lt;&gt;"",IF(General!$F$15&lt;&gt;"",ROUNDUP((1-General!$F$15)*F99,0),""),"")</f>
        <v/>
      </c>
      <c r="I99" s="134" t="str">
        <f t="shared" si="8"/>
        <v/>
      </c>
      <c r="J99" s="183"/>
      <c r="K99" s="183"/>
      <c r="L99" s="183"/>
      <c r="M99" s="183"/>
      <c r="N99" s="122"/>
    </row>
    <row r="100" spans="1:14" s="211" customFormat="1" ht="20.100000000000001" customHeight="1">
      <c r="B100" s="203"/>
      <c r="C100" s="184" t="str">
        <f t="shared" si="6"/>
        <v>FCU-098</v>
      </c>
      <c r="D100" s="185"/>
      <c r="E100" s="186"/>
      <c r="F100" s="133"/>
      <c r="G100" s="134" t="str">
        <f t="shared" si="7"/>
        <v/>
      </c>
      <c r="H100" s="133" t="str">
        <f>IF(F100&lt;&gt;"",IF(General!$F$15&lt;&gt;"",ROUNDUP((1-General!$F$15)*F100,0),""),"")</f>
        <v/>
      </c>
      <c r="I100" s="134" t="str">
        <f t="shared" si="8"/>
        <v/>
      </c>
      <c r="J100" s="183"/>
      <c r="K100" s="183"/>
      <c r="L100" s="183"/>
      <c r="M100" s="183"/>
      <c r="N100" s="122"/>
    </row>
    <row r="101" spans="1:14" s="211" customFormat="1" ht="20.100000000000001" customHeight="1">
      <c r="B101" s="203"/>
      <c r="C101" s="184" t="str">
        <f t="shared" si="6"/>
        <v>FCU-099</v>
      </c>
      <c r="D101" s="185"/>
      <c r="E101" s="186"/>
      <c r="F101" s="133"/>
      <c r="G101" s="134" t="str">
        <f t="shared" si="7"/>
        <v/>
      </c>
      <c r="H101" s="133" t="str">
        <f>IF(F101&lt;&gt;"",IF(General!$F$15&lt;&gt;"",ROUNDUP((1-General!$F$15)*F101,0),""),"")</f>
        <v/>
      </c>
      <c r="I101" s="134" t="str">
        <f t="shared" si="8"/>
        <v/>
      </c>
      <c r="J101" s="183"/>
      <c r="K101" s="183"/>
      <c r="L101" s="183"/>
      <c r="M101" s="183"/>
      <c r="N101" s="122"/>
    </row>
    <row r="102" spans="1:14" s="104" customFormat="1" ht="20.100000000000001" customHeight="1" thickBot="1">
      <c r="A102" s="211"/>
      <c r="B102" s="204"/>
      <c r="C102" s="190" t="str">
        <f t="shared" si="0"/>
        <v>FCU-0100</v>
      </c>
      <c r="D102" s="191"/>
      <c r="E102" s="192"/>
      <c r="F102" s="192"/>
      <c r="G102" s="193" t="str">
        <f t="shared" si="1"/>
        <v/>
      </c>
      <c r="H102" s="192" t="str">
        <f>IF(F102&lt;&gt;"",IF(General!$F$15&lt;&gt;"",ROUNDUP((1-General!$F$15)*F102,0),""),"")</f>
        <v/>
      </c>
      <c r="I102" s="193" t="str">
        <f t="shared" si="2"/>
        <v/>
      </c>
      <c r="J102" s="183"/>
      <c r="K102" s="183"/>
      <c r="L102" s="183"/>
      <c r="M102" s="183"/>
    </row>
    <row r="103" spans="1:14" s="104" customFormat="1" ht="35.1" customHeight="1" thickBot="1">
      <c r="A103" s="211"/>
      <c r="B103" s="209"/>
      <c r="C103" s="194"/>
      <c r="D103" s="153"/>
      <c r="E103" s="195">
        <f>SUM(E3:E102)</f>
        <v>0</v>
      </c>
      <c r="F103" s="195" t="s">
        <v>384</v>
      </c>
      <c r="G103" s="196">
        <f>SUM(G3:G102)</f>
        <v>0</v>
      </c>
      <c r="H103" s="195" t="s">
        <v>385</v>
      </c>
      <c r="I103" s="196">
        <f>SUM(I3:I102)</f>
        <v>0</v>
      </c>
      <c r="J103" s="183"/>
      <c r="K103" s="183"/>
      <c r="L103" s="183"/>
      <c r="M103" s="183"/>
    </row>
    <row r="104" spans="1:14" s="104" customFormat="1" ht="35.1" customHeight="1">
      <c r="A104" s="211"/>
      <c r="B104" s="210"/>
      <c r="C104" s="88"/>
      <c r="D104" s="197"/>
      <c r="E104" s="198"/>
      <c r="F104" s="198"/>
      <c r="G104" s="88"/>
      <c r="H104" s="198"/>
      <c r="I104" s="88"/>
      <c r="J104" s="183"/>
      <c r="K104" s="183"/>
    </row>
    <row r="105" spans="1:14" s="104" customFormat="1" ht="35.1" customHeight="1">
      <c r="A105" s="211"/>
      <c r="B105" s="210"/>
      <c r="C105" s="88"/>
      <c r="D105" s="197"/>
      <c r="E105" s="199"/>
      <c r="F105" s="199"/>
      <c r="G105" s="88"/>
      <c r="H105" s="199"/>
      <c r="I105" s="88"/>
      <c r="J105" s="183"/>
      <c r="K105" s="183"/>
    </row>
    <row r="106" spans="1:14" s="104" customFormat="1" ht="35.1" customHeight="1">
      <c r="A106" s="211"/>
      <c r="B106" s="210"/>
      <c r="C106" s="88"/>
      <c r="D106" s="197"/>
      <c r="E106" s="199"/>
      <c r="F106" s="199"/>
      <c r="G106" s="88"/>
      <c r="H106" s="199"/>
      <c r="I106" s="88"/>
      <c r="J106" s="183"/>
      <c r="K106" s="183"/>
    </row>
    <row r="107" spans="1:14" s="104" customFormat="1" ht="35.1" customHeight="1">
      <c r="A107" s="211"/>
      <c r="B107" s="210"/>
      <c r="C107" s="88"/>
      <c r="D107" s="197"/>
      <c r="E107" s="199"/>
      <c r="F107" s="199"/>
      <c r="G107" s="88"/>
      <c r="H107" s="199"/>
      <c r="I107" s="88"/>
      <c r="J107" s="183"/>
      <c r="K107" s="183"/>
    </row>
    <row r="108" spans="1:14" s="104" customFormat="1" ht="35.1" customHeight="1">
      <c r="A108" s="211"/>
      <c r="B108" s="210"/>
      <c r="C108" s="88"/>
      <c r="D108" s="197"/>
      <c r="E108" s="199"/>
      <c r="F108" s="199"/>
      <c r="G108" s="88"/>
      <c r="H108" s="199"/>
      <c r="I108" s="88"/>
      <c r="J108" s="183"/>
      <c r="K108" s="183"/>
    </row>
    <row r="109" spans="1:14" s="104" customFormat="1" ht="35.1" customHeight="1">
      <c r="A109" s="211"/>
      <c r="B109" s="210"/>
      <c r="C109" s="88"/>
      <c r="D109" s="197"/>
      <c r="E109" s="199"/>
      <c r="F109" s="199"/>
      <c r="G109" s="88"/>
      <c r="H109" s="199"/>
      <c r="I109" s="88"/>
      <c r="J109" s="183"/>
      <c r="K109" s="183"/>
    </row>
    <row r="110" spans="1:14" s="104" customFormat="1" ht="35.1" customHeight="1">
      <c r="A110" s="211"/>
      <c r="B110" s="210"/>
      <c r="C110" s="88"/>
      <c r="D110" s="197"/>
      <c r="E110" s="199"/>
      <c r="F110" s="199"/>
      <c r="G110" s="88"/>
      <c r="H110" s="199"/>
      <c r="I110" s="88"/>
      <c r="J110" s="183"/>
      <c r="K110" s="183"/>
    </row>
    <row r="111" spans="1:14" s="104" customFormat="1" ht="35.1" customHeight="1">
      <c r="A111" s="211"/>
      <c r="B111" s="210"/>
      <c r="C111" s="88"/>
      <c r="D111" s="160"/>
      <c r="E111" s="200"/>
      <c r="F111" s="200"/>
      <c r="G111" s="88"/>
      <c r="H111" s="200"/>
      <c r="I111" s="88"/>
      <c r="J111" s="183"/>
      <c r="K111" s="183"/>
    </row>
    <row r="112" spans="1:14" s="104" customFormat="1" ht="35.1" customHeight="1">
      <c r="A112" s="211"/>
      <c r="B112" s="210"/>
      <c r="C112" s="88"/>
      <c r="D112" s="160"/>
      <c r="E112" s="160"/>
      <c r="F112" s="160"/>
      <c r="G112" s="88"/>
      <c r="H112" s="160"/>
      <c r="I112" s="88"/>
      <c r="J112" s="183"/>
      <c r="K112" s="183"/>
    </row>
    <row r="113" spans="2:9" ht="35.1" customHeight="1">
      <c r="B113" s="211"/>
      <c r="C113" s="104"/>
      <c r="D113" s="201"/>
      <c r="E113" s="104"/>
      <c r="F113" s="104"/>
      <c r="G113" s="104"/>
      <c r="H113" s="104"/>
      <c r="I113" s="104"/>
    </row>
    <row r="114" spans="2:9" ht="35.1" customHeight="1">
      <c r="B114" s="211"/>
      <c r="C114" s="104"/>
      <c r="D114" s="201"/>
      <c r="E114" s="104"/>
      <c r="F114" s="104"/>
      <c r="G114" s="104"/>
      <c r="H114" s="104"/>
      <c r="I114" s="104"/>
    </row>
    <row r="115" spans="2:9" ht="35.1" customHeight="1">
      <c r="B115" s="211"/>
      <c r="C115" s="104"/>
      <c r="D115" s="201"/>
      <c r="E115" s="104"/>
      <c r="F115" s="104"/>
      <c r="G115" s="104"/>
      <c r="H115" s="104"/>
      <c r="I115" s="104"/>
    </row>
    <row r="116" spans="2:9" ht="35.1" customHeight="1">
      <c r="B116" s="211"/>
      <c r="C116" s="104"/>
      <c r="D116" s="201"/>
      <c r="E116" s="104"/>
      <c r="F116" s="104"/>
      <c r="G116" s="104"/>
      <c r="H116" s="104"/>
      <c r="I116" s="104"/>
    </row>
    <row r="117" spans="2:9" ht="35.1" customHeight="1">
      <c r="B117" s="211"/>
      <c r="C117" s="104"/>
      <c r="D117" s="201"/>
      <c r="E117" s="104"/>
      <c r="F117" s="104"/>
      <c r="G117" s="104"/>
      <c r="H117" s="104"/>
      <c r="I117" s="104"/>
    </row>
    <row r="118" spans="2:9" ht="35.1" customHeight="1">
      <c r="B118" s="211"/>
      <c r="C118" s="104"/>
      <c r="D118" s="201"/>
      <c r="E118" s="104"/>
      <c r="F118" s="104"/>
      <c r="G118" s="104"/>
      <c r="H118" s="104"/>
      <c r="I118" s="104"/>
    </row>
    <row r="119" spans="2:9" ht="35.1" customHeight="1">
      <c r="B119" s="211"/>
      <c r="C119" s="104"/>
      <c r="D119" s="201"/>
      <c r="E119" s="104"/>
      <c r="F119" s="104"/>
      <c r="G119" s="104"/>
      <c r="H119" s="104"/>
      <c r="I119" s="104"/>
    </row>
    <row r="120" spans="2:9" ht="35.1" customHeight="1">
      <c r="B120" s="211"/>
      <c r="C120" s="104"/>
      <c r="D120" s="201"/>
      <c r="E120" s="104"/>
      <c r="F120" s="104"/>
      <c r="G120" s="104"/>
      <c r="H120" s="104"/>
      <c r="I120" s="104"/>
    </row>
    <row r="121" spans="2:9" ht="35.1" customHeight="1">
      <c r="B121" s="211"/>
      <c r="C121" s="104"/>
      <c r="D121" s="201"/>
      <c r="E121" s="104"/>
      <c r="F121" s="104"/>
      <c r="G121" s="104"/>
      <c r="H121" s="104"/>
      <c r="I121" s="104"/>
    </row>
    <row r="122" spans="2:9" ht="35.1" customHeight="1">
      <c r="B122" s="211"/>
      <c r="C122" s="104"/>
      <c r="D122" s="201"/>
      <c r="E122" s="104"/>
      <c r="F122" s="104"/>
      <c r="G122" s="104"/>
      <c r="H122" s="104"/>
      <c r="I122" s="104"/>
    </row>
    <row r="123" spans="2:9" ht="35.1" customHeight="1">
      <c r="B123" s="211"/>
      <c r="C123" s="104"/>
      <c r="D123" s="201"/>
      <c r="E123" s="104"/>
      <c r="F123" s="104"/>
      <c r="G123" s="104"/>
      <c r="H123" s="104"/>
      <c r="I123" s="104"/>
    </row>
    <row r="124" spans="2:9" ht="35.1" customHeight="1">
      <c r="B124" s="211"/>
      <c r="C124" s="104"/>
      <c r="D124" s="201"/>
      <c r="E124" s="104"/>
      <c r="F124" s="104"/>
      <c r="G124" s="104"/>
      <c r="H124" s="104"/>
      <c r="I124" s="104"/>
    </row>
    <row r="125" spans="2:9" ht="35.1" customHeight="1">
      <c r="B125" s="211"/>
      <c r="C125" s="104"/>
      <c r="D125" s="201"/>
      <c r="E125" s="104"/>
      <c r="F125" s="104"/>
      <c r="G125" s="104"/>
      <c r="H125" s="104"/>
      <c r="I125" s="104"/>
    </row>
    <row r="126" spans="2:9" ht="35.1" customHeight="1">
      <c r="B126" s="211"/>
      <c r="C126" s="104"/>
      <c r="D126" s="201"/>
      <c r="E126" s="104"/>
      <c r="F126" s="104"/>
      <c r="G126" s="104"/>
      <c r="H126" s="104"/>
      <c r="I126" s="104"/>
    </row>
    <row r="127" spans="2:9" ht="35.1" customHeight="1">
      <c r="B127" s="211"/>
      <c r="C127" s="104"/>
      <c r="D127" s="201"/>
      <c r="E127" s="104"/>
      <c r="F127" s="104"/>
      <c r="G127" s="104"/>
      <c r="H127" s="104"/>
      <c r="I127" s="104"/>
    </row>
    <row r="128" spans="2:9" ht="35.1" customHeight="1">
      <c r="B128" s="211"/>
      <c r="C128" s="104"/>
      <c r="D128" s="201"/>
      <c r="E128" s="104"/>
      <c r="F128" s="104"/>
      <c r="G128" s="104"/>
      <c r="H128" s="104"/>
      <c r="I128" s="104"/>
    </row>
    <row r="129" spans="2:9" ht="35.1" customHeight="1">
      <c r="B129" s="211"/>
      <c r="C129" s="104"/>
      <c r="D129" s="201"/>
      <c r="E129" s="104"/>
      <c r="F129" s="104"/>
      <c r="G129" s="104"/>
      <c r="H129" s="104"/>
      <c r="I129" s="104"/>
    </row>
    <row r="130" spans="2:9" ht="35.1" customHeight="1">
      <c r="B130" s="211"/>
      <c r="C130" s="104"/>
      <c r="D130" s="201"/>
      <c r="E130" s="104"/>
      <c r="F130" s="104"/>
      <c r="G130" s="104"/>
      <c r="H130" s="104"/>
      <c r="I130" s="104"/>
    </row>
    <row r="131" spans="2:9" ht="35.1" customHeight="1">
      <c r="B131" s="211"/>
      <c r="C131" s="104"/>
      <c r="D131" s="201"/>
      <c r="E131" s="104"/>
      <c r="F131" s="104"/>
      <c r="G131" s="104"/>
      <c r="H131" s="104"/>
      <c r="I131" s="104"/>
    </row>
    <row r="132" spans="2:9" ht="35.1" customHeight="1">
      <c r="B132" s="211"/>
      <c r="C132" s="104"/>
      <c r="D132" s="201"/>
      <c r="E132" s="104"/>
      <c r="F132" s="104"/>
      <c r="G132" s="104"/>
      <c r="H132" s="104"/>
      <c r="I132" s="104"/>
    </row>
    <row r="133" spans="2:9" ht="35.1" customHeight="1">
      <c r="B133" s="211"/>
      <c r="C133" s="104"/>
      <c r="D133" s="201"/>
      <c r="E133" s="104"/>
      <c r="F133" s="104"/>
      <c r="G133" s="104"/>
      <c r="H133" s="104"/>
      <c r="I133" s="104"/>
    </row>
    <row r="134" spans="2:9" ht="35.1" customHeight="1">
      <c r="B134" s="211"/>
      <c r="C134" s="104"/>
      <c r="D134" s="201"/>
      <c r="E134" s="104"/>
      <c r="F134" s="104"/>
      <c r="G134" s="104"/>
      <c r="H134" s="104"/>
      <c r="I134" s="104"/>
    </row>
    <row r="135" spans="2:9" ht="35.1" customHeight="1">
      <c r="B135" s="211"/>
      <c r="C135" s="104"/>
      <c r="D135" s="201"/>
      <c r="E135" s="104"/>
      <c r="F135" s="104"/>
      <c r="G135" s="104"/>
      <c r="H135" s="104"/>
      <c r="I135" s="104"/>
    </row>
    <row r="136" spans="2:9" ht="35.1" customHeight="1">
      <c r="B136" s="211"/>
      <c r="C136" s="104"/>
      <c r="D136" s="201"/>
      <c r="E136" s="104"/>
      <c r="F136" s="104"/>
      <c r="G136" s="104"/>
      <c r="H136" s="104"/>
      <c r="I136" s="104"/>
    </row>
    <row r="137" spans="2:9" ht="35.1" customHeight="1">
      <c r="B137" s="211"/>
      <c r="C137" s="104"/>
      <c r="D137" s="201"/>
      <c r="E137" s="104"/>
      <c r="F137" s="104"/>
      <c r="G137" s="104"/>
      <c r="H137" s="104"/>
      <c r="I137" s="104"/>
    </row>
    <row r="138" spans="2:9" ht="35.1" customHeight="1">
      <c r="B138" s="211"/>
      <c r="C138" s="104"/>
      <c r="D138" s="201"/>
      <c r="E138" s="104"/>
      <c r="F138" s="104"/>
      <c r="G138" s="104"/>
      <c r="H138" s="104"/>
      <c r="I138" s="104"/>
    </row>
    <row r="139" spans="2:9" ht="35.1" customHeight="1">
      <c r="B139" s="211"/>
      <c r="C139" s="104"/>
      <c r="D139" s="201"/>
      <c r="E139" s="104"/>
      <c r="F139" s="104"/>
      <c r="G139" s="104"/>
      <c r="H139" s="104"/>
      <c r="I139" s="104"/>
    </row>
    <row r="140" spans="2:9" ht="35.1" customHeight="1">
      <c r="B140" s="211"/>
      <c r="C140" s="104"/>
      <c r="D140" s="201"/>
      <c r="E140" s="104"/>
      <c r="F140" s="104"/>
      <c r="G140" s="104"/>
      <c r="H140" s="104"/>
      <c r="I140" s="104"/>
    </row>
    <row r="141" spans="2:9" ht="35.1" customHeight="1">
      <c r="B141" s="211"/>
      <c r="C141" s="104"/>
      <c r="D141" s="201"/>
      <c r="E141" s="104"/>
      <c r="F141" s="104"/>
      <c r="G141" s="104"/>
      <c r="H141" s="104"/>
      <c r="I141" s="104"/>
    </row>
    <row r="142" spans="2:9" ht="35.1" customHeight="1">
      <c r="B142" s="211"/>
      <c r="C142" s="104"/>
      <c r="D142" s="201"/>
      <c r="E142" s="104"/>
      <c r="F142" s="104"/>
      <c r="G142" s="104"/>
      <c r="H142" s="104"/>
      <c r="I142" s="104"/>
    </row>
    <row r="143" spans="2:9" ht="35.1" customHeight="1">
      <c r="B143" s="211"/>
      <c r="C143" s="104"/>
      <c r="D143" s="201"/>
      <c r="E143" s="104"/>
      <c r="F143" s="104"/>
      <c r="G143" s="104"/>
      <c r="H143" s="104"/>
      <c r="I143" s="104"/>
    </row>
    <row r="144" spans="2:9" ht="35.1" customHeight="1">
      <c r="B144" s="211"/>
      <c r="C144" s="104"/>
      <c r="D144" s="201"/>
      <c r="E144" s="104"/>
      <c r="F144" s="104"/>
      <c r="G144" s="104"/>
      <c r="H144" s="104"/>
      <c r="I144" s="104"/>
    </row>
    <row r="145" spans="2:9" ht="35.1" customHeight="1">
      <c r="B145" s="211"/>
      <c r="C145" s="104"/>
      <c r="D145" s="201"/>
      <c r="E145" s="104"/>
      <c r="F145" s="104"/>
      <c r="G145" s="104"/>
      <c r="H145" s="104"/>
      <c r="I145" s="104"/>
    </row>
    <row r="146" spans="2:9" ht="35.1" customHeight="1">
      <c r="B146" s="211"/>
      <c r="C146" s="104"/>
      <c r="D146" s="201"/>
      <c r="E146" s="104"/>
      <c r="F146" s="104"/>
      <c r="G146" s="104"/>
      <c r="H146" s="104"/>
      <c r="I146" s="104"/>
    </row>
    <row r="147" spans="2:9" ht="35.1" customHeight="1">
      <c r="B147" s="211"/>
      <c r="C147" s="104"/>
      <c r="D147" s="201"/>
      <c r="E147" s="104"/>
      <c r="F147" s="104"/>
      <c r="G147" s="104"/>
      <c r="H147" s="104"/>
      <c r="I147" s="104"/>
    </row>
    <row r="148" spans="2:9" ht="35.1" customHeight="1">
      <c r="B148" s="211"/>
      <c r="C148" s="104"/>
      <c r="D148" s="201"/>
      <c r="E148" s="104"/>
      <c r="F148" s="104"/>
      <c r="G148" s="104"/>
      <c r="H148" s="104"/>
      <c r="I148" s="104"/>
    </row>
    <row r="149" spans="2:9" ht="35.1" customHeight="1">
      <c r="B149" s="211"/>
      <c r="C149" s="104"/>
      <c r="D149" s="201"/>
      <c r="E149" s="104"/>
      <c r="F149" s="104"/>
      <c r="G149" s="104"/>
      <c r="H149" s="104"/>
      <c r="I149" s="104"/>
    </row>
    <row r="150" spans="2:9" ht="35.1" customHeight="1">
      <c r="B150" s="211"/>
      <c r="C150" s="104"/>
      <c r="D150" s="201"/>
      <c r="E150" s="104"/>
      <c r="F150" s="104"/>
      <c r="G150" s="104"/>
      <c r="H150" s="104"/>
      <c r="I150" s="104"/>
    </row>
    <row r="151" spans="2:9" ht="35.1" customHeight="1">
      <c r="B151" s="211"/>
      <c r="C151" s="104"/>
      <c r="D151" s="201"/>
      <c r="E151" s="104"/>
      <c r="F151" s="104"/>
      <c r="G151" s="104"/>
      <c r="H151" s="104"/>
      <c r="I151" s="104"/>
    </row>
    <row r="152" spans="2:9" ht="35.1" customHeight="1">
      <c r="B152" s="211"/>
      <c r="C152" s="104"/>
      <c r="D152" s="201"/>
      <c r="E152" s="104"/>
      <c r="F152" s="104"/>
      <c r="G152" s="104"/>
      <c r="H152" s="104"/>
      <c r="I152" s="104"/>
    </row>
    <row r="153" spans="2:9" ht="35.1" customHeight="1">
      <c r="B153" s="211"/>
      <c r="C153" s="104"/>
      <c r="D153" s="201"/>
      <c r="E153" s="104"/>
      <c r="F153" s="104"/>
      <c r="G153" s="104"/>
      <c r="H153" s="104"/>
      <c r="I153" s="104"/>
    </row>
    <row r="154" spans="2:9" ht="35.1" customHeight="1">
      <c r="B154" s="211"/>
      <c r="C154" s="104"/>
      <c r="D154" s="201"/>
      <c r="E154" s="104"/>
      <c r="F154" s="104"/>
      <c r="G154" s="104"/>
      <c r="H154" s="104"/>
      <c r="I154" s="104"/>
    </row>
    <row r="155" spans="2:9" ht="35.1" customHeight="1">
      <c r="B155" s="211"/>
      <c r="C155" s="104"/>
      <c r="D155" s="201"/>
      <c r="E155" s="104"/>
      <c r="F155" s="104"/>
      <c r="G155" s="104"/>
      <c r="H155" s="104"/>
      <c r="I155" s="104"/>
    </row>
    <row r="156" spans="2:9" ht="35.1" customHeight="1">
      <c r="B156" s="211"/>
      <c r="C156" s="104"/>
      <c r="D156" s="201"/>
      <c r="E156" s="104"/>
      <c r="F156" s="104"/>
      <c r="G156" s="104"/>
      <c r="H156" s="104"/>
      <c r="I156" s="104"/>
    </row>
    <row r="157" spans="2:9" ht="35.1" customHeight="1">
      <c r="B157" s="211"/>
      <c r="C157" s="104"/>
      <c r="D157" s="201"/>
      <c r="E157" s="104"/>
      <c r="F157" s="104"/>
      <c r="G157" s="104"/>
      <c r="H157" s="104"/>
      <c r="I157" s="104"/>
    </row>
    <row r="158" spans="2:9" ht="35.1" customHeight="1">
      <c r="B158" s="211"/>
      <c r="C158" s="104"/>
      <c r="D158" s="201"/>
      <c r="E158" s="104"/>
      <c r="F158" s="104"/>
      <c r="G158" s="104"/>
      <c r="H158" s="104"/>
      <c r="I158" s="104"/>
    </row>
    <row r="159" spans="2:9" ht="35.1" customHeight="1">
      <c r="B159" s="211"/>
      <c r="C159" s="104"/>
      <c r="D159" s="201"/>
      <c r="E159" s="104"/>
      <c r="F159" s="104"/>
      <c r="G159" s="104"/>
      <c r="H159" s="104"/>
      <c r="I159" s="104"/>
    </row>
    <row r="160" spans="2:9" ht="35.1" customHeight="1">
      <c r="B160" s="211"/>
      <c r="C160" s="104"/>
      <c r="D160" s="201"/>
      <c r="E160" s="104"/>
      <c r="F160" s="104"/>
      <c r="G160" s="104"/>
      <c r="H160" s="104"/>
      <c r="I160" s="104"/>
    </row>
    <row r="161" spans="2:9" ht="35.1" customHeight="1">
      <c r="B161" s="211"/>
      <c r="C161" s="104"/>
      <c r="D161" s="201"/>
      <c r="E161" s="104"/>
      <c r="F161" s="104"/>
      <c r="G161" s="104"/>
      <c r="H161" s="104"/>
      <c r="I161" s="104"/>
    </row>
    <row r="162" spans="2:9" ht="35.1" customHeight="1">
      <c r="B162" s="211"/>
      <c r="C162" s="104"/>
      <c r="D162" s="201"/>
      <c r="E162" s="104"/>
      <c r="F162" s="104"/>
      <c r="G162" s="104"/>
      <c r="H162" s="104"/>
      <c r="I162" s="104"/>
    </row>
    <row r="163" spans="2:9" ht="35.1" customHeight="1">
      <c r="B163" s="211"/>
      <c r="C163" s="104"/>
      <c r="D163" s="201"/>
      <c r="E163" s="104"/>
      <c r="F163" s="104"/>
      <c r="G163" s="104"/>
      <c r="H163" s="104"/>
      <c r="I163" s="104"/>
    </row>
    <row r="164" spans="2:9" ht="35.1" customHeight="1">
      <c r="B164" s="211"/>
      <c r="C164" s="104"/>
      <c r="D164" s="201"/>
      <c r="E164" s="104"/>
      <c r="F164" s="104"/>
      <c r="G164" s="104"/>
      <c r="H164" s="104"/>
      <c r="I164" s="104"/>
    </row>
    <row r="165" spans="2:9" ht="35.1" customHeight="1">
      <c r="B165" s="211"/>
      <c r="C165" s="104"/>
      <c r="D165" s="201"/>
      <c r="E165" s="104"/>
      <c r="F165" s="104"/>
      <c r="G165" s="104"/>
      <c r="H165" s="104"/>
      <c r="I165" s="104"/>
    </row>
    <row r="166" spans="2:9" ht="35.1" customHeight="1">
      <c r="B166" s="211"/>
      <c r="C166" s="104"/>
      <c r="D166" s="201"/>
      <c r="E166" s="104"/>
      <c r="F166" s="104"/>
      <c r="G166" s="104"/>
      <c r="H166" s="104"/>
      <c r="I166" s="104"/>
    </row>
    <row r="167" spans="2:9" ht="35.1" customHeight="1">
      <c r="B167" s="211"/>
      <c r="C167" s="104"/>
      <c r="D167" s="201"/>
      <c r="E167" s="104"/>
      <c r="F167" s="104"/>
      <c r="G167" s="104"/>
      <c r="H167" s="104"/>
      <c r="I167" s="104"/>
    </row>
    <row r="168" spans="2:9" ht="35.1" customHeight="1">
      <c r="B168" s="211"/>
      <c r="C168" s="104"/>
      <c r="D168" s="201"/>
      <c r="E168" s="104"/>
      <c r="F168" s="104"/>
      <c r="G168" s="104"/>
      <c r="H168" s="104"/>
      <c r="I168" s="104"/>
    </row>
    <row r="169" spans="2:9" ht="35.1" customHeight="1">
      <c r="B169" s="211"/>
      <c r="C169" s="104"/>
      <c r="D169" s="201"/>
      <c r="E169" s="104"/>
      <c r="F169" s="104"/>
      <c r="G169" s="104"/>
      <c r="H169" s="104"/>
      <c r="I169" s="104"/>
    </row>
    <row r="170" spans="2:9" ht="35.1" customHeight="1">
      <c r="B170" s="211"/>
      <c r="C170" s="104"/>
      <c r="D170" s="201"/>
      <c r="E170" s="104"/>
      <c r="F170" s="104"/>
      <c r="G170" s="104"/>
      <c r="H170" s="104"/>
      <c r="I170" s="104"/>
    </row>
    <row r="171" spans="2:9" ht="35.1" customHeight="1">
      <c r="B171" s="211"/>
      <c r="C171" s="104"/>
      <c r="D171" s="201"/>
      <c r="E171" s="104"/>
      <c r="F171" s="104"/>
      <c r="G171" s="104"/>
      <c r="H171" s="104"/>
      <c r="I171" s="104"/>
    </row>
    <row r="172" spans="2:9" ht="35.1" customHeight="1">
      <c r="B172" s="211"/>
      <c r="C172" s="104"/>
      <c r="D172" s="201"/>
      <c r="E172" s="104"/>
      <c r="F172" s="104"/>
      <c r="G172" s="104"/>
      <c r="H172" s="104"/>
      <c r="I172" s="104"/>
    </row>
    <row r="173" spans="2:9" ht="35.1" customHeight="1">
      <c r="B173" s="211"/>
      <c r="C173" s="104"/>
      <c r="D173" s="201"/>
      <c r="E173" s="104"/>
      <c r="F173" s="104"/>
      <c r="G173" s="104"/>
      <c r="H173" s="104"/>
      <c r="I173" s="104"/>
    </row>
    <row r="174" spans="2:9" ht="35.1" customHeight="1">
      <c r="B174" s="211"/>
      <c r="C174" s="104"/>
      <c r="D174" s="201"/>
      <c r="E174" s="104"/>
      <c r="F174" s="104"/>
      <c r="G174" s="104"/>
      <c r="H174" s="104"/>
      <c r="I174" s="104"/>
    </row>
    <row r="175" spans="2:9" ht="35.1" customHeight="1">
      <c r="B175" s="211"/>
      <c r="C175" s="104"/>
      <c r="D175" s="201"/>
      <c r="E175" s="104"/>
      <c r="F175" s="104"/>
      <c r="G175" s="104"/>
      <c r="H175" s="104"/>
      <c r="I175" s="104"/>
    </row>
    <row r="176" spans="2:9" ht="35.1" customHeight="1">
      <c r="B176" s="211"/>
      <c r="C176" s="104"/>
      <c r="D176" s="201"/>
      <c r="E176" s="104"/>
      <c r="F176" s="104"/>
      <c r="G176" s="104"/>
      <c r="H176" s="104"/>
      <c r="I176" s="104"/>
    </row>
    <row r="177" spans="2:9" ht="35.1" customHeight="1">
      <c r="B177" s="211"/>
      <c r="C177" s="104"/>
      <c r="D177" s="201"/>
      <c r="E177" s="104"/>
      <c r="F177" s="104"/>
      <c r="G177" s="104"/>
      <c r="H177" s="104"/>
      <c r="I177" s="104"/>
    </row>
    <row r="178" spans="2:9" ht="35.1" customHeight="1">
      <c r="B178" s="211"/>
      <c r="C178" s="104"/>
      <c r="D178" s="201"/>
      <c r="E178" s="104"/>
      <c r="F178" s="104"/>
      <c r="G178" s="104"/>
      <c r="H178" s="104"/>
      <c r="I178" s="104"/>
    </row>
    <row r="179" spans="2:9" ht="35.1" customHeight="1">
      <c r="B179" s="211"/>
      <c r="C179" s="104"/>
      <c r="D179" s="201"/>
      <c r="E179" s="104"/>
      <c r="F179" s="104"/>
      <c r="G179" s="104"/>
      <c r="H179" s="104"/>
      <c r="I179" s="104"/>
    </row>
    <row r="180" spans="2:9" ht="35.1" customHeight="1">
      <c r="B180" s="211"/>
      <c r="C180" s="104"/>
      <c r="D180" s="201"/>
      <c r="E180" s="104"/>
      <c r="F180" s="104"/>
      <c r="G180" s="104"/>
      <c r="H180" s="104"/>
      <c r="I180" s="104"/>
    </row>
    <row r="181" spans="2:9" ht="35.1" customHeight="1">
      <c r="B181" s="211"/>
      <c r="C181" s="104"/>
      <c r="D181" s="201"/>
      <c r="E181" s="104"/>
      <c r="F181" s="104"/>
      <c r="G181" s="104"/>
      <c r="H181" s="104"/>
      <c r="I181" s="104"/>
    </row>
    <row r="182" spans="2:9" ht="35.1" customHeight="1">
      <c r="B182" s="211"/>
      <c r="C182" s="104"/>
      <c r="D182" s="201"/>
      <c r="E182" s="104"/>
      <c r="F182" s="104"/>
      <c r="G182" s="104"/>
      <c r="H182" s="104"/>
      <c r="I182" s="104"/>
    </row>
    <row r="183" spans="2:9" ht="35.1" customHeight="1">
      <c r="B183" s="211"/>
      <c r="C183" s="104"/>
      <c r="D183" s="201"/>
      <c r="E183" s="104"/>
      <c r="F183" s="104"/>
      <c r="G183" s="104"/>
      <c r="H183" s="104"/>
      <c r="I183" s="104"/>
    </row>
    <row r="184" spans="2:9" ht="35.1" customHeight="1">
      <c r="B184" s="211"/>
      <c r="C184" s="104"/>
      <c r="D184" s="201"/>
      <c r="E184" s="104"/>
      <c r="F184" s="104"/>
      <c r="G184" s="104"/>
      <c r="H184" s="104"/>
      <c r="I184" s="104"/>
    </row>
    <row r="185" spans="2:9" ht="35.1" customHeight="1">
      <c r="B185" s="211"/>
      <c r="C185" s="104"/>
      <c r="D185" s="201"/>
      <c r="E185" s="104"/>
      <c r="F185" s="104"/>
      <c r="G185" s="104"/>
      <c r="H185" s="104"/>
      <c r="I185" s="104"/>
    </row>
    <row r="186" spans="2:9" ht="35.1" customHeight="1">
      <c r="B186" s="211"/>
      <c r="C186" s="104"/>
      <c r="D186" s="201"/>
      <c r="E186" s="104"/>
      <c r="F186" s="104"/>
      <c r="G186" s="104"/>
      <c r="H186" s="104"/>
      <c r="I186" s="104"/>
    </row>
    <row r="187" spans="2:9" ht="35.1" customHeight="1">
      <c r="B187" s="211"/>
      <c r="C187" s="104"/>
      <c r="D187" s="201"/>
      <c r="E187" s="104"/>
      <c r="F187" s="104"/>
      <c r="G187" s="104"/>
      <c r="H187" s="104"/>
      <c r="I187" s="104"/>
    </row>
    <row r="188" spans="2:9" ht="35.1" customHeight="1">
      <c r="B188" s="211"/>
      <c r="C188" s="104"/>
      <c r="D188" s="201"/>
      <c r="E188" s="104"/>
      <c r="F188" s="104"/>
      <c r="G188" s="104"/>
      <c r="H188" s="104"/>
      <c r="I188" s="104"/>
    </row>
    <row r="189" spans="2:9" ht="35.1" customHeight="1">
      <c r="B189" s="211"/>
      <c r="C189" s="104"/>
      <c r="D189" s="201"/>
      <c r="E189" s="104"/>
      <c r="F189" s="104"/>
      <c r="G189" s="104"/>
      <c r="H189" s="104"/>
      <c r="I189" s="104"/>
    </row>
    <row r="190" spans="2:9" ht="35.1" customHeight="1">
      <c r="B190" s="211"/>
      <c r="C190" s="104"/>
      <c r="D190" s="201"/>
      <c r="E190" s="104"/>
      <c r="F190" s="104"/>
      <c r="G190" s="104"/>
      <c r="H190" s="104"/>
      <c r="I190" s="104"/>
    </row>
    <row r="191" spans="2:9" ht="35.1" customHeight="1">
      <c r="B191" s="211"/>
      <c r="C191" s="104"/>
      <c r="D191" s="201"/>
      <c r="E191" s="104"/>
      <c r="F191" s="104"/>
      <c r="G191" s="104"/>
      <c r="H191" s="104"/>
      <c r="I191" s="104"/>
    </row>
    <row r="192" spans="2:9" ht="35.1" customHeight="1">
      <c r="B192" s="211"/>
      <c r="C192" s="104"/>
      <c r="D192" s="201"/>
      <c r="E192" s="104"/>
      <c r="F192" s="104"/>
      <c r="G192" s="104"/>
      <c r="H192" s="104"/>
      <c r="I192" s="104"/>
    </row>
    <row r="193" spans="2:9" ht="35.1" customHeight="1">
      <c r="B193" s="211"/>
      <c r="C193" s="104"/>
      <c r="D193" s="201"/>
      <c r="E193" s="104"/>
      <c r="F193" s="104"/>
      <c r="G193" s="104"/>
      <c r="H193" s="104"/>
      <c r="I193" s="104"/>
    </row>
    <row r="194" spans="2:9" ht="35.1" customHeight="1">
      <c r="B194" s="211"/>
      <c r="C194" s="104"/>
      <c r="D194" s="201"/>
      <c r="E194" s="104"/>
      <c r="F194" s="104"/>
      <c r="G194" s="104"/>
      <c r="H194" s="104"/>
      <c r="I194" s="104"/>
    </row>
    <row r="195" spans="2:9" ht="35.1" customHeight="1">
      <c r="B195" s="211"/>
      <c r="C195" s="104"/>
      <c r="D195" s="201"/>
      <c r="E195" s="104"/>
      <c r="F195" s="104"/>
      <c r="G195" s="104"/>
      <c r="H195" s="104"/>
      <c r="I195" s="104"/>
    </row>
    <row r="196" spans="2:9" ht="35.1" customHeight="1">
      <c r="B196" s="211"/>
      <c r="C196" s="104"/>
      <c r="D196" s="201"/>
      <c r="E196" s="104"/>
      <c r="F196" s="104"/>
      <c r="G196" s="104"/>
      <c r="H196" s="104"/>
      <c r="I196" s="104"/>
    </row>
    <row r="197" spans="2:9" ht="35.1" customHeight="1">
      <c r="B197" s="211"/>
      <c r="C197" s="104"/>
      <c r="D197" s="201"/>
      <c r="E197" s="104"/>
      <c r="F197" s="104"/>
      <c r="G197" s="104"/>
      <c r="H197" s="104"/>
      <c r="I197" s="104"/>
    </row>
    <row r="198" spans="2:9" ht="35.1" customHeight="1">
      <c r="B198" s="211"/>
      <c r="C198" s="104"/>
      <c r="D198" s="201"/>
      <c r="E198" s="104"/>
      <c r="F198" s="104"/>
      <c r="G198" s="104"/>
      <c r="H198" s="104"/>
      <c r="I198" s="104"/>
    </row>
    <row r="199" spans="2:9" ht="35.1" customHeight="1">
      <c r="B199" s="211"/>
      <c r="C199" s="104"/>
      <c r="D199" s="201"/>
      <c r="E199" s="104"/>
      <c r="F199" s="104"/>
      <c r="G199" s="104"/>
      <c r="H199" s="104"/>
      <c r="I199" s="104"/>
    </row>
    <row r="200" spans="2:9" ht="35.1" customHeight="1">
      <c r="B200" s="211"/>
      <c r="C200" s="104"/>
      <c r="D200" s="201"/>
      <c r="E200" s="104"/>
      <c r="F200" s="104"/>
      <c r="G200" s="104"/>
      <c r="H200" s="104"/>
      <c r="I200" s="104"/>
    </row>
    <row r="201" spans="2:9" ht="35.1" customHeight="1">
      <c r="B201" s="211"/>
      <c r="C201" s="104"/>
      <c r="D201" s="201"/>
      <c r="E201" s="104"/>
      <c r="F201" s="104"/>
      <c r="G201" s="104"/>
      <c r="H201" s="104"/>
      <c r="I201" s="104"/>
    </row>
    <row r="202" spans="2:9" ht="35.1" customHeight="1">
      <c r="B202" s="211"/>
      <c r="C202" s="104"/>
      <c r="D202" s="201"/>
      <c r="E202" s="104"/>
      <c r="F202" s="104"/>
      <c r="G202" s="104"/>
      <c r="H202" s="104"/>
      <c r="I202" s="104"/>
    </row>
    <row r="203" spans="2:9" ht="35.1" customHeight="1">
      <c r="B203" s="211"/>
      <c r="C203" s="104"/>
      <c r="D203" s="201"/>
      <c r="E203" s="104"/>
      <c r="F203" s="104"/>
      <c r="G203" s="104"/>
      <c r="H203" s="104"/>
      <c r="I203" s="104"/>
    </row>
    <row r="204" spans="2:9" ht="35.1" customHeight="1">
      <c r="B204" s="211"/>
      <c r="C204" s="104"/>
      <c r="D204" s="201"/>
      <c r="E204" s="104"/>
      <c r="F204" s="104"/>
      <c r="G204" s="104"/>
      <c r="H204" s="104"/>
      <c r="I204" s="104"/>
    </row>
    <row r="205" spans="2:9" ht="35.1" customHeight="1">
      <c r="B205" s="211"/>
      <c r="C205" s="104"/>
      <c r="D205" s="201"/>
      <c r="E205" s="104"/>
      <c r="F205" s="104"/>
      <c r="G205" s="104"/>
      <c r="H205" s="104"/>
      <c r="I205" s="104"/>
    </row>
    <row r="206" spans="2:9" ht="35.1" customHeight="1">
      <c r="B206" s="211"/>
      <c r="C206" s="104"/>
      <c r="D206" s="201"/>
      <c r="E206" s="104"/>
      <c r="F206" s="104"/>
      <c r="G206" s="104"/>
      <c r="H206" s="104"/>
      <c r="I206" s="104"/>
    </row>
    <row r="207" spans="2:9" ht="35.1" customHeight="1">
      <c r="B207" s="211"/>
      <c r="C207" s="104"/>
      <c r="D207" s="201"/>
      <c r="E207" s="104"/>
      <c r="F207" s="104"/>
      <c r="G207" s="104"/>
      <c r="H207" s="104"/>
      <c r="I207" s="104"/>
    </row>
    <row r="208" spans="2:9" ht="35.1" customHeight="1">
      <c r="B208" s="211"/>
      <c r="C208" s="104"/>
      <c r="D208" s="201"/>
      <c r="E208" s="104"/>
      <c r="F208" s="104"/>
      <c r="G208" s="104"/>
      <c r="H208" s="104"/>
      <c r="I208" s="104"/>
    </row>
    <row r="209" spans="2:9" ht="35.1" customHeight="1">
      <c r="B209" s="211"/>
      <c r="C209" s="104"/>
      <c r="D209" s="201"/>
      <c r="E209" s="104"/>
      <c r="F209" s="104"/>
      <c r="G209" s="104"/>
      <c r="H209" s="104"/>
      <c r="I209" s="104"/>
    </row>
    <row r="210" spans="2:9" ht="35.1" customHeight="1">
      <c r="B210" s="211"/>
      <c r="C210" s="104"/>
      <c r="D210" s="201"/>
      <c r="E210" s="104"/>
      <c r="F210" s="104"/>
      <c r="G210" s="104"/>
      <c r="H210" s="104"/>
      <c r="I210" s="104"/>
    </row>
    <row r="211" spans="2:9" ht="35.1" customHeight="1">
      <c r="B211" s="211"/>
      <c r="C211" s="104"/>
      <c r="D211" s="201"/>
      <c r="E211" s="104"/>
      <c r="F211" s="104"/>
      <c r="G211" s="104"/>
      <c r="H211" s="104"/>
      <c r="I211" s="104"/>
    </row>
    <row r="212" spans="2:9" ht="35.1" customHeight="1">
      <c r="B212" s="211"/>
      <c r="C212" s="104"/>
      <c r="D212" s="201"/>
      <c r="E212" s="104"/>
      <c r="F212" s="104"/>
      <c r="G212" s="104"/>
      <c r="H212" s="104"/>
      <c r="I212" s="104"/>
    </row>
    <row r="213" spans="2:9" ht="35.1" customHeight="1">
      <c r="B213" s="211"/>
      <c r="C213" s="104"/>
      <c r="D213" s="201"/>
      <c r="E213" s="104"/>
      <c r="F213" s="104"/>
      <c r="G213" s="104"/>
      <c r="H213" s="104"/>
      <c r="I213" s="104"/>
    </row>
    <row r="214" spans="2:9" ht="35.1" customHeight="1">
      <c r="B214" s="211"/>
      <c r="C214" s="104"/>
      <c r="D214" s="201"/>
      <c r="E214" s="104"/>
      <c r="F214" s="104"/>
      <c r="G214" s="104"/>
      <c r="H214" s="104"/>
      <c r="I214" s="104"/>
    </row>
    <row r="215" spans="2:9" ht="35.1" customHeight="1">
      <c r="B215" s="211"/>
      <c r="C215" s="104"/>
      <c r="D215" s="201"/>
      <c r="E215" s="104"/>
      <c r="F215" s="104"/>
      <c r="G215" s="104"/>
      <c r="H215" s="104"/>
      <c r="I215" s="104"/>
    </row>
    <row r="216" spans="2:9" ht="35.1" customHeight="1">
      <c r="B216" s="211"/>
      <c r="C216" s="104"/>
      <c r="D216" s="201"/>
      <c r="E216" s="104"/>
      <c r="F216" s="104"/>
      <c r="G216" s="104"/>
      <c r="H216" s="104"/>
      <c r="I216" s="104"/>
    </row>
    <row r="217" spans="2:9" ht="35.1" customHeight="1">
      <c r="B217" s="211"/>
      <c r="C217" s="104"/>
      <c r="D217" s="201"/>
      <c r="E217" s="104"/>
      <c r="F217" s="104"/>
      <c r="G217" s="104"/>
      <c r="H217" s="104"/>
      <c r="I217" s="104"/>
    </row>
    <row r="218" spans="2:9" ht="35.1" customHeight="1">
      <c r="B218" s="211"/>
      <c r="C218" s="104"/>
      <c r="D218" s="201"/>
      <c r="E218" s="104"/>
      <c r="F218" s="104"/>
      <c r="G218" s="104"/>
      <c r="H218" s="104"/>
      <c r="I218" s="104"/>
    </row>
    <row r="219" spans="2:9" ht="35.1" customHeight="1">
      <c r="B219" s="211"/>
      <c r="C219" s="104"/>
      <c r="D219" s="201"/>
      <c r="E219" s="104"/>
      <c r="F219" s="104"/>
      <c r="G219" s="104"/>
      <c r="H219" s="104"/>
      <c r="I219" s="104"/>
    </row>
    <row r="220" spans="2:9" ht="35.1" customHeight="1">
      <c r="B220" s="211"/>
      <c r="C220" s="104"/>
      <c r="D220" s="201"/>
      <c r="E220" s="104"/>
      <c r="F220" s="104"/>
      <c r="G220" s="104"/>
      <c r="H220" s="104"/>
      <c r="I220" s="104"/>
    </row>
    <row r="221" spans="2:9" ht="35.1" customHeight="1">
      <c r="B221" s="211"/>
      <c r="C221" s="104"/>
      <c r="D221" s="201"/>
      <c r="E221" s="104"/>
      <c r="F221" s="104"/>
      <c r="G221" s="104"/>
      <c r="H221" s="104"/>
      <c r="I221" s="104"/>
    </row>
    <row r="222" spans="2:9" ht="35.1" customHeight="1">
      <c r="B222" s="211"/>
      <c r="C222" s="104"/>
      <c r="D222" s="201"/>
      <c r="E222" s="104"/>
      <c r="F222" s="104"/>
      <c r="G222" s="104"/>
      <c r="H222" s="104"/>
      <c r="I222" s="104"/>
    </row>
    <row r="223" spans="2:9" ht="35.1" customHeight="1">
      <c r="B223" s="211"/>
      <c r="C223" s="104"/>
      <c r="D223" s="201"/>
      <c r="E223" s="104"/>
      <c r="F223" s="104"/>
      <c r="G223" s="104"/>
      <c r="H223" s="104"/>
      <c r="I223" s="104"/>
    </row>
    <row r="224" spans="2:9" ht="35.1" customHeight="1">
      <c r="B224" s="211"/>
      <c r="C224" s="104"/>
      <c r="D224" s="201"/>
      <c r="E224" s="104"/>
      <c r="F224" s="104"/>
      <c r="G224" s="104"/>
      <c r="H224" s="104"/>
      <c r="I224" s="104"/>
    </row>
    <row r="225" spans="2:9" ht="35.1" customHeight="1">
      <c r="B225" s="211"/>
      <c r="C225" s="104"/>
      <c r="D225" s="201"/>
      <c r="E225" s="104"/>
      <c r="F225" s="104"/>
      <c r="G225" s="104"/>
      <c r="H225" s="104"/>
      <c r="I225" s="104"/>
    </row>
    <row r="226" spans="2:9" ht="35.1" customHeight="1">
      <c r="B226" s="211"/>
      <c r="C226" s="104"/>
      <c r="D226" s="201"/>
      <c r="E226" s="104"/>
      <c r="F226" s="104"/>
      <c r="G226" s="104"/>
      <c r="H226" s="104"/>
      <c r="I226" s="104"/>
    </row>
    <row r="227" spans="2:9" ht="35.1" customHeight="1">
      <c r="B227" s="211"/>
      <c r="C227" s="104"/>
      <c r="D227" s="201"/>
      <c r="E227" s="104"/>
      <c r="F227" s="104"/>
      <c r="G227" s="104"/>
      <c r="H227" s="104"/>
      <c r="I227" s="104"/>
    </row>
    <row r="228" spans="2:9" ht="35.1" customHeight="1">
      <c r="B228" s="211"/>
      <c r="C228" s="104"/>
      <c r="D228" s="201"/>
      <c r="E228" s="104"/>
      <c r="F228" s="104"/>
      <c r="G228" s="104"/>
      <c r="H228" s="104"/>
      <c r="I228" s="104"/>
    </row>
    <row r="229" spans="2:9" ht="35.1" customHeight="1">
      <c r="B229" s="211"/>
      <c r="C229" s="104"/>
      <c r="D229" s="201"/>
      <c r="E229" s="104"/>
      <c r="F229" s="104"/>
      <c r="G229" s="104"/>
      <c r="H229" s="104"/>
      <c r="I229" s="104"/>
    </row>
    <row r="230" spans="2:9" ht="35.1" customHeight="1">
      <c r="B230" s="211"/>
      <c r="C230" s="104"/>
      <c r="D230" s="201"/>
      <c r="E230" s="104"/>
      <c r="F230" s="104"/>
      <c r="G230" s="104"/>
      <c r="H230" s="104"/>
      <c r="I230" s="104"/>
    </row>
    <row r="231" spans="2:9" ht="35.1" customHeight="1">
      <c r="B231" s="211"/>
      <c r="C231" s="104"/>
      <c r="D231" s="201"/>
      <c r="E231" s="104"/>
      <c r="F231" s="104"/>
      <c r="G231" s="104"/>
      <c r="H231" s="104"/>
      <c r="I231" s="104"/>
    </row>
    <row r="232" spans="2:9" ht="35.1" customHeight="1">
      <c r="B232" s="211"/>
      <c r="C232" s="104"/>
      <c r="D232" s="201"/>
      <c r="E232" s="104"/>
      <c r="F232" s="104"/>
      <c r="G232" s="104"/>
      <c r="H232" s="104"/>
      <c r="I232" s="104"/>
    </row>
    <row r="233" spans="2:9" ht="35.1" customHeight="1">
      <c r="B233" s="211"/>
      <c r="C233" s="104"/>
      <c r="D233" s="201"/>
      <c r="E233" s="104"/>
      <c r="F233" s="104"/>
      <c r="G233" s="104"/>
      <c r="H233" s="104"/>
      <c r="I233" s="104"/>
    </row>
    <row r="234" spans="2:9" ht="35.1" customHeight="1">
      <c r="B234" s="211"/>
      <c r="C234" s="104"/>
      <c r="D234" s="201"/>
      <c r="E234" s="104"/>
      <c r="F234" s="104"/>
      <c r="G234" s="104"/>
      <c r="H234" s="104"/>
      <c r="I234" s="104"/>
    </row>
    <row r="235" spans="2:9" ht="35.1" customHeight="1">
      <c r="B235" s="211"/>
      <c r="C235" s="104"/>
      <c r="D235" s="201"/>
      <c r="E235" s="104"/>
      <c r="F235" s="104"/>
      <c r="G235" s="104"/>
      <c r="H235" s="104"/>
      <c r="I235" s="104"/>
    </row>
    <row r="236" spans="2:9" ht="35.1" customHeight="1">
      <c r="B236" s="211"/>
      <c r="C236" s="104"/>
      <c r="D236" s="201"/>
      <c r="E236" s="104"/>
      <c r="F236" s="104"/>
      <c r="G236" s="104"/>
      <c r="H236" s="104"/>
      <c r="I236" s="104"/>
    </row>
    <row r="237" spans="2:9" ht="35.1" customHeight="1">
      <c r="B237" s="211"/>
      <c r="C237" s="104"/>
      <c r="D237" s="201"/>
      <c r="E237" s="104"/>
      <c r="F237" s="104"/>
      <c r="G237" s="104"/>
      <c r="H237" s="104"/>
      <c r="I237" s="104"/>
    </row>
    <row r="238" spans="2:9" ht="35.1" customHeight="1">
      <c r="B238" s="211"/>
      <c r="C238" s="104"/>
      <c r="D238" s="201"/>
      <c r="E238" s="104"/>
      <c r="F238" s="104"/>
      <c r="G238" s="104"/>
      <c r="H238" s="104"/>
      <c r="I238" s="104"/>
    </row>
    <row r="239" spans="2:9" ht="35.1" customHeight="1">
      <c r="B239" s="211"/>
      <c r="C239" s="104"/>
      <c r="D239" s="201"/>
      <c r="E239" s="104"/>
      <c r="F239" s="104"/>
      <c r="G239" s="104"/>
      <c r="H239" s="104"/>
      <c r="I239" s="104"/>
    </row>
    <row r="240" spans="2:9" ht="35.1" customHeight="1">
      <c r="B240" s="211"/>
      <c r="C240" s="104"/>
      <c r="D240" s="201"/>
      <c r="E240" s="104"/>
      <c r="F240" s="104"/>
      <c r="G240" s="104"/>
      <c r="H240" s="104"/>
      <c r="I240" s="104"/>
    </row>
    <row r="241" spans="2:9" ht="35.1" customHeight="1">
      <c r="B241" s="211"/>
      <c r="C241" s="104"/>
      <c r="D241" s="201"/>
      <c r="E241" s="104"/>
      <c r="F241" s="104"/>
      <c r="G241" s="104"/>
      <c r="H241" s="104"/>
      <c r="I241" s="104"/>
    </row>
    <row r="242" spans="2:9" ht="35.1" customHeight="1">
      <c r="B242" s="211"/>
      <c r="C242" s="104"/>
      <c r="D242" s="201"/>
      <c r="E242" s="104"/>
      <c r="F242" s="104"/>
      <c r="G242" s="104"/>
      <c r="H242" s="104"/>
      <c r="I242" s="104"/>
    </row>
    <row r="243" spans="2:9" ht="35.1" customHeight="1">
      <c r="B243" s="211"/>
      <c r="C243" s="104"/>
      <c r="D243" s="201"/>
      <c r="E243" s="104"/>
      <c r="F243" s="104"/>
      <c r="G243" s="104"/>
      <c r="H243" s="104"/>
      <c r="I243" s="104"/>
    </row>
    <row r="244" spans="2:9" ht="35.1" customHeight="1">
      <c r="B244" s="211"/>
      <c r="C244" s="104"/>
      <c r="D244" s="201"/>
      <c r="E244" s="104"/>
      <c r="F244" s="104"/>
      <c r="G244" s="104"/>
      <c r="H244" s="104"/>
      <c r="I244" s="104"/>
    </row>
    <row r="245" spans="2:9" ht="35.1" customHeight="1">
      <c r="B245" s="211"/>
      <c r="C245" s="104"/>
      <c r="D245" s="201"/>
      <c r="E245" s="104"/>
      <c r="F245" s="104"/>
      <c r="G245" s="104"/>
      <c r="H245" s="104"/>
      <c r="I245" s="104"/>
    </row>
    <row r="246" spans="2:9" ht="35.1" customHeight="1">
      <c r="B246" s="211"/>
      <c r="C246" s="104"/>
      <c r="D246" s="201"/>
      <c r="E246" s="104"/>
      <c r="F246" s="104"/>
      <c r="G246" s="104"/>
      <c r="H246" s="104"/>
      <c r="I246" s="104"/>
    </row>
    <row r="247" spans="2:9" ht="35.1" customHeight="1">
      <c r="B247" s="211"/>
      <c r="C247" s="104"/>
      <c r="D247" s="201"/>
      <c r="E247" s="104"/>
      <c r="F247" s="104"/>
      <c r="G247" s="104"/>
      <c r="H247" s="104"/>
      <c r="I247" s="104"/>
    </row>
    <row r="248" spans="2:9" ht="35.1" customHeight="1">
      <c r="B248" s="211"/>
      <c r="C248" s="104"/>
      <c r="D248" s="201"/>
      <c r="E248" s="104"/>
      <c r="F248" s="104"/>
      <c r="G248" s="104"/>
      <c r="H248" s="104"/>
      <c r="I248" s="104"/>
    </row>
    <row r="249" spans="2:9" ht="35.1" customHeight="1">
      <c r="B249" s="211"/>
      <c r="C249" s="104"/>
      <c r="D249" s="201"/>
      <c r="E249" s="104"/>
      <c r="F249" s="104"/>
      <c r="G249" s="104"/>
      <c r="H249" s="104"/>
      <c r="I249" s="104"/>
    </row>
    <row r="250" spans="2:9" ht="35.1" customHeight="1">
      <c r="B250" s="211"/>
      <c r="C250" s="104"/>
      <c r="D250" s="201"/>
      <c r="E250" s="104"/>
      <c r="F250" s="104"/>
      <c r="G250" s="104"/>
      <c r="H250" s="104"/>
      <c r="I250" s="104"/>
    </row>
    <row r="251" spans="2:9" ht="35.1" customHeight="1">
      <c r="B251" s="211"/>
      <c r="C251" s="104"/>
      <c r="D251" s="201"/>
      <c r="E251" s="104"/>
      <c r="F251" s="104"/>
      <c r="G251" s="104"/>
      <c r="H251" s="104"/>
      <c r="I251" s="104"/>
    </row>
    <row r="252" spans="2:9" ht="35.1" customHeight="1">
      <c r="B252" s="211"/>
      <c r="C252" s="104"/>
      <c r="D252" s="201"/>
      <c r="E252" s="104"/>
      <c r="F252" s="104"/>
      <c r="G252" s="104"/>
      <c r="H252" s="104"/>
      <c r="I252" s="104"/>
    </row>
    <row r="253" spans="2:9" ht="35.1" customHeight="1">
      <c r="B253" s="211"/>
      <c r="C253" s="104"/>
      <c r="D253" s="201"/>
      <c r="E253" s="104"/>
      <c r="F253" s="104"/>
      <c r="G253" s="104"/>
      <c r="H253" s="104"/>
      <c r="I253" s="104"/>
    </row>
    <row r="254" spans="2:9" ht="35.1" customHeight="1">
      <c r="B254" s="211"/>
      <c r="C254" s="104"/>
      <c r="D254" s="201"/>
      <c r="E254" s="104"/>
      <c r="F254" s="104"/>
      <c r="G254" s="104"/>
      <c r="H254" s="104"/>
      <c r="I254" s="104"/>
    </row>
    <row r="255" spans="2:9" ht="35.1" customHeight="1">
      <c r="B255" s="211"/>
      <c r="C255" s="104"/>
      <c r="D255" s="201"/>
      <c r="E255" s="104"/>
      <c r="F255" s="104"/>
      <c r="G255" s="104"/>
      <c r="H255" s="104"/>
      <c r="I255" s="104"/>
    </row>
    <row r="256" spans="2:9" ht="35.1" customHeight="1">
      <c r="B256" s="211"/>
      <c r="C256" s="104"/>
      <c r="D256" s="201"/>
      <c r="E256" s="104"/>
      <c r="F256" s="104"/>
      <c r="G256" s="104"/>
      <c r="H256" s="104"/>
      <c r="I256" s="104"/>
    </row>
    <row r="257" spans="2:9" ht="35.1" customHeight="1">
      <c r="B257" s="211"/>
      <c r="C257" s="104"/>
      <c r="D257" s="201"/>
      <c r="E257" s="104"/>
      <c r="F257" s="104"/>
      <c r="G257" s="104"/>
      <c r="H257" s="104"/>
      <c r="I257" s="104"/>
    </row>
    <row r="258" spans="2:9" ht="35.1" customHeight="1">
      <c r="B258" s="211"/>
      <c r="C258" s="104"/>
      <c r="D258" s="201"/>
      <c r="E258" s="104"/>
      <c r="F258" s="104"/>
      <c r="G258" s="104"/>
      <c r="H258" s="104"/>
      <c r="I258" s="104"/>
    </row>
    <row r="259" spans="2:9" ht="35.1" customHeight="1">
      <c r="B259" s="211"/>
      <c r="C259" s="104"/>
      <c r="D259" s="201"/>
      <c r="E259" s="104"/>
      <c r="F259" s="104"/>
      <c r="G259" s="104"/>
      <c r="H259" s="104"/>
      <c r="I259" s="104"/>
    </row>
    <row r="260" spans="2:9" ht="35.1" customHeight="1">
      <c r="B260" s="211"/>
      <c r="C260" s="104"/>
      <c r="D260" s="201"/>
      <c r="E260" s="104"/>
      <c r="F260" s="104"/>
      <c r="G260" s="104"/>
      <c r="H260" s="104"/>
      <c r="I260" s="104"/>
    </row>
    <row r="261" spans="2:9" ht="35.1" customHeight="1">
      <c r="B261" s="211"/>
      <c r="C261" s="104"/>
      <c r="D261" s="201"/>
      <c r="E261" s="104"/>
      <c r="F261" s="104"/>
      <c r="G261" s="104"/>
      <c r="H261" s="104"/>
      <c r="I261" s="104"/>
    </row>
    <row r="262" spans="2:9" ht="35.1" customHeight="1">
      <c r="B262" s="211"/>
      <c r="C262" s="104"/>
      <c r="D262" s="201"/>
      <c r="E262" s="104"/>
      <c r="F262" s="104"/>
      <c r="G262" s="104"/>
      <c r="H262" s="104"/>
      <c r="I262" s="104"/>
    </row>
    <row r="263" spans="2:9" ht="35.1" customHeight="1">
      <c r="B263" s="211"/>
      <c r="C263" s="104"/>
      <c r="D263" s="201"/>
      <c r="E263" s="104"/>
      <c r="F263" s="104"/>
      <c r="G263" s="104"/>
      <c r="H263" s="104"/>
      <c r="I263" s="104"/>
    </row>
    <row r="264" spans="2:9" ht="35.1" customHeight="1">
      <c r="B264" s="211"/>
      <c r="C264" s="104"/>
      <c r="D264" s="201"/>
      <c r="E264" s="104"/>
      <c r="F264" s="104"/>
      <c r="G264" s="104"/>
      <c r="H264" s="104"/>
      <c r="I264" s="104"/>
    </row>
    <row r="265" spans="2:9" ht="35.1" customHeight="1">
      <c r="B265" s="211"/>
      <c r="C265" s="104"/>
      <c r="D265" s="201"/>
      <c r="E265" s="104"/>
      <c r="F265" s="104"/>
      <c r="G265" s="104"/>
      <c r="H265" s="104"/>
      <c r="I265" s="104"/>
    </row>
    <row r="266" spans="2:9" ht="35.1" customHeight="1">
      <c r="B266" s="211"/>
      <c r="C266" s="104"/>
      <c r="D266" s="201"/>
      <c r="E266" s="104"/>
      <c r="F266" s="104"/>
      <c r="G266" s="104"/>
      <c r="H266" s="104"/>
      <c r="I266" s="104"/>
    </row>
    <row r="267" spans="2:9" ht="35.1" customHeight="1">
      <c r="B267" s="211"/>
      <c r="C267" s="104"/>
      <c r="D267" s="201"/>
      <c r="E267" s="104"/>
      <c r="F267" s="104"/>
      <c r="G267" s="104"/>
      <c r="H267" s="104"/>
      <c r="I267" s="104"/>
    </row>
    <row r="268" spans="2:9" ht="35.1" customHeight="1">
      <c r="B268" s="211"/>
      <c r="C268" s="104"/>
      <c r="D268" s="201"/>
      <c r="E268" s="104"/>
      <c r="F268" s="104"/>
      <c r="G268" s="104"/>
      <c r="H268" s="104"/>
      <c r="I268" s="104"/>
    </row>
    <row r="269" spans="2:9" ht="35.1" customHeight="1">
      <c r="B269" s="211"/>
      <c r="C269" s="104"/>
      <c r="D269" s="201"/>
      <c r="E269" s="104"/>
      <c r="F269" s="104"/>
      <c r="G269" s="104"/>
      <c r="H269" s="104"/>
      <c r="I269" s="104"/>
    </row>
    <row r="270" spans="2:9" ht="35.1" customHeight="1">
      <c r="B270" s="211"/>
      <c r="C270" s="104"/>
      <c r="D270" s="201"/>
      <c r="E270" s="104"/>
      <c r="F270" s="104"/>
      <c r="G270" s="104"/>
      <c r="H270" s="104"/>
      <c r="I270" s="104"/>
    </row>
    <row r="271" spans="2:9" ht="35.1" customHeight="1">
      <c r="B271" s="211"/>
      <c r="C271" s="104"/>
      <c r="D271" s="201"/>
      <c r="E271" s="104"/>
      <c r="F271" s="104"/>
      <c r="G271" s="104"/>
      <c r="H271" s="104"/>
      <c r="I271" s="104"/>
    </row>
    <row r="272" spans="2:9" ht="35.1" customHeight="1">
      <c r="B272" s="211"/>
      <c r="C272" s="104"/>
      <c r="D272" s="201"/>
      <c r="E272" s="104"/>
      <c r="F272" s="104"/>
      <c r="G272" s="104"/>
      <c r="H272" s="104"/>
      <c r="I272" s="104"/>
    </row>
    <row r="273" spans="2:9" ht="35.1" customHeight="1">
      <c r="B273" s="211"/>
      <c r="C273" s="104"/>
      <c r="D273" s="201"/>
      <c r="E273" s="104"/>
      <c r="F273" s="104"/>
      <c r="G273" s="104"/>
      <c r="H273" s="104"/>
      <c r="I273" s="104"/>
    </row>
    <row r="274" spans="2:9" ht="35.1" customHeight="1">
      <c r="B274" s="211"/>
      <c r="C274" s="104"/>
      <c r="D274" s="201"/>
      <c r="E274" s="104"/>
      <c r="F274" s="104"/>
      <c r="G274" s="104"/>
      <c r="H274" s="104"/>
      <c r="I274" s="104"/>
    </row>
    <row r="275" spans="2:9" ht="35.1" customHeight="1">
      <c r="B275" s="211"/>
      <c r="C275" s="104"/>
      <c r="D275" s="201"/>
      <c r="E275" s="104"/>
      <c r="F275" s="104"/>
      <c r="G275" s="104"/>
      <c r="H275" s="104"/>
      <c r="I275" s="104"/>
    </row>
    <row r="276" spans="2:9" ht="35.1" customHeight="1">
      <c r="B276" s="211"/>
      <c r="C276" s="104"/>
      <c r="D276" s="201"/>
      <c r="E276" s="104"/>
      <c r="F276" s="104"/>
      <c r="G276" s="104"/>
      <c r="H276" s="104"/>
      <c r="I276" s="104"/>
    </row>
    <row r="277" spans="2:9" ht="35.1" customHeight="1">
      <c r="B277" s="211"/>
      <c r="C277" s="104"/>
      <c r="D277" s="201"/>
      <c r="E277" s="104"/>
      <c r="F277" s="104"/>
      <c r="G277" s="104"/>
      <c r="H277" s="104"/>
      <c r="I277" s="104"/>
    </row>
    <row r="278" spans="2:9" ht="35.1" customHeight="1">
      <c r="B278" s="211"/>
      <c r="C278" s="104"/>
      <c r="D278" s="201"/>
      <c r="E278" s="104"/>
      <c r="F278" s="104"/>
      <c r="G278" s="104"/>
      <c r="H278" s="104"/>
      <c r="I278" s="104"/>
    </row>
    <row r="279" spans="2:9" ht="35.1" customHeight="1">
      <c r="B279" s="211"/>
      <c r="C279" s="104"/>
      <c r="D279" s="201"/>
      <c r="E279" s="104"/>
      <c r="F279" s="104"/>
      <c r="G279" s="104"/>
      <c r="H279" s="104"/>
      <c r="I279" s="104"/>
    </row>
    <row r="280" spans="2:9" ht="35.1" customHeight="1">
      <c r="B280" s="211"/>
      <c r="C280" s="104"/>
      <c r="D280" s="201"/>
      <c r="E280" s="104"/>
      <c r="F280" s="104"/>
      <c r="G280" s="104"/>
      <c r="H280" s="104"/>
      <c r="I280" s="104"/>
    </row>
    <row r="281" spans="2:9" ht="35.1" customHeight="1">
      <c r="B281" s="211"/>
      <c r="C281" s="104"/>
      <c r="D281" s="201"/>
      <c r="E281" s="104"/>
      <c r="F281" s="104"/>
      <c r="G281" s="104"/>
      <c r="H281" s="104"/>
      <c r="I281" s="104"/>
    </row>
    <row r="282" spans="2:9" ht="35.1" customHeight="1">
      <c r="B282" s="211"/>
      <c r="C282" s="104"/>
      <c r="D282" s="201"/>
      <c r="E282" s="104"/>
      <c r="F282" s="104"/>
      <c r="G282" s="104"/>
      <c r="H282" s="104"/>
      <c r="I282" s="104"/>
    </row>
    <row r="283" spans="2:9" ht="35.1" customHeight="1">
      <c r="B283" s="211"/>
      <c r="C283" s="104"/>
      <c r="D283" s="201"/>
      <c r="E283" s="104"/>
      <c r="F283" s="104"/>
      <c r="G283" s="104"/>
      <c r="H283" s="104"/>
      <c r="I283" s="104"/>
    </row>
    <row r="284" spans="2:9" ht="35.1" customHeight="1">
      <c r="B284" s="211"/>
      <c r="C284" s="104"/>
      <c r="D284" s="201"/>
      <c r="E284" s="104"/>
      <c r="F284" s="104"/>
      <c r="G284" s="104"/>
      <c r="H284" s="104"/>
      <c r="I284" s="104"/>
    </row>
    <row r="285" spans="2:9" ht="35.1" customHeight="1">
      <c r="B285" s="211"/>
      <c r="C285" s="104"/>
      <c r="D285" s="201"/>
      <c r="E285" s="104"/>
      <c r="F285" s="104"/>
      <c r="G285" s="104"/>
      <c r="H285" s="104"/>
      <c r="I285" s="104"/>
    </row>
    <row r="286" spans="2:9" ht="35.1" customHeight="1">
      <c r="B286" s="211"/>
      <c r="C286" s="104"/>
      <c r="D286" s="201"/>
      <c r="E286" s="104"/>
      <c r="F286" s="104"/>
      <c r="G286" s="104"/>
      <c r="H286" s="104"/>
      <c r="I286" s="104"/>
    </row>
    <row r="287" spans="2:9" ht="35.1" customHeight="1">
      <c r="B287" s="211"/>
      <c r="C287" s="104"/>
      <c r="D287" s="201"/>
      <c r="E287" s="104"/>
      <c r="F287" s="104"/>
      <c r="G287" s="104"/>
      <c r="H287" s="104"/>
      <c r="I287" s="104"/>
    </row>
    <row r="288" spans="2:9" ht="35.1" customHeight="1">
      <c r="B288" s="211"/>
      <c r="C288" s="104"/>
      <c r="D288" s="201"/>
      <c r="E288" s="104"/>
      <c r="F288" s="104"/>
      <c r="G288" s="104"/>
      <c r="H288" s="104"/>
      <c r="I288" s="104"/>
    </row>
    <row r="289" spans="2:9" ht="35.1" customHeight="1">
      <c r="B289" s="211"/>
      <c r="C289" s="104"/>
      <c r="D289" s="201"/>
      <c r="E289" s="104"/>
      <c r="F289" s="104"/>
      <c r="G289" s="104"/>
      <c r="H289" s="104"/>
      <c r="I289" s="104"/>
    </row>
    <row r="290" spans="2:9" ht="35.1" customHeight="1">
      <c r="B290" s="211"/>
      <c r="C290" s="104"/>
      <c r="D290" s="201"/>
      <c r="E290" s="104"/>
      <c r="F290" s="104"/>
      <c r="G290" s="104"/>
      <c r="H290" s="104"/>
      <c r="I290" s="104"/>
    </row>
    <row r="291" spans="2:9" ht="35.1" customHeight="1">
      <c r="B291" s="211"/>
      <c r="C291" s="104"/>
      <c r="D291" s="201"/>
      <c r="E291" s="104"/>
      <c r="F291" s="104"/>
      <c r="G291" s="104"/>
      <c r="H291" s="104"/>
      <c r="I291" s="104"/>
    </row>
    <row r="292" spans="2:9" ht="35.1" customHeight="1">
      <c r="B292" s="211"/>
      <c r="C292" s="104"/>
      <c r="D292" s="201"/>
      <c r="E292" s="104"/>
      <c r="F292" s="104"/>
      <c r="G292" s="104"/>
      <c r="H292" s="104"/>
      <c r="I292" s="104"/>
    </row>
    <row r="293" spans="2:9" ht="35.1" customHeight="1">
      <c r="B293" s="211"/>
      <c r="C293" s="104"/>
      <c r="D293" s="201"/>
      <c r="E293" s="104"/>
      <c r="F293" s="104"/>
      <c r="G293" s="104"/>
      <c r="H293" s="104"/>
      <c r="I293" s="104"/>
    </row>
    <row r="294" spans="2:9" ht="35.1" customHeight="1">
      <c r="B294" s="211"/>
      <c r="C294" s="104"/>
      <c r="D294" s="201"/>
      <c r="E294" s="104"/>
      <c r="F294" s="104"/>
      <c r="G294" s="104"/>
      <c r="H294" s="104"/>
      <c r="I294" s="104"/>
    </row>
    <row r="295" spans="2:9" ht="35.1" customHeight="1">
      <c r="B295" s="211"/>
      <c r="C295" s="104"/>
      <c r="D295" s="201"/>
      <c r="E295" s="104"/>
      <c r="F295" s="104"/>
      <c r="G295" s="104"/>
      <c r="H295" s="104"/>
      <c r="I295" s="104"/>
    </row>
    <row r="296" spans="2:9" ht="35.1" customHeight="1">
      <c r="B296" s="211"/>
      <c r="C296" s="104"/>
      <c r="D296" s="201"/>
      <c r="E296" s="104"/>
      <c r="F296" s="104"/>
      <c r="G296" s="104"/>
      <c r="H296" s="104"/>
      <c r="I296" s="104"/>
    </row>
    <row r="297" spans="2:9" ht="35.1" customHeight="1">
      <c r="B297" s="211"/>
      <c r="C297" s="104"/>
      <c r="D297" s="201"/>
      <c r="E297" s="104"/>
      <c r="F297" s="104"/>
      <c r="G297" s="104"/>
      <c r="H297" s="104"/>
      <c r="I297" s="104"/>
    </row>
    <row r="298" spans="2:9" ht="35.1" customHeight="1">
      <c r="B298" s="211"/>
      <c r="C298" s="104"/>
      <c r="D298" s="201"/>
      <c r="E298" s="104"/>
      <c r="F298" s="104"/>
      <c r="G298" s="104"/>
      <c r="H298" s="104"/>
      <c r="I298" s="104"/>
    </row>
    <row r="299" spans="2:9" ht="35.1" customHeight="1">
      <c r="B299" s="211"/>
      <c r="C299" s="104"/>
      <c r="D299" s="201"/>
      <c r="E299" s="104"/>
      <c r="F299" s="104"/>
      <c r="G299" s="104"/>
      <c r="H299" s="104"/>
      <c r="I299" s="104"/>
    </row>
    <row r="300" spans="2:9" ht="35.1" customHeight="1">
      <c r="B300" s="211"/>
      <c r="C300" s="104"/>
      <c r="D300" s="201"/>
      <c r="E300" s="104"/>
      <c r="F300" s="104"/>
      <c r="G300" s="104"/>
      <c r="H300" s="104"/>
      <c r="I300" s="104"/>
    </row>
    <row r="301" spans="2:9" ht="35.1" customHeight="1">
      <c r="B301" s="211"/>
      <c r="C301" s="104"/>
      <c r="D301" s="201"/>
      <c r="E301" s="104"/>
      <c r="F301" s="104"/>
      <c r="G301" s="104"/>
      <c r="H301" s="104"/>
      <c r="I301" s="104"/>
    </row>
    <row r="302" spans="2:9" ht="35.1" customHeight="1">
      <c r="B302" s="211"/>
      <c r="C302" s="104"/>
      <c r="D302" s="201"/>
      <c r="E302" s="104"/>
      <c r="F302" s="104"/>
      <c r="G302" s="104"/>
      <c r="H302" s="104"/>
      <c r="I302" s="104"/>
    </row>
    <row r="303" spans="2:9" ht="35.1" customHeight="1">
      <c r="B303" s="211"/>
      <c r="C303" s="104"/>
      <c r="D303" s="201"/>
      <c r="E303" s="104"/>
      <c r="F303" s="104"/>
      <c r="G303" s="104"/>
      <c r="H303" s="104"/>
      <c r="I303" s="104"/>
    </row>
    <row r="304" spans="2:9" ht="35.1" customHeight="1">
      <c r="B304" s="211"/>
      <c r="C304" s="104"/>
      <c r="D304" s="201"/>
      <c r="E304" s="104"/>
      <c r="F304" s="104"/>
      <c r="G304" s="104"/>
      <c r="H304" s="104"/>
      <c r="I304" s="104"/>
    </row>
    <row r="305" spans="2:9" ht="35.1" customHeight="1">
      <c r="B305" s="211"/>
      <c r="C305" s="104"/>
      <c r="D305" s="201"/>
      <c r="E305" s="104"/>
      <c r="F305" s="104"/>
      <c r="G305" s="104"/>
      <c r="H305" s="104"/>
      <c r="I305" s="104"/>
    </row>
    <row r="306" spans="2:9" ht="35.1" customHeight="1">
      <c r="B306" s="211"/>
      <c r="C306" s="104"/>
      <c r="D306" s="201"/>
      <c r="E306" s="104"/>
      <c r="F306" s="104"/>
      <c r="G306" s="104"/>
      <c r="H306" s="104"/>
      <c r="I306" s="104"/>
    </row>
    <row r="307" spans="2:9" ht="35.1" customHeight="1">
      <c r="B307" s="211"/>
      <c r="C307" s="104"/>
      <c r="D307" s="201"/>
      <c r="E307" s="104"/>
      <c r="F307" s="104"/>
      <c r="G307" s="104"/>
      <c r="H307" s="104"/>
      <c r="I307" s="104"/>
    </row>
    <row r="308" spans="2:9" ht="35.1" customHeight="1">
      <c r="B308" s="211"/>
      <c r="C308" s="104"/>
      <c r="D308" s="201"/>
      <c r="E308" s="104"/>
      <c r="F308" s="104"/>
      <c r="G308" s="104"/>
      <c r="H308" s="104"/>
      <c r="I308" s="104"/>
    </row>
    <row r="309" spans="2:9" ht="35.1" customHeight="1">
      <c r="B309" s="211"/>
      <c r="C309" s="104"/>
      <c r="D309" s="201"/>
      <c r="E309" s="104"/>
      <c r="F309" s="104"/>
      <c r="G309" s="104"/>
      <c r="H309" s="104"/>
      <c r="I309" s="104"/>
    </row>
    <row r="310" spans="2:9" ht="35.1" customHeight="1">
      <c r="B310" s="211"/>
      <c r="C310" s="104"/>
      <c r="D310" s="201"/>
      <c r="E310" s="104"/>
      <c r="F310" s="104"/>
      <c r="G310" s="104"/>
      <c r="H310" s="104"/>
      <c r="I310" s="104"/>
    </row>
    <row r="311" spans="2:9" ht="35.1" customHeight="1">
      <c r="B311" s="211"/>
      <c r="C311" s="104"/>
      <c r="D311" s="201"/>
      <c r="E311" s="104"/>
      <c r="F311" s="104"/>
      <c r="G311" s="104"/>
      <c r="H311" s="104"/>
      <c r="I311" s="104"/>
    </row>
    <row r="312" spans="2:9" ht="35.1" customHeight="1">
      <c r="B312" s="211"/>
      <c r="C312" s="104"/>
      <c r="D312" s="201"/>
      <c r="E312" s="104"/>
      <c r="F312" s="104"/>
      <c r="G312" s="104"/>
      <c r="H312" s="104"/>
      <c r="I312" s="104"/>
    </row>
    <row r="313" spans="2:9" ht="35.1" customHeight="1">
      <c r="B313" s="211"/>
      <c r="C313" s="104"/>
      <c r="D313" s="201"/>
      <c r="E313" s="104"/>
      <c r="F313" s="104"/>
      <c r="G313" s="104"/>
      <c r="H313" s="104"/>
      <c r="I313" s="104"/>
    </row>
    <row r="314" spans="2:9" ht="35.1" customHeight="1">
      <c r="B314" s="211"/>
      <c r="C314" s="104"/>
      <c r="D314" s="201"/>
      <c r="E314" s="104"/>
      <c r="F314" s="104"/>
      <c r="G314" s="104"/>
      <c r="H314" s="104"/>
      <c r="I314" s="104"/>
    </row>
    <row r="315" spans="2:9" ht="35.1" customHeight="1">
      <c r="B315" s="211"/>
      <c r="C315" s="104"/>
      <c r="D315" s="201"/>
      <c r="E315" s="104"/>
      <c r="F315" s="104"/>
      <c r="G315" s="104"/>
      <c r="H315" s="104"/>
      <c r="I315" s="104"/>
    </row>
    <row r="316" spans="2:9" ht="35.1" customHeight="1">
      <c r="B316" s="211"/>
      <c r="C316" s="104"/>
      <c r="D316" s="201"/>
      <c r="E316" s="104"/>
      <c r="F316" s="104"/>
      <c r="G316" s="104"/>
      <c r="H316" s="104"/>
      <c r="I316" s="104"/>
    </row>
    <row r="317" spans="2:9" ht="35.1" customHeight="1">
      <c r="B317" s="211"/>
      <c r="C317" s="104"/>
      <c r="D317" s="201"/>
      <c r="E317" s="104"/>
      <c r="F317" s="104"/>
      <c r="G317" s="104"/>
      <c r="H317" s="104"/>
      <c r="I317" s="104"/>
    </row>
    <row r="318" spans="2:9" ht="35.1" customHeight="1">
      <c r="B318" s="211"/>
      <c r="C318" s="104"/>
      <c r="D318" s="201"/>
      <c r="E318" s="104"/>
      <c r="F318" s="104"/>
      <c r="G318" s="104"/>
      <c r="H318" s="104"/>
      <c r="I318" s="104"/>
    </row>
    <row r="319" spans="2:9" ht="35.1" customHeight="1">
      <c r="B319" s="211"/>
      <c r="C319" s="104"/>
      <c r="D319" s="201"/>
      <c r="E319" s="104"/>
      <c r="F319" s="104"/>
      <c r="G319" s="104"/>
      <c r="H319" s="104"/>
      <c r="I319" s="104"/>
    </row>
    <row r="320" spans="2:9" ht="35.1" customHeight="1">
      <c r="B320" s="211"/>
      <c r="C320" s="104"/>
      <c r="D320" s="201"/>
      <c r="E320" s="104"/>
      <c r="F320" s="104"/>
      <c r="G320" s="104"/>
      <c r="H320" s="104"/>
      <c r="I320" s="104"/>
    </row>
    <row r="321" spans="2:9" ht="35.1" customHeight="1">
      <c r="B321" s="211"/>
      <c r="C321" s="104"/>
      <c r="D321" s="201"/>
      <c r="E321" s="104"/>
      <c r="F321" s="104"/>
      <c r="G321" s="104"/>
      <c r="H321" s="104"/>
      <c r="I321" s="104"/>
    </row>
    <row r="322" spans="2:9" ht="35.1" customHeight="1">
      <c r="B322" s="211"/>
      <c r="C322" s="104"/>
      <c r="D322" s="201"/>
      <c r="E322" s="104"/>
      <c r="F322" s="104"/>
      <c r="G322" s="104"/>
      <c r="H322" s="104"/>
      <c r="I322" s="104"/>
    </row>
    <row r="323" spans="2:9" ht="35.1" customHeight="1">
      <c r="B323" s="211"/>
      <c r="C323" s="104"/>
      <c r="D323" s="201"/>
      <c r="E323" s="104"/>
      <c r="F323" s="104"/>
      <c r="G323" s="104"/>
      <c r="H323" s="104"/>
      <c r="I323" s="104"/>
    </row>
    <row r="324" spans="2:9" ht="35.1" customHeight="1">
      <c r="B324" s="211"/>
      <c r="C324" s="104"/>
      <c r="D324" s="201"/>
      <c r="E324" s="104"/>
      <c r="F324" s="104"/>
      <c r="G324" s="104"/>
      <c r="H324" s="104"/>
      <c r="I324" s="104"/>
    </row>
    <row r="325" spans="2:9" ht="35.1" customHeight="1">
      <c r="B325" s="211"/>
      <c r="C325" s="104"/>
      <c r="D325" s="201"/>
      <c r="E325" s="104"/>
      <c r="F325" s="104"/>
      <c r="G325" s="104"/>
      <c r="H325" s="104"/>
      <c r="I325" s="104"/>
    </row>
    <row r="326" spans="2:9" ht="35.1" customHeight="1">
      <c r="B326" s="211"/>
      <c r="C326" s="104"/>
      <c r="D326" s="201"/>
      <c r="E326" s="104"/>
      <c r="F326" s="104"/>
      <c r="G326" s="104"/>
      <c r="H326" s="104"/>
      <c r="I326" s="104"/>
    </row>
    <row r="327" spans="2:9" ht="35.1" customHeight="1">
      <c r="B327" s="211"/>
      <c r="C327" s="104"/>
      <c r="D327" s="201"/>
      <c r="E327" s="104"/>
      <c r="F327" s="104"/>
      <c r="G327" s="104"/>
      <c r="H327" s="104"/>
      <c r="I327" s="104"/>
    </row>
    <row r="328" spans="2:9" ht="35.1" customHeight="1">
      <c r="B328" s="211"/>
      <c r="C328" s="104"/>
      <c r="D328" s="201"/>
      <c r="E328" s="104"/>
      <c r="F328" s="104"/>
      <c r="G328" s="104"/>
      <c r="H328" s="104"/>
      <c r="I328" s="104"/>
    </row>
    <row r="329" spans="2:9" ht="35.1" customHeight="1">
      <c r="B329" s="211"/>
      <c r="C329" s="104"/>
      <c r="D329" s="201"/>
      <c r="E329" s="104"/>
      <c r="F329" s="104"/>
      <c r="G329" s="104"/>
      <c r="H329" s="104"/>
      <c r="I329" s="104"/>
    </row>
    <row r="330" spans="2:9" ht="35.1" customHeight="1">
      <c r="B330" s="211"/>
      <c r="C330" s="104"/>
      <c r="D330" s="201"/>
      <c r="E330" s="104"/>
      <c r="F330" s="104"/>
      <c r="G330" s="104"/>
      <c r="H330" s="104"/>
      <c r="I330" s="104"/>
    </row>
    <row r="331" spans="2:9" ht="35.1" customHeight="1">
      <c r="B331" s="211"/>
      <c r="C331" s="104"/>
      <c r="D331" s="201"/>
      <c r="E331" s="104"/>
      <c r="F331" s="104"/>
      <c r="G331" s="104"/>
      <c r="H331" s="104"/>
      <c r="I331" s="104"/>
    </row>
    <row r="332" spans="2:9" ht="35.1" customHeight="1">
      <c r="B332" s="211"/>
      <c r="C332" s="104"/>
      <c r="D332" s="201"/>
      <c r="E332" s="104"/>
      <c r="F332" s="104"/>
      <c r="G332" s="104"/>
      <c r="H332" s="104"/>
      <c r="I332" s="104"/>
    </row>
    <row r="333" spans="2:9" ht="35.1" customHeight="1">
      <c r="B333" s="211"/>
      <c r="C333" s="104"/>
      <c r="D333" s="201"/>
      <c r="E333" s="104"/>
      <c r="F333" s="104"/>
      <c r="G333" s="104"/>
      <c r="H333" s="104"/>
      <c r="I333" s="104"/>
    </row>
    <row r="334" spans="2:9" ht="35.1" customHeight="1">
      <c r="B334" s="211"/>
      <c r="C334" s="104"/>
      <c r="D334" s="201"/>
      <c r="E334" s="104"/>
      <c r="F334" s="104"/>
      <c r="G334" s="104"/>
      <c r="H334" s="104"/>
      <c r="I334" s="104"/>
    </row>
    <row r="335" spans="2:9" ht="35.1" customHeight="1">
      <c r="B335" s="211"/>
      <c r="C335" s="104"/>
      <c r="D335" s="201"/>
      <c r="E335" s="104"/>
      <c r="F335" s="104"/>
      <c r="G335" s="104"/>
      <c r="H335" s="104"/>
      <c r="I335" s="104"/>
    </row>
    <row r="336" spans="2:9" ht="35.1" customHeight="1">
      <c r="B336" s="211"/>
      <c r="C336" s="104"/>
      <c r="D336" s="201"/>
      <c r="E336" s="104"/>
      <c r="F336" s="104"/>
      <c r="G336" s="104"/>
      <c r="H336" s="104"/>
      <c r="I336" s="104"/>
    </row>
    <row r="337" spans="2:9" ht="35.1" customHeight="1">
      <c r="B337" s="211"/>
      <c r="C337" s="104"/>
      <c r="D337" s="201"/>
      <c r="E337" s="104"/>
      <c r="F337" s="104"/>
      <c r="G337" s="104"/>
      <c r="H337" s="104"/>
      <c r="I337" s="104"/>
    </row>
    <row r="338" spans="2:9" ht="35.1" customHeight="1">
      <c r="B338" s="211"/>
      <c r="C338" s="104"/>
      <c r="D338" s="201"/>
      <c r="E338" s="104"/>
      <c r="F338" s="104"/>
      <c r="G338" s="104"/>
      <c r="H338" s="104"/>
      <c r="I338" s="104"/>
    </row>
    <row r="339" spans="2:9" ht="35.1" customHeight="1">
      <c r="B339" s="211"/>
      <c r="C339" s="104"/>
      <c r="D339" s="201"/>
      <c r="E339" s="104"/>
      <c r="F339" s="104"/>
      <c r="G339" s="104"/>
      <c r="H339" s="104"/>
      <c r="I339" s="104"/>
    </row>
    <row r="340" spans="2:9" ht="35.1" customHeight="1">
      <c r="B340" s="211"/>
      <c r="C340" s="104"/>
      <c r="D340" s="201"/>
      <c r="E340" s="104"/>
      <c r="F340" s="104"/>
      <c r="G340" s="104"/>
      <c r="H340" s="104"/>
      <c r="I340" s="104"/>
    </row>
    <row r="341" spans="2:9" ht="35.1" customHeight="1">
      <c r="B341" s="211"/>
      <c r="C341" s="104"/>
      <c r="D341" s="201"/>
      <c r="E341" s="104"/>
      <c r="F341" s="104"/>
      <c r="G341" s="104"/>
      <c r="H341" s="104"/>
      <c r="I341" s="104"/>
    </row>
    <row r="342" spans="2:9" ht="35.1" customHeight="1">
      <c r="B342" s="211"/>
      <c r="C342" s="104"/>
      <c r="D342" s="201"/>
      <c r="E342" s="104"/>
      <c r="F342" s="104"/>
      <c r="G342" s="104"/>
      <c r="H342" s="104"/>
      <c r="I342" s="104"/>
    </row>
    <row r="343" spans="2:9" ht="35.1" customHeight="1">
      <c r="B343" s="211"/>
      <c r="C343" s="104"/>
      <c r="D343" s="201"/>
      <c r="E343" s="104"/>
      <c r="F343" s="104"/>
      <c r="G343" s="104"/>
      <c r="H343" s="104"/>
      <c r="I343" s="104"/>
    </row>
    <row r="344" spans="2:9" ht="35.1" customHeight="1">
      <c r="B344" s="211"/>
      <c r="C344" s="104"/>
      <c r="D344" s="201"/>
      <c r="E344" s="104"/>
      <c r="F344" s="104"/>
      <c r="G344" s="104"/>
      <c r="H344" s="104"/>
      <c r="I344" s="104"/>
    </row>
    <row r="345" spans="2:9" ht="35.1" customHeight="1">
      <c r="B345" s="211"/>
      <c r="C345" s="104"/>
      <c r="D345" s="201"/>
      <c r="E345" s="104"/>
      <c r="F345" s="104"/>
      <c r="G345" s="104"/>
      <c r="H345" s="104"/>
      <c r="I345" s="104"/>
    </row>
    <row r="346" spans="2:9" ht="35.1" customHeight="1">
      <c r="B346" s="211"/>
      <c r="C346" s="104"/>
      <c r="D346" s="201"/>
      <c r="E346" s="104"/>
      <c r="F346" s="104"/>
      <c r="G346" s="104"/>
      <c r="H346" s="104"/>
      <c r="I346" s="104"/>
    </row>
    <row r="347" spans="2:9" ht="35.1" customHeight="1">
      <c r="B347" s="211"/>
      <c r="C347" s="104"/>
      <c r="D347" s="201"/>
      <c r="E347" s="104"/>
      <c r="F347" s="104"/>
      <c r="G347" s="104"/>
      <c r="H347" s="104"/>
      <c r="I347" s="104"/>
    </row>
    <row r="348" spans="2:9" ht="35.1" customHeight="1">
      <c r="B348" s="211"/>
      <c r="C348" s="104"/>
      <c r="D348" s="201"/>
      <c r="E348" s="104"/>
      <c r="F348" s="104"/>
      <c r="G348" s="104"/>
      <c r="H348" s="104"/>
      <c r="I348" s="104"/>
    </row>
    <row r="349" spans="2:9" ht="35.1" customHeight="1">
      <c r="B349" s="211"/>
      <c r="C349" s="104"/>
      <c r="D349" s="201"/>
      <c r="E349" s="104"/>
      <c r="F349" s="104"/>
      <c r="G349" s="104"/>
      <c r="H349" s="104"/>
      <c r="I349" s="104"/>
    </row>
    <row r="350" spans="2:9" ht="35.1" customHeight="1">
      <c r="B350" s="211"/>
      <c r="C350" s="104"/>
      <c r="D350" s="201"/>
      <c r="E350" s="104"/>
      <c r="F350" s="104"/>
      <c r="G350" s="104"/>
      <c r="H350" s="104"/>
      <c r="I350" s="104"/>
    </row>
    <row r="351" spans="2:9" ht="35.1" customHeight="1">
      <c r="B351" s="211"/>
      <c r="C351" s="104"/>
      <c r="D351" s="201"/>
      <c r="E351" s="104"/>
      <c r="F351" s="104"/>
      <c r="G351" s="104"/>
      <c r="H351" s="104"/>
      <c r="I351" s="104"/>
    </row>
    <row r="352" spans="2:9" ht="35.1" customHeight="1">
      <c r="B352" s="211"/>
      <c r="C352" s="104"/>
      <c r="D352" s="201"/>
      <c r="E352" s="104"/>
      <c r="F352" s="104"/>
      <c r="G352" s="104"/>
      <c r="H352" s="104"/>
      <c r="I352" s="104"/>
    </row>
    <row r="353" spans="2:9" ht="35.1" customHeight="1">
      <c r="B353" s="211"/>
      <c r="C353" s="104"/>
      <c r="D353" s="201"/>
      <c r="E353" s="104"/>
      <c r="F353" s="104"/>
      <c r="G353" s="104"/>
      <c r="H353" s="104"/>
      <c r="I353" s="104"/>
    </row>
    <row r="354" spans="2:9" ht="35.1" customHeight="1">
      <c r="B354" s="211"/>
      <c r="C354" s="104"/>
      <c r="D354" s="201"/>
      <c r="E354" s="104"/>
      <c r="F354" s="104"/>
      <c r="G354" s="104"/>
      <c r="H354" s="104"/>
      <c r="I354" s="104"/>
    </row>
    <row r="355" spans="2:9" ht="35.1" customHeight="1">
      <c r="B355" s="211"/>
      <c r="C355" s="104"/>
      <c r="D355" s="201"/>
      <c r="E355" s="104"/>
      <c r="F355" s="104"/>
      <c r="G355" s="104"/>
      <c r="H355" s="104"/>
      <c r="I355" s="104"/>
    </row>
    <row r="356" spans="2:9" ht="35.1" customHeight="1">
      <c r="B356" s="211"/>
      <c r="C356" s="104"/>
      <c r="D356" s="201"/>
      <c r="E356" s="104"/>
      <c r="F356" s="104"/>
      <c r="G356" s="104"/>
      <c r="H356" s="104"/>
      <c r="I356" s="104"/>
    </row>
    <row r="357" spans="2:9" ht="35.1" customHeight="1">
      <c r="B357" s="211"/>
      <c r="C357" s="104"/>
      <c r="D357" s="201"/>
      <c r="E357" s="104"/>
      <c r="F357" s="104"/>
      <c r="G357" s="104"/>
      <c r="H357" s="104"/>
      <c r="I357" s="104"/>
    </row>
    <row r="358" spans="2:9" ht="35.1" customHeight="1">
      <c r="B358" s="211"/>
      <c r="C358" s="104"/>
      <c r="D358" s="201"/>
      <c r="E358" s="104"/>
      <c r="F358" s="104"/>
      <c r="G358" s="104"/>
      <c r="H358" s="104"/>
      <c r="I358" s="104"/>
    </row>
    <row r="359" spans="2:9" ht="35.1" customHeight="1">
      <c r="B359" s="211"/>
      <c r="C359" s="104"/>
      <c r="D359" s="201"/>
      <c r="E359" s="104"/>
      <c r="F359" s="104"/>
      <c r="G359" s="104"/>
      <c r="H359" s="104"/>
      <c r="I359" s="104"/>
    </row>
    <row r="360" spans="2:9" ht="35.1" customHeight="1">
      <c r="B360" s="211"/>
      <c r="C360" s="104"/>
      <c r="D360" s="201"/>
      <c r="E360" s="104"/>
      <c r="F360" s="104"/>
      <c r="G360" s="104"/>
      <c r="H360" s="104"/>
      <c r="I360" s="104"/>
    </row>
    <row r="361" spans="2:9" ht="35.1" customHeight="1">
      <c r="B361" s="211"/>
      <c r="C361" s="104"/>
      <c r="D361" s="201"/>
      <c r="E361" s="104"/>
      <c r="F361" s="104"/>
      <c r="G361" s="104"/>
      <c r="H361" s="104"/>
      <c r="I361" s="104"/>
    </row>
    <row r="362" spans="2:9" ht="35.1" customHeight="1">
      <c r="B362" s="211"/>
      <c r="C362" s="104"/>
      <c r="D362" s="201"/>
      <c r="E362" s="104"/>
      <c r="F362" s="104"/>
      <c r="G362" s="104"/>
      <c r="H362" s="104"/>
      <c r="I362" s="104"/>
    </row>
    <row r="363" spans="2:9" ht="35.1" customHeight="1">
      <c r="B363" s="211"/>
      <c r="C363" s="104"/>
      <c r="D363" s="201"/>
      <c r="E363" s="104"/>
      <c r="F363" s="104"/>
      <c r="G363" s="104"/>
      <c r="H363" s="104"/>
      <c r="I363" s="104"/>
    </row>
    <row r="364" spans="2:9" ht="35.1" customHeight="1">
      <c r="B364" s="211"/>
      <c r="C364" s="104"/>
      <c r="D364" s="201"/>
      <c r="E364" s="104"/>
      <c r="F364" s="104"/>
      <c r="G364" s="104"/>
      <c r="H364" s="104"/>
      <c r="I364" s="104"/>
    </row>
    <row r="365" spans="2:9" ht="35.1" customHeight="1">
      <c r="B365" s="211"/>
      <c r="C365" s="104"/>
      <c r="D365" s="201"/>
      <c r="E365" s="104"/>
      <c r="F365" s="104"/>
      <c r="G365" s="104"/>
      <c r="H365" s="104"/>
      <c r="I365" s="104"/>
    </row>
    <row r="366" spans="2:9" ht="35.1" customHeight="1">
      <c r="B366" s="211"/>
      <c r="C366" s="104"/>
      <c r="D366" s="201"/>
      <c r="E366" s="104"/>
      <c r="F366" s="104"/>
      <c r="G366" s="104"/>
      <c r="H366" s="104"/>
      <c r="I366" s="104"/>
    </row>
    <row r="367" spans="2:9" ht="35.1" customHeight="1">
      <c r="B367" s="211"/>
      <c r="C367" s="104"/>
      <c r="D367" s="201"/>
      <c r="E367" s="104"/>
      <c r="F367" s="104"/>
      <c r="G367" s="104"/>
      <c r="H367" s="104"/>
      <c r="I367" s="104"/>
    </row>
    <row r="368" spans="2:9" ht="35.1" customHeight="1">
      <c r="B368" s="211"/>
      <c r="C368" s="104"/>
      <c r="D368" s="201"/>
      <c r="E368" s="104"/>
      <c r="F368" s="104"/>
      <c r="G368" s="104"/>
      <c r="H368" s="104"/>
      <c r="I368" s="104"/>
    </row>
    <row r="369" spans="2:9" ht="35.1" customHeight="1">
      <c r="B369" s="211"/>
      <c r="C369" s="104"/>
      <c r="D369" s="201"/>
      <c r="E369" s="104"/>
      <c r="F369" s="104"/>
      <c r="G369" s="104"/>
      <c r="H369" s="104"/>
      <c r="I369" s="104"/>
    </row>
    <row r="370" spans="2:9" ht="35.1" customHeight="1">
      <c r="B370" s="211"/>
      <c r="C370" s="104"/>
      <c r="D370" s="201"/>
      <c r="E370" s="104"/>
      <c r="F370" s="104"/>
      <c r="G370" s="104"/>
      <c r="H370" s="104"/>
      <c r="I370" s="104"/>
    </row>
    <row r="371" spans="2:9" ht="35.1" customHeight="1">
      <c r="B371" s="211"/>
      <c r="C371" s="104"/>
      <c r="D371" s="201"/>
      <c r="E371" s="104"/>
      <c r="F371" s="104"/>
      <c r="G371" s="104"/>
      <c r="H371" s="104"/>
      <c r="I371" s="104"/>
    </row>
    <row r="372" spans="2:9" ht="35.1" customHeight="1">
      <c r="B372" s="211"/>
      <c r="C372" s="104"/>
      <c r="D372" s="201"/>
      <c r="E372" s="104"/>
      <c r="F372" s="104"/>
      <c r="G372" s="104"/>
      <c r="H372" s="104"/>
      <c r="I372" s="104"/>
    </row>
    <row r="373" spans="2:9" ht="35.1" customHeight="1">
      <c r="B373" s="211"/>
      <c r="C373" s="104"/>
      <c r="D373" s="201"/>
      <c r="E373" s="104"/>
      <c r="F373" s="104"/>
      <c r="G373" s="104"/>
      <c r="H373" s="104"/>
      <c r="I373" s="104"/>
    </row>
    <row r="374" spans="2:9" ht="35.1" customHeight="1">
      <c r="B374" s="211"/>
      <c r="C374" s="104"/>
      <c r="D374" s="201"/>
      <c r="E374" s="104"/>
      <c r="F374" s="104"/>
      <c r="G374" s="104"/>
      <c r="H374" s="104"/>
      <c r="I374" s="104"/>
    </row>
    <row r="375" spans="2:9" ht="35.1" customHeight="1">
      <c r="B375" s="211"/>
      <c r="C375" s="104"/>
      <c r="D375" s="201"/>
      <c r="E375" s="104"/>
      <c r="F375" s="104"/>
      <c r="G375" s="104"/>
      <c r="H375" s="104"/>
      <c r="I375" s="104"/>
    </row>
    <row r="376" spans="2:9" ht="35.1" customHeight="1">
      <c r="B376" s="211"/>
      <c r="C376" s="104"/>
      <c r="D376" s="201"/>
      <c r="E376" s="104"/>
      <c r="F376" s="104"/>
      <c r="G376" s="104"/>
      <c r="H376" s="104"/>
      <c r="I376" s="104"/>
    </row>
    <row r="377" spans="2:9" ht="35.1" customHeight="1">
      <c r="B377" s="211"/>
      <c r="C377" s="104"/>
      <c r="D377" s="201"/>
      <c r="E377" s="104"/>
      <c r="F377" s="104"/>
      <c r="G377" s="104"/>
      <c r="H377" s="104"/>
      <c r="I377" s="104"/>
    </row>
    <row r="378" spans="2:9" ht="35.1" customHeight="1">
      <c r="B378" s="211"/>
      <c r="C378" s="104"/>
      <c r="D378" s="201"/>
      <c r="E378" s="104"/>
      <c r="F378" s="104"/>
      <c r="G378" s="104"/>
      <c r="H378" s="104"/>
      <c r="I378" s="104"/>
    </row>
    <row r="379" spans="2:9" ht="35.1" customHeight="1">
      <c r="B379" s="211"/>
      <c r="C379" s="104"/>
      <c r="D379" s="201"/>
      <c r="E379" s="104"/>
      <c r="F379" s="104"/>
      <c r="G379" s="104"/>
      <c r="H379" s="104"/>
      <c r="I379" s="104"/>
    </row>
    <row r="380" spans="2:9" ht="35.1" customHeight="1">
      <c r="B380" s="211"/>
      <c r="C380" s="104"/>
      <c r="D380" s="201"/>
      <c r="E380" s="104"/>
      <c r="F380" s="104"/>
      <c r="G380" s="104"/>
      <c r="H380" s="104"/>
      <c r="I380" s="104"/>
    </row>
    <row r="381" spans="2:9" ht="35.1" customHeight="1">
      <c r="B381" s="211"/>
      <c r="C381" s="104"/>
      <c r="D381" s="201"/>
      <c r="E381" s="104"/>
      <c r="F381" s="104"/>
      <c r="G381" s="104"/>
      <c r="H381" s="104"/>
      <c r="I381" s="104"/>
    </row>
    <row r="382" spans="2:9" ht="35.1" customHeight="1">
      <c r="B382" s="211"/>
      <c r="C382" s="104"/>
      <c r="D382" s="201"/>
      <c r="E382" s="104"/>
      <c r="F382" s="104"/>
      <c r="G382" s="104"/>
      <c r="H382" s="104"/>
      <c r="I382" s="104"/>
    </row>
    <row r="383" spans="2:9" ht="35.1" customHeight="1">
      <c r="B383" s="211"/>
      <c r="C383" s="104"/>
      <c r="D383" s="201"/>
      <c r="E383" s="104"/>
      <c r="F383" s="104"/>
      <c r="G383" s="104"/>
      <c r="H383" s="104"/>
      <c r="I383" s="104"/>
    </row>
    <row r="384" spans="2:9" ht="35.1" customHeight="1">
      <c r="B384" s="211"/>
      <c r="C384" s="104"/>
      <c r="D384" s="201"/>
      <c r="E384" s="104"/>
      <c r="F384" s="104"/>
      <c r="G384" s="104"/>
      <c r="H384" s="104"/>
      <c r="I384" s="104"/>
    </row>
    <row r="385" spans="2:9" ht="35.1" customHeight="1">
      <c r="B385" s="211"/>
      <c r="C385" s="104"/>
      <c r="D385" s="201"/>
      <c r="E385" s="104"/>
      <c r="F385" s="104"/>
      <c r="G385" s="104"/>
      <c r="H385" s="104"/>
      <c r="I385" s="104"/>
    </row>
    <row r="386" spans="2:9" ht="35.1" customHeight="1">
      <c r="B386" s="211"/>
      <c r="C386" s="104"/>
      <c r="D386" s="201"/>
      <c r="E386" s="104"/>
      <c r="F386" s="104"/>
      <c r="G386" s="104"/>
      <c r="H386" s="104"/>
      <c r="I386" s="104"/>
    </row>
    <row r="387" spans="2:9" ht="35.1" customHeight="1">
      <c r="B387" s="211"/>
      <c r="C387" s="104"/>
      <c r="D387" s="201"/>
      <c r="E387" s="104"/>
      <c r="F387" s="104"/>
      <c r="G387" s="104"/>
      <c r="H387" s="104"/>
      <c r="I387" s="104"/>
    </row>
    <row r="388" spans="2:9" ht="35.1" customHeight="1">
      <c r="B388" s="211"/>
      <c r="C388" s="104"/>
      <c r="D388" s="201"/>
      <c r="E388" s="104"/>
      <c r="F388" s="104"/>
      <c r="G388" s="104"/>
      <c r="H388" s="104"/>
      <c r="I388" s="104"/>
    </row>
    <row r="389" spans="2:9" ht="35.1" customHeight="1">
      <c r="B389" s="211"/>
      <c r="C389" s="104"/>
      <c r="D389" s="201"/>
      <c r="E389" s="104"/>
      <c r="F389" s="104"/>
      <c r="G389" s="104"/>
      <c r="H389" s="104"/>
      <c r="I389" s="104"/>
    </row>
    <row r="390" spans="2:9" ht="35.1" customHeight="1">
      <c r="B390" s="211"/>
      <c r="C390" s="104"/>
      <c r="D390" s="201"/>
      <c r="E390" s="104"/>
      <c r="F390" s="104"/>
      <c r="G390" s="104"/>
      <c r="H390" s="104"/>
      <c r="I390" s="104"/>
    </row>
    <row r="391" spans="2:9" ht="35.1" customHeight="1">
      <c r="B391" s="211"/>
      <c r="C391" s="104"/>
      <c r="D391" s="201"/>
      <c r="E391" s="104"/>
      <c r="F391" s="104"/>
      <c r="G391" s="104"/>
      <c r="H391" s="104"/>
      <c r="I391" s="104"/>
    </row>
    <row r="392" spans="2:9" ht="35.1" customHeight="1">
      <c r="B392" s="211"/>
      <c r="C392" s="104"/>
      <c r="D392" s="201"/>
      <c r="E392" s="104"/>
      <c r="F392" s="104"/>
      <c r="G392" s="104"/>
      <c r="H392" s="104"/>
      <c r="I392" s="104"/>
    </row>
    <row r="393" spans="2:9" ht="35.1" customHeight="1">
      <c r="B393" s="211"/>
      <c r="C393" s="104"/>
      <c r="D393" s="201"/>
      <c r="E393" s="104"/>
      <c r="F393" s="104"/>
      <c r="G393" s="104"/>
      <c r="H393" s="104"/>
      <c r="I393" s="104"/>
    </row>
    <row r="394" spans="2:9" ht="35.1" customHeight="1">
      <c r="B394" s="211"/>
      <c r="C394" s="104"/>
      <c r="D394" s="201"/>
      <c r="E394" s="104"/>
      <c r="F394" s="104"/>
      <c r="G394" s="104"/>
      <c r="H394" s="104"/>
      <c r="I394" s="104"/>
    </row>
    <row r="395" spans="2:9" ht="35.1" customHeight="1">
      <c r="B395" s="211"/>
      <c r="C395" s="104"/>
      <c r="D395" s="201"/>
      <c r="E395" s="104"/>
      <c r="F395" s="104"/>
      <c r="G395" s="104"/>
      <c r="H395" s="104"/>
      <c r="I395" s="104"/>
    </row>
    <row r="396" spans="2:9" ht="35.1" customHeight="1">
      <c r="B396" s="211"/>
      <c r="C396" s="104"/>
      <c r="D396" s="201"/>
      <c r="E396" s="104"/>
      <c r="F396" s="104"/>
      <c r="G396" s="104"/>
      <c r="H396" s="104"/>
      <c r="I396" s="104"/>
    </row>
    <row r="397" spans="2:9" ht="35.1" customHeight="1">
      <c r="B397" s="211"/>
      <c r="C397" s="104"/>
      <c r="D397" s="201"/>
      <c r="E397" s="104"/>
      <c r="F397" s="104"/>
      <c r="G397" s="104"/>
      <c r="H397" s="104"/>
      <c r="I397" s="104"/>
    </row>
    <row r="398" spans="2:9" ht="35.1" customHeight="1">
      <c r="B398" s="211"/>
      <c r="C398" s="104"/>
      <c r="D398" s="201"/>
      <c r="E398" s="104"/>
      <c r="F398" s="104"/>
      <c r="G398" s="104"/>
      <c r="H398" s="104"/>
      <c r="I398" s="104"/>
    </row>
    <row r="399" spans="2:9" ht="35.1" customHeight="1">
      <c r="B399" s="211"/>
      <c r="C399" s="104"/>
      <c r="D399" s="201"/>
      <c r="E399" s="104"/>
      <c r="F399" s="104"/>
      <c r="G399" s="104"/>
      <c r="H399" s="104"/>
      <c r="I399" s="104"/>
    </row>
    <row r="400" spans="2:9" ht="35.1" customHeight="1">
      <c r="B400" s="211"/>
      <c r="C400" s="104"/>
      <c r="D400" s="201"/>
      <c r="E400" s="104"/>
      <c r="F400" s="104"/>
      <c r="G400" s="104"/>
      <c r="H400" s="104"/>
      <c r="I400" s="104"/>
    </row>
    <row r="401" spans="2:9" ht="35.1" customHeight="1">
      <c r="B401" s="211"/>
      <c r="C401" s="104"/>
      <c r="D401" s="201"/>
      <c r="E401" s="104"/>
      <c r="F401" s="104"/>
      <c r="G401" s="104"/>
      <c r="H401" s="104"/>
      <c r="I401" s="104"/>
    </row>
    <row r="402" spans="2:9" ht="35.1" customHeight="1">
      <c r="B402" s="211"/>
      <c r="C402" s="104"/>
      <c r="D402" s="201"/>
      <c r="E402" s="104"/>
      <c r="F402" s="104"/>
      <c r="G402" s="104"/>
      <c r="H402" s="104"/>
      <c r="I402" s="104"/>
    </row>
    <row r="403" spans="2:9" ht="35.1" customHeight="1">
      <c r="B403" s="211"/>
      <c r="C403" s="104"/>
      <c r="D403" s="201"/>
      <c r="E403" s="104"/>
      <c r="F403" s="104"/>
      <c r="G403" s="104"/>
      <c r="H403" s="104"/>
      <c r="I403" s="104"/>
    </row>
    <row r="404" spans="2:9" ht="35.1" customHeight="1">
      <c r="B404" s="211"/>
      <c r="C404" s="104"/>
      <c r="D404" s="201"/>
      <c r="E404" s="104"/>
      <c r="F404" s="104"/>
      <c r="G404" s="104"/>
      <c r="H404" s="104"/>
      <c r="I404" s="104"/>
    </row>
    <row r="405" spans="2:9" ht="35.1" customHeight="1">
      <c r="B405" s="211"/>
      <c r="C405" s="104"/>
      <c r="D405" s="201"/>
      <c r="E405" s="104"/>
      <c r="F405" s="104"/>
      <c r="G405" s="104"/>
      <c r="H405" s="104"/>
      <c r="I405" s="104"/>
    </row>
    <row r="406" spans="2:9" ht="35.1" customHeight="1">
      <c r="B406" s="211"/>
      <c r="C406" s="104"/>
      <c r="D406" s="201"/>
      <c r="E406" s="104"/>
      <c r="F406" s="104"/>
      <c r="G406" s="104"/>
      <c r="H406" s="104"/>
      <c r="I406" s="104"/>
    </row>
    <row r="407" spans="2:9" ht="35.1" customHeight="1">
      <c r="B407" s="211"/>
      <c r="C407" s="104"/>
      <c r="D407" s="201"/>
      <c r="E407" s="104"/>
      <c r="F407" s="104"/>
      <c r="G407" s="104"/>
      <c r="H407" s="104"/>
      <c r="I407" s="104"/>
    </row>
    <row r="408" spans="2:9" ht="35.1" customHeight="1">
      <c r="B408" s="211"/>
      <c r="C408" s="104"/>
      <c r="D408" s="201"/>
      <c r="E408" s="104"/>
      <c r="F408" s="104"/>
      <c r="G408" s="104"/>
      <c r="H408" s="104"/>
      <c r="I408" s="104"/>
    </row>
    <row r="409" spans="2:9" ht="35.1" customHeight="1">
      <c r="B409" s="211"/>
      <c r="C409" s="104"/>
      <c r="D409" s="201"/>
      <c r="E409" s="104"/>
      <c r="F409" s="104"/>
      <c r="G409" s="104"/>
      <c r="H409" s="104"/>
      <c r="I409" s="104"/>
    </row>
    <row r="410" spans="2:9" ht="35.1" customHeight="1">
      <c r="B410" s="211"/>
      <c r="C410" s="104"/>
      <c r="D410" s="201"/>
      <c r="E410" s="104"/>
      <c r="F410" s="104"/>
      <c r="G410" s="104"/>
      <c r="H410" s="104"/>
      <c r="I410" s="104"/>
    </row>
    <row r="411" spans="2:9" ht="35.1" customHeight="1">
      <c r="B411" s="211"/>
      <c r="C411" s="104"/>
      <c r="D411" s="201"/>
      <c r="E411" s="104"/>
      <c r="F411" s="104"/>
      <c r="G411" s="104"/>
      <c r="H411" s="104"/>
      <c r="I411" s="104"/>
    </row>
    <row r="412" spans="2:9" ht="35.1" customHeight="1">
      <c r="B412" s="211"/>
      <c r="C412" s="104"/>
      <c r="D412" s="201"/>
      <c r="E412" s="104"/>
      <c r="F412" s="104"/>
      <c r="G412" s="104"/>
      <c r="H412" s="104"/>
      <c r="I412" s="104"/>
    </row>
    <row r="413" spans="2:9" ht="35.1" customHeight="1">
      <c r="B413" s="211"/>
      <c r="C413" s="104"/>
      <c r="D413" s="201"/>
      <c r="E413" s="104"/>
      <c r="F413" s="104"/>
      <c r="G413" s="104"/>
      <c r="H413" s="104"/>
      <c r="I413" s="104"/>
    </row>
    <row r="414" spans="2:9" ht="35.1" customHeight="1">
      <c r="B414" s="211"/>
      <c r="C414" s="104"/>
      <c r="D414" s="201"/>
      <c r="E414" s="104"/>
      <c r="F414" s="104"/>
      <c r="G414" s="104"/>
      <c r="H414" s="104"/>
      <c r="I414" s="104"/>
    </row>
    <row r="415" spans="2:9" ht="35.1" customHeight="1">
      <c r="B415" s="211"/>
      <c r="C415" s="104"/>
      <c r="D415" s="201"/>
      <c r="E415" s="104"/>
      <c r="F415" s="104"/>
      <c r="G415" s="104"/>
      <c r="H415" s="104"/>
      <c r="I415" s="104"/>
    </row>
    <row r="416" spans="2:9" ht="35.1" customHeight="1">
      <c r="B416" s="211"/>
      <c r="C416" s="104"/>
      <c r="D416" s="201"/>
      <c r="E416" s="104"/>
      <c r="F416" s="104"/>
      <c r="G416" s="104"/>
      <c r="H416" s="104"/>
      <c r="I416" s="104"/>
    </row>
    <row r="417" spans="2:9" ht="35.1" customHeight="1">
      <c r="B417" s="211"/>
      <c r="C417" s="104"/>
      <c r="D417" s="201"/>
      <c r="E417" s="104"/>
      <c r="F417" s="104"/>
      <c r="G417" s="104"/>
      <c r="H417" s="104"/>
      <c r="I417" s="104"/>
    </row>
    <row r="418" spans="2:9" ht="35.1" customHeight="1">
      <c r="B418" s="211"/>
      <c r="C418" s="104"/>
      <c r="D418" s="201"/>
      <c r="E418" s="104"/>
      <c r="F418" s="104"/>
      <c r="G418" s="104"/>
      <c r="H418" s="104"/>
      <c r="I418" s="104"/>
    </row>
    <row r="419" spans="2:9" ht="35.1" customHeight="1">
      <c r="B419" s="211"/>
      <c r="C419" s="104"/>
      <c r="D419" s="201"/>
      <c r="E419" s="104"/>
      <c r="F419" s="104"/>
      <c r="G419" s="104"/>
      <c r="H419" s="104"/>
      <c r="I419" s="104"/>
    </row>
    <row r="420" spans="2:9" ht="35.1" customHeight="1">
      <c r="B420" s="211"/>
      <c r="C420" s="104"/>
      <c r="D420" s="201"/>
      <c r="E420" s="104"/>
      <c r="F420" s="104"/>
      <c r="G420" s="104"/>
      <c r="H420" s="104"/>
      <c r="I420" s="104"/>
    </row>
    <row r="421" spans="2:9" ht="35.1" customHeight="1">
      <c r="B421" s="211"/>
      <c r="C421" s="104"/>
      <c r="D421" s="201"/>
      <c r="E421" s="104"/>
      <c r="F421" s="104"/>
      <c r="G421" s="104"/>
      <c r="H421" s="104"/>
      <c r="I421" s="104"/>
    </row>
    <row r="422" spans="2:9" ht="35.1" customHeight="1">
      <c r="B422" s="211"/>
      <c r="C422" s="104"/>
      <c r="D422" s="201"/>
      <c r="E422" s="104"/>
      <c r="F422" s="104"/>
      <c r="G422" s="104"/>
      <c r="H422" s="104"/>
      <c r="I422" s="104"/>
    </row>
    <row r="423" spans="2:9" ht="35.1" customHeight="1">
      <c r="B423" s="211"/>
      <c r="C423" s="104"/>
      <c r="D423" s="201"/>
      <c r="E423" s="104"/>
      <c r="F423" s="104"/>
      <c r="G423" s="104"/>
      <c r="H423" s="104"/>
      <c r="I423" s="104"/>
    </row>
    <row r="424" spans="2:9" ht="35.1" customHeight="1">
      <c r="B424" s="211"/>
      <c r="C424" s="104"/>
      <c r="D424" s="201"/>
      <c r="E424" s="104"/>
      <c r="F424" s="104"/>
      <c r="G424" s="104"/>
      <c r="H424" s="104"/>
      <c r="I424" s="104"/>
    </row>
    <row r="425" spans="2:9" ht="35.1" customHeight="1">
      <c r="B425" s="211"/>
      <c r="C425" s="104"/>
      <c r="D425" s="201"/>
      <c r="E425" s="104"/>
      <c r="F425" s="104"/>
      <c r="G425" s="104"/>
      <c r="H425" s="104"/>
      <c r="I425" s="104"/>
    </row>
    <row r="426" spans="2:9" ht="35.1" customHeight="1">
      <c r="B426" s="211"/>
      <c r="C426" s="104"/>
      <c r="D426" s="201"/>
      <c r="E426" s="104"/>
      <c r="F426" s="104"/>
      <c r="G426" s="104"/>
      <c r="H426" s="104"/>
      <c r="I426" s="104"/>
    </row>
    <row r="427" spans="2:9" ht="35.1" customHeight="1">
      <c r="B427" s="211"/>
      <c r="C427" s="104"/>
      <c r="D427" s="201"/>
      <c r="E427" s="104"/>
      <c r="F427" s="104"/>
      <c r="G427" s="104"/>
      <c r="H427" s="104"/>
      <c r="I427" s="104"/>
    </row>
    <row r="428" spans="2:9" ht="35.1" customHeight="1">
      <c r="B428" s="211"/>
      <c r="C428" s="104"/>
      <c r="D428" s="201"/>
      <c r="E428" s="104"/>
      <c r="F428" s="104"/>
      <c r="G428" s="104"/>
      <c r="H428" s="104"/>
      <c r="I428" s="104"/>
    </row>
    <row r="429" spans="2:9" ht="35.1" customHeight="1">
      <c r="B429" s="211"/>
      <c r="C429" s="104"/>
      <c r="D429" s="201"/>
      <c r="E429" s="104"/>
      <c r="F429" s="104"/>
      <c r="G429" s="104"/>
      <c r="H429" s="104"/>
      <c r="I429" s="104"/>
    </row>
    <row r="430" spans="2:9" ht="35.1" customHeight="1">
      <c r="B430" s="211"/>
      <c r="C430" s="104"/>
      <c r="D430" s="201"/>
      <c r="E430" s="104"/>
      <c r="F430" s="104"/>
      <c r="G430" s="104"/>
      <c r="H430" s="104"/>
      <c r="I430" s="104"/>
    </row>
    <row r="431" spans="2:9" ht="35.1" customHeight="1">
      <c r="B431" s="211"/>
      <c r="C431" s="104"/>
      <c r="D431" s="201"/>
      <c r="E431" s="104"/>
      <c r="F431" s="104"/>
      <c r="G431" s="104"/>
      <c r="H431" s="104"/>
      <c r="I431" s="104"/>
    </row>
    <row r="432" spans="2:9" ht="35.1" customHeight="1">
      <c r="B432" s="211"/>
      <c r="C432" s="104"/>
      <c r="D432" s="201"/>
      <c r="E432" s="104"/>
      <c r="F432" s="104"/>
      <c r="G432" s="104"/>
      <c r="H432" s="104"/>
      <c r="I432" s="104"/>
    </row>
    <row r="433" spans="2:9" ht="35.1" customHeight="1">
      <c r="B433" s="211"/>
      <c r="C433" s="104"/>
      <c r="D433" s="201"/>
      <c r="E433" s="104"/>
      <c r="F433" s="104"/>
      <c r="G433" s="104"/>
      <c r="H433" s="104"/>
      <c r="I433" s="104"/>
    </row>
    <row r="434" spans="2:9" ht="35.1" customHeight="1">
      <c r="B434" s="211"/>
      <c r="C434" s="104"/>
      <c r="D434" s="201"/>
      <c r="E434" s="104"/>
      <c r="F434" s="104"/>
      <c r="G434" s="104"/>
      <c r="H434" s="104"/>
      <c r="I434" s="104"/>
    </row>
    <row r="435" spans="2:9" ht="35.1" customHeight="1">
      <c r="B435" s="211"/>
      <c r="C435" s="104"/>
      <c r="D435" s="201"/>
      <c r="E435" s="104"/>
      <c r="F435" s="104"/>
      <c r="G435" s="104"/>
      <c r="H435" s="104"/>
      <c r="I435" s="104"/>
    </row>
    <row r="436" spans="2:9" ht="35.1" customHeight="1">
      <c r="B436" s="211"/>
      <c r="C436" s="104"/>
      <c r="D436" s="201"/>
      <c r="E436" s="104"/>
      <c r="F436" s="104"/>
      <c r="G436" s="104"/>
      <c r="H436" s="104"/>
      <c r="I436" s="104"/>
    </row>
    <row r="437" spans="2:9" ht="35.1" customHeight="1">
      <c r="B437" s="211"/>
      <c r="C437" s="104"/>
      <c r="D437" s="201"/>
      <c r="E437" s="104"/>
      <c r="F437" s="104"/>
      <c r="G437" s="104"/>
      <c r="H437" s="104"/>
      <c r="I437" s="104"/>
    </row>
    <row r="438" spans="2:9" ht="35.1" customHeight="1">
      <c r="B438" s="211"/>
      <c r="C438" s="104"/>
      <c r="D438" s="201"/>
      <c r="E438" s="104"/>
      <c r="F438" s="104"/>
      <c r="G438" s="104"/>
      <c r="H438" s="104"/>
      <c r="I438" s="104"/>
    </row>
    <row r="439" spans="2:9" ht="35.1" customHeight="1">
      <c r="B439" s="211"/>
      <c r="C439" s="104"/>
      <c r="D439" s="201"/>
      <c r="E439" s="104"/>
      <c r="F439" s="104"/>
      <c r="G439" s="104"/>
      <c r="H439" s="104"/>
      <c r="I439" s="104"/>
    </row>
    <row r="440" spans="2:9" ht="35.1" customHeight="1">
      <c r="B440" s="211"/>
      <c r="C440" s="104"/>
      <c r="D440" s="201"/>
      <c r="E440" s="104"/>
      <c r="F440" s="104"/>
      <c r="G440" s="104"/>
      <c r="H440" s="104"/>
      <c r="I440" s="104"/>
    </row>
    <row r="441" spans="2:9" ht="35.1" customHeight="1">
      <c r="B441" s="211"/>
      <c r="C441" s="104"/>
      <c r="D441" s="201"/>
      <c r="E441" s="104"/>
      <c r="F441" s="104"/>
      <c r="G441" s="104"/>
      <c r="H441" s="104"/>
      <c r="I441" s="104"/>
    </row>
    <row r="442" spans="2:9" ht="35.1" customHeight="1">
      <c r="B442" s="211"/>
      <c r="C442" s="104"/>
      <c r="D442" s="201"/>
      <c r="E442" s="104"/>
      <c r="F442" s="104"/>
      <c r="G442" s="104"/>
      <c r="H442" s="104"/>
      <c r="I442" s="104"/>
    </row>
    <row r="443" spans="2:9" ht="35.1" customHeight="1">
      <c r="B443" s="211"/>
      <c r="C443" s="104"/>
      <c r="D443" s="201"/>
      <c r="E443" s="104"/>
      <c r="F443" s="104"/>
      <c r="G443" s="104"/>
      <c r="H443" s="104"/>
      <c r="I443" s="104"/>
    </row>
    <row r="444" spans="2:9" ht="35.1" customHeight="1">
      <c r="B444" s="211"/>
      <c r="C444" s="104"/>
      <c r="D444" s="201"/>
      <c r="E444" s="104"/>
      <c r="F444" s="104"/>
      <c r="G444" s="104"/>
      <c r="H444" s="104"/>
      <c r="I444" s="104"/>
    </row>
    <row r="445" spans="2:9" ht="35.1" customHeight="1">
      <c r="B445" s="211"/>
      <c r="C445" s="104"/>
      <c r="D445" s="201"/>
      <c r="E445" s="104"/>
      <c r="F445" s="104"/>
      <c r="G445" s="104"/>
      <c r="H445" s="104"/>
      <c r="I445" s="104"/>
    </row>
    <row r="446" spans="2:9" ht="35.1" customHeight="1">
      <c r="B446" s="211"/>
      <c r="C446" s="104"/>
      <c r="D446" s="201"/>
      <c r="E446" s="104"/>
      <c r="F446" s="104"/>
      <c r="G446" s="104"/>
      <c r="H446" s="104"/>
      <c r="I446" s="104"/>
    </row>
    <row r="447" spans="2:9" ht="35.1" customHeight="1">
      <c r="B447" s="211"/>
      <c r="C447" s="104"/>
      <c r="D447" s="201"/>
      <c r="E447" s="104"/>
      <c r="F447" s="104"/>
      <c r="G447" s="104"/>
      <c r="H447" s="104"/>
      <c r="I447" s="104"/>
    </row>
    <row r="448" spans="2:9" ht="35.1" customHeight="1">
      <c r="B448" s="211"/>
      <c r="C448" s="104"/>
      <c r="D448" s="201"/>
      <c r="E448" s="104"/>
      <c r="F448" s="104"/>
      <c r="G448" s="104"/>
      <c r="H448" s="104"/>
      <c r="I448" s="104"/>
    </row>
    <row r="449" spans="2:9" ht="35.1" customHeight="1">
      <c r="B449" s="211"/>
      <c r="C449" s="104"/>
      <c r="D449" s="201"/>
      <c r="E449" s="104"/>
      <c r="F449" s="104"/>
      <c r="G449" s="104"/>
      <c r="H449" s="104"/>
      <c r="I449" s="104"/>
    </row>
    <row r="450" spans="2:9" ht="35.1" customHeight="1">
      <c r="B450" s="211"/>
      <c r="C450" s="104"/>
      <c r="D450" s="201"/>
      <c r="E450" s="104"/>
      <c r="F450" s="104"/>
      <c r="G450" s="104"/>
      <c r="H450" s="104"/>
      <c r="I450" s="104"/>
    </row>
    <row r="451" spans="2:9" ht="35.1" customHeight="1">
      <c r="B451" s="211"/>
      <c r="C451" s="104"/>
      <c r="D451" s="201"/>
      <c r="E451" s="104"/>
      <c r="F451" s="104"/>
      <c r="G451" s="104"/>
      <c r="H451" s="104"/>
      <c r="I451" s="104"/>
    </row>
    <row r="452" spans="2:9" ht="35.1" customHeight="1">
      <c r="B452" s="211"/>
      <c r="C452" s="104"/>
      <c r="D452" s="201"/>
      <c r="E452" s="104"/>
      <c r="F452" s="104"/>
      <c r="G452" s="104"/>
      <c r="H452" s="104"/>
      <c r="I452" s="104"/>
    </row>
    <row r="453" spans="2:9" ht="35.1" customHeight="1">
      <c r="B453" s="211"/>
      <c r="C453" s="104"/>
      <c r="D453" s="201"/>
      <c r="E453" s="104"/>
      <c r="F453" s="104"/>
      <c r="G453" s="104"/>
      <c r="H453" s="104"/>
      <c r="I453" s="104"/>
    </row>
    <row r="454" spans="2:9" ht="35.1" customHeight="1">
      <c r="B454" s="211"/>
      <c r="C454" s="104"/>
      <c r="D454" s="201"/>
      <c r="E454" s="104"/>
      <c r="F454" s="104"/>
      <c r="G454" s="104"/>
      <c r="H454" s="104"/>
      <c r="I454" s="104"/>
    </row>
    <row r="455" spans="2:9" ht="35.1" customHeight="1">
      <c r="B455" s="211"/>
      <c r="C455" s="104"/>
      <c r="D455" s="201"/>
      <c r="E455" s="104"/>
      <c r="F455" s="104"/>
      <c r="G455" s="104"/>
      <c r="H455" s="104"/>
      <c r="I455" s="104"/>
    </row>
    <row r="456" spans="2:9" ht="35.1" customHeight="1">
      <c r="B456" s="211"/>
      <c r="C456" s="104"/>
      <c r="D456" s="201"/>
      <c r="E456" s="104"/>
      <c r="F456" s="104"/>
      <c r="G456" s="104"/>
      <c r="H456" s="104"/>
      <c r="I456" s="104"/>
    </row>
    <row r="457" spans="2:9" ht="35.1" customHeight="1">
      <c r="B457" s="211"/>
      <c r="C457" s="104"/>
      <c r="D457" s="201"/>
      <c r="E457" s="104"/>
      <c r="F457" s="104"/>
      <c r="G457" s="104"/>
      <c r="H457" s="104"/>
      <c r="I457" s="104"/>
    </row>
    <row r="458" spans="2:9" ht="35.1" customHeight="1">
      <c r="B458" s="211"/>
      <c r="C458" s="104"/>
      <c r="D458" s="201"/>
      <c r="E458" s="104"/>
      <c r="F458" s="104"/>
      <c r="G458" s="104"/>
      <c r="H458" s="104"/>
      <c r="I458" s="104"/>
    </row>
    <row r="459" spans="2:9" ht="35.1" customHeight="1">
      <c r="B459" s="211"/>
      <c r="C459" s="104"/>
      <c r="D459" s="201"/>
      <c r="E459" s="104"/>
      <c r="F459" s="104"/>
      <c r="G459" s="104"/>
      <c r="H459" s="104"/>
      <c r="I459" s="104"/>
    </row>
    <row r="460" spans="2:9" ht="35.1" customHeight="1">
      <c r="B460" s="211"/>
      <c r="C460" s="104"/>
      <c r="D460" s="201"/>
      <c r="E460" s="104"/>
      <c r="F460" s="104"/>
      <c r="G460" s="104"/>
      <c r="H460" s="104"/>
      <c r="I460" s="104"/>
    </row>
    <row r="461" spans="2:9" ht="35.1" customHeight="1">
      <c r="B461" s="211"/>
      <c r="C461" s="104"/>
      <c r="D461" s="201"/>
      <c r="E461" s="104"/>
      <c r="F461" s="104"/>
      <c r="G461" s="104"/>
      <c r="H461" s="104"/>
      <c r="I461" s="104"/>
    </row>
    <row r="462" spans="2:9" ht="35.1" customHeight="1">
      <c r="B462" s="211"/>
      <c r="C462" s="104"/>
      <c r="D462" s="201"/>
      <c r="E462" s="104"/>
      <c r="F462" s="104"/>
      <c r="G462" s="104"/>
      <c r="H462" s="104"/>
      <c r="I462" s="104"/>
    </row>
    <row r="463" spans="2:9" ht="35.1" customHeight="1">
      <c r="B463" s="211"/>
      <c r="C463" s="104"/>
      <c r="D463" s="201"/>
      <c r="E463" s="104"/>
      <c r="F463" s="104"/>
      <c r="G463" s="104"/>
      <c r="H463" s="104"/>
      <c r="I463" s="104"/>
    </row>
    <row r="464" spans="2:9" ht="35.1" customHeight="1">
      <c r="B464" s="211"/>
      <c r="C464" s="104"/>
      <c r="D464" s="201"/>
      <c r="E464" s="104"/>
      <c r="F464" s="104"/>
      <c r="G464" s="104"/>
      <c r="H464" s="104"/>
      <c r="I464" s="104"/>
    </row>
    <row r="465" spans="2:9" ht="35.1" customHeight="1">
      <c r="B465" s="211"/>
      <c r="C465" s="104"/>
      <c r="D465" s="201"/>
      <c r="E465" s="104"/>
      <c r="F465" s="104"/>
      <c r="G465" s="104"/>
      <c r="H465" s="104"/>
      <c r="I465" s="104"/>
    </row>
    <row r="466" spans="2:9" ht="35.1" customHeight="1">
      <c r="B466" s="211"/>
      <c r="C466" s="104"/>
      <c r="D466" s="201"/>
      <c r="E466" s="104"/>
      <c r="F466" s="104"/>
      <c r="G466" s="104"/>
      <c r="H466" s="104"/>
      <c r="I466" s="104"/>
    </row>
    <row r="467" spans="2:9" ht="35.1" customHeight="1">
      <c r="B467" s="211"/>
      <c r="C467" s="104"/>
      <c r="D467" s="201"/>
      <c r="E467" s="104"/>
      <c r="F467" s="104"/>
      <c r="G467" s="104"/>
      <c r="H467" s="104"/>
      <c r="I467" s="104"/>
    </row>
    <row r="468" spans="2:9" ht="35.1" customHeight="1">
      <c r="B468" s="211"/>
      <c r="C468" s="104"/>
      <c r="D468" s="201"/>
      <c r="E468" s="104"/>
      <c r="F468" s="104"/>
      <c r="G468" s="104"/>
      <c r="H468" s="104"/>
      <c r="I468" s="104"/>
    </row>
    <row r="469" spans="2:9" ht="35.1" customHeight="1">
      <c r="B469" s="211"/>
      <c r="C469" s="104"/>
      <c r="D469" s="201"/>
      <c r="E469" s="104"/>
      <c r="F469" s="104"/>
      <c r="G469" s="104"/>
      <c r="H469" s="104"/>
      <c r="I469" s="104"/>
    </row>
    <row r="470" spans="2:9" ht="35.1" customHeight="1">
      <c r="B470" s="211"/>
      <c r="C470" s="104"/>
      <c r="D470" s="201"/>
      <c r="E470" s="104"/>
      <c r="F470" s="104"/>
      <c r="G470" s="104"/>
      <c r="H470" s="104"/>
      <c r="I470" s="104"/>
    </row>
    <row r="471" spans="2:9" ht="35.1" customHeight="1">
      <c r="B471" s="211"/>
      <c r="C471" s="104"/>
      <c r="D471" s="201"/>
      <c r="E471" s="104"/>
      <c r="F471" s="104"/>
      <c r="G471" s="104"/>
      <c r="H471" s="104"/>
      <c r="I471" s="104"/>
    </row>
    <row r="472" spans="2:9" ht="35.1" customHeight="1">
      <c r="B472" s="211"/>
      <c r="C472" s="104"/>
      <c r="D472" s="201"/>
      <c r="E472" s="104"/>
      <c r="F472" s="104"/>
      <c r="G472" s="104"/>
      <c r="H472" s="104"/>
      <c r="I472" s="104"/>
    </row>
    <row r="473" spans="2:9" ht="35.1" customHeight="1">
      <c r="B473" s="211"/>
      <c r="C473" s="104"/>
      <c r="D473" s="201"/>
      <c r="E473" s="104"/>
      <c r="F473" s="104"/>
      <c r="G473" s="104"/>
      <c r="H473" s="104"/>
      <c r="I473" s="104"/>
    </row>
    <row r="474" spans="2:9" ht="35.1" customHeight="1">
      <c r="B474" s="211"/>
      <c r="C474" s="104"/>
      <c r="D474" s="201"/>
      <c r="E474" s="104"/>
      <c r="F474" s="104"/>
      <c r="G474" s="104"/>
      <c r="H474" s="104"/>
      <c r="I474" s="104"/>
    </row>
    <row r="475" spans="2:9" ht="35.1" customHeight="1">
      <c r="B475" s="211"/>
      <c r="C475" s="104"/>
      <c r="D475" s="201"/>
      <c r="E475" s="104"/>
      <c r="F475" s="104"/>
      <c r="G475" s="104"/>
      <c r="H475" s="104"/>
      <c r="I475" s="104"/>
    </row>
    <row r="476" spans="2:9" ht="35.1" customHeight="1">
      <c r="B476" s="211"/>
      <c r="C476" s="104"/>
      <c r="D476" s="201"/>
      <c r="E476" s="104"/>
      <c r="F476" s="104"/>
      <c r="G476" s="104"/>
      <c r="H476" s="104"/>
      <c r="I476" s="104"/>
    </row>
    <row r="477" spans="2:9" ht="35.1" customHeight="1">
      <c r="B477" s="211"/>
      <c r="C477" s="104"/>
      <c r="D477" s="201"/>
      <c r="E477" s="104"/>
      <c r="F477" s="104"/>
      <c r="G477" s="104"/>
      <c r="H477" s="104"/>
      <c r="I477" s="104"/>
    </row>
    <row r="478" spans="2:9" ht="35.1" customHeight="1">
      <c r="B478" s="211"/>
      <c r="C478" s="104"/>
      <c r="D478" s="201"/>
      <c r="E478" s="104"/>
      <c r="F478" s="104"/>
      <c r="G478" s="104"/>
      <c r="H478" s="104"/>
      <c r="I478" s="104"/>
    </row>
    <row r="479" spans="2:9" ht="35.1" customHeight="1">
      <c r="B479" s="211"/>
      <c r="C479" s="104"/>
      <c r="D479" s="201"/>
      <c r="E479" s="104"/>
      <c r="F479" s="104"/>
      <c r="G479" s="104"/>
      <c r="H479" s="104"/>
      <c r="I479" s="104"/>
    </row>
    <row r="480" spans="2:9" ht="35.1" customHeight="1">
      <c r="B480" s="211"/>
      <c r="C480" s="104"/>
      <c r="D480" s="201"/>
      <c r="E480" s="104"/>
      <c r="F480" s="104"/>
      <c r="G480" s="104"/>
      <c r="H480" s="104"/>
      <c r="I480" s="104"/>
    </row>
    <row r="481" spans="2:9" ht="35.1" customHeight="1">
      <c r="B481" s="211"/>
      <c r="C481" s="104"/>
      <c r="D481" s="201"/>
      <c r="E481" s="104"/>
      <c r="F481" s="104"/>
      <c r="G481" s="104"/>
      <c r="H481" s="104"/>
      <c r="I481" s="104"/>
    </row>
    <row r="482" spans="2:9" ht="35.1" customHeight="1">
      <c r="B482" s="211"/>
      <c r="C482" s="104"/>
      <c r="D482" s="201"/>
      <c r="E482" s="104"/>
      <c r="F482" s="104"/>
      <c r="G482" s="104"/>
      <c r="H482" s="104"/>
      <c r="I482" s="104"/>
    </row>
    <row r="483" spans="2:9" ht="35.1" customHeight="1">
      <c r="B483" s="211"/>
      <c r="C483" s="104"/>
      <c r="D483" s="201"/>
      <c r="E483" s="104"/>
      <c r="F483" s="104"/>
      <c r="G483" s="104"/>
      <c r="H483" s="104"/>
      <c r="I483" s="104"/>
    </row>
    <row r="484" spans="2:9" ht="35.1" customHeight="1">
      <c r="B484" s="211"/>
      <c r="C484" s="104"/>
      <c r="D484" s="201"/>
      <c r="E484" s="104"/>
      <c r="F484" s="104"/>
      <c r="G484" s="104"/>
      <c r="H484" s="104"/>
      <c r="I484" s="104"/>
    </row>
    <row r="485" spans="2:9" ht="35.1" customHeight="1">
      <c r="B485" s="211"/>
      <c r="C485" s="104"/>
      <c r="D485" s="201"/>
      <c r="E485" s="104"/>
      <c r="F485" s="104"/>
      <c r="G485" s="104"/>
      <c r="H485" s="104"/>
      <c r="I485" s="104"/>
    </row>
    <row r="486" spans="2:9" ht="35.1" customHeight="1">
      <c r="B486" s="211"/>
      <c r="C486" s="104"/>
      <c r="D486" s="201"/>
      <c r="E486" s="104"/>
      <c r="F486" s="104"/>
      <c r="G486" s="104"/>
      <c r="H486" s="104"/>
      <c r="I486" s="104"/>
    </row>
    <row r="487" spans="2:9" ht="35.1" customHeight="1">
      <c r="B487" s="211"/>
      <c r="C487" s="104"/>
      <c r="D487" s="201"/>
      <c r="E487" s="104"/>
      <c r="F487" s="104"/>
      <c r="G487" s="104"/>
      <c r="H487" s="104"/>
      <c r="I487" s="104"/>
    </row>
    <row r="488" spans="2:9" ht="35.1" customHeight="1">
      <c r="B488" s="211"/>
      <c r="C488" s="104"/>
      <c r="D488" s="201"/>
      <c r="E488" s="104"/>
      <c r="F488" s="104"/>
      <c r="G488" s="104"/>
      <c r="H488" s="104"/>
      <c r="I488" s="104"/>
    </row>
    <row r="489" spans="2:9" ht="35.1" customHeight="1">
      <c r="B489" s="211"/>
      <c r="C489" s="104"/>
      <c r="D489" s="201"/>
      <c r="E489" s="104"/>
      <c r="F489" s="104"/>
      <c r="G489" s="104"/>
      <c r="H489" s="104"/>
      <c r="I489" s="104"/>
    </row>
    <row r="490" spans="2:9" ht="35.1" customHeight="1">
      <c r="B490" s="211"/>
      <c r="C490" s="104"/>
      <c r="D490" s="201"/>
      <c r="E490" s="104"/>
      <c r="F490" s="104"/>
      <c r="G490" s="104"/>
      <c r="H490" s="104"/>
      <c r="I490" s="104"/>
    </row>
    <row r="491" spans="2:9" ht="35.1" customHeight="1">
      <c r="B491" s="211"/>
      <c r="C491" s="104"/>
      <c r="D491" s="201"/>
      <c r="E491" s="104"/>
      <c r="F491" s="104"/>
      <c r="G491" s="104"/>
      <c r="H491" s="104"/>
      <c r="I491" s="104"/>
    </row>
    <row r="492" spans="2:9" ht="35.1" customHeight="1">
      <c r="B492" s="211"/>
      <c r="C492" s="104"/>
      <c r="D492" s="201"/>
      <c r="E492" s="104"/>
      <c r="F492" s="104"/>
      <c r="G492" s="104"/>
      <c r="H492" s="104"/>
      <c r="I492" s="104"/>
    </row>
    <row r="493" spans="2:9" ht="35.1" customHeight="1">
      <c r="B493" s="211"/>
      <c r="C493" s="104"/>
      <c r="D493" s="201"/>
      <c r="E493" s="104"/>
      <c r="F493" s="104"/>
      <c r="G493" s="104"/>
      <c r="H493" s="104"/>
      <c r="I493" s="104"/>
    </row>
    <row r="494" spans="2:9" ht="35.1" customHeight="1">
      <c r="B494" s="211"/>
      <c r="C494" s="104"/>
      <c r="D494" s="201"/>
      <c r="E494" s="104"/>
      <c r="F494" s="104"/>
      <c r="G494" s="104"/>
      <c r="H494" s="104"/>
      <c r="I494" s="104"/>
    </row>
    <row r="495" spans="2:9" ht="35.1" customHeight="1">
      <c r="B495" s="211"/>
      <c r="C495" s="104"/>
      <c r="D495" s="201"/>
      <c r="E495" s="104"/>
      <c r="F495" s="104"/>
      <c r="G495" s="104"/>
      <c r="H495" s="104"/>
      <c r="I495" s="104"/>
    </row>
    <row r="496" spans="2:9" ht="35.1" customHeight="1">
      <c r="B496" s="211"/>
      <c r="C496" s="104"/>
      <c r="D496" s="201"/>
      <c r="E496" s="104"/>
      <c r="F496" s="104"/>
      <c r="G496" s="104"/>
      <c r="H496" s="104"/>
      <c r="I496" s="104"/>
    </row>
    <row r="497" spans="2:9" ht="35.1" customHeight="1">
      <c r="B497" s="211"/>
      <c r="C497" s="104"/>
      <c r="D497" s="201"/>
      <c r="E497" s="104"/>
      <c r="F497" s="104"/>
      <c r="G497" s="104"/>
      <c r="H497" s="104"/>
      <c r="I497" s="104"/>
    </row>
    <row r="498" spans="2:9" ht="35.1" customHeight="1">
      <c r="B498" s="211"/>
      <c r="C498" s="104"/>
      <c r="D498" s="201"/>
      <c r="E498" s="104"/>
      <c r="F498" s="104"/>
      <c r="G498" s="104"/>
      <c r="H498" s="104"/>
      <c r="I498" s="104"/>
    </row>
    <row r="499" spans="2:9" ht="35.1" customHeight="1">
      <c r="B499" s="211"/>
      <c r="C499" s="104"/>
      <c r="D499" s="201"/>
      <c r="E499" s="104"/>
      <c r="F499" s="104"/>
      <c r="G499" s="104"/>
      <c r="H499" s="104"/>
      <c r="I499" s="104"/>
    </row>
    <row r="500" spans="2:9" ht="35.1" customHeight="1">
      <c r="B500" s="211"/>
      <c r="C500" s="104"/>
      <c r="D500" s="201"/>
      <c r="E500" s="104"/>
      <c r="F500" s="104"/>
      <c r="G500" s="104"/>
      <c r="H500" s="104"/>
      <c r="I500" s="104"/>
    </row>
    <row r="501" spans="2:9" ht="35.1" customHeight="1">
      <c r="B501" s="211"/>
      <c r="C501" s="104"/>
      <c r="D501" s="201"/>
      <c r="E501" s="104"/>
      <c r="F501" s="104"/>
      <c r="G501" s="104"/>
      <c r="H501" s="104"/>
      <c r="I501" s="104"/>
    </row>
    <row r="502" spans="2:9" ht="35.1" customHeight="1">
      <c r="B502" s="211"/>
      <c r="C502" s="104"/>
      <c r="D502" s="201"/>
      <c r="E502" s="104"/>
      <c r="F502" s="104"/>
      <c r="G502" s="104"/>
      <c r="H502" s="104"/>
      <c r="I502" s="104"/>
    </row>
    <row r="503" spans="2:9" ht="35.1" customHeight="1">
      <c r="B503" s="211"/>
      <c r="C503" s="104"/>
      <c r="D503" s="201"/>
      <c r="E503" s="104"/>
      <c r="F503" s="104"/>
      <c r="G503" s="104"/>
      <c r="H503" s="104"/>
      <c r="I503" s="104"/>
    </row>
    <row r="504" spans="2:9" ht="35.1" customHeight="1">
      <c r="B504" s="211"/>
      <c r="C504" s="104"/>
      <c r="D504" s="201"/>
      <c r="E504" s="104"/>
      <c r="F504" s="104"/>
      <c r="G504" s="104"/>
      <c r="H504" s="104"/>
      <c r="I504" s="104"/>
    </row>
    <row r="505" spans="2:9" ht="35.1" customHeight="1">
      <c r="B505" s="211"/>
      <c r="C505" s="104"/>
      <c r="D505" s="201"/>
      <c r="E505" s="104"/>
      <c r="F505" s="104"/>
      <c r="G505" s="104"/>
      <c r="H505" s="104"/>
      <c r="I505" s="104"/>
    </row>
    <row r="506" spans="2:9" ht="35.1" customHeight="1">
      <c r="B506" s="211"/>
      <c r="C506" s="104"/>
      <c r="D506" s="201"/>
      <c r="E506" s="104"/>
      <c r="F506" s="104"/>
      <c r="G506" s="104"/>
      <c r="H506" s="104"/>
      <c r="I506" s="104"/>
    </row>
    <row r="507" spans="2:9" ht="35.1" customHeight="1">
      <c r="B507" s="211"/>
      <c r="C507" s="104"/>
      <c r="D507" s="201"/>
      <c r="E507" s="104"/>
      <c r="F507" s="104"/>
      <c r="G507" s="104"/>
      <c r="H507" s="104"/>
      <c r="I507" s="104"/>
    </row>
    <row r="508" spans="2:9" ht="35.1" customHeight="1">
      <c r="B508" s="211"/>
      <c r="C508" s="104"/>
      <c r="D508" s="201"/>
      <c r="E508" s="104"/>
      <c r="F508" s="104"/>
      <c r="G508" s="104"/>
      <c r="H508" s="104"/>
      <c r="I508" s="104"/>
    </row>
    <row r="509" spans="2:9" ht="35.1" customHeight="1">
      <c r="B509" s="211"/>
      <c r="C509" s="104"/>
      <c r="D509" s="201"/>
      <c r="E509" s="104"/>
      <c r="F509" s="104"/>
      <c r="G509" s="104"/>
      <c r="H509" s="104"/>
      <c r="I509" s="104"/>
    </row>
    <row r="510" spans="2:9" ht="35.1" customHeight="1">
      <c r="B510" s="211"/>
      <c r="C510" s="104"/>
      <c r="D510" s="201"/>
      <c r="E510" s="104"/>
      <c r="F510" s="104"/>
      <c r="G510" s="104"/>
      <c r="H510" s="104"/>
      <c r="I510" s="104"/>
    </row>
    <row r="511" spans="2:9" ht="35.1" customHeight="1">
      <c r="B511" s="211"/>
      <c r="C511" s="104"/>
      <c r="D511" s="201"/>
      <c r="E511" s="104"/>
      <c r="F511" s="104"/>
      <c r="G511" s="104"/>
      <c r="H511" s="104"/>
      <c r="I511" s="104"/>
    </row>
    <row r="512" spans="2:9" ht="35.1" customHeight="1">
      <c r="B512" s="211"/>
      <c r="C512" s="104"/>
      <c r="D512" s="201"/>
      <c r="E512" s="104"/>
      <c r="F512" s="104"/>
      <c r="G512" s="104"/>
      <c r="H512" s="104"/>
      <c r="I512" s="104"/>
    </row>
    <row r="513" spans="2:9" ht="35.1" customHeight="1">
      <c r="B513" s="211"/>
      <c r="C513" s="104"/>
      <c r="D513" s="201"/>
      <c r="E513" s="104"/>
      <c r="F513" s="104"/>
      <c r="G513" s="104"/>
      <c r="H513" s="104"/>
      <c r="I513" s="104"/>
    </row>
    <row r="514" spans="2:9" ht="35.1" customHeight="1">
      <c r="B514" s="211"/>
      <c r="C514" s="104"/>
      <c r="D514" s="201"/>
      <c r="E514" s="104"/>
      <c r="F514" s="104"/>
      <c r="G514" s="104"/>
      <c r="H514" s="104"/>
      <c r="I514" s="104"/>
    </row>
    <row r="515" spans="2:9" ht="35.1" customHeight="1">
      <c r="B515" s="211"/>
      <c r="C515" s="104"/>
      <c r="D515" s="201"/>
      <c r="E515" s="104"/>
      <c r="F515" s="104"/>
      <c r="G515" s="104"/>
      <c r="H515" s="104"/>
      <c r="I515" s="104"/>
    </row>
    <row r="516" spans="2:9" ht="35.1" customHeight="1">
      <c r="B516" s="211"/>
      <c r="C516" s="104"/>
      <c r="D516" s="201"/>
      <c r="E516" s="104"/>
      <c r="F516" s="104"/>
      <c r="G516" s="104"/>
      <c r="H516" s="104"/>
      <c r="I516" s="104"/>
    </row>
    <row r="517" spans="2:9" ht="35.1" customHeight="1">
      <c r="B517" s="211"/>
      <c r="C517" s="104"/>
      <c r="D517" s="201"/>
      <c r="E517" s="104"/>
      <c r="F517" s="104"/>
      <c r="G517" s="104"/>
      <c r="H517" s="104"/>
      <c r="I517" s="104"/>
    </row>
    <row r="518" spans="2:9" ht="35.1" customHeight="1">
      <c r="B518" s="211"/>
      <c r="C518" s="104"/>
      <c r="D518" s="201"/>
      <c r="E518" s="104"/>
      <c r="F518" s="104"/>
      <c r="G518" s="104"/>
      <c r="H518" s="104"/>
      <c r="I518" s="104"/>
    </row>
    <row r="519" spans="2:9" ht="35.1" customHeight="1">
      <c r="B519" s="211"/>
      <c r="C519" s="104"/>
      <c r="D519" s="201"/>
      <c r="E519" s="104"/>
      <c r="F519" s="104"/>
      <c r="G519" s="104"/>
      <c r="H519" s="104"/>
      <c r="I519" s="104"/>
    </row>
    <row r="520" spans="2:9" ht="35.1" customHeight="1">
      <c r="B520" s="211"/>
      <c r="C520" s="104"/>
      <c r="D520" s="201"/>
      <c r="E520" s="104"/>
      <c r="F520" s="104"/>
      <c r="G520" s="104"/>
      <c r="H520" s="104"/>
      <c r="I520" s="104"/>
    </row>
    <row r="521" spans="2:9" ht="35.1" customHeight="1">
      <c r="B521" s="211"/>
      <c r="C521" s="104"/>
      <c r="D521" s="201"/>
      <c r="E521" s="104"/>
      <c r="F521" s="104"/>
      <c r="G521" s="104"/>
      <c r="H521" s="104"/>
      <c r="I521" s="104"/>
    </row>
    <row r="522" spans="2:9" ht="35.1" customHeight="1">
      <c r="B522" s="211"/>
      <c r="C522" s="104"/>
      <c r="D522" s="201"/>
      <c r="E522" s="104"/>
      <c r="F522" s="104"/>
      <c r="G522" s="104"/>
      <c r="H522" s="104"/>
      <c r="I522" s="104"/>
    </row>
    <row r="523" spans="2:9" ht="35.1" customHeight="1">
      <c r="B523" s="211"/>
      <c r="C523" s="104"/>
      <c r="D523" s="201"/>
      <c r="E523" s="104"/>
      <c r="F523" s="104"/>
      <c r="G523" s="104"/>
      <c r="H523" s="104"/>
      <c r="I523" s="104"/>
    </row>
    <row r="524" spans="2:9" ht="35.1" customHeight="1">
      <c r="B524" s="211"/>
      <c r="C524" s="104"/>
      <c r="D524" s="201"/>
      <c r="E524" s="104"/>
      <c r="F524" s="104"/>
      <c r="G524" s="104"/>
      <c r="H524" s="104"/>
      <c r="I524" s="104"/>
    </row>
    <row r="525" spans="2:9" ht="35.1" customHeight="1">
      <c r="B525" s="211"/>
      <c r="C525" s="104"/>
      <c r="D525" s="201"/>
      <c r="E525" s="104"/>
      <c r="F525" s="104"/>
      <c r="G525" s="104"/>
      <c r="H525" s="104"/>
      <c r="I525" s="104"/>
    </row>
    <row r="526" spans="2:9" ht="35.1" customHeight="1">
      <c r="B526" s="211"/>
      <c r="C526" s="104"/>
      <c r="D526" s="201"/>
      <c r="E526" s="104"/>
      <c r="F526" s="104"/>
      <c r="G526" s="104"/>
      <c r="H526" s="104"/>
      <c r="I526" s="104"/>
    </row>
    <row r="527" spans="2:9" ht="35.1" customHeight="1">
      <c r="B527" s="211"/>
      <c r="C527" s="104"/>
      <c r="D527" s="201"/>
      <c r="E527" s="104"/>
      <c r="F527" s="104"/>
      <c r="G527" s="104"/>
      <c r="H527" s="104"/>
      <c r="I527" s="104"/>
    </row>
    <row r="528" spans="2:9" ht="35.1" customHeight="1">
      <c r="B528" s="211"/>
      <c r="C528" s="104"/>
      <c r="D528" s="201"/>
      <c r="E528" s="104"/>
      <c r="F528" s="104"/>
      <c r="G528" s="104"/>
      <c r="H528" s="104"/>
      <c r="I528" s="104"/>
    </row>
    <row r="529" spans="2:9" ht="35.1" customHeight="1">
      <c r="B529" s="211"/>
      <c r="C529" s="104"/>
      <c r="D529" s="201"/>
      <c r="E529" s="104"/>
      <c r="F529" s="104"/>
      <c r="G529" s="104"/>
      <c r="H529" s="104"/>
      <c r="I529" s="104"/>
    </row>
    <row r="530" spans="2:9" ht="35.1" customHeight="1">
      <c r="B530" s="211"/>
      <c r="C530" s="104"/>
      <c r="D530" s="201"/>
      <c r="E530" s="104"/>
      <c r="F530" s="104"/>
      <c r="G530" s="104"/>
      <c r="H530" s="104"/>
      <c r="I530" s="104"/>
    </row>
    <row r="531" spans="2:9" ht="35.1" customHeight="1">
      <c r="B531" s="211"/>
      <c r="C531" s="104"/>
      <c r="D531" s="201"/>
      <c r="E531" s="104"/>
      <c r="F531" s="104"/>
      <c r="G531" s="104"/>
      <c r="H531" s="104"/>
      <c r="I531" s="104"/>
    </row>
    <row r="532" spans="2:9" ht="35.1" customHeight="1">
      <c r="B532" s="211"/>
      <c r="C532" s="104"/>
      <c r="D532" s="201"/>
      <c r="E532" s="104"/>
      <c r="F532" s="104"/>
      <c r="G532" s="104"/>
      <c r="H532" s="104"/>
      <c r="I532" s="104"/>
    </row>
    <row r="533" spans="2:9" ht="35.1" customHeight="1">
      <c r="B533" s="211"/>
      <c r="C533" s="104"/>
      <c r="D533" s="201"/>
      <c r="E533" s="104"/>
      <c r="F533" s="104"/>
      <c r="G533" s="104"/>
      <c r="H533" s="104"/>
      <c r="I533" s="104"/>
    </row>
    <row r="534" spans="2:9" ht="35.1" customHeight="1">
      <c r="B534" s="211"/>
      <c r="C534" s="104"/>
      <c r="D534" s="201"/>
      <c r="E534" s="104"/>
      <c r="F534" s="104"/>
      <c r="G534" s="104"/>
      <c r="H534" s="104"/>
      <c r="I534" s="104"/>
    </row>
    <row r="535" spans="2:9" ht="35.1" customHeight="1">
      <c r="B535" s="211"/>
      <c r="C535" s="104"/>
      <c r="D535" s="201"/>
      <c r="E535" s="104"/>
      <c r="F535" s="104"/>
      <c r="G535" s="104"/>
      <c r="H535" s="104"/>
      <c r="I535" s="104"/>
    </row>
    <row r="536" spans="2:9" ht="35.1" customHeight="1">
      <c r="B536" s="211"/>
      <c r="C536" s="104"/>
      <c r="D536" s="201"/>
      <c r="E536" s="104"/>
      <c r="F536" s="104"/>
      <c r="G536" s="104"/>
      <c r="H536" s="104"/>
      <c r="I536" s="104"/>
    </row>
    <row r="537" spans="2:9" ht="35.1" customHeight="1">
      <c r="B537" s="211"/>
      <c r="C537" s="104"/>
      <c r="D537" s="201"/>
      <c r="E537" s="104"/>
      <c r="F537" s="104"/>
      <c r="G537" s="104"/>
      <c r="H537" s="104"/>
      <c r="I537" s="104"/>
    </row>
    <row r="538" spans="2:9" ht="35.1" customHeight="1">
      <c r="B538" s="211"/>
      <c r="C538" s="104"/>
      <c r="D538" s="201"/>
      <c r="E538" s="104"/>
      <c r="F538" s="104"/>
      <c r="G538" s="104"/>
      <c r="H538" s="104"/>
      <c r="I538" s="104"/>
    </row>
    <row r="539" spans="2:9" ht="35.1" customHeight="1">
      <c r="B539" s="211"/>
      <c r="C539" s="104"/>
      <c r="D539" s="201"/>
      <c r="E539" s="104"/>
      <c r="F539" s="104"/>
      <c r="G539" s="104"/>
      <c r="H539" s="104"/>
      <c r="I539" s="104"/>
    </row>
    <row r="540" spans="2:9" ht="35.1" customHeight="1">
      <c r="B540" s="211"/>
      <c r="C540" s="104"/>
      <c r="D540" s="201"/>
      <c r="E540" s="104"/>
      <c r="F540" s="104"/>
      <c r="G540" s="104"/>
      <c r="H540" s="104"/>
      <c r="I540" s="104"/>
    </row>
    <row r="541" spans="2:9" ht="35.1" customHeight="1">
      <c r="B541" s="211"/>
      <c r="C541" s="104"/>
      <c r="D541" s="201"/>
      <c r="E541" s="104"/>
      <c r="F541" s="104"/>
      <c r="G541" s="104"/>
      <c r="H541" s="104"/>
      <c r="I541" s="104"/>
    </row>
    <row r="542" spans="2:9" ht="35.1" customHeight="1">
      <c r="B542" s="211"/>
      <c r="C542" s="104"/>
      <c r="D542" s="201"/>
      <c r="E542" s="104"/>
      <c r="F542" s="104"/>
      <c r="G542" s="104"/>
      <c r="H542" s="104"/>
      <c r="I542" s="104"/>
    </row>
    <row r="543" spans="2:9" ht="35.1" customHeight="1">
      <c r="B543" s="211"/>
      <c r="C543" s="104"/>
      <c r="D543" s="201"/>
      <c r="E543" s="104"/>
      <c r="F543" s="104"/>
      <c r="G543" s="104"/>
      <c r="H543" s="104"/>
      <c r="I543" s="104"/>
    </row>
    <row r="544" spans="2:9" ht="35.1" customHeight="1">
      <c r="B544" s="211"/>
      <c r="C544" s="104"/>
      <c r="D544" s="201"/>
      <c r="E544" s="104"/>
      <c r="F544" s="104"/>
      <c r="G544" s="104"/>
      <c r="H544" s="104"/>
      <c r="I544" s="104"/>
    </row>
    <row r="545" spans="2:9" ht="35.1" customHeight="1">
      <c r="B545" s="211"/>
      <c r="C545" s="104"/>
      <c r="D545" s="201"/>
      <c r="E545" s="104"/>
      <c r="F545" s="104"/>
      <c r="G545" s="104"/>
      <c r="H545" s="104"/>
      <c r="I545" s="104"/>
    </row>
    <row r="546" spans="2:9" ht="35.1" customHeight="1">
      <c r="B546" s="211"/>
      <c r="C546" s="104"/>
      <c r="D546" s="201"/>
      <c r="E546" s="104"/>
      <c r="F546" s="104"/>
      <c r="G546" s="104"/>
      <c r="H546" s="104"/>
      <c r="I546" s="104"/>
    </row>
    <row r="547" spans="2:9" ht="35.1" customHeight="1">
      <c r="B547" s="211"/>
      <c r="C547" s="104"/>
      <c r="D547" s="201"/>
      <c r="E547" s="104"/>
      <c r="F547" s="104"/>
      <c r="G547" s="104"/>
      <c r="H547" s="104"/>
      <c r="I547" s="104"/>
    </row>
    <row r="548" spans="2:9" ht="35.1" customHeight="1">
      <c r="B548" s="211"/>
      <c r="C548" s="104"/>
      <c r="D548" s="201"/>
      <c r="E548" s="104"/>
      <c r="F548" s="104"/>
      <c r="G548" s="104"/>
      <c r="H548" s="104"/>
      <c r="I548" s="104"/>
    </row>
    <row r="549" spans="2:9" ht="35.1" customHeight="1">
      <c r="B549" s="211"/>
      <c r="C549" s="104"/>
      <c r="D549" s="201"/>
      <c r="E549" s="104"/>
      <c r="F549" s="104"/>
      <c r="G549" s="104"/>
      <c r="H549" s="104"/>
      <c r="I549" s="104"/>
    </row>
    <row r="550" spans="2:9" ht="35.1" customHeight="1">
      <c r="B550" s="211"/>
      <c r="C550" s="104"/>
      <c r="D550" s="201"/>
      <c r="E550" s="104"/>
      <c r="F550" s="104"/>
      <c r="G550" s="104"/>
      <c r="H550" s="104"/>
      <c r="I550" s="104"/>
    </row>
    <row r="551" spans="2:9" ht="35.1" customHeight="1">
      <c r="B551" s="211"/>
      <c r="C551" s="104"/>
      <c r="D551" s="201"/>
      <c r="E551" s="104"/>
      <c r="F551" s="104"/>
      <c r="G551" s="104"/>
      <c r="H551" s="104"/>
      <c r="I551" s="104"/>
    </row>
    <row r="552" spans="2:9" ht="35.1" customHeight="1">
      <c r="B552" s="211"/>
      <c r="C552" s="104"/>
      <c r="D552" s="201"/>
      <c r="E552" s="104"/>
      <c r="F552" s="104"/>
      <c r="G552" s="104"/>
      <c r="H552" s="104"/>
      <c r="I552" s="104"/>
    </row>
    <row r="553" spans="2:9" ht="35.1" customHeight="1">
      <c r="B553" s="211"/>
      <c r="C553" s="104"/>
      <c r="D553" s="201"/>
      <c r="E553" s="104"/>
      <c r="F553" s="104"/>
      <c r="G553" s="104"/>
      <c r="H553" s="104"/>
      <c r="I553" s="104"/>
    </row>
    <row r="554" spans="2:9" ht="35.1" customHeight="1">
      <c r="B554" s="211"/>
      <c r="C554" s="104"/>
      <c r="D554" s="201"/>
      <c r="E554" s="104"/>
      <c r="F554" s="104"/>
      <c r="G554" s="104"/>
      <c r="H554" s="104"/>
      <c r="I554" s="104"/>
    </row>
    <row r="555" spans="2:9" ht="35.1" customHeight="1">
      <c r="B555" s="211"/>
      <c r="C555" s="104"/>
      <c r="D555" s="201"/>
      <c r="E555" s="104"/>
      <c r="F555" s="104"/>
      <c r="G555" s="104"/>
      <c r="H555" s="104"/>
      <c r="I555" s="104"/>
    </row>
    <row r="556" spans="2:9" ht="35.1" customHeight="1">
      <c r="B556" s="211"/>
      <c r="C556" s="104"/>
      <c r="D556" s="201"/>
      <c r="E556" s="104"/>
      <c r="F556" s="104"/>
      <c r="G556" s="104"/>
      <c r="H556" s="104"/>
      <c r="I556" s="104"/>
    </row>
    <row r="557" spans="2:9" ht="35.1" customHeight="1">
      <c r="B557" s="211"/>
      <c r="C557" s="104"/>
      <c r="D557" s="201"/>
      <c r="E557" s="104"/>
      <c r="F557" s="104"/>
      <c r="G557" s="104"/>
      <c r="H557" s="104"/>
      <c r="I557" s="104"/>
    </row>
    <row r="558" spans="2:9" ht="35.1" customHeight="1">
      <c r="B558" s="211"/>
      <c r="C558" s="104"/>
      <c r="D558" s="201"/>
      <c r="E558" s="104"/>
      <c r="F558" s="104"/>
      <c r="G558" s="104"/>
      <c r="H558" s="104"/>
      <c r="I558" s="104"/>
    </row>
    <row r="559" spans="2:9" ht="35.1" customHeight="1">
      <c r="B559" s="211"/>
      <c r="C559" s="104"/>
      <c r="D559" s="201"/>
      <c r="E559" s="104"/>
      <c r="F559" s="104"/>
      <c r="G559" s="104"/>
      <c r="H559" s="104"/>
      <c r="I559" s="104"/>
    </row>
    <row r="560" spans="2:9" ht="35.1" customHeight="1">
      <c r="B560" s="211"/>
      <c r="C560" s="104"/>
      <c r="D560" s="201"/>
      <c r="E560" s="104"/>
      <c r="F560" s="104"/>
      <c r="G560" s="104"/>
      <c r="H560" s="104"/>
      <c r="I560" s="104"/>
    </row>
    <row r="561" spans="2:9" ht="35.1" customHeight="1">
      <c r="B561" s="211"/>
      <c r="C561" s="104"/>
      <c r="D561" s="201"/>
      <c r="E561" s="104"/>
      <c r="F561" s="104"/>
      <c r="G561" s="104"/>
      <c r="H561" s="104"/>
      <c r="I561" s="104"/>
    </row>
    <row r="562" spans="2:9" ht="35.1" customHeight="1">
      <c r="B562" s="211"/>
      <c r="C562" s="104"/>
      <c r="D562" s="201"/>
      <c r="E562" s="104"/>
      <c r="F562" s="104"/>
      <c r="G562" s="104"/>
      <c r="H562" s="104"/>
      <c r="I562" s="104"/>
    </row>
    <row r="563" spans="2:9" ht="35.1" customHeight="1">
      <c r="B563" s="211"/>
      <c r="C563" s="104"/>
      <c r="D563" s="201"/>
      <c r="E563" s="104"/>
      <c r="F563" s="104"/>
      <c r="G563" s="104"/>
      <c r="H563" s="104"/>
      <c r="I563" s="104"/>
    </row>
    <row r="564" spans="2:9" ht="35.1" customHeight="1">
      <c r="B564" s="211"/>
      <c r="C564" s="104"/>
      <c r="D564" s="201"/>
      <c r="E564" s="104"/>
      <c r="F564" s="104"/>
      <c r="G564" s="104"/>
      <c r="H564" s="104"/>
      <c r="I564" s="104"/>
    </row>
    <row r="565" spans="2:9" ht="35.1" customHeight="1">
      <c r="B565" s="211"/>
      <c r="C565" s="104"/>
      <c r="D565" s="201"/>
      <c r="E565" s="104"/>
      <c r="F565" s="104"/>
      <c r="G565" s="104"/>
      <c r="H565" s="104"/>
      <c r="I565" s="104"/>
    </row>
    <row r="566" spans="2:9" ht="35.1" customHeight="1">
      <c r="B566" s="211"/>
      <c r="C566" s="104"/>
      <c r="D566" s="201"/>
      <c r="E566" s="104"/>
      <c r="F566" s="104"/>
      <c r="G566" s="104"/>
      <c r="H566" s="104"/>
      <c r="I566" s="104"/>
    </row>
    <row r="567" spans="2:9" ht="35.1" customHeight="1">
      <c r="B567" s="211"/>
      <c r="C567" s="104"/>
      <c r="D567" s="201"/>
      <c r="E567" s="104"/>
      <c r="F567" s="104"/>
      <c r="G567" s="104"/>
      <c r="H567" s="104"/>
      <c r="I567" s="104"/>
    </row>
    <row r="568" spans="2:9" ht="35.1" customHeight="1">
      <c r="B568" s="211"/>
      <c r="C568" s="104"/>
      <c r="D568" s="201"/>
      <c r="E568" s="104"/>
      <c r="F568" s="104"/>
      <c r="G568" s="104"/>
      <c r="H568" s="104"/>
      <c r="I568" s="104"/>
    </row>
    <row r="569" spans="2:9" ht="35.1" customHeight="1">
      <c r="B569" s="211"/>
      <c r="C569" s="104"/>
      <c r="D569" s="201"/>
      <c r="E569" s="104"/>
      <c r="F569" s="104"/>
      <c r="G569" s="104"/>
      <c r="H569" s="104"/>
      <c r="I569" s="104"/>
    </row>
    <row r="570" spans="2:9" ht="35.1" customHeight="1">
      <c r="B570" s="211"/>
      <c r="C570" s="104"/>
      <c r="D570" s="201"/>
      <c r="E570" s="104"/>
      <c r="F570" s="104"/>
      <c r="G570" s="104"/>
      <c r="H570" s="104"/>
      <c r="I570" s="104"/>
    </row>
    <row r="571" spans="2:9" ht="35.1" customHeight="1">
      <c r="B571" s="211"/>
      <c r="C571" s="104"/>
      <c r="D571" s="201"/>
      <c r="E571" s="104"/>
      <c r="F571" s="104"/>
      <c r="G571" s="104"/>
      <c r="H571" s="104"/>
      <c r="I571" s="104"/>
    </row>
    <row r="572" spans="2:9" ht="35.1" customHeight="1">
      <c r="B572" s="211"/>
      <c r="C572" s="104"/>
      <c r="D572" s="201"/>
      <c r="E572" s="104"/>
      <c r="F572" s="104"/>
      <c r="G572" s="104"/>
      <c r="H572" s="104"/>
      <c r="I572" s="104"/>
    </row>
    <row r="573" spans="2:9" ht="35.1" customHeight="1">
      <c r="B573" s="211"/>
      <c r="C573" s="104"/>
      <c r="D573" s="201"/>
      <c r="E573" s="104"/>
      <c r="F573" s="104"/>
      <c r="G573" s="104"/>
      <c r="H573" s="104"/>
      <c r="I573" s="104"/>
    </row>
    <row r="574" spans="2:9" ht="35.1" customHeight="1">
      <c r="B574" s="211"/>
      <c r="C574" s="104"/>
      <c r="D574" s="201"/>
      <c r="E574" s="104"/>
      <c r="F574" s="104"/>
      <c r="G574" s="104"/>
      <c r="H574" s="104"/>
      <c r="I574" s="104"/>
    </row>
    <row r="575" spans="2:9" ht="35.1" customHeight="1">
      <c r="B575" s="211"/>
      <c r="C575" s="104"/>
      <c r="D575" s="201"/>
      <c r="E575" s="104"/>
      <c r="F575" s="104"/>
      <c r="G575" s="104"/>
      <c r="H575" s="104"/>
      <c r="I575" s="104"/>
    </row>
    <row r="576" spans="2:9" ht="35.1" customHeight="1">
      <c r="B576" s="211"/>
      <c r="C576" s="104"/>
      <c r="D576" s="201"/>
      <c r="E576" s="104"/>
      <c r="F576" s="104"/>
      <c r="G576" s="104"/>
      <c r="H576" s="104"/>
      <c r="I576" s="104"/>
    </row>
    <row r="577" spans="2:9" ht="35.1" customHeight="1">
      <c r="B577" s="211"/>
      <c r="C577" s="104"/>
      <c r="D577" s="201"/>
      <c r="E577" s="104"/>
      <c r="F577" s="104"/>
      <c r="G577" s="104"/>
      <c r="H577" s="104"/>
      <c r="I577" s="104"/>
    </row>
    <row r="578" spans="2:9" ht="35.1" customHeight="1">
      <c r="B578" s="211"/>
      <c r="C578" s="104"/>
      <c r="D578" s="201"/>
      <c r="E578" s="104"/>
      <c r="F578" s="104"/>
      <c r="G578" s="104"/>
      <c r="H578" s="104"/>
      <c r="I578" s="104"/>
    </row>
    <row r="579" spans="2:9" ht="35.1" customHeight="1">
      <c r="B579" s="211"/>
      <c r="C579" s="104"/>
      <c r="D579" s="201"/>
      <c r="E579" s="104"/>
      <c r="F579" s="104"/>
      <c r="G579" s="104"/>
      <c r="H579" s="104"/>
      <c r="I579" s="104"/>
    </row>
    <row r="580" spans="2:9" ht="35.1" customHeight="1">
      <c r="B580" s="211"/>
      <c r="C580" s="104"/>
      <c r="D580" s="201"/>
      <c r="E580" s="104"/>
      <c r="F580" s="104"/>
      <c r="G580" s="104"/>
      <c r="H580" s="104"/>
      <c r="I580" s="104"/>
    </row>
    <row r="581" spans="2:9" ht="35.1" customHeight="1">
      <c r="B581" s="211"/>
      <c r="C581" s="104"/>
      <c r="D581" s="201"/>
      <c r="E581" s="104"/>
      <c r="F581" s="104"/>
      <c r="G581" s="104"/>
      <c r="H581" s="104"/>
      <c r="I581" s="104"/>
    </row>
    <row r="582" spans="2:9" ht="35.1" customHeight="1">
      <c r="B582" s="211"/>
      <c r="C582" s="104"/>
      <c r="D582" s="201"/>
      <c r="E582" s="104"/>
      <c r="F582" s="104"/>
      <c r="G582" s="104"/>
      <c r="H582" s="104"/>
      <c r="I582" s="104"/>
    </row>
    <row r="583" spans="2:9" ht="35.1" customHeight="1">
      <c r="B583" s="211"/>
      <c r="C583" s="104"/>
      <c r="D583" s="201"/>
      <c r="E583" s="104"/>
      <c r="F583" s="104"/>
      <c r="G583" s="104"/>
      <c r="H583" s="104"/>
      <c r="I583" s="104"/>
    </row>
    <row r="584" spans="2:9" ht="35.1" customHeight="1">
      <c r="B584" s="211"/>
      <c r="C584" s="104"/>
      <c r="D584" s="201"/>
      <c r="E584" s="104"/>
      <c r="F584" s="104"/>
      <c r="G584" s="104"/>
      <c r="H584" s="104"/>
      <c r="I584" s="104"/>
    </row>
    <row r="585" spans="2:9" ht="35.1" customHeight="1">
      <c r="B585" s="211"/>
      <c r="C585" s="104"/>
      <c r="D585" s="201"/>
      <c r="E585" s="104"/>
      <c r="F585" s="104"/>
      <c r="G585" s="104"/>
      <c r="H585" s="104"/>
      <c r="I585" s="104"/>
    </row>
    <row r="586" spans="2:9" ht="35.1" customHeight="1">
      <c r="B586" s="211"/>
      <c r="C586" s="104"/>
      <c r="D586" s="201"/>
      <c r="E586" s="104"/>
      <c r="F586" s="104"/>
      <c r="G586" s="104"/>
      <c r="H586" s="104"/>
      <c r="I586" s="104"/>
    </row>
    <row r="587" spans="2:9" ht="35.1" customHeight="1">
      <c r="B587" s="211"/>
      <c r="C587" s="104"/>
      <c r="D587" s="201"/>
      <c r="E587" s="104"/>
      <c r="F587" s="104"/>
      <c r="G587" s="104"/>
      <c r="H587" s="104"/>
      <c r="I587" s="104"/>
    </row>
    <row r="588" spans="2:9" ht="35.1" customHeight="1">
      <c r="B588" s="211"/>
      <c r="C588" s="104"/>
      <c r="D588" s="201"/>
      <c r="E588" s="104"/>
      <c r="F588" s="104"/>
      <c r="G588" s="104"/>
      <c r="H588" s="104"/>
      <c r="I588" s="104"/>
    </row>
    <row r="589" spans="2:9" ht="35.1" customHeight="1">
      <c r="B589" s="211"/>
      <c r="C589" s="104"/>
      <c r="D589" s="201"/>
      <c r="E589" s="104"/>
      <c r="F589" s="104"/>
      <c r="G589" s="104"/>
      <c r="H589" s="104"/>
      <c r="I589" s="104"/>
    </row>
    <row r="590" spans="2:9" ht="35.1" customHeight="1">
      <c r="B590" s="211"/>
      <c r="C590" s="104"/>
      <c r="D590" s="201"/>
      <c r="E590" s="104"/>
      <c r="F590" s="104"/>
      <c r="G590" s="104"/>
      <c r="H590" s="104"/>
      <c r="I590" s="104"/>
    </row>
    <row r="591" spans="2:9" ht="35.1" customHeight="1">
      <c r="B591" s="211"/>
      <c r="C591" s="104"/>
      <c r="D591" s="201"/>
      <c r="E591" s="104"/>
      <c r="F591" s="104"/>
      <c r="G591" s="104"/>
      <c r="H591" s="104"/>
      <c r="I591" s="104"/>
    </row>
    <row r="592" spans="2:9" ht="35.1" customHeight="1">
      <c r="B592" s="211"/>
      <c r="C592" s="104"/>
      <c r="D592" s="201"/>
      <c r="E592" s="104"/>
      <c r="F592" s="104"/>
      <c r="G592" s="104"/>
      <c r="H592" s="104"/>
      <c r="I592" s="104"/>
    </row>
    <row r="593" spans="2:9" ht="35.1" customHeight="1">
      <c r="B593" s="211"/>
      <c r="C593" s="104"/>
      <c r="D593" s="201"/>
      <c r="E593" s="104"/>
      <c r="F593" s="104"/>
      <c r="G593" s="104"/>
      <c r="H593" s="104"/>
      <c r="I593" s="104"/>
    </row>
    <row r="594" spans="2:9" ht="35.1" customHeight="1">
      <c r="B594" s="211"/>
      <c r="C594" s="104"/>
      <c r="D594" s="201"/>
      <c r="E594" s="104"/>
      <c r="F594" s="104"/>
      <c r="G594" s="104"/>
      <c r="H594" s="104"/>
      <c r="I594" s="104"/>
    </row>
    <row r="595" spans="2:9" ht="35.1" customHeight="1">
      <c r="B595" s="211"/>
      <c r="C595" s="104"/>
      <c r="D595" s="201"/>
      <c r="E595" s="104"/>
      <c r="F595" s="104"/>
      <c r="G595" s="104"/>
      <c r="H595" s="104"/>
      <c r="I595" s="104"/>
    </row>
    <row r="596" spans="2:9" ht="35.1" customHeight="1">
      <c r="B596" s="211"/>
      <c r="C596" s="104"/>
      <c r="D596" s="201"/>
      <c r="E596" s="104"/>
      <c r="F596" s="104"/>
      <c r="G596" s="104"/>
      <c r="H596" s="104"/>
      <c r="I596" s="104"/>
    </row>
    <row r="597" spans="2:9" ht="35.1" customHeight="1">
      <c r="B597" s="211"/>
      <c r="C597" s="104"/>
      <c r="D597" s="201"/>
      <c r="E597" s="104"/>
      <c r="F597" s="104"/>
      <c r="G597" s="104"/>
      <c r="H597" s="104"/>
      <c r="I597" s="104"/>
    </row>
    <row r="598" spans="2:9" ht="35.1" customHeight="1">
      <c r="B598" s="211"/>
      <c r="C598" s="104"/>
      <c r="D598" s="201"/>
      <c r="E598" s="104"/>
      <c r="F598" s="104"/>
      <c r="G598" s="104"/>
      <c r="H598" s="104"/>
      <c r="I598" s="104"/>
    </row>
    <row r="599" spans="2:9" ht="35.1" customHeight="1">
      <c r="B599" s="211"/>
      <c r="C599" s="104"/>
      <c r="D599" s="201"/>
      <c r="E599" s="104"/>
      <c r="F599" s="104"/>
      <c r="G599" s="104"/>
      <c r="H599" s="104"/>
      <c r="I599" s="104"/>
    </row>
    <row r="600" spans="2:9" ht="35.1" customHeight="1">
      <c r="B600" s="211"/>
      <c r="C600" s="104"/>
      <c r="D600" s="201"/>
      <c r="E600" s="104"/>
      <c r="F600" s="104"/>
      <c r="G600" s="104"/>
      <c r="H600" s="104"/>
      <c r="I600" s="104"/>
    </row>
    <row r="601" spans="2:9" ht="35.1" customHeight="1">
      <c r="B601" s="211"/>
      <c r="C601" s="104"/>
      <c r="D601" s="201"/>
      <c r="E601" s="104"/>
      <c r="F601" s="104"/>
      <c r="G601" s="104"/>
      <c r="H601" s="104"/>
      <c r="I601" s="104"/>
    </row>
    <row r="602" spans="2:9" ht="35.1" customHeight="1">
      <c r="B602" s="211"/>
      <c r="C602" s="104"/>
      <c r="D602" s="201"/>
      <c r="E602" s="104"/>
      <c r="F602" s="104"/>
      <c r="G602" s="104"/>
      <c r="H602" s="104"/>
      <c r="I602" s="104"/>
    </row>
    <row r="603" spans="2:9" ht="35.1" customHeight="1">
      <c r="B603" s="211"/>
      <c r="C603" s="104"/>
      <c r="D603" s="201"/>
      <c r="E603" s="104"/>
      <c r="F603" s="104"/>
      <c r="G603" s="104"/>
      <c r="H603" s="104"/>
      <c r="I603" s="104"/>
    </row>
    <row r="604" spans="2:9" ht="35.1" customHeight="1">
      <c r="B604" s="211"/>
      <c r="C604" s="104"/>
      <c r="D604" s="201"/>
      <c r="E604" s="104"/>
      <c r="F604" s="104"/>
      <c r="G604" s="104"/>
      <c r="H604" s="104"/>
      <c r="I604" s="104"/>
    </row>
    <row r="605" spans="2:9" ht="35.1" customHeight="1">
      <c r="B605" s="211"/>
      <c r="C605" s="104"/>
      <c r="D605" s="201"/>
      <c r="E605" s="104"/>
      <c r="F605" s="104"/>
      <c r="G605" s="104"/>
      <c r="H605" s="104"/>
      <c r="I605" s="104"/>
    </row>
    <row r="606" spans="2:9" ht="35.1" customHeight="1">
      <c r="B606" s="211"/>
      <c r="C606" s="104"/>
      <c r="D606" s="201"/>
      <c r="E606" s="104"/>
      <c r="F606" s="104"/>
      <c r="G606" s="104"/>
      <c r="H606" s="104"/>
      <c r="I606" s="104"/>
    </row>
    <row r="607" spans="2:9" ht="35.1" customHeight="1">
      <c r="B607" s="211"/>
      <c r="C607" s="104"/>
      <c r="D607" s="201"/>
      <c r="E607" s="104"/>
      <c r="F607" s="104"/>
      <c r="G607" s="104"/>
      <c r="H607" s="104"/>
      <c r="I607" s="104"/>
    </row>
    <row r="608" spans="2:9" ht="35.1" customHeight="1">
      <c r="B608" s="211"/>
      <c r="C608" s="104"/>
      <c r="D608" s="201"/>
      <c r="E608" s="104"/>
      <c r="F608" s="104"/>
      <c r="G608" s="104"/>
      <c r="H608" s="104"/>
      <c r="I608" s="104"/>
    </row>
    <row r="609" spans="2:9" ht="35.1" customHeight="1">
      <c r="B609" s="211"/>
      <c r="C609" s="104"/>
      <c r="D609" s="201"/>
      <c r="E609" s="104"/>
      <c r="F609" s="104"/>
      <c r="G609" s="104"/>
      <c r="H609" s="104"/>
      <c r="I609" s="104"/>
    </row>
    <row r="610" spans="2:9" ht="35.1" customHeight="1">
      <c r="B610" s="211"/>
      <c r="C610" s="104"/>
      <c r="D610" s="201"/>
      <c r="E610" s="104"/>
      <c r="F610" s="104"/>
      <c r="G610" s="104"/>
      <c r="H610" s="104"/>
      <c r="I610" s="104"/>
    </row>
    <row r="611" spans="2:9" ht="35.1" customHeight="1">
      <c r="B611" s="211"/>
      <c r="C611" s="104"/>
      <c r="D611" s="201"/>
      <c r="E611" s="104"/>
      <c r="F611" s="104"/>
      <c r="G611" s="104"/>
      <c r="H611" s="104"/>
      <c r="I611" s="104"/>
    </row>
    <row r="612" spans="2:9" ht="35.1" customHeight="1">
      <c r="B612" s="211"/>
      <c r="C612" s="104"/>
      <c r="D612" s="201"/>
      <c r="E612" s="104"/>
      <c r="F612" s="104"/>
      <c r="G612" s="104"/>
      <c r="H612" s="104"/>
      <c r="I612" s="104"/>
    </row>
    <row r="613" spans="2:9" ht="35.1" customHeight="1">
      <c r="B613" s="211"/>
      <c r="C613" s="104"/>
      <c r="D613" s="201"/>
      <c r="E613" s="104"/>
      <c r="F613" s="104"/>
      <c r="G613" s="104"/>
      <c r="H613" s="104"/>
      <c r="I613" s="104"/>
    </row>
    <row r="614" spans="2:9" ht="35.1" customHeight="1">
      <c r="B614" s="211"/>
      <c r="C614" s="104"/>
      <c r="D614" s="201"/>
      <c r="E614" s="104"/>
      <c r="F614" s="104"/>
      <c r="G614" s="104"/>
      <c r="H614" s="104"/>
      <c r="I614" s="104"/>
    </row>
    <row r="615" spans="2:9" ht="35.1" customHeight="1">
      <c r="B615" s="211"/>
      <c r="C615" s="104"/>
      <c r="D615" s="201"/>
      <c r="E615" s="104"/>
      <c r="F615" s="104"/>
      <c r="G615" s="104"/>
      <c r="H615" s="104"/>
      <c r="I615" s="104"/>
    </row>
    <row r="616" spans="2:9" ht="35.1" customHeight="1">
      <c r="B616" s="211"/>
      <c r="C616" s="104"/>
      <c r="D616" s="201"/>
      <c r="E616" s="104"/>
      <c r="F616" s="104"/>
      <c r="G616" s="104"/>
      <c r="H616" s="104"/>
      <c r="I616" s="104"/>
    </row>
    <row r="617" spans="2:9" ht="35.1" customHeight="1">
      <c r="B617" s="211"/>
      <c r="C617" s="104"/>
      <c r="D617" s="201"/>
      <c r="E617" s="104"/>
      <c r="F617" s="104"/>
      <c r="G617" s="104"/>
      <c r="H617" s="104"/>
      <c r="I617" s="104"/>
    </row>
    <row r="618" spans="2:9" ht="35.1" customHeight="1">
      <c r="B618" s="211"/>
      <c r="C618" s="104"/>
      <c r="D618" s="201"/>
      <c r="E618" s="104"/>
      <c r="F618" s="104"/>
      <c r="G618" s="104"/>
      <c r="H618" s="104"/>
      <c r="I618" s="104"/>
    </row>
    <row r="619" spans="2:9" ht="35.1" customHeight="1">
      <c r="B619" s="211"/>
      <c r="C619" s="104"/>
      <c r="D619" s="201"/>
      <c r="E619" s="104"/>
      <c r="F619" s="104"/>
      <c r="G619" s="104"/>
      <c r="H619" s="104"/>
      <c r="I619" s="104"/>
    </row>
    <row r="620" spans="2:9" ht="35.1" customHeight="1">
      <c r="B620" s="211"/>
      <c r="C620" s="104"/>
      <c r="D620" s="201"/>
      <c r="E620" s="104"/>
      <c r="F620" s="104"/>
      <c r="G620" s="104"/>
      <c r="H620" s="104"/>
      <c r="I620" s="104"/>
    </row>
    <row r="621" spans="2:9" ht="35.1" customHeight="1">
      <c r="B621" s="211"/>
      <c r="C621" s="104"/>
      <c r="D621" s="201"/>
      <c r="E621" s="104"/>
      <c r="F621" s="104"/>
      <c r="G621" s="104"/>
      <c r="H621" s="104"/>
      <c r="I621" s="104"/>
    </row>
    <row r="622" spans="2:9" ht="35.1" customHeight="1">
      <c r="B622" s="211"/>
      <c r="C622" s="104"/>
      <c r="D622" s="201"/>
      <c r="E622" s="104"/>
      <c r="F622" s="104"/>
      <c r="G622" s="104"/>
      <c r="H622" s="104"/>
      <c r="I622" s="104"/>
    </row>
    <row r="623" spans="2:9" ht="35.1" customHeight="1">
      <c r="B623" s="211"/>
      <c r="C623" s="104"/>
      <c r="D623" s="201"/>
      <c r="E623" s="104"/>
      <c r="F623" s="104"/>
      <c r="G623" s="104"/>
      <c r="H623" s="104"/>
      <c r="I623" s="104"/>
    </row>
    <row r="624" spans="2:9" ht="35.1" customHeight="1">
      <c r="B624" s="211"/>
      <c r="C624" s="104"/>
      <c r="D624" s="201"/>
      <c r="E624" s="104"/>
      <c r="F624" s="104"/>
      <c r="G624" s="104"/>
      <c r="H624" s="104"/>
      <c r="I624" s="104"/>
    </row>
    <row r="625" spans="2:9" ht="35.1" customHeight="1">
      <c r="B625" s="211"/>
      <c r="C625" s="104"/>
      <c r="D625" s="201"/>
      <c r="E625" s="104"/>
      <c r="F625" s="104"/>
      <c r="G625" s="104"/>
      <c r="H625" s="104"/>
      <c r="I625" s="104"/>
    </row>
    <row r="626" spans="2:9" ht="35.1" customHeight="1">
      <c r="B626" s="211"/>
      <c r="C626" s="104"/>
      <c r="D626" s="201"/>
      <c r="E626" s="104"/>
      <c r="F626" s="104"/>
      <c r="G626" s="104"/>
      <c r="H626" s="104"/>
      <c r="I626" s="104"/>
    </row>
    <row r="627" spans="2:9" ht="35.1" customHeight="1">
      <c r="B627" s="211"/>
      <c r="C627" s="104"/>
      <c r="D627" s="201"/>
      <c r="E627" s="104"/>
      <c r="F627" s="104"/>
      <c r="G627" s="104"/>
      <c r="H627" s="104"/>
      <c r="I627" s="104"/>
    </row>
    <row r="628" spans="2:9" ht="35.1" customHeight="1">
      <c r="B628" s="211"/>
      <c r="C628" s="104"/>
      <c r="D628" s="201"/>
      <c r="E628" s="104"/>
      <c r="F628" s="104"/>
      <c r="G628" s="104"/>
      <c r="H628" s="104"/>
      <c r="I628" s="104"/>
    </row>
    <row r="629" spans="2:9" ht="35.1" customHeight="1">
      <c r="B629" s="211"/>
      <c r="C629" s="104"/>
      <c r="D629" s="201"/>
      <c r="E629" s="104"/>
      <c r="F629" s="104"/>
      <c r="G629" s="104"/>
      <c r="H629" s="104"/>
      <c r="I629" s="104"/>
    </row>
    <row r="630" spans="2:9" ht="35.1" customHeight="1">
      <c r="B630" s="211"/>
      <c r="C630" s="104"/>
      <c r="D630" s="201"/>
      <c r="E630" s="104"/>
      <c r="F630" s="104"/>
      <c r="G630" s="104"/>
      <c r="H630" s="104"/>
      <c r="I630" s="104"/>
    </row>
    <row r="631" spans="2:9" ht="35.1" customHeight="1">
      <c r="B631" s="211"/>
      <c r="C631" s="104"/>
      <c r="D631" s="201"/>
      <c r="E631" s="104"/>
      <c r="F631" s="104"/>
      <c r="G631" s="104"/>
      <c r="H631" s="104"/>
      <c r="I631" s="104"/>
    </row>
    <row r="632" spans="2:9" ht="35.1" customHeight="1">
      <c r="B632" s="211"/>
      <c r="C632" s="104"/>
      <c r="D632" s="201"/>
      <c r="E632" s="104"/>
      <c r="F632" s="104"/>
      <c r="G632" s="104"/>
      <c r="H632" s="104"/>
      <c r="I632" s="104"/>
    </row>
    <row r="633" spans="2:9" ht="35.1" customHeight="1">
      <c r="B633" s="211"/>
      <c r="C633" s="104"/>
      <c r="D633" s="201"/>
      <c r="E633" s="104"/>
      <c r="F633" s="104"/>
      <c r="G633" s="104"/>
      <c r="H633" s="104"/>
      <c r="I633" s="104"/>
    </row>
    <row r="634" spans="2:9" ht="35.1" customHeight="1">
      <c r="B634" s="211"/>
      <c r="C634" s="104"/>
      <c r="D634" s="201"/>
      <c r="E634" s="104"/>
      <c r="F634" s="104"/>
      <c r="G634" s="104"/>
      <c r="H634" s="104"/>
      <c r="I634" s="104"/>
    </row>
    <row r="635" spans="2:9" ht="35.1" customHeight="1">
      <c r="B635" s="211"/>
      <c r="C635" s="104"/>
      <c r="D635" s="201"/>
      <c r="E635" s="104"/>
      <c r="F635" s="104"/>
      <c r="G635" s="104"/>
      <c r="H635" s="104"/>
      <c r="I635" s="104"/>
    </row>
    <row r="636" spans="2:9" ht="35.1" customHeight="1">
      <c r="B636" s="211"/>
      <c r="C636" s="104"/>
      <c r="D636" s="201"/>
      <c r="E636" s="104"/>
      <c r="F636" s="104"/>
      <c r="G636" s="104"/>
      <c r="H636" s="104"/>
      <c r="I636" s="104"/>
    </row>
    <row r="637" spans="2:9" ht="35.1" customHeight="1">
      <c r="B637" s="211"/>
      <c r="C637" s="104"/>
      <c r="D637" s="201"/>
      <c r="E637" s="104"/>
      <c r="F637" s="104"/>
      <c r="G637" s="104"/>
      <c r="H637" s="104"/>
      <c r="I637" s="104"/>
    </row>
    <row r="638" spans="2:9" ht="35.1" customHeight="1">
      <c r="B638" s="211"/>
      <c r="C638" s="104"/>
      <c r="D638" s="201"/>
      <c r="E638" s="104"/>
      <c r="F638" s="104"/>
      <c r="G638" s="104"/>
      <c r="H638" s="104"/>
      <c r="I638" s="104"/>
    </row>
    <row r="639" spans="2:9" ht="35.1" customHeight="1">
      <c r="B639" s="211"/>
      <c r="C639" s="104"/>
      <c r="D639" s="201"/>
      <c r="E639" s="104"/>
      <c r="F639" s="104"/>
      <c r="G639" s="104"/>
      <c r="H639" s="104"/>
      <c r="I639" s="104"/>
    </row>
    <row r="640" spans="2:9" ht="35.1" customHeight="1">
      <c r="B640" s="211"/>
      <c r="C640" s="104"/>
      <c r="D640" s="201"/>
      <c r="E640" s="104"/>
      <c r="F640" s="104"/>
      <c r="G640" s="104"/>
      <c r="H640" s="104"/>
      <c r="I640" s="104"/>
    </row>
    <row r="641" spans="2:9" ht="35.1" customHeight="1">
      <c r="B641" s="211"/>
      <c r="C641" s="104"/>
      <c r="D641" s="201"/>
      <c r="E641" s="104"/>
      <c r="F641" s="104"/>
      <c r="G641" s="104"/>
      <c r="H641" s="104"/>
      <c r="I641" s="104"/>
    </row>
    <row r="642" spans="2:9" ht="35.1" customHeight="1">
      <c r="B642" s="211"/>
      <c r="C642" s="104"/>
      <c r="D642" s="201"/>
      <c r="E642" s="104"/>
      <c r="F642" s="104"/>
      <c r="G642" s="104"/>
      <c r="H642" s="104"/>
      <c r="I642" s="104"/>
    </row>
    <row r="643" spans="2:9" ht="35.1" customHeight="1">
      <c r="B643" s="211"/>
      <c r="C643" s="104"/>
      <c r="D643" s="201"/>
      <c r="E643" s="104"/>
      <c r="F643" s="104"/>
      <c r="G643" s="104"/>
      <c r="H643" s="104"/>
      <c r="I643" s="104"/>
    </row>
    <row r="644" spans="2:9" ht="35.1" customHeight="1">
      <c r="B644" s="211"/>
      <c r="C644" s="104"/>
      <c r="D644" s="201"/>
      <c r="E644" s="104"/>
      <c r="F644" s="104"/>
      <c r="G644" s="104"/>
      <c r="H644" s="104"/>
      <c r="I644" s="104"/>
    </row>
    <row r="645" spans="2:9" ht="35.1" customHeight="1">
      <c r="B645" s="211"/>
      <c r="C645" s="104"/>
      <c r="D645" s="201"/>
      <c r="E645" s="104"/>
      <c r="F645" s="104"/>
      <c r="G645" s="104"/>
      <c r="H645" s="104"/>
      <c r="I645" s="104"/>
    </row>
    <row r="646" spans="2:9" ht="35.1" customHeight="1">
      <c r="B646" s="211"/>
      <c r="C646" s="104"/>
      <c r="D646" s="201"/>
      <c r="E646" s="104"/>
      <c r="F646" s="104"/>
      <c r="G646" s="104"/>
      <c r="H646" s="104"/>
      <c r="I646" s="104"/>
    </row>
    <row r="647" spans="2:9" ht="35.1" customHeight="1">
      <c r="B647" s="211"/>
      <c r="C647" s="104"/>
      <c r="D647" s="201"/>
      <c r="E647" s="104"/>
      <c r="F647" s="104"/>
      <c r="G647" s="104"/>
      <c r="H647" s="104"/>
      <c r="I647" s="104"/>
    </row>
    <row r="648" spans="2:9" ht="35.1" customHeight="1">
      <c r="B648" s="211"/>
      <c r="C648" s="104"/>
      <c r="D648" s="201"/>
      <c r="E648" s="104"/>
      <c r="F648" s="104"/>
      <c r="G648" s="104"/>
      <c r="H648" s="104"/>
      <c r="I648" s="104"/>
    </row>
    <row r="649" spans="2:9" ht="35.1" customHeight="1">
      <c r="B649" s="211"/>
      <c r="C649" s="104"/>
      <c r="D649" s="201"/>
      <c r="E649" s="104"/>
      <c r="F649" s="104"/>
      <c r="G649" s="104"/>
      <c r="H649" s="104"/>
      <c r="I649" s="104"/>
    </row>
    <row r="650" spans="2:9" ht="35.1" customHeight="1">
      <c r="B650" s="211"/>
      <c r="C650" s="104"/>
      <c r="D650" s="201"/>
      <c r="E650" s="104"/>
      <c r="F650" s="104"/>
      <c r="G650" s="104"/>
      <c r="H650" s="104"/>
      <c r="I650" s="104"/>
    </row>
    <row r="651" spans="2:9" ht="35.1" customHeight="1">
      <c r="B651" s="211"/>
      <c r="C651" s="104"/>
      <c r="D651" s="201"/>
      <c r="E651" s="104"/>
      <c r="F651" s="104"/>
      <c r="G651" s="104"/>
      <c r="H651" s="104"/>
      <c r="I651" s="104"/>
    </row>
    <row r="652" spans="2:9" ht="35.1" customHeight="1">
      <c r="B652" s="211"/>
      <c r="C652" s="104"/>
      <c r="D652" s="201"/>
      <c r="E652" s="104"/>
      <c r="F652" s="104"/>
      <c r="G652" s="104"/>
      <c r="H652" s="104"/>
      <c r="I652" s="104"/>
    </row>
    <row r="653" spans="2:9" ht="35.1" customHeight="1">
      <c r="B653" s="211"/>
      <c r="C653" s="104"/>
      <c r="D653" s="201"/>
      <c r="E653" s="104"/>
      <c r="F653" s="104"/>
      <c r="G653" s="104"/>
      <c r="H653" s="104"/>
      <c r="I653" s="104"/>
    </row>
    <row r="654" spans="2:9" ht="35.1" customHeight="1">
      <c r="B654" s="211"/>
      <c r="C654" s="104"/>
      <c r="D654" s="201"/>
      <c r="E654" s="104"/>
      <c r="F654" s="104"/>
      <c r="G654" s="104"/>
      <c r="H654" s="104"/>
      <c r="I654" s="104"/>
    </row>
    <row r="655" spans="2:9" ht="35.1" customHeight="1">
      <c r="B655" s="211"/>
      <c r="C655" s="104"/>
      <c r="D655" s="201"/>
      <c r="E655" s="104"/>
      <c r="F655" s="104"/>
      <c r="G655" s="104"/>
      <c r="H655" s="104"/>
      <c r="I655" s="104"/>
    </row>
    <row r="656" spans="2:9" ht="35.1" customHeight="1">
      <c r="B656" s="211"/>
      <c r="C656" s="104"/>
      <c r="D656" s="201"/>
      <c r="E656" s="104"/>
      <c r="F656" s="104"/>
      <c r="G656" s="104"/>
      <c r="H656" s="104"/>
      <c r="I656" s="104"/>
    </row>
    <row r="657" spans="2:9" ht="35.1" customHeight="1">
      <c r="B657" s="211"/>
      <c r="C657" s="104"/>
      <c r="D657" s="201"/>
      <c r="E657" s="104"/>
      <c r="F657" s="104"/>
      <c r="G657" s="104"/>
      <c r="H657" s="104"/>
      <c r="I657" s="104"/>
    </row>
    <row r="658" spans="2:9" ht="35.1" customHeight="1">
      <c r="B658" s="211"/>
      <c r="C658" s="104"/>
      <c r="D658" s="201"/>
      <c r="E658" s="104"/>
      <c r="F658" s="104"/>
      <c r="G658" s="104"/>
      <c r="H658" s="104"/>
      <c r="I658" s="104"/>
    </row>
    <row r="659" spans="2:9" ht="35.1" customHeight="1">
      <c r="B659" s="211"/>
      <c r="C659" s="104"/>
      <c r="D659" s="201"/>
      <c r="E659" s="104"/>
      <c r="F659" s="104"/>
      <c r="G659" s="104"/>
      <c r="H659" s="104"/>
      <c r="I659" s="104"/>
    </row>
    <row r="660" spans="2:9" ht="35.1" customHeight="1">
      <c r="B660" s="211"/>
      <c r="C660" s="104"/>
      <c r="D660" s="201"/>
      <c r="E660" s="104"/>
      <c r="F660" s="104"/>
      <c r="G660" s="104"/>
      <c r="H660" s="104"/>
      <c r="I660" s="104"/>
    </row>
    <row r="661" spans="2:9" ht="35.1" customHeight="1">
      <c r="B661" s="211"/>
      <c r="C661" s="104"/>
      <c r="D661" s="201"/>
      <c r="E661" s="104"/>
      <c r="F661" s="104"/>
      <c r="G661" s="104"/>
      <c r="H661" s="104"/>
      <c r="I661" s="104"/>
    </row>
    <row r="662" spans="2:9" ht="35.1" customHeight="1">
      <c r="B662" s="211"/>
      <c r="C662" s="104"/>
      <c r="D662" s="201"/>
      <c r="E662" s="104"/>
      <c r="F662" s="104"/>
      <c r="G662" s="104"/>
      <c r="H662" s="104"/>
      <c r="I662" s="104"/>
    </row>
    <row r="663" spans="2:9" ht="35.1" customHeight="1">
      <c r="B663" s="211"/>
      <c r="C663" s="104"/>
      <c r="D663" s="201"/>
      <c r="E663" s="104"/>
      <c r="F663" s="104"/>
      <c r="G663" s="104"/>
      <c r="H663" s="104"/>
      <c r="I663" s="104"/>
    </row>
    <row r="664" spans="2:9" ht="35.1" customHeight="1">
      <c r="B664" s="211"/>
      <c r="C664" s="104"/>
      <c r="D664" s="201"/>
      <c r="E664" s="104"/>
      <c r="F664" s="104"/>
      <c r="G664" s="104"/>
      <c r="H664" s="104"/>
      <c r="I664" s="104"/>
    </row>
    <row r="665" spans="2:9" ht="35.1" customHeight="1">
      <c r="B665" s="211"/>
      <c r="C665" s="104"/>
      <c r="D665" s="201"/>
      <c r="E665" s="104"/>
      <c r="F665" s="104"/>
      <c r="G665" s="104"/>
      <c r="H665" s="104"/>
      <c r="I665" s="104"/>
    </row>
    <row r="666" spans="2:9" ht="35.1" customHeight="1">
      <c r="B666" s="211"/>
      <c r="C666" s="104"/>
      <c r="D666" s="201"/>
      <c r="E666" s="104"/>
      <c r="F666" s="104"/>
      <c r="G666" s="104"/>
      <c r="H666" s="104"/>
      <c r="I666" s="104"/>
    </row>
    <row r="667" spans="2:9" ht="35.1" customHeight="1">
      <c r="B667" s="211"/>
      <c r="C667" s="104"/>
      <c r="D667" s="201"/>
      <c r="E667" s="104"/>
      <c r="F667" s="104"/>
      <c r="G667" s="104"/>
      <c r="H667" s="104"/>
      <c r="I667" s="104"/>
    </row>
    <row r="668" spans="2:9" ht="35.1" customHeight="1">
      <c r="B668" s="211"/>
      <c r="C668" s="104"/>
      <c r="D668" s="201"/>
      <c r="E668" s="104"/>
      <c r="F668" s="104"/>
      <c r="G668" s="104"/>
      <c r="H668" s="104"/>
      <c r="I668" s="104"/>
    </row>
    <row r="669" spans="2:9" ht="35.1" customHeight="1">
      <c r="B669" s="211"/>
      <c r="C669" s="104"/>
      <c r="D669" s="201"/>
      <c r="E669" s="104"/>
      <c r="F669" s="104"/>
      <c r="G669" s="104"/>
      <c r="H669" s="104"/>
      <c r="I669" s="104"/>
    </row>
    <row r="670" spans="2:9" ht="35.1" customHeight="1">
      <c r="B670" s="211"/>
      <c r="C670" s="104"/>
      <c r="D670" s="201"/>
      <c r="E670" s="104"/>
      <c r="F670" s="104"/>
      <c r="G670" s="104"/>
      <c r="H670" s="104"/>
      <c r="I670" s="104"/>
    </row>
    <row r="671" spans="2:9" ht="35.1" customHeight="1">
      <c r="B671" s="211"/>
      <c r="C671" s="104"/>
      <c r="D671" s="201"/>
      <c r="E671" s="104"/>
      <c r="F671" s="104"/>
      <c r="G671" s="104"/>
      <c r="H671" s="104"/>
      <c r="I671" s="104"/>
    </row>
    <row r="672" spans="2:9" ht="35.1" customHeight="1">
      <c r="B672" s="211"/>
      <c r="C672" s="104"/>
      <c r="D672" s="201"/>
      <c r="E672" s="104"/>
      <c r="F672" s="104"/>
      <c r="G672" s="104"/>
      <c r="H672" s="104"/>
      <c r="I672" s="104"/>
    </row>
    <row r="673" spans="2:9" ht="35.1" customHeight="1">
      <c r="B673" s="211"/>
      <c r="C673" s="104"/>
      <c r="D673" s="201"/>
      <c r="E673" s="104"/>
      <c r="F673" s="104"/>
      <c r="G673" s="104"/>
      <c r="H673" s="104"/>
      <c r="I673" s="104"/>
    </row>
    <row r="674" spans="2:9" ht="35.1" customHeight="1">
      <c r="B674" s="211"/>
      <c r="C674" s="104"/>
      <c r="D674" s="201"/>
      <c r="E674" s="104"/>
      <c r="F674" s="104"/>
      <c r="G674" s="104"/>
      <c r="H674" s="104"/>
      <c r="I674" s="104"/>
    </row>
    <row r="675" spans="2:9" ht="35.1" customHeight="1">
      <c r="B675" s="211"/>
      <c r="C675" s="104"/>
      <c r="D675" s="201"/>
      <c r="E675" s="104"/>
      <c r="F675" s="104"/>
      <c r="G675" s="104"/>
      <c r="H675" s="104"/>
      <c r="I675" s="104"/>
    </row>
    <row r="676" spans="2:9" ht="35.1" customHeight="1">
      <c r="B676" s="211"/>
      <c r="C676" s="104"/>
      <c r="D676" s="201"/>
      <c r="E676" s="104"/>
      <c r="F676" s="104"/>
      <c r="G676" s="104"/>
      <c r="H676" s="104"/>
      <c r="I676" s="104"/>
    </row>
    <row r="677" spans="2:9" ht="35.1" customHeight="1">
      <c r="B677" s="211"/>
      <c r="C677" s="104"/>
      <c r="D677" s="201"/>
      <c r="E677" s="104"/>
      <c r="F677" s="104"/>
      <c r="G677" s="104"/>
      <c r="H677" s="104"/>
      <c r="I677" s="104"/>
    </row>
    <row r="678" spans="2:9" ht="35.1" customHeight="1">
      <c r="B678" s="211"/>
      <c r="C678" s="104"/>
      <c r="D678" s="201"/>
      <c r="E678" s="104"/>
      <c r="F678" s="104"/>
      <c r="G678" s="104"/>
      <c r="H678" s="104"/>
      <c r="I678" s="104"/>
    </row>
    <row r="679" spans="2:9" ht="35.1" customHeight="1">
      <c r="B679" s="211"/>
      <c r="C679" s="104"/>
      <c r="D679" s="201"/>
      <c r="E679" s="104"/>
      <c r="F679" s="104"/>
      <c r="G679" s="104"/>
      <c r="H679" s="104"/>
      <c r="I679" s="104"/>
    </row>
    <row r="680" spans="2:9" ht="35.1" customHeight="1">
      <c r="B680" s="211"/>
      <c r="C680" s="104"/>
      <c r="D680" s="201"/>
      <c r="E680" s="104"/>
      <c r="F680" s="104"/>
      <c r="G680" s="104"/>
      <c r="H680" s="104"/>
      <c r="I680" s="104"/>
    </row>
    <row r="681" spans="2:9" ht="35.1" customHeight="1">
      <c r="B681" s="211"/>
      <c r="C681" s="104"/>
      <c r="D681" s="201"/>
      <c r="E681" s="104"/>
      <c r="F681" s="104"/>
      <c r="G681" s="104"/>
      <c r="H681" s="104"/>
      <c r="I681" s="104"/>
    </row>
    <row r="682" spans="2:9" ht="35.1" customHeight="1">
      <c r="B682" s="211"/>
      <c r="C682" s="104"/>
      <c r="D682" s="201"/>
      <c r="E682" s="104"/>
      <c r="F682" s="104"/>
      <c r="G682" s="104"/>
      <c r="H682" s="104"/>
      <c r="I682" s="104"/>
    </row>
    <row r="683" spans="2:9" ht="35.1" customHeight="1">
      <c r="B683" s="211"/>
      <c r="C683" s="104"/>
      <c r="D683" s="201"/>
      <c r="E683" s="104"/>
      <c r="F683" s="104"/>
      <c r="G683" s="104"/>
      <c r="H683" s="104"/>
      <c r="I683" s="104"/>
    </row>
    <row r="684" spans="2:9" ht="35.1" customHeight="1">
      <c r="B684" s="211"/>
      <c r="C684" s="104"/>
      <c r="D684" s="201"/>
      <c r="E684" s="104"/>
      <c r="F684" s="104"/>
      <c r="G684" s="104"/>
      <c r="H684" s="104"/>
      <c r="I684" s="104"/>
    </row>
    <row r="685" spans="2:9" ht="35.1" customHeight="1">
      <c r="B685" s="211"/>
      <c r="C685" s="104"/>
      <c r="D685" s="201"/>
      <c r="E685" s="104"/>
      <c r="F685" s="104"/>
      <c r="G685" s="104"/>
      <c r="H685" s="104"/>
      <c r="I685" s="104"/>
    </row>
    <row r="686" spans="2:9" ht="35.1" customHeight="1">
      <c r="B686" s="211"/>
      <c r="C686" s="104"/>
      <c r="D686" s="201"/>
      <c r="E686" s="104"/>
      <c r="F686" s="104"/>
      <c r="G686" s="104"/>
      <c r="H686" s="104"/>
      <c r="I686" s="104"/>
    </row>
    <row r="687" spans="2:9" ht="35.1" customHeight="1">
      <c r="B687" s="211"/>
      <c r="C687" s="104"/>
      <c r="D687" s="201"/>
      <c r="E687" s="104"/>
      <c r="F687" s="104"/>
      <c r="G687" s="104"/>
      <c r="H687" s="104"/>
      <c r="I687" s="104"/>
    </row>
    <row r="688" spans="2:9" ht="35.1" customHeight="1">
      <c r="B688" s="211"/>
      <c r="C688" s="104"/>
      <c r="D688" s="201"/>
      <c r="E688" s="104"/>
      <c r="F688" s="104"/>
      <c r="G688" s="104"/>
      <c r="H688" s="104"/>
      <c r="I688" s="104"/>
    </row>
    <row r="689" spans="2:9" ht="35.1" customHeight="1">
      <c r="B689" s="211"/>
      <c r="C689" s="104"/>
      <c r="D689" s="201"/>
      <c r="E689" s="104"/>
      <c r="F689" s="104"/>
      <c r="G689" s="104"/>
      <c r="H689" s="104"/>
      <c r="I689" s="104"/>
    </row>
    <row r="690" spans="2:9" ht="35.1" customHeight="1">
      <c r="B690" s="211"/>
      <c r="C690" s="104"/>
      <c r="D690" s="201"/>
      <c r="E690" s="104"/>
      <c r="F690" s="104"/>
      <c r="G690" s="104"/>
      <c r="H690" s="104"/>
      <c r="I690" s="104"/>
    </row>
    <row r="691" spans="2:9" ht="35.1" customHeight="1">
      <c r="B691" s="211"/>
      <c r="C691" s="104"/>
      <c r="D691" s="201"/>
      <c r="E691" s="104"/>
      <c r="F691" s="104"/>
      <c r="G691" s="104"/>
      <c r="H691" s="104"/>
      <c r="I691" s="104"/>
    </row>
    <row r="692" spans="2:9" ht="35.1" customHeight="1">
      <c r="B692" s="211"/>
      <c r="C692" s="104"/>
      <c r="D692" s="201"/>
      <c r="E692" s="104"/>
      <c r="F692" s="104"/>
      <c r="G692" s="104"/>
      <c r="H692" s="104"/>
      <c r="I692" s="104"/>
    </row>
    <row r="693" spans="2:9" ht="35.1" customHeight="1">
      <c r="B693" s="211"/>
      <c r="C693" s="104"/>
      <c r="D693" s="201"/>
      <c r="E693" s="104"/>
      <c r="F693" s="104"/>
      <c r="G693" s="104"/>
      <c r="H693" s="104"/>
      <c r="I693" s="104"/>
    </row>
    <row r="694" spans="2:9" ht="35.1" customHeight="1">
      <c r="B694" s="211"/>
      <c r="C694" s="104"/>
      <c r="D694" s="201"/>
      <c r="E694" s="104"/>
      <c r="F694" s="104"/>
      <c r="G694" s="104"/>
      <c r="H694" s="104"/>
      <c r="I694" s="104"/>
    </row>
    <row r="695" spans="2:9" ht="35.1" customHeight="1">
      <c r="B695" s="211"/>
      <c r="C695" s="104"/>
      <c r="D695" s="201"/>
      <c r="E695" s="104"/>
      <c r="F695" s="104"/>
      <c r="G695" s="104"/>
      <c r="H695" s="104"/>
      <c r="I695" s="104"/>
    </row>
    <row r="696" spans="2:9" ht="35.1" customHeight="1">
      <c r="B696" s="211"/>
      <c r="C696" s="104"/>
      <c r="D696" s="201"/>
      <c r="E696" s="104"/>
      <c r="F696" s="104"/>
      <c r="G696" s="104"/>
      <c r="H696" s="104"/>
      <c r="I696" s="104"/>
    </row>
    <row r="697" spans="2:9" ht="35.1" customHeight="1">
      <c r="B697" s="211"/>
      <c r="C697" s="104"/>
      <c r="D697" s="201"/>
      <c r="E697" s="104"/>
      <c r="F697" s="104"/>
      <c r="G697" s="104"/>
      <c r="H697" s="104"/>
      <c r="I697" s="104"/>
    </row>
    <row r="698" spans="2:9" ht="35.1" customHeight="1">
      <c r="B698" s="211"/>
      <c r="C698" s="104"/>
      <c r="D698" s="201"/>
      <c r="E698" s="104"/>
      <c r="F698" s="104"/>
      <c r="G698" s="104"/>
      <c r="H698" s="104"/>
      <c r="I698" s="104"/>
    </row>
    <row r="699" spans="2:9" ht="35.1" customHeight="1">
      <c r="B699" s="211"/>
      <c r="C699" s="104"/>
      <c r="D699" s="201"/>
      <c r="E699" s="104"/>
      <c r="F699" s="104"/>
      <c r="G699" s="104"/>
      <c r="H699" s="104"/>
      <c r="I699" s="104"/>
    </row>
    <row r="700" spans="2:9" ht="35.1" customHeight="1">
      <c r="B700" s="211"/>
      <c r="C700" s="104"/>
      <c r="D700" s="201"/>
      <c r="E700" s="104"/>
      <c r="F700" s="104"/>
      <c r="G700" s="104"/>
      <c r="H700" s="104"/>
      <c r="I700" s="104"/>
    </row>
    <row r="701" spans="2:9" ht="35.1" customHeight="1">
      <c r="B701" s="211"/>
      <c r="C701" s="104"/>
      <c r="D701" s="201"/>
      <c r="E701" s="104"/>
      <c r="F701" s="104"/>
      <c r="G701" s="104"/>
      <c r="H701" s="104"/>
      <c r="I701" s="104"/>
    </row>
    <row r="702" spans="2:9" ht="35.1" customHeight="1">
      <c r="B702" s="211"/>
      <c r="C702" s="104"/>
      <c r="D702" s="201"/>
      <c r="E702" s="104"/>
      <c r="F702" s="104"/>
      <c r="G702" s="104"/>
      <c r="H702" s="104"/>
      <c r="I702" s="104"/>
    </row>
    <row r="703" spans="2:9" ht="35.1" customHeight="1">
      <c r="B703" s="211"/>
      <c r="C703" s="104"/>
      <c r="D703" s="201"/>
      <c r="E703" s="104"/>
      <c r="F703" s="104"/>
      <c r="G703" s="104"/>
      <c r="H703" s="104"/>
      <c r="I703" s="104"/>
    </row>
    <row r="704" spans="2:9" ht="35.1" customHeight="1">
      <c r="B704" s="211"/>
      <c r="C704" s="104"/>
      <c r="D704" s="201"/>
      <c r="E704" s="104"/>
      <c r="F704" s="104"/>
      <c r="G704" s="104"/>
      <c r="H704" s="104"/>
      <c r="I704" s="104"/>
    </row>
    <row r="705" spans="2:9" ht="35.1" customHeight="1">
      <c r="B705" s="211"/>
      <c r="C705" s="104"/>
      <c r="D705" s="201"/>
      <c r="E705" s="104"/>
      <c r="F705" s="104"/>
      <c r="G705" s="104"/>
      <c r="H705" s="104"/>
      <c r="I705" s="104"/>
    </row>
    <row r="706" spans="2:9" ht="35.1" customHeight="1">
      <c r="B706" s="211"/>
      <c r="C706" s="104"/>
      <c r="D706" s="201"/>
      <c r="E706" s="104"/>
      <c r="F706" s="104"/>
      <c r="G706" s="104"/>
      <c r="H706" s="104"/>
      <c r="I706" s="104"/>
    </row>
    <row r="707" spans="2:9" ht="35.1" customHeight="1">
      <c r="B707" s="211"/>
      <c r="C707" s="104"/>
      <c r="D707" s="201"/>
      <c r="E707" s="104"/>
      <c r="F707" s="104"/>
      <c r="G707" s="104"/>
      <c r="H707" s="104"/>
      <c r="I707" s="104"/>
    </row>
    <row r="708" spans="2:9" ht="35.1" customHeight="1">
      <c r="B708" s="211"/>
      <c r="C708" s="104"/>
      <c r="D708" s="201"/>
      <c r="E708" s="104"/>
      <c r="F708" s="104"/>
      <c r="G708" s="104"/>
      <c r="H708" s="104"/>
      <c r="I708" s="104"/>
    </row>
    <row r="709" spans="2:9" ht="35.1" customHeight="1">
      <c r="B709" s="211"/>
      <c r="C709" s="104"/>
      <c r="D709" s="201"/>
      <c r="E709" s="104"/>
      <c r="F709" s="104"/>
      <c r="G709" s="104"/>
      <c r="H709" s="104"/>
      <c r="I709" s="104"/>
    </row>
    <row r="710" spans="2:9" ht="35.1" customHeight="1">
      <c r="B710" s="211"/>
      <c r="C710" s="104"/>
      <c r="D710" s="201"/>
      <c r="E710" s="104"/>
      <c r="F710" s="104"/>
      <c r="G710" s="104"/>
      <c r="H710" s="104"/>
      <c r="I710" s="104"/>
    </row>
    <row r="711" spans="2:9" ht="35.1" customHeight="1">
      <c r="B711" s="211"/>
      <c r="C711" s="104"/>
      <c r="D711" s="201"/>
      <c r="E711" s="104"/>
      <c r="F711" s="104"/>
      <c r="G711" s="104"/>
      <c r="H711" s="104"/>
      <c r="I711" s="104"/>
    </row>
    <row r="712" spans="2:9" ht="35.1" customHeight="1">
      <c r="B712" s="211"/>
      <c r="C712" s="104"/>
      <c r="D712" s="201"/>
      <c r="E712" s="104"/>
      <c r="F712" s="104"/>
      <c r="G712" s="104"/>
      <c r="H712" s="104"/>
      <c r="I712" s="104"/>
    </row>
    <row r="713" spans="2:9" ht="35.1" customHeight="1">
      <c r="B713" s="211"/>
      <c r="C713" s="104"/>
      <c r="D713" s="201"/>
      <c r="E713" s="104"/>
      <c r="F713" s="104"/>
      <c r="G713" s="104"/>
      <c r="H713" s="104"/>
      <c r="I713" s="104"/>
    </row>
    <row r="714" spans="2:9" ht="35.1" customHeight="1">
      <c r="B714" s="211"/>
      <c r="C714" s="104"/>
      <c r="D714" s="201"/>
      <c r="E714" s="104"/>
      <c r="F714" s="104"/>
      <c r="G714" s="104"/>
      <c r="H714" s="104"/>
      <c r="I714" s="104"/>
    </row>
    <row r="715" spans="2:9" ht="35.1" customHeight="1">
      <c r="B715" s="211"/>
      <c r="C715" s="104"/>
      <c r="D715" s="201"/>
      <c r="E715" s="104"/>
      <c r="F715" s="104"/>
      <c r="G715" s="104"/>
      <c r="H715" s="104"/>
      <c r="I715" s="104"/>
    </row>
    <row r="716" spans="2:9" ht="35.1" customHeight="1">
      <c r="B716" s="211"/>
      <c r="C716" s="104"/>
      <c r="D716" s="201"/>
      <c r="E716" s="104"/>
      <c r="F716" s="104"/>
      <c r="G716" s="104"/>
      <c r="H716" s="104"/>
      <c r="I716" s="104"/>
    </row>
    <row r="717" spans="2:9" ht="35.1" customHeight="1">
      <c r="B717" s="211"/>
      <c r="C717" s="104"/>
      <c r="D717" s="201"/>
      <c r="E717" s="104"/>
      <c r="F717" s="104"/>
      <c r="G717" s="104"/>
      <c r="H717" s="104"/>
      <c r="I717" s="104"/>
    </row>
    <row r="718" spans="2:9" ht="35.1" customHeight="1">
      <c r="B718" s="211"/>
      <c r="C718" s="104"/>
      <c r="D718" s="201"/>
      <c r="E718" s="104"/>
      <c r="F718" s="104"/>
      <c r="G718" s="104"/>
      <c r="H718" s="104"/>
      <c r="I718" s="104"/>
    </row>
    <row r="719" spans="2:9" ht="35.1" customHeight="1">
      <c r="B719" s="211"/>
      <c r="C719" s="104"/>
      <c r="D719" s="201"/>
      <c r="E719" s="104"/>
      <c r="F719" s="104"/>
      <c r="G719" s="104"/>
      <c r="H719" s="104"/>
      <c r="I719" s="104"/>
    </row>
    <row r="720" spans="2:9" ht="35.1" customHeight="1">
      <c r="B720" s="211"/>
      <c r="C720" s="104"/>
      <c r="D720" s="201"/>
      <c r="E720" s="104"/>
      <c r="F720" s="104"/>
      <c r="G720" s="104"/>
      <c r="H720" s="104"/>
      <c r="I720" s="104"/>
    </row>
    <row r="721" spans="2:9" ht="35.1" customHeight="1">
      <c r="B721" s="211"/>
      <c r="C721" s="104"/>
      <c r="D721" s="201"/>
      <c r="E721" s="104"/>
      <c r="F721" s="104"/>
      <c r="G721" s="104"/>
      <c r="H721" s="104"/>
      <c r="I721" s="104"/>
    </row>
    <row r="722" spans="2:9" ht="35.1" customHeight="1">
      <c r="B722" s="211"/>
      <c r="C722" s="104"/>
      <c r="D722" s="201"/>
      <c r="E722" s="104"/>
      <c r="F722" s="104"/>
      <c r="G722" s="104"/>
      <c r="H722" s="104"/>
      <c r="I722" s="104"/>
    </row>
    <row r="723" spans="2:9" ht="35.1" customHeight="1">
      <c r="B723" s="211"/>
      <c r="C723" s="104"/>
      <c r="D723" s="201"/>
      <c r="E723" s="104"/>
      <c r="F723" s="104"/>
      <c r="G723" s="104"/>
      <c r="H723" s="104"/>
      <c r="I723" s="104"/>
    </row>
    <row r="724" spans="2:9" ht="35.1" customHeight="1">
      <c r="B724" s="211"/>
      <c r="C724" s="104"/>
      <c r="D724" s="201"/>
      <c r="E724" s="104"/>
      <c r="F724" s="104"/>
      <c r="G724" s="104"/>
      <c r="H724" s="104"/>
      <c r="I724" s="104"/>
    </row>
    <row r="725" spans="2:9" ht="35.1" customHeight="1">
      <c r="B725" s="211"/>
      <c r="C725" s="104"/>
      <c r="D725" s="201"/>
      <c r="E725" s="104"/>
      <c r="F725" s="104"/>
      <c r="G725" s="104"/>
      <c r="H725" s="104"/>
      <c r="I725" s="104"/>
    </row>
    <row r="726" spans="2:9" ht="35.1" customHeight="1">
      <c r="B726" s="211"/>
      <c r="C726" s="104"/>
      <c r="D726" s="201"/>
      <c r="E726" s="104"/>
      <c r="F726" s="104"/>
      <c r="G726" s="104"/>
      <c r="H726" s="104"/>
      <c r="I726" s="104"/>
    </row>
    <row r="727" spans="2:9" ht="35.1" customHeight="1">
      <c r="B727" s="211"/>
      <c r="C727" s="104"/>
      <c r="D727" s="201"/>
      <c r="E727" s="104"/>
      <c r="F727" s="104"/>
      <c r="G727" s="104"/>
      <c r="H727" s="104"/>
      <c r="I727" s="104"/>
    </row>
    <row r="728" spans="2:9" ht="35.1" customHeight="1">
      <c r="B728" s="211"/>
      <c r="C728" s="104"/>
      <c r="D728" s="201"/>
      <c r="E728" s="104"/>
      <c r="F728" s="104"/>
      <c r="G728" s="104"/>
      <c r="H728" s="104"/>
      <c r="I728" s="104"/>
    </row>
    <row r="729" spans="2:9" ht="35.1" customHeight="1">
      <c r="B729" s="211"/>
      <c r="C729" s="104"/>
      <c r="D729" s="201"/>
      <c r="E729" s="104"/>
      <c r="F729" s="104"/>
      <c r="G729" s="104"/>
      <c r="H729" s="104"/>
      <c r="I729" s="104"/>
    </row>
    <row r="730" spans="2:9" ht="35.1" customHeight="1">
      <c r="B730" s="211"/>
      <c r="C730" s="104"/>
      <c r="D730" s="201"/>
      <c r="E730" s="104"/>
      <c r="F730" s="104"/>
      <c r="G730" s="104"/>
      <c r="H730" s="104"/>
      <c r="I730" s="104"/>
    </row>
    <row r="731" spans="2:9" ht="35.1" customHeight="1">
      <c r="B731" s="211"/>
      <c r="C731" s="104"/>
      <c r="D731" s="201"/>
      <c r="E731" s="104"/>
      <c r="F731" s="104"/>
      <c r="G731" s="104"/>
      <c r="H731" s="104"/>
      <c r="I731" s="104"/>
    </row>
    <row r="732" spans="2:9" ht="35.1" customHeight="1">
      <c r="B732" s="211"/>
      <c r="C732" s="104"/>
      <c r="D732" s="201"/>
      <c r="E732" s="104"/>
      <c r="F732" s="104"/>
      <c r="G732" s="104"/>
      <c r="H732" s="104"/>
      <c r="I732" s="104"/>
    </row>
    <row r="733" spans="2:9" ht="35.1" customHeight="1">
      <c r="B733" s="211"/>
      <c r="C733" s="104"/>
      <c r="D733" s="201"/>
      <c r="E733" s="104"/>
      <c r="F733" s="104"/>
      <c r="G733" s="104"/>
      <c r="H733" s="104"/>
      <c r="I733" s="104"/>
    </row>
    <row r="734" spans="2:9" ht="35.1" customHeight="1">
      <c r="B734" s="211"/>
      <c r="C734" s="104"/>
      <c r="D734" s="201"/>
      <c r="E734" s="104"/>
      <c r="F734" s="104"/>
      <c r="G734" s="104"/>
      <c r="H734" s="104"/>
      <c r="I734" s="104"/>
    </row>
    <row r="735" spans="2:9" ht="35.1" customHeight="1">
      <c r="B735" s="211"/>
      <c r="C735" s="104"/>
      <c r="D735" s="201"/>
      <c r="E735" s="104"/>
      <c r="F735" s="104"/>
      <c r="G735" s="104"/>
      <c r="H735" s="104"/>
      <c r="I735" s="104"/>
    </row>
    <row r="736" spans="2:9" ht="35.1" customHeight="1">
      <c r="B736" s="211"/>
      <c r="C736" s="104"/>
      <c r="D736" s="201"/>
      <c r="E736" s="104"/>
      <c r="F736" s="104"/>
      <c r="G736" s="104"/>
      <c r="H736" s="104"/>
      <c r="I736" s="104"/>
    </row>
    <row r="737" spans="2:9" ht="35.1" customHeight="1">
      <c r="B737" s="211"/>
      <c r="C737" s="104"/>
      <c r="D737" s="201"/>
      <c r="E737" s="104"/>
      <c r="F737" s="104"/>
      <c r="G737" s="104"/>
      <c r="H737" s="104"/>
      <c r="I737" s="104"/>
    </row>
    <row r="738" spans="2:9" ht="35.1" customHeight="1">
      <c r="B738" s="211"/>
      <c r="C738" s="104"/>
      <c r="D738" s="201"/>
      <c r="E738" s="104"/>
      <c r="F738" s="104"/>
      <c r="G738" s="104"/>
      <c r="H738" s="104"/>
      <c r="I738" s="104"/>
    </row>
    <row r="739" spans="2:9" ht="35.1" customHeight="1">
      <c r="B739" s="211"/>
      <c r="C739" s="104"/>
      <c r="D739" s="201"/>
      <c r="E739" s="104"/>
      <c r="F739" s="104"/>
      <c r="G739" s="104"/>
      <c r="H739" s="104"/>
      <c r="I739" s="104"/>
    </row>
    <row r="740" spans="2:9" ht="35.1" customHeight="1">
      <c r="B740" s="211"/>
      <c r="C740" s="104"/>
      <c r="D740" s="201"/>
      <c r="E740" s="104"/>
      <c r="F740" s="104"/>
      <c r="G740" s="104"/>
      <c r="H740" s="104"/>
      <c r="I740" s="104"/>
    </row>
    <row r="741" spans="2:9" ht="35.1" customHeight="1">
      <c r="B741" s="211"/>
      <c r="C741" s="104"/>
      <c r="D741" s="201"/>
      <c r="E741" s="104"/>
      <c r="F741" s="104"/>
      <c r="G741" s="104"/>
      <c r="H741" s="104"/>
      <c r="I741" s="104"/>
    </row>
    <row r="742" spans="2:9" ht="35.1" customHeight="1">
      <c r="B742" s="211"/>
      <c r="C742" s="104"/>
      <c r="D742" s="201"/>
      <c r="E742" s="104"/>
      <c r="F742" s="104"/>
      <c r="G742" s="104"/>
      <c r="H742" s="104"/>
      <c r="I742" s="104"/>
    </row>
    <row r="743" spans="2:9" ht="35.1" customHeight="1">
      <c r="B743" s="211"/>
      <c r="C743" s="104"/>
      <c r="D743" s="201"/>
      <c r="E743" s="104"/>
      <c r="F743" s="104"/>
      <c r="G743" s="104"/>
      <c r="H743" s="104"/>
      <c r="I743" s="104"/>
    </row>
    <row r="744" spans="2:9" ht="35.1" customHeight="1">
      <c r="B744" s="211"/>
      <c r="C744" s="104"/>
      <c r="D744" s="201"/>
      <c r="E744" s="104"/>
      <c r="F744" s="104"/>
      <c r="G744" s="104"/>
      <c r="H744" s="104"/>
      <c r="I744" s="104"/>
    </row>
    <row r="745" spans="2:9" ht="35.1" customHeight="1">
      <c r="B745" s="211"/>
      <c r="C745" s="104"/>
      <c r="D745" s="201"/>
      <c r="E745" s="104"/>
      <c r="F745" s="104"/>
      <c r="G745" s="104"/>
      <c r="H745" s="104"/>
      <c r="I745" s="104"/>
    </row>
    <row r="746" spans="2:9" ht="35.1" customHeight="1">
      <c r="B746" s="211"/>
      <c r="C746" s="104"/>
      <c r="D746" s="201"/>
      <c r="E746" s="104"/>
      <c r="F746" s="104"/>
      <c r="G746" s="104"/>
      <c r="H746" s="104"/>
      <c r="I746" s="104"/>
    </row>
    <row r="747" spans="2:9" ht="35.1" customHeight="1">
      <c r="B747" s="211"/>
      <c r="C747" s="104"/>
      <c r="D747" s="201"/>
      <c r="E747" s="104"/>
      <c r="F747" s="104"/>
      <c r="G747" s="104"/>
      <c r="H747" s="104"/>
      <c r="I747" s="104"/>
    </row>
    <row r="748" spans="2:9" ht="35.1" customHeight="1">
      <c r="B748" s="211"/>
      <c r="C748" s="104"/>
      <c r="D748" s="201"/>
      <c r="E748" s="104"/>
      <c r="F748" s="104"/>
      <c r="G748" s="104"/>
      <c r="H748" s="104"/>
      <c r="I748" s="104"/>
    </row>
    <row r="749" spans="2:9" ht="35.1" customHeight="1">
      <c r="B749" s="211"/>
      <c r="C749" s="104"/>
      <c r="D749" s="201"/>
      <c r="E749" s="104"/>
      <c r="F749" s="104"/>
      <c r="G749" s="104"/>
      <c r="H749" s="104"/>
      <c r="I749" s="104"/>
    </row>
    <row r="750" spans="2:9" ht="35.1" customHeight="1">
      <c r="B750" s="211"/>
      <c r="C750" s="104"/>
      <c r="D750" s="201"/>
      <c r="E750" s="104"/>
      <c r="F750" s="104"/>
      <c r="G750" s="104"/>
      <c r="H750" s="104"/>
      <c r="I750" s="104"/>
    </row>
    <row r="751" spans="2:9" ht="35.1" customHeight="1">
      <c r="B751" s="211"/>
      <c r="C751" s="104"/>
      <c r="D751" s="201"/>
      <c r="E751" s="104"/>
      <c r="F751" s="104"/>
      <c r="G751" s="104"/>
      <c r="H751" s="104"/>
      <c r="I751" s="104"/>
    </row>
    <row r="752" spans="2:9" ht="35.1" customHeight="1">
      <c r="B752" s="211"/>
      <c r="C752" s="104"/>
      <c r="D752" s="201"/>
      <c r="E752" s="104"/>
      <c r="F752" s="104"/>
      <c r="G752" s="104"/>
      <c r="H752" s="104"/>
      <c r="I752" s="104"/>
    </row>
    <row r="753" spans="2:9" ht="35.1" customHeight="1">
      <c r="B753" s="211"/>
      <c r="C753" s="104"/>
      <c r="D753" s="201"/>
      <c r="E753" s="104"/>
      <c r="F753" s="104"/>
      <c r="G753" s="104"/>
      <c r="H753" s="104"/>
      <c r="I753" s="104"/>
    </row>
    <row r="754" spans="2:9" ht="35.1" customHeight="1">
      <c r="B754" s="211"/>
      <c r="C754" s="104"/>
      <c r="D754" s="201"/>
      <c r="E754" s="104"/>
      <c r="F754" s="104"/>
      <c r="G754" s="104"/>
      <c r="H754" s="104"/>
      <c r="I754" s="104"/>
    </row>
    <row r="755" spans="2:9" ht="35.1" customHeight="1">
      <c r="B755" s="211"/>
      <c r="C755" s="104"/>
      <c r="D755" s="201"/>
      <c r="E755" s="104"/>
      <c r="F755" s="104"/>
      <c r="G755" s="104"/>
      <c r="H755" s="104"/>
      <c r="I755" s="104"/>
    </row>
    <row r="756" spans="2:9" ht="35.1" customHeight="1">
      <c r="B756" s="211"/>
      <c r="C756" s="104"/>
      <c r="D756" s="201"/>
      <c r="E756" s="104"/>
      <c r="F756" s="104"/>
      <c r="G756" s="104"/>
      <c r="H756" s="104"/>
      <c r="I756" s="104"/>
    </row>
    <row r="757" spans="2:9" ht="35.1" customHeight="1">
      <c r="B757" s="211"/>
      <c r="C757" s="104"/>
      <c r="D757" s="201"/>
      <c r="E757" s="104"/>
      <c r="F757" s="104"/>
      <c r="G757" s="104"/>
      <c r="H757" s="104"/>
      <c r="I757" s="104"/>
    </row>
    <row r="758" spans="2:9" ht="35.1" customHeight="1">
      <c r="B758" s="211"/>
      <c r="C758" s="104"/>
      <c r="D758" s="201"/>
      <c r="E758" s="104"/>
      <c r="F758" s="104"/>
      <c r="G758" s="104"/>
      <c r="H758" s="104"/>
      <c r="I758" s="104"/>
    </row>
    <row r="759" spans="2:9" ht="35.1" customHeight="1">
      <c r="B759" s="211"/>
      <c r="C759" s="104"/>
      <c r="D759" s="201"/>
      <c r="E759" s="104"/>
      <c r="F759" s="104"/>
      <c r="G759" s="104"/>
      <c r="H759" s="104"/>
      <c r="I759" s="104"/>
    </row>
    <row r="760" spans="2:9" ht="35.1" customHeight="1">
      <c r="B760" s="211"/>
      <c r="C760" s="104"/>
      <c r="D760" s="201"/>
      <c r="E760" s="104"/>
      <c r="F760" s="104"/>
      <c r="G760" s="104"/>
      <c r="H760" s="104"/>
      <c r="I760" s="104"/>
    </row>
    <row r="761" spans="2:9" ht="35.1" customHeight="1">
      <c r="B761" s="211"/>
      <c r="C761" s="104"/>
      <c r="D761" s="201"/>
      <c r="E761" s="104"/>
      <c r="F761" s="104"/>
      <c r="G761" s="104"/>
      <c r="H761" s="104"/>
      <c r="I761" s="104"/>
    </row>
    <row r="762" spans="2:9" ht="35.1" customHeight="1">
      <c r="B762" s="211"/>
      <c r="C762" s="104"/>
      <c r="D762" s="201"/>
      <c r="E762" s="104"/>
      <c r="F762" s="104"/>
      <c r="G762" s="104"/>
      <c r="H762" s="104"/>
      <c r="I762" s="104"/>
    </row>
    <row r="763" spans="2:9" ht="35.1" customHeight="1">
      <c r="B763" s="211"/>
      <c r="C763" s="104"/>
      <c r="D763" s="201"/>
      <c r="E763" s="104"/>
      <c r="F763" s="104"/>
      <c r="G763" s="104"/>
      <c r="H763" s="104"/>
      <c r="I763" s="104"/>
    </row>
    <row r="764" spans="2:9" ht="35.1" customHeight="1">
      <c r="B764" s="211"/>
      <c r="C764" s="104"/>
      <c r="D764" s="201"/>
      <c r="E764" s="104"/>
      <c r="F764" s="104"/>
      <c r="G764" s="104"/>
      <c r="H764" s="104"/>
      <c r="I764" s="104"/>
    </row>
    <row r="765" spans="2:9" ht="35.1" customHeight="1">
      <c r="B765" s="211"/>
      <c r="C765" s="104"/>
      <c r="D765" s="201"/>
      <c r="E765" s="104"/>
      <c r="F765" s="104"/>
      <c r="G765" s="104"/>
      <c r="H765" s="104"/>
      <c r="I765" s="104"/>
    </row>
    <row r="766" spans="2:9" ht="35.1" customHeight="1">
      <c r="B766" s="211"/>
      <c r="C766" s="104"/>
      <c r="D766" s="201"/>
      <c r="E766" s="104"/>
      <c r="F766" s="104"/>
      <c r="G766" s="104"/>
      <c r="H766" s="104"/>
      <c r="I766" s="104"/>
    </row>
    <row r="767" spans="2:9" ht="35.1" customHeight="1">
      <c r="B767" s="211"/>
      <c r="C767" s="104"/>
      <c r="D767" s="201"/>
      <c r="E767" s="104"/>
      <c r="F767" s="104"/>
      <c r="G767" s="104"/>
      <c r="H767" s="104"/>
      <c r="I767" s="104"/>
    </row>
    <row r="768" spans="2:9" ht="35.1" customHeight="1">
      <c r="B768" s="211"/>
      <c r="C768" s="104"/>
      <c r="D768" s="201"/>
      <c r="E768" s="104"/>
      <c r="F768" s="104"/>
      <c r="G768" s="104"/>
      <c r="H768" s="104"/>
      <c r="I768" s="104"/>
    </row>
    <row r="769" spans="2:9" ht="35.1" customHeight="1">
      <c r="B769" s="211"/>
      <c r="C769" s="104"/>
      <c r="D769" s="201"/>
      <c r="E769" s="104"/>
      <c r="F769" s="104"/>
      <c r="G769" s="104"/>
      <c r="H769" s="104"/>
      <c r="I769" s="104"/>
    </row>
    <row r="770" spans="2:9" ht="35.1" customHeight="1">
      <c r="B770" s="211"/>
      <c r="C770" s="104"/>
      <c r="D770" s="201"/>
      <c r="E770" s="104"/>
      <c r="F770" s="104"/>
      <c r="G770" s="104"/>
      <c r="H770" s="104"/>
      <c r="I770" s="104"/>
    </row>
    <row r="771" spans="2:9" ht="35.1" customHeight="1">
      <c r="B771" s="211"/>
      <c r="C771" s="104"/>
      <c r="D771" s="201"/>
      <c r="E771" s="104"/>
      <c r="F771" s="104"/>
      <c r="G771" s="104"/>
      <c r="H771" s="104"/>
      <c r="I771" s="104"/>
    </row>
    <row r="772" spans="2:9" ht="35.1" customHeight="1">
      <c r="B772" s="211"/>
      <c r="C772" s="104"/>
      <c r="D772" s="201"/>
      <c r="E772" s="104"/>
      <c r="F772" s="104"/>
      <c r="G772" s="104"/>
      <c r="H772" s="104"/>
      <c r="I772" s="104"/>
    </row>
    <row r="773" spans="2:9" ht="35.1" customHeight="1">
      <c r="B773" s="211"/>
      <c r="C773" s="104"/>
      <c r="D773" s="201"/>
      <c r="E773" s="104"/>
      <c r="F773" s="104"/>
      <c r="G773" s="104"/>
      <c r="H773" s="104"/>
      <c r="I773" s="104"/>
    </row>
    <row r="774" spans="2:9" ht="35.1" customHeight="1">
      <c r="B774" s="211"/>
      <c r="C774" s="104"/>
      <c r="D774" s="201"/>
      <c r="E774" s="104"/>
      <c r="F774" s="104"/>
      <c r="G774" s="104"/>
      <c r="H774" s="104"/>
      <c r="I774" s="104"/>
    </row>
    <row r="775" spans="2:9" ht="35.1" customHeight="1">
      <c r="B775" s="211"/>
      <c r="C775" s="104"/>
      <c r="D775" s="201"/>
      <c r="E775" s="104"/>
      <c r="F775" s="104"/>
      <c r="G775" s="104"/>
      <c r="H775" s="104"/>
      <c r="I775" s="104"/>
    </row>
    <row r="776" spans="2:9" ht="35.1" customHeight="1">
      <c r="B776" s="211"/>
      <c r="C776" s="104"/>
      <c r="D776" s="201"/>
      <c r="E776" s="104"/>
      <c r="F776" s="104"/>
      <c r="G776" s="104"/>
      <c r="H776" s="104"/>
      <c r="I776" s="104"/>
    </row>
    <row r="777" spans="2:9" ht="35.1" customHeight="1">
      <c r="B777" s="211"/>
      <c r="C777" s="104"/>
      <c r="D777" s="201"/>
      <c r="E777" s="104"/>
      <c r="F777" s="104"/>
      <c r="G777" s="104"/>
      <c r="H777" s="104"/>
      <c r="I777" s="104"/>
    </row>
    <row r="778" spans="2:9" ht="35.1" customHeight="1">
      <c r="B778" s="211"/>
      <c r="C778" s="104"/>
      <c r="D778" s="201"/>
      <c r="E778" s="104"/>
      <c r="F778" s="104"/>
      <c r="G778" s="104"/>
      <c r="H778" s="104"/>
      <c r="I778" s="104"/>
    </row>
    <row r="779" spans="2:9" ht="35.1" customHeight="1">
      <c r="B779" s="211"/>
      <c r="C779" s="104"/>
      <c r="D779" s="201"/>
      <c r="E779" s="104"/>
      <c r="F779" s="104"/>
      <c r="G779" s="104"/>
      <c r="H779" s="104"/>
      <c r="I779" s="104"/>
    </row>
    <row r="780" spans="2:9" ht="35.1" customHeight="1">
      <c r="B780" s="211"/>
      <c r="C780" s="104"/>
      <c r="D780" s="201"/>
      <c r="E780" s="104"/>
      <c r="F780" s="104"/>
      <c r="G780" s="104"/>
      <c r="H780" s="104"/>
      <c r="I780" s="104"/>
    </row>
    <row r="781" spans="2:9" ht="35.1" customHeight="1">
      <c r="B781" s="211"/>
      <c r="C781" s="104"/>
      <c r="D781" s="201"/>
      <c r="E781" s="104"/>
      <c r="F781" s="104"/>
      <c r="G781" s="104"/>
      <c r="H781" s="104"/>
      <c r="I781" s="104"/>
    </row>
    <row r="782" spans="2:9" ht="35.1" customHeight="1">
      <c r="B782" s="211"/>
      <c r="C782" s="104"/>
      <c r="D782" s="201"/>
      <c r="E782" s="104"/>
      <c r="F782" s="104"/>
      <c r="G782" s="104"/>
      <c r="H782" s="104"/>
      <c r="I782" s="104"/>
    </row>
    <row r="783" spans="2:9" ht="35.1" customHeight="1">
      <c r="B783" s="211"/>
      <c r="C783" s="104"/>
      <c r="D783" s="201"/>
      <c r="E783" s="104"/>
      <c r="F783" s="104"/>
      <c r="G783" s="104"/>
      <c r="H783" s="104"/>
      <c r="I783" s="104"/>
    </row>
    <row r="784" spans="2:9" ht="35.1" customHeight="1">
      <c r="B784" s="211"/>
      <c r="C784" s="104"/>
      <c r="D784" s="201"/>
      <c r="E784" s="104"/>
      <c r="F784" s="104"/>
      <c r="G784" s="104"/>
      <c r="H784" s="104"/>
      <c r="I784" s="104"/>
    </row>
    <row r="785" spans="2:9" ht="35.1" customHeight="1">
      <c r="B785" s="211"/>
      <c r="C785" s="104"/>
      <c r="D785" s="201"/>
      <c r="E785" s="104"/>
      <c r="F785" s="104"/>
      <c r="G785" s="104"/>
      <c r="H785" s="104"/>
      <c r="I785" s="104"/>
    </row>
    <row r="786" spans="2:9" ht="35.1" customHeight="1">
      <c r="B786" s="211"/>
      <c r="C786" s="104"/>
      <c r="D786" s="201"/>
      <c r="E786" s="104"/>
      <c r="F786" s="104"/>
      <c r="G786" s="104"/>
      <c r="H786" s="104"/>
      <c r="I786" s="104"/>
    </row>
    <row r="787" spans="2:9" ht="35.1" customHeight="1">
      <c r="B787" s="211"/>
      <c r="C787" s="104"/>
      <c r="D787" s="201"/>
      <c r="E787" s="104"/>
      <c r="F787" s="104"/>
      <c r="G787" s="104"/>
      <c r="H787" s="104"/>
      <c r="I787" s="104"/>
    </row>
    <row r="788" spans="2:9" ht="35.1" customHeight="1">
      <c r="B788" s="211"/>
      <c r="C788" s="104"/>
      <c r="D788" s="201"/>
      <c r="E788" s="104"/>
      <c r="F788" s="104"/>
      <c r="G788" s="104"/>
      <c r="H788" s="104"/>
      <c r="I788" s="104"/>
    </row>
    <row r="789" spans="2:9" ht="35.1" customHeight="1">
      <c r="B789" s="211"/>
      <c r="C789" s="104"/>
      <c r="D789" s="201"/>
      <c r="E789" s="104"/>
      <c r="F789" s="104"/>
      <c r="G789" s="104"/>
      <c r="H789" s="104"/>
      <c r="I789" s="104"/>
    </row>
    <row r="790" spans="2:9" ht="35.1" customHeight="1">
      <c r="B790" s="211"/>
      <c r="C790" s="104"/>
      <c r="D790" s="201"/>
      <c r="E790" s="104"/>
      <c r="F790" s="104"/>
      <c r="G790" s="104"/>
      <c r="H790" s="104"/>
      <c r="I790" s="104"/>
    </row>
    <row r="791" spans="2:9" ht="35.1" customHeight="1">
      <c r="B791" s="211"/>
      <c r="C791" s="104"/>
      <c r="D791" s="201"/>
      <c r="E791" s="104"/>
      <c r="F791" s="104"/>
      <c r="G791" s="104"/>
      <c r="H791" s="104"/>
      <c r="I791" s="104"/>
    </row>
    <row r="792" spans="2:9" ht="35.1" customHeight="1">
      <c r="B792" s="211"/>
      <c r="C792" s="104"/>
      <c r="D792" s="201"/>
      <c r="E792" s="104"/>
      <c r="F792" s="104"/>
      <c r="G792" s="104"/>
      <c r="H792" s="104"/>
      <c r="I792" s="104"/>
    </row>
    <row r="793" spans="2:9" ht="35.1" customHeight="1">
      <c r="B793" s="211"/>
      <c r="C793" s="104"/>
      <c r="D793" s="201"/>
      <c r="E793" s="104"/>
      <c r="F793" s="104"/>
      <c r="G793" s="104"/>
      <c r="H793" s="104"/>
      <c r="I793" s="104"/>
    </row>
    <row r="794" spans="2:9" ht="35.1" customHeight="1">
      <c r="B794" s="211"/>
      <c r="C794" s="104"/>
      <c r="D794" s="201"/>
      <c r="E794" s="104"/>
      <c r="F794" s="104"/>
      <c r="G794" s="104"/>
      <c r="H794" s="104"/>
      <c r="I794" s="104"/>
    </row>
    <row r="795" spans="2:9" ht="35.1" customHeight="1">
      <c r="B795" s="211"/>
      <c r="C795" s="104"/>
      <c r="D795" s="201"/>
      <c r="E795" s="104"/>
      <c r="F795" s="104"/>
      <c r="G795" s="104"/>
      <c r="H795" s="104"/>
      <c r="I795" s="104"/>
    </row>
    <row r="796" spans="2:9" ht="35.1" customHeight="1">
      <c r="B796" s="211"/>
      <c r="C796" s="104"/>
      <c r="D796" s="201"/>
      <c r="E796" s="104"/>
      <c r="F796" s="104"/>
      <c r="G796" s="104"/>
      <c r="H796" s="104"/>
      <c r="I796" s="104"/>
    </row>
    <row r="797" spans="2:9" ht="35.1" customHeight="1">
      <c r="B797" s="211"/>
      <c r="C797" s="104"/>
      <c r="D797" s="201"/>
      <c r="E797" s="104"/>
      <c r="F797" s="104"/>
      <c r="G797" s="104"/>
      <c r="H797" s="104"/>
      <c r="I797" s="104"/>
    </row>
    <row r="798" spans="2:9" ht="35.1" customHeight="1">
      <c r="B798" s="211"/>
      <c r="C798" s="104"/>
      <c r="D798" s="201"/>
      <c r="E798" s="104"/>
      <c r="F798" s="104"/>
      <c r="G798" s="104"/>
      <c r="H798" s="104"/>
      <c r="I798" s="104"/>
    </row>
    <row r="799" spans="2:9" ht="35.1" customHeight="1">
      <c r="B799" s="211"/>
      <c r="C799" s="104"/>
      <c r="D799" s="201"/>
      <c r="E799" s="104"/>
      <c r="F799" s="104"/>
      <c r="G799" s="104"/>
      <c r="H799" s="104"/>
      <c r="I799" s="104"/>
    </row>
    <row r="800" spans="2:9" ht="35.1" customHeight="1">
      <c r="B800" s="211"/>
      <c r="C800" s="104"/>
      <c r="D800" s="201"/>
      <c r="E800" s="104"/>
      <c r="F800" s="104"/>
      <c r="G800" s="104"/>
      <c r="H800" s="104"/>
      <c r="I800" s="104"/>
    </row>
    <row r="801" spans="2:9" ht="35.1" customHeight="1">
      <c r="B801" s="211"/>
      <c r="C801" s="104"/>
      <c r="D801" s="201"/>
      <c r="E801" s="104"/>
      <c r="F801" s="104"/>
      <c r="G801" s="104"/>
      <c r="H801" s="104"/>
      <c r="I801" s="104"/>
    </row>
    <row r="802" spans="2:9" ht="35.1" customHeight="1">
      <c r="B802" s="211"/>
      <c r="C802" s="104"/>
      <c r="D802" s="201"/>
      <c r="E802" s="104"/>
      <c r="F802" s="104"/>
      <c r="G802" s="104"/>
      <c r="H802" s="104"/>
      <c r="I802" s="104"/>
    </row>
    <row r="803" spans="2:9" ht="35.1" customHeight="1">
      <c r="B803" s="211"/>
      <c r="C803" s="104"/>
      <c r="D803" s="201"/>
      <c r="E803" s="104"/>
      <c r="F803" s="104"/>
      <c r="G803" s="104"/>
      <c r="H803" s="104"/>
      <c r="I803" s="104"/>
    </row>
    <row r="804" spans="2:9" ht="35.1" customHeight="1">
      <c r="B804" s="211"/>
      <c r="C804" s="104"/>
      <c r="D804" s="201"/>
      <c r="E804" s="104"/>
      <c r="F804" s="104"/>
      <c r="G804" s="104"/>
      <c r="H804" s="104"/>
      <c r="I804" s="104"/>
    </row>
    <row r="805" spans="2:9" ht="35.1" customHeight="1">
      <c r="B805" s="211"/>
      <c r="C805" s="104"/>
      <c r="D805" s="201"/>
      <c r="E805" s="104"/>
      <c r="F805" s="104"/>
      <c r="G805" s="104"/>
      <c r="H805" s="104"/>
      <c r="I805" s="104"/>
    </row>
    <row r="806" spans="2:9" ht="35.1" customHeight="1">
      <c r="B806" s="211"/>
      <c r="C806" s="104"/>
      <c r="D806" s="201"/>
      <c r="E806" s="104"/>
      <c r="F806" s="104"/>
      <c r="G806" s="104"/>
      <c r="H806" s="104"/>
      <c r="I806" s="104"/>
    </row>
    <row r="807" spans="2:9" ht="35.1" customHeight="1">
      <c r="B807" s="211"/>
      <c r="C807" s="104"/>
      <c r="D807" s="201"/>
      <c r="E807" s="104"/>
      <c r="F807" s="104"/>
      <c r="G807" s="104"/>
      <c r="H807" s="104"/>
      <c r="I807" s="104"/>
    </row>
    <row r="808" spans="2:9" ht="35.1" customHeight="1">
      <c r="B808" s="211"/>
      <c r="C808" s="104"/>
      <c r="D808" s="201"/>
      <c r="E808" s="104"/>
      <c r="F808" s="104"/>
      <c r="G808" s="104"/>
      <c r="H808" s="104"/>
      <c r="I808" s="104"/>
    </row>
    <row r="809" spans="2:9" ht="35.1" customHeight="1">
      <c r="B809" s="211"/>
      <c r="C809" s="104"/>
      <c r="D809" s="201"/>
      <c r="E809" s="104"/>
      <c r="F809" s="104"/>
      <c r="G809" s="104"/>
      <c r="H809" s="104"/>
      <c r="I809" s="104"/>
    </row>
    <row r="810" spans="2:9" ht="35.1" customHeight="1">
      <c r="B810" s="211"/>
      <c r="C810" s="104"/>
      <c r="D810" s="201"/>
      <c r="E810" s="104"/>
      <c r="F810" s="104"/>
      <c r="G810" s="104"/>
      <c r="H810" s="104"/>
      <c r="I810" s="104"/>
    </row>
    <row r="811" spans="2:9" ht="35.1" customHeight="1">
      <c r="B811" s="211"/>
      <c r="C811" s="104"/>
      <c r="D811" s="201"/>
      <c r="E811" s="104"/>
      <c r="F811" s="104"/>
      <c r="G811" s="104"/>
      <c r="H811" s="104"/>
      <c r="I811" s="104"/>
    </row>
    <row r="812" spans="2:9" ht="35.1" customHeight="1">
      <c r="B812" s="211"/>
      <c r="C812" s="104"/>
      <c r="D812" s="201"/>
      <c r="E812" s="104"/>
      <c r="F812" s="104"/>
      <c r="G812" s="104"/>
      <c r="H812" s="104"/>
      <c r="I812" s="104"/>
    </row>
    <row r="813" spans="2:9" ht="35.1" customHeight="1">
      <c r="B813" s="211"/>
      <c r="C813" s="104"/>
      <c r="D813" s="201"/>
      <c r="E813" s="104"/>
      <c r="F813" s="104"/>
      <c r="G813" s="104"/>
      <c r="H813" s="104"/>
      <c r="I813" s="104"/>
    </row>
    <row r="814" spans="2:9" ht="35.1" customHeight="1">
      <c r="B814" s="211"/>
      <c r="C814" s="104"/>
      <c r="D814" s="201"/>
      <c r="E814" s="104"/>
      <c r="F814" s="104"/>
      <c r="G814" s="104"/>
      <c r="H814" s="104"/>
      <c r="I814" s="104"/>
    </row>
    <row r="815" spans="2:9" ht="35.1" customHeight="1">
      <c r="B815" s="211"/>
      <c r="C815" s="104"/>
      <c r="D815" s="201"/>
      <c r="E815" s="104"/>
      <c r="F815" s="104"/>
      <c r="G815" s="104"/>
      <c r="H815" s="104"/>
      <c r="I815" s="104"/>
    </row>
    <row r="816" spans="2:9" ht="35.1" customHeight="1">
      <c r="B816" s="211"/>
      <c r="C816" s="104"/>
      <c r="D816" s="201"/>
      <c r="E816" s="104"/>
      <c r="F816" s="104"/>
      <c r="G816" s="104"/>
      <c r="H816" s="104"/>
      <c r="I816" s="104"/>
    </row>
    <row r="817" spans="2:9" ht="35.1" customHeight="1">
      <c r="B817" s="211"/>
      <c r="C817" s="104"/>
      <c r="D817" s="201"/>
      <c r="E817" s="104"/>
      <c r="F817" s="104"/>
      <c r="G817" s="104"/>
      <c r="H817" s="104"/>
      <c r="I817" s="104"/>
    </row>
    <row r="818" spans="2:9" ht="35.1" customHeight="1">
      <c r="B818" s="211"/>
      <c r="C818" s="104"/>
      <c r="D818" s="201"/>
      <c r="E818" s="104"/>
      <c r="F818" s="104"/>
      <c r="G818" s="104"/>
      <c r="H818" s="104"/>
      <c r="I818" s="104"/>
    </row>
    <row r="819" spans="2:9" ht="35.1" customHeight="1">
      <c r="B819" s="211"/>
      <c r="C819" s="104"/>
      <c r="D819" s="201"/>
      <c r="E819" s="104"/>
      <c r="F819" s="104"/>
      <c r="G819" s="104"/>
      <c r="H819" s="104"/>
      <c r="I819" s="104"/>
    </row>
    <row r="820" spans="2:9" ht="35.1" customHeight="1">
      <c r="B820" s="211"/>
      <c r="C820" s="104"/>
      <c r="D820" s="201"/>
      <c r="E820" s="104"/>
      <c r="F820" s="104"/>
      <c r="G820" s="104"/>
      <c r="H820" s="104"/>
      <c r="I820" s="104"/>
    </row>
    <row r="821" spans="2:9" ht="35.1" customHeight="1">
      <c r="B821" s="211"/>
      <c r="C821" s="104"/>
      <c r="D821" s="201"/>
      <c r="E821" s="104"/>
      <c r="F821" s="104"/>
      <c r="G821" s="104"/>
      <c r="H821" s="104"/>
      <c r="I821" s="104"/>
    </row>
    <row r="822" spans="2:9" ht="35.1" customHeight="1">
      <c r="B822" s="211"/>
      <c r="C822" s="104"/>
      <c r="D822" s="201"/>
      <c r="E822" s="104"/>
      <c r="F822" s="104"/>
      <c r="G822" s="104"/>
      <c r="H822" s="104"/>
      <c r="I822" s="104"/>
    </row>
    <row r="823" spans="2:9" ht="35.1" customHeight="1">
      <c r="B823" s="211"/>
      <c r="C823" s="104"/>
      <c r="D823" s="201"/>
      <c r="E823" s="104"/>
      <c r="F823" s="104"/>
      <c r="G823" s="104"/>
      <c r="H823" s="104"/>
      <c r="I823" s="104"/>
    </row>
    <row r="824" spans="2:9" ht="35.1" customHeight="1">
      <c r="B824" s="211"/>
      <c r="C824" s="104"/>
      <c r="D824" s="201"/>
      <c r="E824" s="104"/>
      <c r="F824" s="104"/>
      <c r="G824" s="104"/>
      <c r="H824" s="104"/>
      <c r="I824" s="104"/>
    </row>
    <row r="825" spans="2:9" ht="35.1" customHeight="1">
      <c r="B825" s="211"/>
      <c r="C825" s="104"/>
      <c r="D825" s="201"/>
      <c r="E825" s="104"/>
      <c r="F825" s="104"/>
      <c r="G825" s="104"/>
      <c r="H825" s="104"/>
      <c r="I825" s="104"/>
    </row>
    <row r="826" spans="2:9" ht="35.1" customHeight="1">
      <c r="B826" s="211"/>
      <c r="C826" s="104"/>
      <c r="D826" s="201"/>
      <c r="E826" s="104"/>
      <c r="F826" s="104"/>
      <c r="G826" s="104"/>
      <c r="H826" s="104"/>
      <c r="I826" s="104"/>
    </row>
    <row r="827" spans="2:9" ht="35.1" customHeight="1">
      <c r="B827" s="211"/>
      <c r="C827" s="104"/>
      <c r="D827" s="201"/>
      <c r="E827" s="104"/>
      <c r="F827" s="104"/>
      <c r="G827" s="104"/>
      <c r="H827" s="104"/>
      <c r="I827" s="104"/>
    </row>
    <row r="828" spans="2:9" ht="35.1" customHeight="1">
      <c r="B828" s="211"/>
      <c r="C828" s="104"/>
      <c r="D828" s="201"/>
      <c r="E828" s="104"/>
      <c r="F828" s="104"/>
      <c r="G828" s="104"/>
      <c r="H828" s="104"/>
      <c r="I828" s="104"/>
    </row>
    <row r="829" spans="2:9" ht="35.1" customHeight="1">
      <c r="B829" s="211"/>
      <c r="C829" s="104"/>
      <c r="D829" s="201"/>
      <c r="E829" s="104"/>
      <c r="F829" s="104"/>
      <c r="G829" s="104"/>
      <c r="H829" s="104"/>
      <c r="I829" s="104"/>
    </row>
    <row r="830" spans="2:9" ht="35.1" customHeight="1">
      <c r="B830" s="211"/>
      <c r="C830" s="104"/>
      <c r="D830" s="201"/>
      <c r="E830" s="104"/>
      <c r="F830" s="104"/>
      <c r="G830" s="104"/>
      <c r="H830" s="104"/>
      <c r="I830" s="104"/>
    </row>
    <row r="831" spans="2:9" ht="35.1" customHeight="1">
      <c r="B831" s="211"/>
      <c r="C831" s="104"/>
      <c r="D831" s="201"/>
      <c r="E831" s="104"/>
      <c r="F831" s="104"/>
      <c r="G831" s="104"/>
      <c r="H831" s="104"/>
      <c r="I831" s="104"/>
    </row>
    <row r="832" spans="2:9" ht="35.1" customHeight="1">
      <c r="B832" s="211"/>
      <c r="C832" s="104"/>
      <c r="D832" s="201"/>
      <c r="E832" s="104"/>
      <c r="F832" s="104"/>
      <c r="G832" s="104"/>
      <c r="H832" s="104"/>
      <c r="I832" s="104"/>
    </row>
    <row r="833" spans="2:9" ht="35.1" customHeight="1">
      <c r="B833" s="211"/>
      <c r="C833" s="104"/>
      <c r="D833" s="201"/>
      <c r="E833" s="104"/>
      <c r="F833" s="104"/>
      <c r="G833" s="104"/>
      <c r="H833" s="104"/>
      <c r="I833" s="104"/>
    </row>
    <row r="834" spans="2:9" ht="35.1" customHeight="1">
      <c r="B834" s="211"/>
      <c r="C834" s="104"/>
      <c r="D834" s="201"/>
      <c r="E834" s="104"/>
      <c r="F834" s="104"/>
      <c r="G834" s="104"/>
      <c r="H834" s="104"/>
      <c r="I834" s="104"/>
    </row>
    <row r="835" spans="2:9" ht="35.1" customHeight="1">
      <c r="B835" s="211"/>
      <c r="C835" s="104"/>
      <c r="D835" s="201"/>
      <c r="E835" s="104"/>
      <c r="F835" s="104"/>
      <c r="G835" s="104"/>
      <c r="H835" s="104"/>
      <c r="I835" s="104"/>
    </row>
    <row r="836" spans="2:9" ht="35.1" customHeight="1">
      <c r="B836" s="211"/>
      <c r="C836" s="104"/>
      <c r="D836" s="201"/>
      <c r="E836" s="104"/>
      <c r="F836" s="104"/>
      <c r="G836" s="104"/>
      <c r="H836" s="104"/>
      <c r="I836" s="104"/>
    </row>
    <row r="837" spans="2:9" ht="35.1" customHeight="1">
      <c r="B837" s="211"/>
      <c r="C837" s="104"/>
      <c r="D837" s="201"/>
      <c r="E837" s="104"/>
      <c r="F837" s="104"/>
      <c r="G837" s="104"/>
      <c r="H837" s="104"/>
      <c r="I837" s="104"/>
    </row>
    <row r="838" spans="2:9" ht="35.1" customHeight="1">
      <c r="B838" s="211"/>
      <c r="C838" s="104"/>
      <c r="D838" s="201"/>
      <c r="E838" s="104"/>
      <c r="F838" s="104"/>
      <c r="G838" s="104"/>
      <c r="H838" s="104"/>
      <c r="I838" s="104"/>
    </row>
    <row r="839" spans="2:9" ht="35.1" customHeight="1">
      <c r="B839" s="211"/>
      <c r="C839" s="104"/>
      <c r="D839" s="201"/>
      <c r="E839" s="104"/>
      <c r="F839" s="104"/>
      <c r="G839" s="104"/>
      <c r="H839" s="104"/>
      <c r="I839" s="104"/>
    </row>
    <row r="840" spans="2:9" ht="35.1" customHeight="1">
      <c r="B840" s="211"/>
      <c r="C840" s="104"/>
      <c r="D840" s="201"/>
      <c r="E840" s="104"/>
      <c r="F840" s="104"/>
      <c r="G840" s="104"/>
      <c r="H840" s="104"/>
      <c r="I840" s="104"/>
    </row>
    <row r="841" spans="2:9" ht="35.1" customHeight="1">
      <c r="B841" s="211"/>
      <c r="C841" s="104"/>
      <c r="D841" s="201"/>
      <c r="E841" s="104"/>
      <c r="F841" s="104"/>
      <c r="G841" s="104"/>
      <c r="H841" s="104"/>
      <c r="I841" s="104"/>
    </row>
    <row r="842" spans="2:9" ht="35.1" customHeight="1">
      <c r="B842" s="211"/>
      <c r="C842" s="104"/>
      <c r="D842" s="201"/>
      <c r="E842" s="104"/>
      <c r="F842" s="104"/>
      <c r="G842" s="104"/>
      <c r="H842" s="104"/>
      <c r="I842" s="104"/>
    </row>
    <row r="843" spans="2:9" ht="35.1" customHeight="1">
      <c r="B843" s="211"/>
      <c r="C843" s="104"/>
      <c r="D843" s="201"/>
      <c r="E843" s="104"/>
      <c r="F843" s="104"/>
      <c r="G843" s="104"/>
      <c r="H843" s="104"/>
      <c r="I843" s="104"/>
    </row>
    <row r="844" spans="2:9" ht="35.1" customHeight="1">
      <c r="B844" s="211"/>
      <c r="C844" s="104"/>
      <c r="D844" s="201"/>
      <c r="E844" s="104"/>
      <c r="F844" s="104"/>
      <c r="G844" s="104"/>
      <c r="H844" s="104"/>
      <c r="I844" s="104"/>
    </row>
    <row r="845" spans="2:9" ht="35.1" customHeight="1">
      <c r="B845" s="211"/>
      <c r="C845" s="104"/>
      <c r="D845" s="201"/>
      <c r="E845" s="104"/>
      <c r="F845" s="104"/>
      <c r="G845" s="104"/>
      <c r="H845" s="104"/>
      <c r="I845" s="104"/>
    </row>
    <row r="846" spans="2:9" ht="35.1" customHeight="1">
      <c r="B846" s="211"/>
      <c r="C846" s="104"/>
      <c r="D846" s="201"/>
      <c r="E846" s="104"/>
      <c r="F846" s="104"/>
      <c r="G846" s="104"/>
      <c r="H846" s="104"/>
      <c r="I846" s="104"/>
    </row>
    <row r="847" spans="2:9" ht="35.1" customHeight="1">
      <c r="B847" s="211"/>
      <c r="C847" s="104"/>
      <c r="D847" s="201"/>
      <c r="E847" s="104"/>
      <c r="F847" s="104"/>
      <c r="G847" s="104"/>
      <c r="H847" s="104"/>
      <c r="I847" s="104"/>
    </row>
    <row r="848" spans="2:9" ht="35.1" customHeight="1">
      <c r="B848" s="211"/>
      <c r="C848" s="104"/>
      <c r="D848" s="201"/>
      <c r="E848" s="104"/>
      <c r="F848" s="104"/>
      <c r="G848" s="104"/>
      <c r="H848" s="104"/>
      <c r="I848" s="104"/>
    </row>
    <row r="849" spans="2:9" ht="35.1" customHeight="1">
      <c r="B849" s="211"/>
      <c r="C849" s="104"/>
      <c r="D849" s="201"/>
      <c r="E849" s="104"/>
      <c r="F849" s="104"/>
      <c r="G849" s="104"/>
      <c r="H849" s="104"/>
      <c r="I849" s="104"/>
    </row>
    <row r="850" spans="2:9" ht="35.1" customHeight="1">
      <c r="B850" s="211"/>
      <c r="C850" s="104"/>
      <c r="D850" s="201"/>
      <c r="E850" s="104"/>
      <c r="F850" s="104"/>
      <c r="G850" s="104"/>
      <c r="H850" s="104"/>
      <c r="I850" s="104"/>
    </row>
    <row r="851" spans="2:9" ht="35.1" customHeight="1">
      <c r="B851" s="211"/>
      <c r="C851" s="104"/>
      <c r="D851" s="201"/>
      <c r="E851" s="104"/>
      <c r="F851" s="104"/>
      <c r="G851" s="104"/>
      <c r="H851" s="104"/>
      <c r="I851" s="104"/>
    </row>
    <row r="852" spans="2:9" ht="35.1" customHeight="1">
      <c r="B852" s="211"/>
      <c r="C852" s="104"/>
      <c r="D852" s="201"/>
      <c r="E852" s="104"/>
      <c r="F852" s="104"/>
      <c r="G852" s="104"/>
      <c r="H852" s="104"/>
      <c r="I852" s="104"/>
    </row>
    <row r="853" spans="2:9" ht="35.1" customHeight="1">
      <c r="B853" s="211"/>
      <c r="C853" s="104"/>
      <c r="D853" s="201"/>
      <c r="E853" s="104"/>
      <c r="F853" s="104"/>
      <c r="G853" s="104"/>
      <c r="H853" s="104"/>
      <c r="I853" s="104"/>
    </row>
    <row r="854" spans="2:9" ht="35.1" customHeight="1">
      <c r="B854" s="211"/>
      <c r="C854" s="104"/>
      <c r="D854" s="201"/>
      <c r="E854" s="104"/>
      <c r="F854" s="104"/>
      <c r="G854" s="104"/>
      <c r="H854" s="104"/>
      <c r="I854" s="104"/>
    </row>
    <row r="855" spans="2:9" ht="35.1" customHeight="1">
      <c r="B855" s="211"/>
      <c r="C855" s="104"/>
      <c r="D855" s="201"/>
      <c r="E855" s="104"/>
      <c r="F855" s="104"/>
      <c r="G855" s="104"/>
      <c r="H855" s="104"/>
      <c r="I855" s="104"/>
    </row>
    <row r="856" spans="2:9" ht="35.1" customHeight="1">
      <c r="B856" s="211"/>
      <c r="C856" s="104"/>
      <c r="D856" s="201"/>
      <c r="E856" s="104"/>
      <c r="F856" s="104"/>
      <c r="G856" s="104"/>
      <c r="H856" s="104"/>
      <c r="I856" s="104"/>
    </row>
    <row r="857" spans="2:9" ht="35.1" customHeight="1">
      <c r="B857" s="211"/>
      <c r="C857" s="104"/>
      <c r="D857" s="201"/>
      <c r="E857" s="104"/>
      <c r="F857" s="104"/>
      <c r="G857" s="104"/>
      <c r="H857" s="104"/>
      <c r="I857" s="104"/>
    </row>
    <row r="858" spans="2:9" ht="35.1" customHeight="1">
      <c r="B858" s="211"/>
      <c r="C858" s="104"/>
      <c r="D858" s="201"/>
      <c r="E858" s="104"/>
      <c r="F858" s="104"/>
      <c r="G858" s="104"/>
      <c r="H858" s="104"/>
      <c r="I858" s="104"/>
    </row>
    <row r="859" spans="2:9" ht="35.1" customHeight="1">
      <c r="B859" s="211"/>
      <c r="C859" s="104"/>
      <c r="D859" s="201"/>
      <c r="E859" s="104"/>
      <c r="F859" s="104"/>
      <c r="G859" s="104"/>
      <c r="H859" s="104"/>
      <c r="I859" s="104"/>
    </row>
    <row r="860" spans="2:9" ht="35.1" customHeight="1">
      <c r="B860" s="211"/>
      <c r="C860" s="104"/>
      <c r="D860" s="201"/>
      <c r="E860" s="104"/>
      <c r="F860" s="104"/>
      <c r="G860" s="104"/>
      <c r="H860" s="104"/>
      <c r="I860" s="104"/>
    </row>
    <row r="861" spans="2:9" ht="35.1" customHeight="1">
      <c r="B861" s="211"/>
      <c r="C861" s="104"/>
      <c r="D861" s="201"/>
      <c r="E861" s="104"/>
      <c r="F861" s="104"/>
      <c r="G861" s="104"/>
      <c r="H861" s="104"/>
      <c r="I861" s="104"/>
    </row>
    <row r="862" spans="2:9" ht="35.1" customHeight="1">
      <c r="B862" s="211"/>
      <c r="C862" s="104"/>
      <c r="D862" s="201"/>
      <c r="E862" s="104"/>
      <c r="F862" s="104"/>
      <c r="G862" s="104"/>
      <c r="H862" s="104"/>
      <c r="I862" s="104"/>
    </row>
    <row r="863" spans="2:9" ht="35.1" customHeight="1">
      <c r="B863" s="211"/>
      <c r="C863" s="104"/>
      <c r="D863" s="201"/>
      <c r="E863" s="104"/>
      <c r="F863" s="104"/>
      <c r="G863" s="104"/>
      <c r="H863" s="104"/>
      <c r="I863" s="104"/>
    </row>
    <row r="864" spans="2:9" ht="35.1" customHeight="1">
      <c r="B864" s="211"/>
      <c r="C864" s="104"/>
      <c r="D864" s="201"/>
      <c r="E864" s="104"/>
      <c r="F864" s="104"/>
      <c r="G864" s="104"/>
      <c r="H864" s="104"/>
      <c r="I864" s="104"/>
    </row>
    <row r="865" spans="2:9" ht="35.1" customHeight="1">
      <c r="B865" s="211"/>
      <c r="C865" s="104"/>
      <c r="D865" s="201"/>
      <c r="E865" s="104"/>
      <c r="F865" s="104"/>
      <c r="G865" s="104"/>
      <c r="H865" s="104"/>
      <c r="I865" s="104"/>
    </row>
    <row r="866" spans="2:9" ht="35.1" customHeight="1">
      <c r="B866" s="211"/>
      <c r="C866" s="104"/>
      <c r="D866" s="201"/>
      <c r="E866" s="104"/>
      <c r="F866" s="104"/>
      <c r="G866" s="104"/>
      <c r="H866" s="104"/>
      <c r="I866" s="104"/>
    </row>
    <row r="867" spans="2:9" ht="35.1" customHeight="1">
      <c r="B867" s="211"/>
      <c r="C867" s="104"/>
      <c r="D867" s="201"/>
      <c r="E867" s="104"/>
      <c r="F867" s="104"/>
      <c r="G867" s="104"/>
      <c r="H867" s="104"/>
      <c r="I867" s="104"/>
    </row>
    <row r="868" spans="2:9" ht="35.1" customHeight="1">
      <c r="B868" s="211"/>
      <c r="C868" s="104"/>
      <c r="D868" s="201"/>
      <c r="E868" s="104"/>
      <c r="F868" s="104"/>
      <c r="G868" s="104"/>
      <c r="H868" s="104"/>
      <c r="I868" s="104"/>
    </row>
    <row r="869" spans="2:9" ht="35.1" customHeight="1">
      <c r="B869" s="211"/>
      <c r="C869" s="104"/>
      <c r="D869" s="201"/>
      <c r="E869" s="104"/>
      <c r="F869" s="104"/>
      <c r="G869" s="104"/>
      <c r="H869" s="104"/>
      <c r="I869" s="104"/>
    </row>
    <row r="870" spans="2:9" ht="35.1" customHeight="1">
      <c r="B870" s="211"/>
      <c r="C870" s="104"/>
      <c r="D870" s="201"/>
      <c r="E870" s="104"/>
      <c r="F870" s="104"/>
      <c r="G870" s="104"/>
      <c r="H870" s="104"/>
      <c r="I870" s="104"/>
    </row>
    <row r="871" spans="2:9" ht="35.1" customHeight="1">
      <c r="B871" s="211"/>
      <c r="C871" s="104"/>
      <c r="D871" s="201"/>
      <c r="E871" s="104"/>
      <c r="F871" s="104"/>
      <c r="G871" s="104"/>
      <c r="H871" s="104"/>
      <c r="I871" s="104"/>
    </row>
    <row r="872" spans="2:9" ht="35.1" customHeight="1">
      <c r="B872" s="211"/>
      <c r="C872" s="104"/>
      <c r="D872" s="201"/>
      <c r="E872" s="104"/>
      <c r="F872" s="104"/>
      <c r="G872" s="104"/>
      <c r="H872" s="104"/>
      <c r="I872" s="104"/>
    </row>
    <row r="873" spans="2:9" ht="35.1" customHeight="1">
      <c r="B873" s="211"/>
      <c r="C873" s="104"/>
      <c r="D873" s="201"/>
      <c r="E873" s="104"/>
      <c r="F873" s="104"/>
      <c r="G873" s="104"/>
      <c r="H873" s="104"/>
      <c r="I873" s="104"/>
    </row>
    <row r="874" spans="2:9" ht="35.1" customHeight="1">
      <c r="B874" s="211"/>
      <c r="C874" s="104"/>
      <c r="D874" s="201"/>
      <c r="E874" s="104"/>
      <c r="F874" s="104"/>
      <c r="G874" s="104"/>
      <c r="H874" s="104"/>
      <c r="I874" s="104"/>
    </row>
    <row r="875" spans="2:9" ht="35.1" customHeight="1">
      <c r="B875" s="211"/>
      <c r="C875" s="104"/>
      <c r="D875" s="201"/>
      <c r="E875" s="104"/>
      <c r="F875" s="104"/>
      <c r="G875" s="104"/>
      <c r="H875" s="104"/>
      <c r="I875" s="104"/>
    </row>
    <row r="876" spans="2:9" ht="35.1" customHeight="1">
      <c r="B876" s="211"/>
      <c r="C876" s="104"/>
      <c r="D876" s="201"/>
      <c r="E876" s="104"/>
      <c r="F876" s="104"/>
      <c r="G876" s="104"/>
      <c r="H876" s="104"/>
      <c r="I876" s="104"/>
    </row>
    <row r="877" spans="2:9" ht="35.1" customHeight="1">
      <c r="B877" s="211"/>
      <c r="C877" s="104"/>
      <c r="D877" s="201"/>
      <c r="E877" s="104"/>
      <c r="F877" s="104"/>
      <c r="G877" s="104"/>
      <c r="H877" s="104"/>
      <c r="I877" s="104"/>
    </row>
    <row r="878" spans="2:9" ht="35.1" customHeight="1">
      <c r="B878" s="211"/>
      <c r="C878" s="104"/>
      <c r="D878" s="201"/>
      <c r="E878" s="104"/>
      <c r="F878" s="104"/>
      <c r="G878" s="104"/>
      <c r="H878" s="104"/>
      <c r="I878" s="104"/>
    </row>
    <row r="879" spans="2:9" ht="35.1" customHeight="1">
      <c r="B879" s="211"/>
      <c r="C879" s="104"/>
      <c r="D879" s="201"/>
      <c r="E879" s="104"/>
      <c r="F879" s="104"/>
      <c r="G879" s="104"/>
      <c r="H879" s="104"/>
      <c r="I879" s="104"/>
    </row>
    <row r="880" spans="2:9" ht="35.1" customHeight="1">
      <c r="B880" s="211"/>
      <c r="C880" s="104"/>
      <c r="D880" s="201"/>
      <c r="E880" s="104"/>
      <c r="F880" s="104"/>
      <c r="G880" s="104"/>
      <c r="H880" s="104"/>
      <c r="I880" s="104"/>
    </row>
    <row r="881" spans="2:9" ht="35.1" customHeight="1">
      <c r="B881" s="211"/>
      <c r="C881" s="104"/>
      <c r="D881" s="201"/>
      <c r="E881" s="104"/>
      <c r="F881" s="104"/>
      <c r="G881" s="104"/>
      <c r="H881" s="104"/>
      <c r="I881" s="104"/>
    </row>
    <row r="882" spans="2:9" ht="35.1" customHeight="1">
      <c r="B882" s="211"/>
      <c r="C882" s="104"/>
      <c r="D882" s="201"/>
      <c r="E882" s="104"/>
      <c r="F882" s="104"/>
      <c r="G882" s="104"/>
      <c r="H882" s="104"/>
      <c r="I882" s="104"/>
    </row>
    <row r="883" spans="2:9" ht="35.1" customHeight="1">
      <c r="B883" s="211"/>
      <c r="C883" s="104"/>
      <c r="D883" s="201"/>
      <c r="E883" s="104"/>
      <c r="F883" s="104"/>
      <c r="G883" s="104"/>
      <c r="H883" s="104"/>
      <c r="I883" s="104"/>
    </row>
    <row r="884" spans="2:9" ht="35.1" customHeight="1">
      <c r="B884" s="211"/>
      <c r="C884" s="104"/>
      <c r="D884" s="201"/>
      <c r="E884" s="104"/>
      <c r="F884" s="104"/>
      <c r="G884" s="104"/>
      <c r="H884" s="104"/>
      <c r="I884" s="104"/>
    </row>
    <row r="885" spans="2:9" ht="35.1" customHeight="1">
      <c r="B885" s="211"/>
      <c r="C885" s="104"/>
      <c r="D885" s="201"/>
      <c r="E885" s="104"/>
      <c r="F885" s="104"/>
      <c r="G885" s="104"/>
      <c r="H885" s="104"/>
      <c r="I885" s="104"/>
    </row>
    <row r="886" spans="2:9" ht="35.1" customHeight="1">
      <c r="B886" s="211"/>
      <c r="C886" s="104"/>
      <c r="D886" s="201"/>
      <c r="E886" s="104"/>
      <c r="F886" s="104"/>
      <c r="G886" s="104"/>
      <c r="H886" s="104"/>
      <c r="I886" s="104"/>
    </row>
    <row r="887" spans="2:9" ht="35.1" customHeight="1">
      <c r="B887" s="211"/>
      <c r="C887" s="104"/>
      <c r="D887" s="201"/>
      <c r="E887" s="104"/>
      <c r="F887" s="104"/>
      <c r="G887" s="104"/>
      <c r="H887" s="104"/>
      <c r="I887" s="104"/>
    </row>
    <row r="888" spans="2:9" ht="35.1" customHeight="1">
      <c r="B888" s="211"/>
      <c r="C888" s="104"/>
      <c r="D888" s="201"/>
      <c r="E888" s="104"/>
      <c r="F888" s="104"/>
      <c r="G888" s="104"/>
      <c r="H888" s="104"/>
      <c r="I888" s="104"/>
    </row>
    <row r="889" spans="2:9" ht="35.1" customHeight="1">
      <c r="B889" s="211"/>
      <c r="C889" s="104"/>
      <c r="D889" s="201"/>
      <c r="E889" s="104"/>
      <c r="F889" s="104"/>
      <c r="G889" s="104"/>
      <c r="H889" s="104"/>
      <c r="I889" s="104"/>
    </row>
    <row r="890" spans="2:9" ht="35.1" customHeight="1">
      <c r="B890" s="211"/>
      <c r="C890" s="104"/>
      <c r="D890" s="201"/>
      <c r="E890" s="104"/>
      <c r="F890" s="104"/>
      <c r="G890" s="104"/>
      <c r="H890" s="104"/>
      <c r="I890" s="104"/>
    </row>
    <row r="891" spans="2:9" ht="35.1" customHeight="1">
      <c r="B891" s="211"/>
      <c r="C891" s="104"/>
      <c r="D891" s="201"/>
      <c r="E891" s="104"/>
      <c r="F891" s="104"/>
      <c r="G891" s="104"/>
      <c r="H891" s="104"/>
      <c r="I891" s="104"/>
    </row>
    <row r="892" spans="2:9" ht="35.1" customHeight="1">
      <c r="B892" s="211"/>
      <c r="C892" s="104"/>
      <c r="D892" s="201"/>
      <c r="E892" s="104"/>
      <c r="F892" s="104"/>
      <c r="G892" s="104"/>
      <c r="H892" s="104"/>
      <c r="I892" s="104"/>
    </row>
    <row r="893" spans="2:9" ht="35.1" customHeight="1">
      <c r="B893" s="211"/>
      <c r="C893" s="104"/>
      <c r="D893" s="201"/>
      <c r="E893" s="104"/>
      <c r="F893" s="104"/>
      <c r="G893" s="104"/>
      <c r="H893" s="104"/>
      <c r="I893" s="104"/>
    </row>
    <row r="894" spans="2:9" ht="35.1" customHeight="1">
      <c r="B894" s="211"/>
      <c r="C894" s="104"/>
      <c r="D894" s="201"/>
      <c r="E894" s="104"/>
      <c r="F894" s="104"/>
      <c r="G894" s="104"/>
      <c r="H894" s="104"/>
      <c r="I894" s="104"/>
    </row>
    <row r="895" spans="2:9" ht="35.1" customHeight="1">
      <c r="B895" s="211"/>
      <c r="C895" s="104"/>
      <c r="D895" s="201"/>
      <c r="E895" s="104"/>
      <c r="F895" s="104"/>
      <c r="G895" s="104"/>
      <c r="H895" s="104"/>
      <c r="I895" s="104"/>
    </row>
    <row r="896" spans="2:9" ht="35.1" customHeight="1">
      <c r="B896" s="211"/>
      <c r="C896" s="104"/>
      <c r="D896" s="201"/>
      <c r="E896" s="104"/>
      <c r="F896" s="104"/>
      <c r="G896" s="104"/>
      <c r="H896" s="104"/>
      <c r="I896" s="104"/>
    </row>
    <row r="897" spans="2:9" ht="35.1" customHeight="1">
      <c r="B897" s="211"/>
      <c r="C897" s="104"/>
      <c r="D897" s="201"/>
      <c r="E897" s="104"/>
      <c r="F897" s="104"/>
      <c r="G897" s="104"/>
      <c r="H897" s="104"/>
      <c r="I897" s="104"/>
    </row>
    <row r="898" spans="2:9" ht="35.1" customHeight="1">
      <c r="B898" s="211"/>
      <c r="C898" s="104"/>
      <c r="D898" s="201"/>
      <c r="E898" s="104"/>
      <c r="F898" s="104"/>
      <c r="G898" s="104"/>
      <c r="H898" s="104"/>
      <c r="I898" s="104"/>
    </row>
    <row r="899" spans="2:9" ht="35.1" customHeight="1">
      <c r="B899" s="211"/>
      <c r="C899" s="104"/>
      <c r="D899" s="201"/>
      <c r="E899" s="104"/>
      <c r="F899" s="104"/>
      <c r="G899" s="104"/>
      <c r="H899" s="104"/>
      <c r="I899" s="104"/>
    </row>
    <row r="900" spans="2:9" ht="35.1" customHeight="1">
      <c r="B900" s="211"/>
      <c r="C900" s="104"/>
      <c r="D900" s="201"/>
      <c r="E900" s="104"/>
      <c r="F900" s="104"/>
      <c r="G900" s="104"/>
      <c r="H900" s="104"/>
      <c r="I900" s="104"/>
    </row>
    <row r="901" spans="2:9" ht="35.1" customHeight="1">
      <c r="B901" s="211"/>
      <c r="C901" s="104"/>
      <c r="D901" s="201"/>
      <c r="E901" s="104"/>
      <c r="F901" s="104"/>
      <c r="G901" s="104"/>
      <c r="H901" s="104"/>
      <c r="I901" s="104"/>
    </row>
    <row r="902" spans="2:9" ht="35.1" customHeight="1">
      <c r="B902" s="211"/>
      <c r="C902" s="104"/>
      <c r="D902" s="201"/>
      <c r="E902" s="104"/>
      <c r="F902" s="104"/>
      <c r="G902" s="104"/>
      <c r="H902" s="104"/>
      <c r="I902" s="104"/>
    </row>
    <row r="903" spans="2:9" ht="35.1" customHeight="1">
      <c r="B903" s="211"/>
      <c r="C903" s="104"/>
      <c r="D903" s="201"/>
      <c r="E903" s="104"/>
      <c r="F903" s="104"/>
      <c r="G903" s="104"/>
      <c r="H903" s="104"/>
      <c r="I903" s="104"/>
    </row>
    <row r="904" spans="2:9" ht="35.1" customHeight="1">
      <c r="B904" s="211"/>
      <c r="C904" s="104"/>
      <c r="D904" s="201"/>
      <c r="E904" s="104"/>
      <c r="F904" s="104"/>
      <c r="G904" s="104"/>
      <c r="H904" s="104"/>
      <c r="I904" s="104"/>
    </row>
    <row r="905" spans="2:9" ht="35.1" customHeight="1">
      <c r="B905" s="211"/>
      <c r="C905" s="104"/>
      <c r="D905" s="201"/>
      <c r="E905" s="104"/>
      <c r="F905" s="104"/>
      <c r="G905" s="104"/>
      <c r="H905" s="104"/>
      <c r="I905" s="104"/>
    </row>
    <row r="906" spans="2:9" ht="35.1" customHeight="1">
      <c r="B906" s="211"/>
      <c r="C906" s="104"/>
      <c r="D906" s="201"/>
      <c r="E906" s="104"/>
      <c r="F906" s="104"/>
      <c r="G906" s="104"/>
      <c r="H906" s="104"/>
      <c r="I906" s="104"/>
    </row>
    <row r="907" spans="2:9" ht="35.1" customHeight="1">
      <c r="B907" s="211"/>
      <c r="C907" s="104"/>
      <c r="D907" s="201"/>
      <c r="E907" s="104"/>
      <c r="F907" s="104"/>
      <c r="G907" s="104"/>
      <c r="H907" s="104"/>
      <c r="I907" s="104"/>
    </row>
    <row r="908" spans="2:9" ht="35.1" customHeight="1">
      <c r="B908" s="211"/>
      <c r="C908" s="104"/>
      <c r="D908" s="201"/>
      <c r="E908" s="104"/>
      <c r="F908" s="104"/>
      <c r="G908" s="104"/>
      <c r="H908" s="104"/>
      <c r="I908" s="104"/>
    </row>
    <row r="909" spans="2:9" ht="35.1" customHeight="1">
      <c r="B909" s="211"/>
      <c r="C909" s="104"/>
      <c r="D909" s="201"/>
      <c r="E909" s="104"/>
      <c r="F909" s="104"/>
      <c r="G909" s="104"/>
      <c r="H909" s="104"/>
      <c r="I909" s="104"/>
    </row>
    <row r="910" spans="2:9" ht="35.1" customHeight="1">
      <c r="B910" s="211"/>
      <c r="C910" s="104"/>
      <c r="D910" s="201"/>
      <c r="E910" s="104"/>
      <c r="F910" s="104"/>
      <c r="G910" s="104"/>
      <c r="H910" s="104"/>
      <c r="I910" s="104"/>
    </row>
    <row r="911" spans="2:9" ht="35.1" customHeight="1">
      <c r="B911" s="211"/>
      <c r="C911" s="104"/>
      <c r="D911" s="201"/>
      <c r="E911" s="104"/>
      <c r="F911" s="104"/>
      <c r="G911" s="104"/>
      <c r="H911" s="104"/>
      <c r="I911" s="104"/>
    </row>
    <row r="912" spans="2:9" ht="35.1" customHeight="1">
      <c r="B912" s="211"/>
      <c r="C912" s="104"/>
      <c r="D912" s="201"/>
      <c r="E912" s="104"/>
      <c r="F912" s="104"/>
      <c r="G912" s="104"/>
      <c r="H912" s="104"/>
      <c r="I912" s="104"/>
    </row>
    <row r="913" spans="2:9" ht="35.1" customHeight="1">
      <c r="B913" s="211"/>
      <c r="C913" s="104"/>
      <c r="D913" s="201"/>
      <c r="E913" s="104"/>
      <c r="F913" s="104"/>
      <c r="G913" s="104"/>
      <c r="H913" s="104"/>
      <c r="I913" s="104"/>
    </row>
    <row r="914" spans="2:9" ht="35.1" customHeight="1">
      <c r="B914" s="211"/>
      <c r="C914" s="104"/>
      <c r="D914" s="201"/>
      <c r="E914" s="104"/>
      <c r="F914" s="104"/>
      <c r="G914" s="104"/>
      <c r="H914" s="104"/>
      <c r="I914" s="104"/>
    </row>
    <row r="915" spans="2:9" ht="35.1" customHeight="1">
      <c r="B915" s="211"/>
      <c r="C915" s="104"/>
      <c r="D915" s="201"/>
      <c r="E915" s="104"/>
      <c r="F915" s="104"/>
      <c r="G915" s="104"/>
      <c r="H915" s="104"/>
      <c r="I915" s="104"/>
    </row>
    <row r="916" spans="2:9" ht="35.1" customHeight="1">
      <c r="B916" s="211"/>
      <c r="C916" s="104"/>
      <c r="D916" s="201"/>
      <c r="E916" s="104"/>
      <c r="F916" s="104"/>
      <c r="G916" s="104"/>
      <c r="H916" s="104"/>
      <c r="I916" s="104"/>
    </row>
    <row r="917" spans="2:9" ht="35.1" customHeight="1">
      <c r="B917" s="211"/>
      <c r="C917" s="104"/>
      <c r="D917" s="201"/>
      <c r="E917" s="104"/>
      <c r="F917" s="104"/>
      <c r="G917" s="104"/>
      <c r="H917" s="104"/>
      <c r="I917" s="104"/>
    </row>
    <row r="918" spans="2:9" ht="35.1" customHeight="1">
      <c r="B918" s="211"/>
      <c r="C918" s="104"/>
      <c r="D918" s="201"/>
      <c r="E918" s="104"/>
      <c r="F918" s="104"/>
      <c r="G918" s="104"/>
      <c r="H918" s="104"/>
      <c r="I918" s="104"/>
    </row>
    <row r="919" spans="2:9" ht="35.1" customHeight="1">
      <c r="B919" s="211"/>
      <c r="C919" s="104"/>
      <c r="D919" s="201"/>
      <c r="E919" s="104"/>
      <c r="F919" s="104"/>
      <c r="G919" s="104"/>
      <c r="H919" s="104"/>
      <c r="I919" s="104"/>
    </row>
    <row r="920" spans="2:9" ht="35.1" customHeight="1">
      <c r="B920" s="211"/>
      <c r="C920" s="104"/>
      <c r="D920" s="201"/>
      <c r="E920" s="104"/>
      <c r="F920" s="104"/>
      <c r="G920" s="104"/>
      <c r="H920" s="104"/>
      <c r="I920" s="104"/>
    </row>
    <row r="921" spans="2:9" ht="35.1" customHeight="1">
      <c r="B921" s="211"/>
      <c r="C921" s="104"/>
      <c r="D921" s="201"/>
      <c r="E921" s="104"/>
      <c r="F921" s="104"/>
      <c r="G921" s="104"/>
      <c r="H921" s="104"/>
      <c r="I921" s="104"/>
    </row>
    <row r="922" spans="2:9" ht="35.1" customHeight="1">
      <c r="B922" s="211"/>
      <c r="C922" s="104"/>
      <c r="D922" s="201"/>
      <c r="E922" s="104"/>
      <c r="F922" s="104"/>
      <c r="G922" s="104"/>
      <c r="H922" s="104"/>
      <c r="I922" s="104"/>
    </row>
    <row r="923" spans="2:9" ht="35.1" customHeight="1">
      <c r="B923" s="211"/>
      <c r="C923" s="104"/>
      <c r="D923" s="201"/>
      <c r="E923" s="104"/>
      <c r="F923" s="104"/>
      <c r="G923" s="104"/>
      <c r="H923" s="104"/>
      <c r="I923" s="104"/>
    </row>
    <row r="924" spans="2:9" ht="35.1" customHeight="1">
      <c r="B924" s="211"/>
      <c r="C924" s="104"/>
      <c r="D924" s="201"/>
      <c r="E924" s="104"/>
      <c r="F924" s="104"/>
      <c r="G924" s="104"/>
      <c r="H924" s="104"/>
      <c r="I924" s="104"/>
    </row>
    <row r="925" spans="2:9" ht="35.1" customHeight="1">
      <c r="B925" s="211"/>
      <c r="C925" s="104"/>
      <c r="D925" s="201"/>
      <c r="E925" s="104"/>
      <c r="F925" s="104"/>
      <c r="G925" s="104"/>
      <c r="H925" s="104"/>
      <c r="I925" s="104"/>
    </row>
    <row r="926" spans="2:9" ht="35.1" customHeight="1">
      <c r="B926" s="211"/>
      <c r="C926" s="104"/>
      <c r="D926" s="201"/>
      <c r="E926" s="104"/>
      <c r="F926" s="104"/>
      <c r="G926" s="104"/>
      <c r="H926" s="104"/>
      <c r="I926" s="104"/>
    </row>
    <row r="927" spans="2:9" ht="35.1" customHeight="1">
      <c r="B927" s="211"/>
      <c r="C927" s="104"/>
      <c r="D927" s="201"/>
      <c r="E927" s="104"/>
      <c r="F927" s="104"/>
      <c r="G927" s="104"/>
      <c r="H927" s="104"/>
      <c r="I927" s="104"/>
    </row>
    <row r="928" spans="2:9" ht="35.1" customHeight="1">
      <c r="B928" s="211"/>
      <c r="C928" s="104"/>
      <c r="D928" s="201"/>
      <c r="E928" s="104"/>
      <c r="F928" s="104"/>
      <c r="G928" s="104"/>
      <c r="H928" s="104"/>
      <c r="I928" s="104"/>
    </row>
    <row r="929" spans="2:9" ht="35.1" customHeight="1">
      <c r="B929" s="211"/>
      <c r="C929" s="104"/>
      <c r="D929" s="201"/>
      <c r="E929" s="104"/>
      <c r="F929" s="104"/>
      <c r="G929" s="104"/>
      <c r="H929" s="104"/>
      <c r="I929" s="104"/>
    </row>
    <row r="930" spans="2:9" ht="35.1" customHeight="1">
      <c r="B930" s="211"/>
      <c r="C930" s="104"/>
      <c r="D930" s="201"/>
      <c r="E930" s="104"/>
      <c r="F930" s="104"/>
      <c r="G930" s="104"/>
      <c r="H930" s="104"/>
      <c r="I930" s="104"/>
    </row>
    <row r="931" spans="2:9" ht="35.1" customHeight="1">
      <c r="B931" s="211"/>
      <c r="C931" s="104"/>
      <c r="D931" s="201"/>
      <c r="E931" s="104"/>
      <c r="F931" s="104"/>
      <c r="G931" s="104"/>
      <c r="H931" s="104"/>
      <c r="I931" s="104"/>
    </row>
    <row r="932" spans="2:9" ht="35.1" customHeight="1">
      <c r="B932" s="211"/>
      <c r="C932" s="104"/>
      <c r="D932" s="201"/>
      <c r="E932" s="104"/>
      <c r="F932" s="104"/>
      <c r="G932" s="104"/>
      <c r="H932" s="104"/>
      <c r="I932" s="104"/>
    </row>
    <row r="933" spans="2:9" ht="35.1" customHeight="1">
      <c r="B933" s="211"/>
      <c r="C933" s="104"/>
      <c r="D933" s="201"/>
      <c r="E933" s="104"/>
      <c r="F933" s="104"/>
      <c r="G933" s="104"/>
      <c r="H933" s="104"/>
      <c r="I933" s="104"/>
    </row>
    <row r="934" spans="2:9" ht="35.1" customHeight="1">
      <c r="B934" s="211"/>
      <c r="C934" s="104"/>
      <c r="D934" s="201"/>
      <c r="E934" s="104"/>
      <c r="F934" s="104"/>
      <c r="G934" s="104"/>
      <c r="H934" s="104"/>
      <c r="I934" s="104"/>
    </row>
    <row r="935" spans="2:9" ht="35.1" customHeight="1">
      <c r="B935" s="211"/>
      <c r="C935" s="104"/>
      <c r="D935" s="201"/>
      <c r="E935" s="104"/>
      <c r="F935" s="104"/>
      <c r="G935" s="104"/>
      <c r="H935" s="104"/>
      <c r="I935" s="104"/>
    </row>
    <row r="936" spans="2:9" ht="35.1" customHeight="1">
      <c r="B936" s="211"/>
      <c r="C936" s="104"/>
      <c r="D936" s="201"/>
      <c r="E936" s="104"/>
      <c r="F936" s="104"/>
      <c r="G936" s="104"/>
      <c r="H936" s="104"/>
      <c r="I936" s="104"/>
    </row>
    <row r="937" spans="2:9" ht="35.1" customHeight="1">
      <c r="B937" s="211"/>
      <c r="C937" s="104"/>
      <c r="D937" s="201"/>
      <c r="E937" s="104"/>
      <c r="F937" s="104"/>
      <c r="G937" s="104"/>
      <c r="H937" s="104"/>
      <c r="I937" s="104"/>
    </row>
    <row r="938" spans="2:9" ht="35.1" customHeight="1">
      <c r="B938" s="211"/>
      <c r="C938" s="104"/>
      <c r="D938" s="201"/>
      <c r="E938" s="104"/>
      <c r="F938" s="104"/>
      <c r="G938" s="104"/>
      <c r="H938" s="104"/>
      <c r="I938" s="104"/>
    </row>
    <row r="939" spans="2:9" ht="35.1" customHeight="1">
      <c r="B939" s="211"/>
      <c r="C939" s="104"/>
      <c r="D939" s="201"/>
      <c r="E939" s="104"/>
      <c r="F939" s="104"/>
      <c r="G939" s="104"/>
      <c r="H939" s="104"/>
      <c r="I939" s="104"/>
    </row>
    <row r="940" spans="2:9" ht="35.1" customHeight="1">
      <c r="B940" s="211"/>
      <c r="C940" s="104"/>
      <c r="D940" s="201"/>
      <c r="E940" s="104"/>
      <c r="F940" s="104"/>
      <c r="G940" s="104"/>
      <c r="H940" s="104"/>
      <c r="I940" s="104"/>
    </row>
    <row r="941" spans="2:9" ht="35.1" customHeight="1">
      <c r="B941" s="211"/>
      <c r="C941" s="104"/>
      <c r="D941" s="201"/>
      <c r="E941" s="104"/>
      <c r="F941" s="104"/>
      <c r="G941" s="104"/>
      <c r="H941" s="104"/>
      <c r="I941" s="104"/>
    </row>
    <row r="942" spans="2:9" ht="35.1" customHeight="1">
      <c r="B942" s="211"/>
      <c r="C942" s="104"/>
      <c r="D942" s="201"/>
      <c r="E942" s="104"/>
      <c r="F942" s="104"/>
      <c r="G942" s="104"/>
      <c r="H942" s="104"/>
      <c r="I942" s="104"/>
    </row>
    <row r="943" spans="2:9" ht="35.1" customHeight="1">
      <c r="B943" s="211"/>
      <c r="C943" s="104"/>
      <c r="D943" s="201"/>
      <c r="E943" s="104"/>
      <c r="F943" s="104"/>
      <c r="G943" s="104"/>
      <c r="H943" s="104"/>
      <c r="I943" s="104"/>
    </row>
    <row r="944" spans="2:9" ht="35.1" customHeight="1">
      <c r="B944" s="211"/>
      <c r="C944" s="104"/>
      <c r="D944" s="201"/>
      <c r="E944" s="104"/>
      <c r="F944" s="104"/>
      <c r="G944" s="104"/>
      <c r="H944" s="104"/>
      <c r="I944" s="104"/>
    </row>
    <row r="945" spans="2:9" ht="35.1" customHeight="1">
      <c r="B945" s="211"/>
      <c r="C945" s="104"/>
      <c r="D945" s="201"/>
      <c r="E945" s="104"/>
      <c r="F945" s="104"/>
      <c r="G945" s="104"/>
      <c r="H945" s="104"/>
      <c r="I945" s="104"/>
    </row>
    <row r="946" spans="2:9" ht="35.1" customHeight="1">
      <c r="B946" s="211"/>
      <c r="C946" s="104"/>
      <c r="D946" s="201"/>
      <c r="E946" s="104"/>
      <c r="F946" s="104"/>
      <c r="G946" s="104"/>
      <c r="H946" s="104"/>
      <c r="I946" s="104"/>
    </row>
    <row r="947" spans="2:9" ht="35.1" customHeight="1">
      <c r="B947" s="211"/>
      <c r="C947" s="104"/>
      <c r="D947" s="201"/>
      <c r="E947" s="104"/>
      <c r="F947" s="104"/>
      <c r="G947" s="104"/>
      <c r="H947" s="104"/>
      <c r="I947" s="104"/>
    </row>
    <row r="948" spans="2:9" ht="35.1" customHeight="1">
      <c r="B948" s="211"/>
      <c r="C948" s="104"/>
      <c r="D948" s="201"/>
      <c r="E948" s="104"/>
      <c r="F948" s="104"/>
      <c r="G948" s="104"/>
      <c r="H948" s="104"/>
      <c r="I948" s="104"/>
    </row>
    <row r="949" spans="2:9" ht="35.1" customHeight="1">
      <c r="B949" s="211"/>
      <c r="C949" s="104"/>
      <c r="D949" s="201"/>
      <c r="E949" s="104"/>
      <c r="F949" s="104"/>
      <c r="G949" s="104"/>
      <c r="H949" s="104"/>
      <c r="I949" s="104"/>
    </row>
    <row r="950" spans="2:9" ht="35.1" customHeight="1">
      <c r="B950" s="211"/>
      <c r="C950" s="104"/>
      <c r="D950" s="201"/>
      <c r="E950" s="104"/>
      <c r="F950" s="104"/>
      <c r="G950" s="104"/>
      <c r="H950" s="104"/>
      <c r="I950" s="104"/>
    </row>
    <row r="951" spans="2:9" ht="35.1" customHeight="1">
      <c r="B951" s="211"/>
      <c r="C951" s="104"/>
      <c r="D951" s="201"/>
      <c r="E951" s="104"/>
      <c r="F951" s="104"/>
      <c r="G951" s="104"/>
      <c r="H951" s="104"/>
      <c r="I951" s="104"/>
    </row>
    <row r="952" spans="2:9" ht="35.1" customHeight="1">
      <c r="B952" s="211"/>
      <c r="C952" s="104"/>
      <c r="D952" s="201"/>
      <c r="E952" s="104"/>
      <c r="F952" s="104"/>
      <c r="G952" s="104"/>
      <c r="H952" s="104"/>
      <c r="I952" s="104"/>
    </row>
    <row r="953" spans="2:9" ht="35.1" customHeight="1">
      <c r="B953" s="211"/>
      <c r="C953" s="104"/>
      <c r="D953" s="201"/>
      <c r="E953" s="104"/>
      <c r="F953" s="104"/>
      <c r="G953" s="104"/>
      <c r="H953" s="104"/>
      <c r="I953" s="104"/>
    </row>
    <row r="954" spans="2:9" ht="35.1" customHeight="1">
      <c r="B954" s="211"/>
      <c r="C954" s="104"/>
      <c r="D954" s="201"/>
      <c r="E954" s="104"/>
      <c r="F954" s="104"/>
      <c r="G954" s="104"/>
      <c r="H954" s="104"/>
      <c r="I954" s="104"/>
    </row>
    <row r="955" spans="2:9" ht="35.1" customHeight="1">
      <c r="B955" s="211"/>
      <c r="C955" s="104"/>
      <c r="D955" s="201"/>
      <c r="E955" s="104"/>
      <c r="F955" s="104"/>
      <c r="G955" s="104"/>
      <c r="H955" s="104"/>
      <c r="I955" s="104"/>
    </row>
    <row r="956" spans="2:9" ht="35.1" customHeight="1">
      <c r="B956" s="211"/>
      <c r="C956" s="104"/>
      <c r="D956" s="201"/>
      <c r="E956" s="104"/>
      <c r="F956" s="104"/>
      <c r="G956" s="104"/>
      <c r="H956" s="104"/>
      <c r="I956" s="104"/>
    </row>
    <row r="957" spans="2:9" ht="35.1" customHeight="1">
      <c r="B957" s="211"/>
      <c r="C957" s="104"/>
      <c r="D957" s="201"/>
      <c r="E957" s="104"/>
      <c r="F957" s="104"/>
      <c r="G957" s="104"/>
      <c r="H957" s="104"/>
      <c r="I957" s="104"/>
    </row>
    <row r="958" spans="2:9" ht="35.1" customHeight="1">
      <c r="B958" s="211"/>
      <c r="C958" s="104"/>
      <c r="D958" s="201"/>
      <c r="E958" s="104"/>
      <c r="F958" s="104"/>
      <c r="G958" s="104"/>
      <c r="H958" s="104"/>
      <c r="I958" s="104"/>
    </row>
    <row r="959" spans="2:9" ht="35.1" customHeight="1">
      <c r="B959" s="211"/>
      <c r="C959" s="104"/>
      <c r="D959" s="201"/>
      <c r="E959" s="104"/>
      <c r="F959" s="104"/>
      <c r="G959" s="104"/>
      <c r="H959" s="104"/>
      <c r="I959" s="104"/>
    </row>
    <row r="960" spans="2:9" ht="35.1" customHeight="1">
      <c r="B960" s="211"/>
      <c r="C960" s="104"/>
      <c r="D960" s="201"/>
      <c r="E960" s="104"/>
      <c r="F960" s="104"/>
      <c r="G960" s="104"/>
      <c r="H960" s="104"/>
      <c r="I960" s="104"/>
    </row>
    <row r="961" spans="2:9" ht="35.1" customHeight="1">
      <c r="B961" s="211"/>
      <c r="C961" s="104"/>
      <c r="D961" s="201"/>
      <c r="E961" s="104"/>
      <c r="F961" s="104"/>
      <c r="G961" s="104"/>
      <c r="H961" s="104"/>
      <c r="I961" s="104"/>
    </row>
    <row r="962" spans="2:9" ht="35.1" customHeight="1">
      <c r="B962" s="211"/>
      <c r="C962" s="104"/>
      <c r="D962" s="201"/>
      <c r="E962" s="104"/>
      <c r="F962" s="104"/>
      <c r="G962" s="104"/>
      <c r="H962" s="104"/>
      <c r="I962" s="104"/>
    </row>
    <row r="963" spans="2:9" ht="35.1" customHeight="1">
      <c r="B963" s="211"/>
      <c r="C963" s="104"/>
      <c r="D963" s="201"/>
      <c r="E963" s="104"/>
      <c r="F963" s="104"/>
      <c r="G963" s="104"/>
      <c r="H963" s="104"/>
      <c r="I963" s="104"/>
    </row>
    <row r="964" spans="2:9" ht="35.1" customHeight="1">
      <c r="B964" s="211"/>
      <c r="C964" s="104"/>
      <c r="D964" s="201"/>
      <c r="E964" s="104"/>
      <c r="F964" s="104"/>
      <c r="G964" s="104"/>
      <c r="H964" s="104"/>
      <c r="I964" s="104"/>
    </row>
    <row r="965" spans="2:9" ht="35.1" customHeight="1">
      <c r="B965" s="211"/>
      <c r="C965" s="104"/>
      <c r="D965" s="201"/>
      <c r="E965" s="104"/>
      <c r="F965" s="104"/>
      <c r="G965" s="104"/>
      <c r="H965" s="104"/>
      <c r="I965" s="104"/>
    </row>
    <row r="966" spans="2:9" ht="35.1" customHeight="1">
      <c r="B966" s="211"/>
      <c r="C966" s="104"/>
      <c r="D966" s="201"/>
      <c r="E966" s="104"/>
      <c r="F966" s="104"/>
      <c r="G966" s="104"/>
      <c r="H966" s="104"/>
      <c r="I966" s="104"/>
    </row>
    <row r="967" spans="2:9" ht="35.1" customHeight="1">
      <c r="B967" s="211"/>
      <c r="C967" s="104"/>
      <c r="D967" s="201"/>
      <c r="E967" s="104"/>
      <c r="F967" s="104"/>
      <c r="G967" s="104"/>
      <c r="H967" s="104"/>
      <c r="I967" s="104"/>
    </row>
    <row r="968" spans="2:9" ht="35.1" customHeight="1">
      <c r="B968" s="211"/>
      <c r="C968" s="104"/>
      <c r="D968" s="201"/>
      <c r="E968" s="104"/>
      <c r="F968" s="104"/>
      <c r="G968" s="104"/>
      <c r="H968" s="104"/>
      <c r="I968" s="104"/>
    </row>
    <row r="969" spans="2:9" ht="35.1" customHeight="1">
      <c r="B969" s="211"/>
      <c r="C969" s="104"/>
      <c r="D969" s="201"/>
      <c r="E969" s="104"/>
      <c r="F969" s="104"/>
      <c r="G969" s="104"/>
      <c r="H969" s="104"/>
      <c r="I969" s="104"/>
    </row>
    <row r="970" spans="2:9" ht="35.1" customHeight="1">
      <c r="B970" s="211"/>
      <c r="C970" s="104"/>
      <c r="D970" s="201"/>
      <c r="E970" s="104"/>
      <c r="F970" s="104"/>
      <c r="G970" s="104"/>
      <c r="H970" s="104"/>
      <c r="I970" s="104"/>
    </row>
    <row r="971" spans="2:9" ht="35.1" customHeight="1">
      <c r="B971" s="211"/>
      <c r="C971" s="104"/>
      <c r="D971" s="201"/>
      <c r="E971" s="104"/>
      <c r="F971" s="104"/>
      <c r="G971" s="104"/>
      <c r="H971" s="104"/>
      <c r="I971" s="104"/>
    </row>
    <row r="972" spans="2:9" ht="35.1" customHeight="1">
      <c r="B972" s="211"/>
      <c r="C972" s="104"/>
      <c r="D972" s="201"/>
      <c r="E972" s="104"/>
      <c r="F972" s="104"/>
      <c r="G972" s="104"/>
      <c r="H972" s="104"/>
      <c r="I972" s="104"/>
    </row>
    <row r="973" spans="2:9" ht="35.1" customHeight="1">
      <c r="B973" s="211"/>
      <c r="C973" s="104"/>
      <c r="D973" s="201"/>
      <c r="E973" s="104"/>
      <c r="F973" s="104"/>
      <c r="G973" s="104"/>
      <c r="H973" s="104"/>
      <c r="I973" s="104"/>
    </row>
    <row r="974" spans="2:9" ht="35.1" customHeight="1">
      <c r="B974" s="211"/>
      <c r="C974" s="104"/>
      <c r="D974" s="201"/>
      <c r="E974" s="104"/>
      <c r="F974" s="104"/>
      <c r="G974" s="104"/>
      <c r="H974" s="104"/>
      <c r="I974" s="104"/>
    </row>
    <row r="975" spans="2:9" ht="35.1" customHeight="1">
      <c r="B975" s="211"/>
      <c r="C975" s="104"/>
      <c r="D975" s="201"/>
      <c r="E975" s="104"/>
      <c r="F975" s="104"/>
      <c r="G975" s="104"/>
      <c r="H975" s="104"/>
      <c r="I975" s="104"/>
    </row>
    <row r="976" spans="2:9" ht="35.1" customHeight="1">
      <c r="B976" s="211"/>
      <c r="C976" s="104"/>
      <c r="D976" s="201"/>
      <c r="E976" s="104"/>
      <c r="F976" s="104"/>
      <c r="G976" s="104"/>
      <c r="H976" s="104"/>
      <c r="I976" s="104"/>
    </row>
    <row r="977" spans="2:9" ht="35.1" customHeight="1">
      <c r="B977" s="211"/>
      <c r="C977" s="104"/>
      <c r="D977" s="201"/>
      <c r="E977" s="104"/>
      <c r="F977" s="104"/>
      <c r="G977" s="104"/>
      <c r="H977" s="104"/>
      <c r="I977" s="104"/>
    </row>
    <row r="978" spans="2:9" ht="35.1" customHeight="1">
      <c r="B978" s="211"/>
      <c r="C978" s="104"/>
      <c r="D978" s="201"/>
      <c r="E978" s="104"/>
      <c r="F978" s="104"/>
      <c r="G978" s="104"/>
      <c r="H978" s="104"/>
      <c r="I978" s="104"/>
    </row>
    <row r="979" spans="2:9" ht="35.1" customHeight="1">
      <c r="B979" s="211"/>
      <c r="C979" s="104"/>
      <c r="D979" s="201"/>
      <c r="E979" s="104"/>
      <c r="F979" s="104"/>
      <c r="G979" s="104"/>
      <c r="H979" s="104"/>
      <c r="I979" s="104"/>
    </row>
    <row r="980" spans="2:9" ht="35.1" customHeight="1">
      <c r="B980" s="211"/>
      <c r="C980" s="104"/>
      <c r="D980" s="201"/>
      <c r="E980" s="104"/>
      <c r="F980" s="104"/>
      <c r="G980" s="104"/>
      <c r="H980" s="104"/>
      <c r="I980" s="104"/>
    </row>
    <row r="981" spans="2:9" ht="35.1" customHeight="1">
      <c r="B981" s="211"/>
      <c r="C981" s="104"/>
      <c r="D981" s="201"/>
      <c r="E981" s="104"/>
      <c r="F981" s="104"/>
      <c r="G981" s="104"/>
      <c r="H981" s="104"/>
      <c r="I981" s="104"/>
    </row>
    <row r="982" spans="2:9" ht="35.1" customHeight="1">
      <c r="B982" s="211"/>
      <c r="C982" s="104"/>
      <c r="D982" s="201"/>
      <c r="E982" s="104"/>
      <c r="F982" s="104"/>
      <c r="G982" s="104"/>
      <c r="H982" s="104"/>
      <c r="I982" s="104"/>
    </row>
    <row r="983" spans="2:9" ht="35.1" customHeight="1">
      <c r="B983" s="211"/>
      <c r="C983" s="104"/>
      <c r="D983" s="201"/>
      <c r="E983" s="104"/>
      <c r="F983" s="104"/>
      <c r="G983" s="104"/>
      <c r="H983" s="104"/>
      <c r="I983" s="104"/>
    </row>
    <row r="984" spans="2:9" ht="35.1" customHeight="1">
      <c r="B984" s="211"/>
      <c r="C984" s="104"/>
      <c r="D984" s="201"/>
      <c r="E984" s="104"/>
      <c r="F984" s="104"/>
      <c r="G984" s="104"/>
      <c r="H984" s="104"/>
      <c r="I984" s="104"/>
    </row>
    <row r="985" spans="2:9" ht="35.1" customHeight="1">
      <c r="B985" s="211"/>
      <c r="C985" s="104"/>
      <c r="D985" s="201"/>
      <c r="E985" s="104"/>
      <c r="F985" s="104"/>
      <c r="G985" s="104"/>
      <c r="H985" s="104"/>
      <c r="I985" s="104"/>
    </row>
    <row r="986" spans="2:9" ht="35.1" customHeight="1">
      <c r="B986" s="211"/>
      <c r="C986" s="104"/>
      <c r="D986" s="201"/>
      <c r="E986" s="104"/>
      <c r="F986" s="104"/>
      <c r="G986" s="104"/>
      <c r="H986" s="104"/>
      <c r="I986" s="104"/>
    </row>
    <row r="987" spans="2:9" ht="35.1" customHeight="1">
      <c r="B987" s="211"/>
      <c r="C987" s="104"/>
      <c r="D987" s="201"/>
      <c r="E987" s="104"/>
      <c r="F987" s="104"/>
      <c r="G987" s="104"/>
      <c r="H987" s="104"/>
      <c r="I987" s="104"/>
    </row>
    <row r="988" spans="2:9" ht="35.1" customHeight="1">
      <c r="B988" s="211"/>
      <c r="C988" s="104"/>
      <c r="D988" s="201"/>
      <c r="E988" s="104"/>
      <c r="F988" s="104"/>
      <c r="G988" s="104"/>
      <c r="H988" s="104"/>
      <c r="I988" s="104"/>
    </row>
    <row r="989" spans="2:9" ht="35.1" customHeight="1">
      <c r="B989" s="211"/>
      <c r="C989" s="104"/>
      <c r="D989" s="201"/>
      <c r="E989" s="104"/>
      <c r="F989" s="104"/>
      <c r="G989" s="104"/>
      <c r="H989" s="104"/>
      <c r="I989" s="104"/>
    </row>
    <row r="990" spans="2:9" ht="35.1" customHeight="1">
      <c r="B990" s="211"/>
      <c r="C990" s="104"/>
      <c r="D990" s="201"/>
      <c r="E990" s="104"/>
      <c r="F990" s="104"/>
      <c r="G990" s="104"/>
      <c r="H990" s="104"/>
      <c r="I990" s="104"/>
    </row>
    <row r="991" spans="2:9" ht="35.1" customHeight="1">
      <c r="B991" s="211"/>
      <c r="C991" s="104"/>
      <c r="D991" s="201"/>
      <c r="E991" s="104"/>
      <c r="F991" s="104"/>
      <c r="G991" s="104"/>
      <c r="H991" s="104"/>
      <c r="I991" s="104"/>
    </row>
    <row r="992" spans="2:9" ht="35.1" customHeight="1">
      <c r="B992" s="211"/>
      <c r="C992" s="104"/>
      <c r="D992" s="201"/>
      <c r="E992" s="104"/>
      <c r="F992" s="104"/>
      <c r="G992" s="104"/>
      <c r="H992" s="104"/>
      <c r="I992" s="104"/>
    </row>
    <row r="993" spans="2:9" ht="35.1" customHeight="1">
      <c r="B993" s="211"/>
      <c r="C993" s="104"/>
      <c r="D993" s="201"/>
      <c r="E993" s="104"/>
      <c r="F993" s="104"/>
      <c r="G993" s="104"/>
      <c r="H993" s="104"/>
      <c r="I993" s="104"/>
    </row>
    <row r="994" spans="2:9" ht="35.1" customHeight="1">
      <c r="B994" s="211"/>
      <c r="C994" s="104"/>
      <c r="D994" s="201"/>
      <c r="E994" s="104"/>
      <c r="F994" s="104"/>
      <c r="G994" s="104"/>
      <c r="H994" s="104"/>
      <c r="I994" s="104"/>
    </row>
    <row r="995" spans="2:9" ht="35.1" customHeight="1">
      <c r="B995" s="211"/>
      <c r="C995" s="104"/>
      <c r="D995" s="201"/>
      <c r="E995" s="104"/>
      <c r="F995" s="104"/>
      <c r="G995" s="104"/>
      <c r="H995" s="104"/>
      <c r="I995" s="104"/>
    </row>
    <row r="996" spans="2:9" ht="35.1" customHeight="1">
      <c r="B996" s="211"/>
      <c r="C996" s="104"/>
      <c r="D996" s="201"/>
      <c r="E996" s="104"/>
      <c r="F996" s="104"/>
      <c r="G996" s="104"/>
      <c r="H996" s="104"/>
      <c r="I996" s="104"/>
    </row>
    <row r="997" spans="2:9" ht="35.1" customHeight="1">
      <c r="B997" s="211"/>
      <c r="C997" s="104"/>
      <c r="D997" s="201"/>
      <c r="E997" s="104"/>
      <c r="F997" s="104"/>
      <c r="G997" s="104"/>
      <c r="H997" s="104"/>
      <c r="I997" s="104"/>
    </row>
    <row r="998" spans="2:9" ht="35.1" customHeight="1">
      <c r="B998" s="211"/>
      <c r="C998" s="104"/>
      <c r="D998" s="201"/>
      <c r="E998" s="104"/>
      <c r="F998" s="104"/>
      <c r="G998" s="104"/>
      <c r="H998" s="104"/>
      <c r="I998" s="104"/>
    </row>
    <row r="999" spans="2:9" ht="35.1" customHeight="1">
      <c r="B999" s="211"/>
      <c r="C999" s="104"/>
      <c r="D999" s="201"/>
      <c r="E999" s="104"/>
      <c r="F999" s="104"/>
      <c r="G999" s="104"/>
      <c r="H999" s="104"/>
      <c r="I999" s="104"/>
    </row>
    <row r="1000" spans="2:9" ht="35.1" customHeight="1">
      <c r="B1000" s="211"/>
      <c r="C1000" s="104"/>
      <c r="D1000" s="201"/>
      <c r="E1000" s="104"/>
      <c r="F1000" s="104"/>
      <c r="G1000" s="104"/>
      <c r="H1000" s="104"/>
      <c r="I1000" s="104"/>
    </row>
    <row r="1001" spans="2:9" ht="35.1" customHeight="1">
      <c r="B1001" s="211"/>
      <c r="C1001" s="104"/>
      <c r="D1001" s="201"/>
      <c r="E1001" s="104"/>
      <c r="F1001" s="104"/>
      <c r="G1001" s="104"/>
      <c r="H1001" s="104"/>
      <c r="I1001" s="104"/>
    </row>
    <row r="1002" spans="2:9" ht="35.1" customHeight="1">
      <c r="B1002" s="211"/>
      <c r="C1002" s="104"/>
      <c r="D1002" s="201"/>
      <c r="E1002" s="104"/>
      <c r="F1002" s="104"/>
      <c r="G1002" s="104"/>
      <c r="H1002" s="104"/>
      <c r="I1002" s="104"/>
    </row>
    <row r="1003" spans="2:9" ht="35.1" customHeight="1">
      <c r="B1003" s="211"/>
      <c r="C1003" s="104"/>
      <c r="D1003" s="201"/>
      <c r="E1003" s="104"/>
      <c r="F1003" s="104"/>
      <c r="G1003" s="104"/>
      <c r="H1003" s="104"/>
      <c r="I1003" s="104"/>
    </row>
    <row r="1004" spans="2:9" ht="35.1" customHeight="1">
      <c r="B1004" s="211"/>
      <c r="C1004" s="104"/>
      <c r="D1004" s="201"/>
      <c r="E1004" s="104"/>
      <c r="F1004" s="104"/>
      <c r="G1004" s="104"/>
      <c r="H1004" s="104"/>
      <c r="I1004" s="104"/>
    </row>
    <row r="1005" spans="2:9" ht="35.1" customHeight="1">
      <c r="B1005" s="211"/>
      <c r="C1005" s="104"/>
      <c r="D1005" s="201"/>
      <c r="E1005" s="104"/>
      <c r="F1005" s="104"/>
      <c r="G1005" s="104"/>
      <c r="H1005" s="104"/>
      <c r="I1005" s="104"/>
    </row>
    <row r="1006" spans="2:9" ht="35.1" customHeight="1">
      <c r="B1006" s="211"/>
      <c r="C1006" s="104"/>
      <c r="D1006" s="201"/>
      <c r="E1006" s="104"/>
      <c r="F1006" s="104"/>
      <c r="G1006" s="104"/>
      <c r="H1006" s="104"/>
      <c r="I1006" s="104"/>
    </row>
    <row r="1007" spans="2:9" ht="35.1" customHeight="1">
      <c r="B1007" s="211"/>
      <c r="C1007" s="104"/>
      <c r="D1007" s="201"/>
      <c r="E1007" s="104"/>
      <c r="F1007" s="104"/>
      <c r="G1007" s="104"/>
      <c r="H1007" s="104"/>
      <c r="I1007" s="104"/>
    </row>
    <row r="1008" spans="2:9" ht="35.1" customHeight="1">
      <c r="B1008" s="211"/>
      <c r="C1008" s="104"/>
      <c r="D1008" s="201"/>
      <c r="E1008" s="104"/>
      <c r="F1008" s="104"/>
      <c r="G1008" s="104"/>
      <c r="H1008" s="104"/>
      <c r="I1008" s="104"/>
    </row>
    <row r="1009" spans="2:9" ht="35.1" customHeight="1">
      <c r="B1009" s="211"/>
      <c r="C1009" s="104"/>
      <c r="D1009" s="201"/>
      <c r="E1009" s="104"/>
      <c r="F1009" s="104"/>
      <c r="G1009" s="104"/>
      <c r="H1009" s="104"/>
      <c r="I1009" s="104"/>
    </row>
    <row r="1010" spans="2:9" ht="35.1" customHeight="1">
      <c r="B1010" s="211"/>
      <c r="C1010" s="104"/>
      <c r="D1010" s="201"/>
      <c r="E1010" s="104"/>
      <c r="F1010" s="104"/>
      <c r="G1010" s="104"/>
      <c r="H1010" s="104"/>
      <c r="I1010" s="104"/>
    </row>
    <row r="1011" spans="2:9" ht="35.1" customHeight="1">
      <c r="B1011" s="211"/>
      <c r="C1011" s="104"/>
      <c r="D1011" s="201"/>
      <c r="E1011" s="104"/>
      <c r="F1011" s="104"/>
      <c r="G1011" s="104"/>
      <c r="H1011" s="104"/>
      <c r="I1011" s="104"/>
    </row>
    <row r="1012" spans="2:9" ht="35.1" customHeight="1">
      <c r="B1012" s="211"/>
      <c r="C1012" s="104"/>
      <c r="D1012" s="201"/>
      <c r="E1012" s="104"/>
      <c r="F1012" s="104"/>
      <c r="G1012" s="104"/>
      <c r="H1012" s="104"/>
      <c r="I1012" s="104"/>
    </row>
    <row r="1013" spans="2:9" ht="35.1" customHeight="1">
      <c r="B1013" s="211"/>
      <c r="C1013" s="104"/>
      <c r="D1013" s="201"/>
      <c r="E1013" s="104"/>
      <c r="F1013" s="104"/>
      <c r="G1013" s="104"/>
      <c r="H1013" s="104"/>
      <c r="I1013" s="104"/>
    </row>
    <row r="1014" spans="2:9" ht="35.1" customHeight="1">
      <c r="B1014" s="211"/>
      <c r="C1014" s="104"/>
      <c r="D1014" s="201"/>
      <c r="E1014" s="104"/>
      <c r="F1014" s="104"/>
      <c r="G1014" s="104"/>
      <c r="H1014" s="104"/>
      <c r="I1014" s="104"/>
    </row>
    <row r="1015" spans="2:9" ht="35.1" customHeight="1">
      <c r="B1015" s="211"/>
      <c r="C1015" s="104"/>
      <c r="D1015" s="201"/>
      <c r="E1015" s="104"/>
      <c r="F1015" s="104"/>
      <c r="G1015" s="104"/>
      <c r="H1015" s="104"/>
      <c r="I1015" s="104"/>
    </row>
    <row r="1016" spans="2:9" ht="35.1" customHeight="1">
      <c r="B1016" s="211"/>
      <c r="C1016" s="104"/>
      <c r="D1016" s="201"/>
      <c r="E1016" s="104"/>
      <c r="F1016" s="104"/>
      <c r="G1016" s="104"/>
      <c r="H1016" s="104"/>
      <c r="I1016" s="104"/>
    </row>
    <row r="1017" spans="2:9" ht="35.1" customHeight="1">
      <c r="B1017" s="211"/>
      <c r="C1017" s="104"/>
      <c r="D1017" s="201"/>
      <c r="E1017" s="104"/>
      <c r="F1017" s="104"/>
      <c r="G1017" s="104"/>
      <c r="H1017" s="104"/>
      <c r="I1017" s="104"/>
    </row>
    <row r="1018" spans="2:9" ht="35.1" customHeight="1">
      <c r="B1018" s="211"/>
      <c r="C1018" s="104"/>
      <c r="D1018" s="201"/>
      <c r="E1018" s="104"/>
      <c r="F1018" s="104"/>
      <c r="G1018" s="104"/>
      <c r="H1018" s="104"/>
      <c r="I1018" s="104"/>
    </row>
    <row r="1019" spans="2:9" ht="35.1" customHeight="1">
      <c r="B1019" s="211"/>
      <c r="C1019" s="104"/>
      <c r="D1019" s="201"/>
      <c r="E1019" s="104"/>
      <c r="F1019" s="104"/>
      <c r="G1019" s="104"/>
      <c r="H1019" s="104"/>
      <c r="I1019" s="104"/>
    </row>
    <row r="1020" spans="2:9" ht="35.1" customHeight="1">
      <c r="B1020" s="211"/>
      <c r="C1020" s="104"/>
      <c r="D1020" s="201"/>
      <c r="E1020" s="104"/>
      <c r="F1020" s="104"/>
      <c r="G1020" s="104"/>
      <c r="H1020" s="104"/>
      <c r="I1020" s="104"/>
    </row>
    <row r="1021" spans="2:9" ht="35.1" customHeight="1">
      <c r="B1021" s="211"/>
      <c r="C1021" s="104"/>
      <c r="D1021" s="201"/>
      <c r="E1021" s="104"/>
      <c r="F1021" s="104"/>
      <c r="G1021" s="104"/>
      <c r="H1021" s="104"/>
      <c r="I1021" s="104"/>
    </row>
    <row r="1022" spans="2:9" ht="35.1" customHeight="1">
      <c r="B1022" s="211"/>
      <c r="C1022" s="104"/>
      <c r="D1022" s="201"/>
      <c r="E1022" s="104"/>
      <c r="F1022" s="104"/>
      <c r="G1022" s="104"/>
      <c r="H1022" s="104"/>
      <c r="I1022" s="104"/>
    </row>
    <row r="1023" spans="2:9" ht="35.1" customHeight="1">
      <c r="B1023" s="211"/>
      <c r="C1023" s="104"/>
      <c r="D1023" s="201"/>
      <c r="E1023" s="104"/>
      <c r="F1023" s="104"/>
      <c r="G1023" s="104"/>
      <c r="H1023" s="104"/>
      <c r="I1023" s="104"/>
    </row>
    <row r="1024" spans="2:9" ht="35.1" customHeight="1">
      <c r="B1024" s="211"/>
      <c r="C1024" s="104"/>
      <c r="D1024" s="201"/>
      <c r="E1024" s="104"/>
      <c r="F1024" s="104"/>
      <c r="G1024" s="104"/>
      <c r="H1024" s="104"/>
      <c r="I1024" s="104"/>
    </row>
    <row r="1025" spans="2:9" ht="35.1" customHeight="1">
      <c r="B1025" s="211"/>
      <c r="C1025" s="104"/>
      <c r="D1025" s="201"/>
      <c r="E1025" s="104"/>
      <c r="F1025" s="104"/>
      <c r="G1025" s="104"/>
      <c r="H1025" s="104"/>
      <c r="I1025" s="104"/>
    </row>
    <row r="1026" spans="2:9" ht="35.1" customHeight="1">
      <c r="B1026" s="211"/>
      <c r="C1026" s="104"/>
      <c r="D1026" s="201"/>
      <c r="E1026" s="104"/>
      <c r="F1026" s="104"/>
      <c r="G1026" s="104"/>
      <c r="H1026" s="104"/>
      <c r="I1026" s="104"/>
    </row>
    <row r="1027" spans="2:9" ht="35.1" customHeight="1">
      <c r="B1027" s="211"/>
      <c r="C1027" s="104"/>
      <c r="D1027" s="201"/>
      <c r="E1027" s="104"/>
      <c r="F1027" s="104"/>
      <c r="G1027" s="104"/>
      <c r="H1027" s="104"/>
      <c r="I1027" s="104"/>
    </row>
    <row r="1028" spans="2:9" ht="35.1" customHeight="1">
      <c r="B1028" s="211"/>
      <c r="C1028" s="104"/>
      <c r="D1028" s="201"/>
      <c r="E1028" s="104"/>
      <c r="F1028" s="104"/>
      <c r="G1028" s="104"/>
      <c r="H1028" s="104"/>
      <c r="I1028" s="104"/>
    </row>
    <row r="1029" spans="2:9" ht="35.1" customHeight="1">
      <c r="B1029" s="211"/>
      <c r="C1029" s="104"/>
      <c r="D1029" s="201"/>
      <c r="E1029" s="104"/>
      <c r="F1029" s="104"/>
      <c r="G1029" s="104"/>
      <c r="H1029" s="104"/>
      <c r="I1029" s="104"/>
    </row>
    <row r="1030" spans="2:9" ht="35.1" customHeight="1">
      <c r="B1030" s="211"/>
      <c r="C1030" s="104"/>
      <c r="D1030" s="201"/>
      <c r="E1030" s="104"/>
      <c r="F1030" s="104"/>
      <c r="G1030" s="104"/>
      <c r="H1030" s="104"/>
      <c r="I1030" s="104"/>
    </row>
    <row r="1031" spans="2:9" ht="35.1" customHeight="1">
      <c r="B1031" s="211"/>
      <c r="C1031" s="104"/>
      <c r="D1031" s="201"/>
      <c r="E1031" s="104"/>
      <c r="F1031" s="104"/>
      <c r="G1031" s="104"/>
      <c r="H1031" s="104"/>
      <c r="I1031" s="104"/>
    </row>
    <row r="1032" spans="2:9" ht="35.1" customHeight="1">
      <c r="B1032" s="211"/>
      <c r="C1032" s="104"/>
      <c r="D1032" s="201"/>
      <c r="E1032" s="104"/>
      <c r="F1032" s="104"/>
      <c r="G1032" s="104"/>
      <c r="H1032" s="104"/>
      <c r="I1032" s="104"/>
    </row>
    <row r="1033" spans="2:9" ht="35.1" customHeight="1">
      <c r="B1033" s="211"/>
      <c r="C1033" s="104"/>
      <c r="D1033" s="201"/>
      <c r="E1033" s="104"/>
      <c r="F1033" s="104"/>
      <c r="G1033" s="104"/>
      <c r="H1033" s="104"/>
      <c r="I1033" s="104"/>
    </row>
    <row r="1034" spans="2:9" ht="35.1" customHeight="1">
      <c r="B1034" s="211"/>
      <c r="C1034" s="104"/>
      <c r="D1034" s="201"/>
      <c r="E1034" s="104"/>
      <c r="F1034" s="104"/>
      <c r="G1034" s="104"/>
      <c r="H1034" s="104"/>
      <c r="I1034" s="104"/>
    </row>
    <row r="1035" spans="2:9" ht="35.1" customHeight="1">
      <c r="B1035" s="211"/>
      <c r="C1035" s="104"/>
      <c r="D1035" s="201"/>
      <c r="E1035" s="104"/>
      <c r="F1035" s="104"/>
      <c r="G1035" s="104"/>
      <c r="H1035" s="104"/>
      <c r="I1035" s="104"/>
    </row>
    <row r="1036" spans="2:9" ht="35.1" customHeight="1">
      <c r="B1036" s="211"/>
      <c r="C1036" s="104"/>
      <c r="D1036" s="201"/>
      <c r="E1036" s="104"/>
      <c r="F1036" s="104"/>
      <c r="G1036" s="104"/>
      <c r="H1036" s="104"/>
      <c r="I1036" s="104"/>
    </row>
    <row r="1037" spans="2:9" ht="35.1" customHeight="1">
      <c r="B1037" s="211"/>
      <c r="C1037" s="104"/>
      <c r="D1037" s="201"/>
      <c r="E1037" s="104"/>
      <c r="F1037" s="104"/>
      <c r="G1037" s="104"/>
      <c r="H1037" s="104"/>
      <c r="I1037" s="104"/>
    </row>
    <row r="1038" spans="2:9" ht="35.1" customHeight="1">
      <c r="B1038" s="211"/>
      <c r="C1038" s="104"/>
      <c r="D1038" s="201"/>
      <c r="E1038" s="104"/>
      <c r="F1038" s="104"/>
      <c r="G1038" s="104"/>
      <c r="H1038" s="104"/>
      <c r="I1038" s="104"/>
    </row>
    <row r="1039" spans="2:9" ht="35.1" customHeight="1">
      <c r="B1039" s="211"/>
      <c r="C1039" s="104"/>
      <c r="D1039" s="201"/>
      <c r="E1039" s="104"/>
      <c r="F1039" s="104"/>
      <c r="G1039" s="104"/>
      <c r="H1039" s="104"/>
      <c r="I1039" s="104"/>
    </row>
    <row r="1040" spans="2:9" ht="35.1" customHeight="1">
      <c r="B1040" s="211"/>
      <c r="C1040" s="104"/>
      <c r="D1040" s="201"/>
      <c r="E1040" s="104"/>
      <c r="F1040" s="104"/>
      <c r="G1040" s="104"/>
      <c r="H1040" s="104"/>
      <c r="I1040" s="104"/>
    </row>
    <row r="1041" spans="2:9" ht="35.1" customHeight="1">
      <c r="B1041" s="211"/>
      <c r="C1041" s="104"/>
      <c r="D1041" s="201"/>
      <c r="E1041" s="104"/>
      <c r="F1041" s="104"/>
      <c r="G1041" s="104"/>
      <c r="H1041" s="104"/>
      <c r="I1041" s="104"/>
    </row>
    <row r="1042" spans="2:9" ht="35.1" customHeight="1">
      <c r="B1042" s="211"/>
      <c r="C1042" s="104"/>
      <c r="D1042" s="201"/>
      <c r="E1042" s="104"/>
      <c r="F1042" s="104"/>
      <c r="G1042" s="104"/>
      <c r="H1042" s="104"/>
      <c r="I1042" s="104"/>
    </row>
    <row r="1043" spans="2:9" ht="35.1" customHeight="1">
      <c r="B1043" s="211"/>
      <c r="C1043" s="104"/>
      <c r="D1043" s="201"/>
      <c r="E1043" s="104"/>
      <c r="F1043" s="104"/>
      <c r="G1043" s="104"/>
      <c r="H1043" s="104"/>
      <c r="I1043" s="104"/>
    </row>
    <row r="1044" spans="2:9" ht="35.1" customHeight="1">
      <c r="B1044" s="211"/>
      <c r="C1044" s="104"/>
      <c r="D1044" s="201"/>
      <c r="E1044" s="104"/>
      <c r="F1044" s="104"/>
      <c r="G1044" s="104"/>
      <c r="H1044" s="104"/>
      <c r="I1044" s="104"/>
    </row>
    <row r="1045" spans="2:9" ht="35.1" customHeight="1">
      <c r="B1045" s="211"/>
      <c r="C1045" s="104"/>
      <c r="D1045" s="201"/>
      <c r="E1045" s="104"/>
      <c r="F1045" s="104"/>
      <c r="G1045" s="104"/>
      <c r="H1045" s="104"/>
      <c r="I1045" s="104"/>
    </row>
    <row r="1046" spans="2:9" ht="35.1" customHeight="1">
      <c r="B1046" s="211"/>
      <c r="C1046" s="104"/>
      <c r="D1046" s="201"/>
      <c r="E1046" s="104"/>
      <c r="F1046" s="104"/>
      <c r="G1046" s="104"/>
      <c r="H1046" s="104"/>
      <c r="I1046" s="104"/>
    </row>
    <row r="1047" spans="2:9" ht="35.1" customHeight="1">
      <c r="B1047" s="211"/>
      <c r="C1047" s="104"/>
      <c r="D1047" s="201"/>
      <c r="E1047" s="104"/>
      <c r="F1047" s="104"/>
      <c r="G1047" s="104"/>
      <c r="H1047" s="104"/>
      <c r="I1047" s="104"/>
    </row>
    <row r="1048" spans="2:9" ht="35.1" customHeight="1">
      <c r="B1048" s="211"/>
      <c r="C1048" s="104"/>
      <c r="D1048" s="201"/>
      <c r="E1048" s="104"/>
      <c r="F1048" s="104"/>
      <c r="G1048" s="104"/>
      <c r="H1048" s="104"/>
      <c r="I1048" s="104"/>
    </row>
    <row r="1049" spans="2:9" ht="35.1" customHeight="1">
      <c r="B1049" s="211"/>
      <c r="C1049" s="104"/>
      <c r="D1049" s="201"/>
      <c r="E1049" s="104"/>
      <c r="F1049" s="104"/>
      <c r="G1049" s="104"/>
      <c r="H1049" s="104"/>
      <c r="I1049" s="104"/>
    </row>
    <row r="1050" spans="2:9" ht="35.1" customHeight="1">
      <c r="B1050" s="211"/>
      <c r="C1050" s="104"/>
      <c r="D1050" s="201"/>
      <c r="E1050" s="104"/>
      <c r="F1050" s="104"/>
      <c r="G1050" s="104"/>
      <c r="H1050" s="104"/>
      <c r="I1050" s="104"/>
    </row>
    <row r="1051" spans="2:9" ht="35.1" customHeight="1">
      <c r="B1051" s="211"/>
      <c r="C1051" s="104"/>
      <c r="D1051" s="201"/>
      <c r="E1051" s="104"/>
      <c r="F1051" s="104"/>
      <c r="G1051" s="104"/>
      <c r="H1051" s="104"/>
      <c r="I1051" s="104"/>
    </row>
    <row r="1052" spans="2:9" ht="35.1" customHeight="1">
      <c r="B1052" s="211"/>
      <c r="C1052" s="104"/>
      <c r="D1052" s="201"/>
      <c r="E1052" s="104"/>
      <c r="F1052" s="104"/>
      <c r="G1052" s="104"/>
      <c r="H1052" s="104"/>
      <c r="I1052" s="104"/>
    </row>
    <row r="1053" spans="2:9" ht="35.1" customHeight="1">
      <c r="B1053" s="211"/>
      <c r="C1053" s="104"/>
      <c r="D1053" s="201"/>
      <c r="E1053" s="104"/>
      <c r="F1053" s="104"/>
      <c r="G1053" s="104"/>
      <c r="H1053" s="104"/>
      <c r="I1053" s="104"/>
    </row>
    <row r="1054" spans="2:9" ht="35.1" customHeight="1">
      <c r="B1054" s="211"/>
      <c r="C1054" s="104"/>
      <c r="D1054" s="201"/>
      <c r="E1054" s="104"/>
      <c r="F1054" s="104"/>
      <c r="G1054" s="104"/>
      <c r="H1054" s="104"/>
      <c r="I1054" s="104"/>
    </row>
    <row r="1055" spans="2:9" ht="35.1" customHeight="1">
      <c r="B1055" s="211"/>
      <c r="C1055" s="104"/>
      <c r="D1055" s="201"/>
      <c r="E1055" s="104"/>
      <c r="F1055" s="104"/>
      <c r="G1055" s="104"/>
      <c r="H1055" s="104"/>
      <c r="I1055" s="104"/>
    </row>
    <row r="1056" spans="2:9" ht="35.1" customHeight="1">
      <c r="B1056" s="211"/>
      <c r="C1056" s="104"/>
      <c r="D1056" s="201"/>
      <c r="E1056" s="104"/>
      <c r="F1056" s="104"/>
      <c r="G1056" s="104"/>
      <c r="H1056" s="104"/>
      <c r="I1056" s="104"/>
    </row>
    <row r="1057" spans="2:9" ht="35.1" customHeight="1">
      <c r="B1057" s="211"/>
      <c r="C1057" s="104"/>
      <c r="D1057" s="201"/>
      <c r="E1057" s="104"/>
      <c r="F1057" s="104"/>
      <c r="G1057" s="104"/>
      <c r="H1057" s="104"/>
      <c r="I1057" s="104"/>
    </row>
    <row r="1058" spans="2:9" ht="35.1" customHeight="1">
      <c r="B1058" s="211"/>
      <c r="C1058" s="104"/>
      <c r="D1058" s="201"/>
      <c r="E1058" s="104"/>
      <c r="F1058" s="104"/>
      <c r="G1058" s="104"/>
      <c r="H1058" s="104"/>
      <c r="I1058" s="104"/>
    </row>
    <row r="1059" spans="2:9" ht="35.1" customHeight="1">
      <c r="B1059" s="211"/>
      <c r="C1059" s="104"/>
      <c r="D1059" s="201"/>
      <c r="E1059" s="104"/>
      <c r="F1059" s="104"/>
      <c r="G1059" s="104"/>
      <c r="H1059" s="104"/>
      <c r="I1059" s="104"/>
    </row>
    <row r="1060" spans="2:9" ht="35.1" customHeight="1">
      <c r="B1060" s="211"/>
      <c r="C1060" s="104"/>
      <c r="D1060" s="201"/>
      <c r="E1060" s="104"/>
      <c r="F1060" s="104"/>
      <c r="G1060" s="104"/>
      <c r="H1060" s="104"/>
      <c r="I1060" s="104"/>
    </row>
    <row r="1061" spans="2:9" ht="35.1" customHeight="1">
      <c r="B1061" s="211"/>
      <c r="C1061" s="104"/>
      <c r="D1061" s="201"/>
      <c r="E1061" s="104"/>
      <c r="F1061" s="104"/>
      <c r="G1061" s="104"/>
      <c r="H1061" s="104"/>
      <c r="I1061" s="104"/>
    </row>
    <row r="1062" spans="2:9" ht="35.1" customHeight="1">
      <c r="B1062" s="211"/>
      <c r="C1062" s="104"/>
      <c r="D1062" s="201"/>
      <c r="E1062" s="104"/>
      <c r="F1062" s="104"/>
      <c r="G1062" s="104"/>
      <c r="H1062" s="104"/>
      <c r="I1062" s="104"/>
    </row>
    <row r="1063" spans="2:9" ht="35.1" customHeight="1">
      <c r="B1063" s="211"/>
      <c r="C1063" s="104"/>
      <c r="D1063" s="201"/>
      <c r="E1063" s="104"/>
      <c r="F1063" s="104"/>
      <c r="G1063" s="104"/>
      <c r="H1063" s="104"/>
      <c r="I1063" s="104"/>
    </row>
    <row r="1064" spans="2:9" ht="35.1" customHeight="1">
      <c r="B1064" s="211"/>
      <c r="C1064" s="104"/>
      <c r="D1064" s="201"/>
      <c r="E1064" s="104"/>
      <c r="F1064" s="104"/>
      <c r="G1064" s="104"/>
      <c r="H1064" s="104"/>
      <c r="I1064" s="104"/>
    </row>
    <row r="1065" spans="2:9" ht="35.1" customHeight="1">
      <c r="B1065" s="211"/>
      <c r="C1065" s="104"/>
      <c r="D1065" s="201"/>
      <c r="E1065" s="104"/>
      <c r="F1065" s="104"/>
      <c r="G1065" s="104"/>
      <c r="H1065" s="104"/>
      <c r="I1065" s="104"/>
    </row>
    <row r="1066" spans="2:9" ht="35.1" customHeight="1">
      <c r="B1066" s="211"/>
      <c r="C1066" s="104"/>
      <c r="D1066" s="201"/>
      <c r="E1066" s="104"/>
      <c r="F1066" s="104"/>
      <c r="G1066" s="104"/>
      <c r="H1066" s="104"/>
      <c r="I1066" s="104"/>
    </row>
    <row r="1067" spans="2:9" ht="35.1" customHeight="1">
      <c r="B1067" s="211"/>
      <c r="C1067" s="104"/>
      <c r="D1067" s="201"/>
      <c r="E1067" s="104"/>
      <c r="F1067" s="104"/>
      <c r="G1067" s="104"/>
      <c r="H1067" s="104"/>
      <c r="I1067" s="104"/>
    </row>
    <row r="1068" spans="2:9" ht="35.1" customHeight="1">
      <c r="B1068" s="211"/>
      <c r="C1068" s="104"/>
      <c r="D1068" s="201"/>
      <c r="E1068" s="104"/>
      <c r="F1068" s="104"/>
      <c r="G1068" s="104"/>
      <c r="H1068" s="104"/>
      <c r="I1068" s="104"/>
    </row>
    <row r="1069" spans="2:9" ht="35.1" customHeight="1">
      <c r="B1069" s="211"/>
      <c r="C1069" s="104"/>
      <c r="D1069" s="201"/>
      <c r="E1069" s="104"/>
      <c r="F1069" s="104"/>
      <c r="G1069" s="104"/>
      <c r="H1069" s="104"/>
      <c r="I1069" s="104"/>
    </row>
    <row r="1070" spans="2:9" ht="35.1" customHeight="1">
      <c r="B1070" s="211"/>
      <c r="C1070" s="104"/>
      <c r="D1070" s="201"/>
      <c r="E1070" s="104"/>
      <c r="F1070" s="104"/>
      <c r="G1070" s="104"/>
      <c r="H1070" s="104"/>
      <c r="I1070" s="104"/>
    </row>
    <row r="1071" spans="2:9" ht="35.1" customHeight="1">
      <c r="B1071" s="211"/>
      <c r="C1071" s="104"/>
      <c r="D1071" s="201"/>
      <c r="E1071" s="104"/>
      <c r="F1071" s="104"/>
      <c r="G1071" s="104"/>
      <c r="H1071" s="104"/>
      <c r="I1071" s="104"/>
    </row>
    <row r="1072" spans="2:9" ht="35.1" customHeight="1">
      <c r="B1072" s="211"/>
      <c r="C1072" s="104"/>
      <c r="D1072" s="201"/>
      <c r="E1072" s="104"/>
      <c r="F1072" s="104"/>
      <c r="G1072" s="104"/>
      <c r="H1072" s="104"/>
      <c r="I1072" s="104"/>
    </row>
    <row r="1073" spans="2:9" ht="35.1" customHeight="1">
      <c r="B1073" s="211"/>
      <c r="C1073" s="104"/>
      <c r="D1073" s="201"/>
      <c r="E1073" s="104"/>
      <c r="F1073" s="104"/>
      <c r="G1073" s="104"/>
      <c r="H1073" s="104"/>
      <c r="I1073" s="104"/>
    </row>
    <row r="1074" spans="2:9" ht="35.1" customHeight="1">
      <c r="B1074" s="211"/>
      <c r="C1074" s="104"/>
      <c r="D1074" s="201"/>
      <c r="E1074" s="104"/>
      <c r="F1074" s="104"/>
      <c r="G1074" s="104"/>
      <c r="H1074" s="104"/>
      <c r="I1074" s="104"/>
    </row>
    <row r="1075" spans="2:9" ht="35.1" customHeight="1">
      <c r="B1075" s="211"/>
      <c r="C1075" s="104"/>
      <c r="D1075" s="201"/>
      <c r="E1075" s="104"/>
      <c r="F1075" s="104"/>
      <c r="G1075" s="104"/>
      <c r="H1075" s="104"/>
      <c r="I1075" s="104"/>
    </row>
    <row r="1076" spans="2:9" ht="35.1" customHeight="1">
      <c r="B1076" s="211"/>
      <c r="C1076" s="104"/>
      <c r="D1076" s="201"/>
      <c r="E1076" s="104"/>
      <c r="F1076" s="104"/>
      <c r="G1076" s="104"/>
      <c r="H1076" s="104"/>
      <c r="I1076" s="104"/>
    </row>
    <row r="1077" spans="2:9" ht="35.1" customHeight="1">
      <c r="B1077" s="211"/>
      <c r="C1077" s="104"/>
      <c r="D1077" s="201"/>
      <c r="E1077" s="104"/>
      <c r="F1077" s="104"/>
      <c r="G1077" s="104"/>
      <c r="H1077" s="104"/>
      <c r="I1077" s="104"/>
    </row>
    <row r="1078" spans="2:9" ht="35.1" customHeight="1">
      <c r="B1078" s="211"/>
      <c r="C1078" s="104"/>
      <c r="D1078" s="201"/>
      <c r="E1078" s="104"/>
      <c r="F1078" s="104"/>
      <c r="G1078" s="104"/>
      <c r="H1078" s="104"/>
      <c r="I1078" s="104"/>
    </row>
    <row r="1079" spans="2:9" ht="35.1" customHeight="1">
      <c r="B1079" s="211"/>
      <c r="C1079" s="104"/>
      <c r="D1079" s="201"/>
      <c r="E1079" s="104"/>
      <c r="F1079" s="104"/>
      <c r="G1079" s="104"/>
      <c r="H1079" s="104"/>
      <c r="I1079" s="104"/>
    </row>
    <row r="1080" spans="2:9" ht="35.1" customHeight="1">
      <c r="B1080" s="211"/>
      <c r="C1080" s="104"/>
      <c r="D1080" s="201"/>
      <c r="E1080" s="104"/>
      <c r="F1080" s="104"/>
      <c r="G1080" s="104"/>
      <c r="H1080" s="104"/>
      <c r="I1080" s="104"/>
    </row>
    <row r="1081" spans="2:9" ht="35.1" customHeight="1">
      <c r="B1081" s="211"/>
      <c r="C1081" s="104"/>
      <c r="D1081" s="201"/>
      <c r="E1081" s="104"/>
      <c r="F1081" s="104"/>
      <c r="G1081" s="104"/>
      <c r="H1081" s="104"/>
      <c r="I1081" s="104"/>
    </row>
    <row r="1082" spans="2:9" ht="35.1" customHeight="1">
      <c r="B1082" s="211"/>
      <c r="C1082" s="104"/>
      <c r="D1082" s="201"/>
      <c r="E1082" s="104"/>
      <c r="F1082" s="104"/>
      <c r="G1082" s="104"/>
      <c r="H1082" s="104"/>
      <c r="I1082" s="104"/>
    </row>
    <row r="1083" spans="2:9" ht="35.1" customHeight="1">
      <c r="B1083" s="211"/>
      <c r="C1083" s="104"/>
      <c r="D1083" s="201"/>
      <c r="E1083" s="104"/>
      <c r="F1083" s="104"/>
      <c r="G1083" s="104"/>
      <c r="H1083" s="104"/>
      <c r="I1083" s="104"/>
    </row>
    <row r="1084" spans="2:9" ht="35.1" customHeight="1">
      <c r="B1084" s="211"/>
      <c r="C1084" s="104"/>
      <c r="D1084" s="201"/>
      <c r="E1084" s="104"/>
      <c r="F1084" s="104"/>
      <c r="G1084" s="104"/>
      <c r="H1084" s="104"/>
      <c r="I1084" s="104"/>
    </row>
    <row r="1085" spans="2:9" ht="35.1" customHeight="1">
      <c r="B1085" s="211"/>
      <c r="C1085" s="104"/>
      <c r="D1085" s="201"/>
      <c r="E1085" s="104"/>
      <c r="F1085" s="104"/>
      <c r="G1085" s="104"/>
      <c r="H1085" s="104"/>
      <c r="I1085" s="104"/>
    </row>
    <row r="1086" spans="2:9" ht="35.1" customHeight="1">
      <c r="B1086" s="211"/>
      <c r="C1086" s="104"/>
      <c r="D1086" s="201"/>
      <c r="E1086" s="104"/>
      <c r="F1086" s="104"/>
      <c r="G1086" s="104"/>
      <c r="H1086" s="104"/>
      <c r="I1086" s="104"/>
    </row>
    <row r="1087" spans="2:9" ht="35.1" customHeight="1">
      <c r="B1087" s="211"/>
      <c r="C1087" s="104"/>
      <c r="D1087" s="201"/>
      <c r="E1087" s="104"/>
      <c r="F1087" s="104"/>
      <c r="G1087" s="104"/>
      <c r="H1087" s="104"/>
      <c r="I1087" s="104"/>
    </row>
    <row r="1088" spans="2:9" ht="35.1" customHeight="1">
      <c r="B1088" s="211"/>
      <c r="C1088" s="104"/>
      <c r="D1088" s="201"/>
      <c r="E1088" s="104"/>
      <c r="F1088" s="104"/>
      <c r="G1088" s="104"/>
      <c r="H1088" s="104"/>
      <c r="I1088" s="104"/>
    </row>
    <row r="1089" spans="2:9" ht="35.1" customHeight="1">
      <c r="B1089" s="211"/>
      <c r="C1089" s="104"/>
      <c r="D1089" s="201"/>
      <c r="E1089" s="104"/>
      <c r="F1089" s="104"/>
      <c r="G1089" s="104"/>
      <c r="H1089" s="104"/>
      <c r="I1089" s="104"/>
    </row>
    <row r="1090" spans="2:9" ht="35.1" customHeight="1">
      <c r="B1090" s="211"/>
      <c r="C1090" s="104"/>
      <c r="D1090" s="201"/>
      <c r="E1090" s="104"/>
      <c r="F1090" s="104"/>
      <c r="G1090" s="104"/>
      <c r="H1090" s="104"/>
      <c r="I1090" s="104"/>
    </row>
    <row r="1091" spans="2:9" ht="35.1" customHeight="1">
      <c r="B1091" s="211"/>
      <c r="C1091" s="104"/>
      <c r="D1091" s="201"/>
      <c r="E1091" s="104"/>
      <c r="F1091" s="104"/>
      <c r="G1091" s="104"/>
      <c r="H1091" s="104"/>
      <c r="I1091" s="104"/>
    </row>
    <row r="1092" spans="2:9" ht="35.1" customHeight="1">
      <c r="B1092" s="211"/>
      <c r="C1092" s="104"/>
      <c r="D1092" s="201"/>
      <c r="E1092" s="104"/>
      <c r="F1092" s="104"/>
      <c r="G1092" s="104"/>
      <c r="H1092" s="104"/>
      <c r="I1092" s="104"/>
    </row>
    <row r="1093" spans="2:9" ht="35.1" customHeight="1">
      <c r="B1093" s="211"/>
      <c r="C1093" s="104"/>
      <c r="D1093" s="201"/>
      <c r="E1093" s="104"/>
      <c r="F1093" s="104"/>
      <c r="G1093" s="104"/>
      <c r="H1093" s="104"/>
      <c r="I1093" s="104"/>
    </row>
    <row r="1094" spans="2:9" ht="35.1" customHeight="1">
      <c r="B1094" s="211"/>
      <c r="C1094" s="104"/>
      <c r="D1094" s="201"/>
      <c r="E1094" s="104"/>
      <c r="F1094" s="104"/>
      <c r="G1094" s="104"/>
      <c r="H1094" s="104"/>
      <c r="I1094" s="104"/>
    </row>
    <row r="1095" spans="2:9" ht="35.1" customHeight="1">
      <c r="B1095" s="211"/>
      <c r="C1095" s="104"/>
      <c r="D1095" s="201"/>
      <c r="E1095" s="104"/>
      <c r="F1095" s="104"/>
      <c r="G1095" s="104"/>
      <c r="H1095" s="104"/>
      <c r="I1095" s="104"/>
    </row>
    <row r="1096" spans="2:9" ht="35.1" customHeight="1">
      <c r="B1096" s="211"/>
      <c r="C1096" s="104"/>
      <c r="D1096" s="201"/>
      <c r="E1096" s="104"/>
      <c r="F1096" s="104"/>
      <c r="G1096" s="104"/>
      <c r="H1096" s="104"/>
      <c r="I1096" s="104"/>
    </row>
    <row r="1097" spans="2:9" ht="35.1" customHeight="1">
      <c r="B1097" s="211"/>
      <c r="C1097" s="104"/>
      <c r="D1097" s="201"/>
      <c r="E1097" s="104"/>
      <c r="F1097" s="104"/>
      <c r="G1097" s="104"/>
      <c r="H1097" s="104"/>
      <c r="I1097" s="104"/>
    </row>
    <row r="1098" spans="2:9" ht="35.1" customHeight="1">
      <c r="B1098" s="211"/>
      <c r="C1098" s="104"/>
      <c r="D1098" s="201"/>
      <c r="E1098" s="104"/>
      <c r="F1098" s="104"/>
      <c r="G1098" s="104"/>
      <c r="H1098" s="104"/>
      <c r="I1098" s="104"/>
    </row>
    <row r="1099" spans="2:9" ht="35.1" customHeight="1">
      <c r="B1099" s="211"/>
      <c r="C1099" s="104"/>
      <c r="D1099" s="201"/>
      <c r="E1099" s="104"/>
      <c r="F1099" s="104"/>
      <c r="G1099" s="104"/>
      <c r="H1099" s="104"/>
      <c r="I1099" s="104"/>
    </row>
    <row r="1100" spans="2:9" ht="35.1" customHeight="1">
      <c r="B1100" s="211"/>
      <c r="C1100" s="104"/>
      <c r="D1100" s="201"/>
      <c r="E1100" s="104"/>
      <c r="F1100" s="104"/>
      <c r="G1100" s="104"/>
      <c r="H1100" s="104"/>
      <c r="I1100" s="104"/>
    </row>
    <row r="1101" spans="2:9" ht="35.1" customHeight="1">
      <c r="B1101" s="211"/>
      <c r="C1101" s="104"/>
      <c r="D1101" s="201"/>
      <c r="E1101" s="104"/>
      <c r="F1101" s="104"/>
      <c r="G1101" s="104"/>
      <c r="H1101" s="104"/>
      <c r="I1101" s="104"/>
    </row>
    <row r="1102" spans="2:9" ht="35.1" customHeight="1">
      <c r="B1102" s="211"/>
      <c r="C1102" s="104"/>
      <c r="D1102" s="201"/>
      <c r="E1102" s="104"/>
      <c r="F1102" s="104"/>
      <c r="G1102" s="104"/>
      <c r="H1102" s="104"/>
      <c r="I1102" s="104"/>
    </row>
    <row r="1103" spans="2:9" ht="35.1" customHeight="1">
      <c r="B1103" s="211"/>
      <c r="C1103" s="104"/>
      <c r="D1103" s="201"/>
      <c r="E1103" s="104"/>
      <c r="F1103" s="104"/>
      <c r="G1103" s="104"/>
      <c r="H1103" s="104"/>
      <c r="I1103" s="104"/>
    </row>
    <row r="1104" spans="2:9" ht="35.1" customHeight="1">
      <c r="B1104" s="211"/>
      <c r="C1104" s="104"/>
      <c r="D1104" s="201"/>
      <c r="E1104" s="104"/>
      <c r="F1104" s="104"/>
      <c r="G1104" s="104"/>
      <c r="H1104" s="104"/>
      <c r="I1104" s="104"/>
    </row>
    <row r="1105" spans="2:9" ht="35.1" customHeight="1">
      <c r="B1105" s="211"/>
      <c r="C1105" s="104"/>
      <c r="D1105" s="201"/>
      <c r="E1105" s="104"/>
      <c r="F1105" s="104"/>
      <c r="G1105" s="104"/>
      <c r="H1105" s="104"/>
      <c r="I1105" s="104"/>
    </row>
    <row r="1106" spans="2:9" ht="35.1" customHeight="1">
      <c r="B1106" s="211"/>
      <c r="C1106" s="104"/>
      <c r="D1106" s="201"/>
      <c r="E1106" s="104"/>
      <c r="F1106" s="104"/>
      <c r="G1106" s="104"/>
      <c r="H1106" s="104"/>
      <c r="I1106" s="104"/>
    </row>
    <row r="1107" spans="2:9" ht="35.1" customHeight="1">
      <c r="B1107" s="211"/>
      <c r="C1107" s="104"/>
      <c r="D1107" s="201"/>
      <c r="E1107" s="104"/>
      <c r="F1107" s="104"/>
      <c r="G1107" s="104"/>
      <c r="H1107" s="104"/>
      <c r="I1107" s="104"/>
    </row>
    <row r="1108" spans="2:9" ht="35.1" customHeight="1">
      <c r="B1108" s="211"/>
      <c r="C1108" s="104"/>
      <c r="D1108" s="201"/>
      <c r="E1108" s="104"/>
      <c r="F1108" s="104"/>
      <c r="G1108" s="104"/>
      <c r="H1108" s="104"/>
      <c r="I1108" s="104"/>
    </row>
    <row r="1109" spans="2:9" ht="35.1" customHeight="1">
      <c r="B1109" s="211"/>
      <c r="C1109" s="104"/>
      <c r="D1109" s="201"/>
      <c r="E1109" s="104"/>
      <c r="F1109" s="104"/>
      <c r="G1109" s="104"/>
      <c r="H1109" s="104"/>
      <c r="I1109" s="104"/>
    </row>
    <row r="1110" spans="2:9" ht="35.1" customHeight="1">
      <c r="B1110" s="211"/>
      <c r="C1110" s="104"/>
      <c r="D1110" s="201"/>
      <c r="E1110" s="104"/>
      <c r="F1110" s="104"/>
      <c r="G1110" s="104"/>
      <c r="H1110" s="104"/>
      <c r="I1110" s="104"/>
    </row>
    <row r="1111" spans="2:9" ht="35.1" customHeight="1">
      <c r="B1111" s="211"/>
      <c r="C1111" s="104"/>
      <c r="D1111" s="201"/>
      <c r="E1111" s="104"/>
      <c r="F1111" s="104"/>
      <c r="G1111" s="104"/>
      <c r="H1111" s="104"/>
      <c r="I1111" s="104"/>
    </row>
    <row r="1112" spans="2:9" ht="35.1" customHeight="1">
      <c r="B1112" s="211"/>
      <c r="C1112" s="104"/>
      <c r="D1112" s="201"/>
      <c r="E1112" s="104"/>
      <c r="F1112" s="104"/>
      <c r="G1112" s="104"/>
      <c r="H1112" s="104"/>
      <c r="I1112" s="104"/>
    </row>
    <row r="1113" spans="2:9" ht="35.1" customHeight="1">
      <c r="B1113" s="211"/>
      <c r="C1113" s="104"/>
      <c r="D1113" s="201"/>
      <c r="E1113" s="104"/>
      <c r="F1113" s="104"/>
      <c r="G1113" s="104"/>
      <c r="H1113" s="104"/>
      <c r="I1113" s="104"/>
    </row>
    <row r="1114" spans="2:9" ht="35.1" customHeight="1">
      <c r="B1114" s="211"/>
      <c r="C1114" s="104"/>
      <c r="D1114" s="201"/>
      <c r="E1114" s="104"/>
      <c r="F1114" s="104"/>
      <c r="G1114" s="104"/>
      <c r="H1114" s="104"/>
      <c r="I1114" s="104"/>
    </row>
    <row r="1115" spans="2:9" ht="35.1" customHeight="1">
      <c r="B1115" s="211"/>
      <c r="C1115" s="104"/>
      <c r="D1115" s="201"/>
      <c r="E1115" s="104"/>
      <c r="F1115" s="104"/>
      <c r="G1115" s="104"/>
      <c r="H1115" s="104"/>
      <c r="I1115" s="104"/>
    </row>
    <row r="1116" spans="2:9" ht="35.1" customHeight="1">
      <c r="B1116" s="211"/>
      <c r="C1116" s="104"/>
      <c r="D1116" s="201"/>
      <c r="E1116" s="104"/>
      <c r="F1116" s="104"/>
      <c r="G1116" s="104"/>
      <c r="H1116" s="104"/>
      <c r="I1116" s="104"/>
    </row>
    <row r="1117" spans="2:9" ht="35.1" customHeight="1">
      <c r="B1117" s="211"/>
      <c r="C1117" s="104"/>
      <c r="D1117" s="201"/>
      <c r="E1117" s="104"/>
      <c r="F1117" s="104"/>
      <c r="G1117" s="104"/>
      <c r="H1117" s="104"/>
      <c r="I1117" s="104"/>
    </row>
    <row r="1118" spans="2:9" ht="35.1" customHeight="1">
      <c r="B1118" s="211"/>
      <c r="C1118" s="104"/>
      <c r="D1118" s="201"/>
      <c r="E1118" s="104"/>
      <c r="F1118" s="104"/>
      <c r="G1118" s="104"/>
      <c r="H1118" s="104"/>
      <c r="I1118" s="104"/>
    </row>
    <row r="1119" spans="2:9" ht="35.1" customHeight="1">
      <c r="B1119" s="211"/>
      <c r="C1119" s="104"/>
      <c r="D1119" s="201"/>
      <c r="E1119" s="104"/>
      <c r="F1119" s="104"/>
      <c r="G1119" s="104"/>
      <c r="H1119" s="104"/>
      <c r="I1119" s="104"/>
    </row>
    <row r="1120" spans="2:9" ht="35.1" customHeight="1">
      <c r="B1120" s="211"/>
      <c r="C1120" s="104"/>
      <c r="D1120" s="201"/>
      <c r="E1120" s="104"/>
      <c r="F1120" s="104"/>
      <c r="G1120" s="104"/>
      <c r="H1120" s="104"/>
      <c r="I1120" s="104"/>
    </row>
    <row r="1121" spans="2:9" ht="35.1" customHeight="1">
      <c r="B1121" s="211"/>
      <c r="C1121" s="104"/>
      <c r="D1121" s="201"/>
      <c r="E1121" s="104"/>
      <c r="F1121" s="104"/>
      <c r="G1121" s="104"/>
      <c r="H1121" s="104"/>
      <c r="I1121" s="104"/>
    </row>
    <row r="1122" spans="2:9" ht="35.1" customHeight="1">
      <c r="B1122" s="211"/>
      <c r="C1122" s="104"/>
      <c r="D1122" s="201"/>
      <c r="E1122" s="104"/>
      <c r="F1122" s="104"/>
      <c r="G1122" s="104"/>
      <c r="H1122" s="104"/>
      <c r="I1122" s="104"/>
    </row>
    <row r="1123" spans="2:9" ht="35.1" customHeight="1">
      <c r="B1123" s="211"/>
      <c r="C1123" s="104"/>
      <c r="D1123" s="201"/>
      <c r="E1123" s="104"/>
      <c r="F1123" s="104"/>
      <c r="G1123" s="104"/>
      <c r="H1123" s="104"/>
      <c r="I1123" s="104"/>
    </row>
    <row r="1124" spans="2:9" ht="35.1" customHeight="1">
      <c r="B1124" s="211"/>
      <c r="C1124" s="104"/>
      <c r="D1124" s="201"/>
      <c r="E1124" s="104"/>
      <c r="F1124" s="104"/>
      <c r="G1124" s="104"/>
      <c r="H1124" s="104"/>
      <c r="I1124" s="104"/>
    </row>
    <row r="1125" spans="2:9" ht="35.1" customHeight="1">
      <c r="B1125" s="211"/>
      <c r="C1125" s="104"/>
      <c r="D1125" s="201"/>
      <c r="E1125" s="104"/>
      <c r="F1125" s="104"/>
      <c r="G1125" s="104"/>
      <c r="H1125" s="104"/>
      <c r="I1125" s="104"/>
    </row>
    <row r="1126" spans="2:9" ht="35.1" customHeight="1">
      <c r="B1126" s="211"/>
      <c r="C1126" s="104"/>
      <c r="D1126" s="201"/>
      <c r="E1126" s="104"/>
      <c r="F1126" s="104"/>
      <c r="G1126" s="104"/>
      <c r="H1126" s="104"/>
      <c r="I1126" s="104"/>
    </row>
    <row r="1127" spans="2:9" ht="35.1" customHeight="1">
      <c r="B1127" s="211"/>
      <c r="C1127" s="104"/>
      <c r="D1127" s="201"/>
      <c r="E1127" s="104"/>
      <c r="F1127" s="104"/>
      <c r="G1127" s="104"/>
      <c r="H1127" s="104"/>
      <c r="I1127" s="104"/>
    </row>
    <row r="1128" spans="2:9" ht="35.1" customHeight="1">
      <c r="B1128" s="211"/>
      <c r="C1128" s="104"/>
      <c r="D1128" s="201"/>
      <c r="E1128" s="104"/>
      <c r="F1128" s="104"/>
      <c r="G1128" s="104"/>
      <c r="H1128" s="104"/>
      <c r="I1128" s="104"/>
    </row>
    <row r="1129" spans="2:9" ht="35.1" customHeight="1">
      <c r="B1129" s="211"/>
      <c r="C1129" s="104"/>
      <c r="D1129" s="201"/>
      <c r="E1129" s="104"/>
      <c r="F1129" s="104"/>
      <c r="G1129" s="104"/>
      <c r="H1129" s="104"/>
      <c r="I1129" s="104"/>
    </row>
    <row r="1130" spans="2:9" ht="35.1" customHeight="1">
      <c r="B1130" s="211"/>
      <c r="C1130" s="104"/>
      <c r="D1130" s="201"/>
      <c r="E1130" s="104"/>
      <c r="F1130" s="104"/>
      <c r="G1130" s="104"/>
      <c r="H1130" s="104"/>
      <c r="I1130" s="104"/>
    </row>
    <row r="1131" spans="2:9" ht="35.1" customHeight="1">
      <c r="B1131" s="211"/>
      <c r="C1131" s="104"/>
      <c r="D1131" s="201"/>
      <c r="E1131" s="104"/>
      <c r="F1131" s="104"/>
      <c r="G1131" s="104"/>
      <c r="H1131" s="104"/>
      <c r="I1131" s="104"/>
    </row>
    <row r="1132" spans="2:9" ht="35.1" customHeight="1">
      <c r="B1132" s="211"/>
      <c r="C1132" s="104"/>
      <c r="D1132" s="201"/>
      <c r="E1132" s="104"/>
      <c r="F1132" s="104"/>
      <c r="G1132" s="104"/>
      <c r="H1132" s="104"/>
      <c r="I1132" s="104"/>
    </row>
    <row r="1133" spans="2:9" ht="35.1" customHeight="1">
      <c r="B1133" s="211"/>
      <c r="C1133" s="104"/>
      <c r="D1133" s="201"/>
      <c r="E1133" s="104"/>
      <c r="F1133" s="104"/>
      <c r="G1133" s="104"/>
      <c r="H1133" s="104"/>
      <c r="I1133" s="104"/>
    </row>
    <row r="1134" spans="2:9" ht="35.1" customHeight="1">
      <c r="B1134" s="211"/>
      <c r="C1134" s="104"/>
      <c r="D1134" s="201"/>
      <c r="E1134" s="104"/>
      <c r="F1134" s="104"/>
      <c r="G1134" s="104"/>
      <c r="H1134" s="104"/>
      <c r="I1134" s="104"/>
    </row>
    <row r="1135" spans="2:9" ht="35.1" customHeight="1">
      <c r="B1135" s="211"/>
      <c r="C1135" s="104"/>
      <c r="D1135" s="201"/>
      <c r="E1135" s="104"/>
      <c r="F1135" s="104"/>
      <c r="G1135" s="104"/>
      <c r="H1135" s="104"/>
      <c r="I1135" s="104"/>
    </row>
    <row r="1136" spans="2:9" ht="35.1" customHeight="1">
      <c r="B1136" s="211"/>
      <c r="C1136" s="104"/>
      <c r="D1136" s="201"/>
      <c r="E1136" s="104"/>
      <c r="F1136" s="104"/>
      <c r="G1136" s="104"/>
      <c r="H1136" s="104"/>
      <c r="I1136" s="104"/>
    </row>
    <row r="1137" spans="2:9" ht="35.1" customHeight="1">
      <c r="B1137" s="211"/>
      <c r="C1137" s="104"/>
      <c r="D1137" s="201"/>
      <c r="E1137" s="104"/>
      <c r="F1137" s="104"/>
      <c r="G1137" s="104"/>
      <c r="H1137" s="104"/>
      <c r="I1137" s="104"/>
    </row>
    <row r="1138" spans="2:9" ht="35.1" customHeight="1">
      <c r="B1138" s="211"/>
      <c r="C1138" s="104"/>
      <c r="D1138" s="201"/>
      <c r="E1138" s="104"/>
      <c r="F1138" s="104"/>
      <c r="G1138" s="104"/>
      <c r="H1138" s="104"/>
      <c r="I1138" s="104"/>
    </row>
    <row r="1139" spans="2:9" ht="35.1" customHeight="1">
      <c r="B1139" s="211"/>
      <c r="C1139" s="104"/>
      <c r="D1139" s="201"/>
      <c r="E1139" s="104"/>
      <c r="F1139" s="104"/>
      <c r="G1139" s="104"/>
      <c r="H1139" s="104"/>
      <c r="I1139" s="104"/>
    </row>
    <row r="1140" spans="2:9" ht="35.1" customHeight="1">
      <c r="B1140" s="211"/>
      <c r="C1140" s="104"/>
      <c r="D1140" s="201"/>
      <c r="E1140" s="104"/>
      <c r="F1140" s="104"/>
      <c r="G1140" s="104"/>
      <c r="H1140" s="104"/>
      <c r="I1140" s="104"/>
    </row>
    <row r="1141" spans="2:9" ht="35.1" customHeight="1">
      <c r="B1141" s="211"/>
      <c r="C1141" s="104"/>
      <c r="D1141" s="201"/>
      <c r="E1141" s="104"/>
      <c r="F1141" s="104"/>
      <c r="G1141" s="104"/>
      <c r="H1141" s="104"/>
      <c r="I1141" s="104"/>
    </row>
    <row r="1142" spans="2:9" ht="35.1" customHeight="1">
      <c r="B1142" s="211"/>
      <c r="C1142" s="104"/>
      <c r="D1142" s="201"/>
      <c r="E1142" s="104"/>
      <c r="F1142" s="104"/>
      <c r="G1142" s="104"/>
      <c r="H1142" s="104"/>
      <c r="I1142" s="104"/>
    </row>
    <row r="1143" spans="2:9" ht="35.1" customHeight="1">
      <c r="B1143" s="211"/>
      <c r="C1143" s="104"/>
      <c r="D1143" s="201"/>
      <c r="E1143" s="104"/>
      <c r="F1143" s="104"/>
      <c r="G1143" s="104"/>
      <c r="H1143" s="104"/>
      <c r="I1143" s="104"/>
    </row>
    <row r="1144" spans="2:9" ht="35.1" customHeight="1">
      <c r="B1144" s="211"/>
      <c r="C1144" s="104"/>
      <c r="D1144" s="201"/>
      <c r="E1144" s="104"/>
      <c r="F1144" s="104"/>
      <c r="G1144" s="104"/>
      <c r="H1144" s="104"/>
      <c r="I1144" s="104"/>
    </row>
    <row r="1145" spans="2:9" ht="35.1" customHeight="1">
      <c r="B1145" s="211"/>
      <c r="C1145" s="104"/>
      <c r="D1145" s="201"/>
      <c r="E1145" s="104"/>
      <c r="F1145" s="104"/>
      <c r="G1145" s="104"/>
      <c r="H1145" s="104"/>
      <c r="I1145" s="104"/>
    </row>
    <row r="1146" spans="2:9" ht="35.1" customHeight="1">
      <c r="B1146" s="211"/>
      <c r="C1146" s="104"/>
      <c r="D1146" s="201"/>
      <c r="E1146" s="104"/>
      <c r="F1146" s="104"/>
      <c r="G1146" s="104"/>
      <c r="H1146" s="104"/>
      <c r="I1146" s="104"/>
    </row>
    <row r="1147" spans="2:9" ht="35.1" customHeight="1">
      <c r="B1147" s="211"/>
      <c r="C1147" s="104"/>
      <c r="D1147" s="201"/>
      <c r="E1147" s="104"/>
      <c r="F1147" s="104"/>
      <c r="G1147" s="104"/>
      <c r="H1147" s="104"/>
      <c r="I1147" s="104"/>
    </row>
    <row r="1148" spans="2:9" ht="35.1" customHeight="1">
      <c r="B1148" s="211"/>
      <c r="C1148" s="104"/>
      <c r="D1148" s="201"/>
      <c r="E1148" s="104"/>
      <c r="F1148" s="104"/>
      <c r="G1148" s="104"/>
      <c r="H1148" s="104"/>
      <c r="I1148" s="104"/>
    </row>
    <row r="1149" spans="2:9" ht="35.1" customHeight="1">
      <c r="B1149" s="211"/>
      <c r="C1149" s="104"/>
      <c r="D1149" s="201"/>
      <c r="E1149" s="104"/>
      <c r="F1149" s="104"/>
      <c r="G1149" s="104"/>
      <c r="H1149" s="104"/>
      <c r="I1149" s="104"/>
    </row>
    <row r="1150" spans="2:9" ht="35.1" customHeight="1">
      <c r="B1150" s="211"/>
      <c r="C1150" s="104"/>
      <c r="D1150" s="201"/>
      <c r="E1150" s="104"/>
      <c r="F1150" s="104"/>
      <c r="G1150" s="104"/>
      <c r="H1150" s="104"/>
      <c r="I1150" s="104"/>
    </row>
    <row r="1151" spans="2:9" ht="35.1" customHeight="1">
      <c r="B1151" s="211"/>
      <c r="C1151" s="104"/>
      <c r="D1151" s="201"/>
      <c r="E1151" s="104"/>
      <c r="F1151" s="104"/>
      <c r="G1151" s="104"/>
      <c r="H1151" s="104"/>
      <c r="I1151" s="104"/>
    </row>
    <row r="1152" spans="2:9" ht="35.1" customHeight="1">
      <c r="B1152" s="211"/>
      <c r="C1152" s="104"/>
      <c r="D1152" s="201"/>
      <c r="E1152" s="104"/>
      <c r="F1152" s="104"/>
      <c r="G1152" s="104"/>
      <c r="H1152" s="104"/>
      <c r="I1152" s="104"/>
    </row>
    <row r="1153" spans="2:9" ht="35.1" customHeight="1">
      <c r="B1153" s="211"/>
      <c r="C1153" s="104"/>
      <c r="D1153" s="201"/>
      <c r="E1153" s="104"/>
      <c r="F1153" s="104"/>
      <c r="G1153" s="104"/>
      <c r="H1153" s="104"/>
      <c r="I1153" s="104"/>
    </row>
    <row r="1154" spans="2:9" ht="35.1" customHeight="1">
      <c r="B1154" s="211"/>
      <c r="C1154" s="104"/>
      <c r="D1154" s="201"/>
      <c r="E1154" s="104"/>
      <c r="F1154" s="104"/>
      <c r="G1154" s="104"/>
      <c r="H1154" s="104"/>
      <c r="I1154" s="104"/>
    </row>
    <row r="1155" spans="2:9" ht="35.1" customHeight="1">
      <c r="B1155" s="211"/>
      <c r="C1155" s="104"/>
      <c r="D1155" s="201"/>
      <c r="E1155" s="104"/>
      <c r="F1155" s="104"/>
      <c r="G1155" s="104"/>
      <c r="H1155" s="104"/>
      <c r="I1155" s="104"/>
    </row>
    <row r="1156" spans="2:9" ht="35.1" customHeight="1">
      <c r="B1156" s="211"/>
      <c r="C1156" s="104"/>
      <c r="D1156" s="201"/>
      <c r="E1156" s="104"/>
      <c r="F1156" s="104"/>
      <c r="G1156" s="104"/>
      <c r="H1156" s="104"/>
      <c r="I1156" s="104"/>
    </row>
    <row r="1157" spans="2:9" ht="35.1" customHeight="1">
      <c r="B1157" s="211"/>
      <c r="C1157" s="104"/>
      <c r="D1157" s="201"/>
      <c r="E1157" s="104"/>
      <c r="F1157" s="104"/>
      <c r="G1157" s="104"/>
      <c r="H1157" s="104"/>
      <c r="I1157" s="104"/>
    </row>
    <row r="1158" spans="2:9" ht="35.1" customHeight="1">
      <c r="B1158" s="211"/>
      <c r="C1158" s="104"/>
      <c r="D1158" s="201"/>
      <c r="E1158" s="104"/>
      <c r="F1158" s="104"/>
      <c r="G1158" s="104"/>
      <c r="H1158" s="104"/>
      <c r="I1158" s="104"/>
    </row>
    <row r="1159" spans="2:9" ht="35.1" customHeight="1">
      <c r="B1159" s="211"/>
      <c r="C1159" s="104"/>
      <c r="D1159" s="201"/>
      <c r="E1159" s="104"/>
      <c r="F1159" s="104"/>
      <c r="G1159" s="104"/>
      <c r="H1159" s="104"/>
      <c r="I1159" s="104"/>
    </row>
    <row r="1160" spans="2:9" ht="35.1" customHeight="1">
      <c r="B1160" s="211"/>
      <c r="C1160" s="104"/>
      <c r="D1160" s="201"/>
      <c r="E1160" s="104"/>
      <c r="F1160" s="104"/>
      <c r="G1160" s="104"/>
      <c r="H1160" s="104"/>
      <c r="I1160" s="104"/>
    </row>
    <row r="1161" spans="2:9" ht="35.1" customHeight="1">
      <c r="B1161" s="211"/>
      <c r="C1161" s="104"/>
      <c r="D1161" s="201"/>
      <c r="E1161" s="104"/>
      <c r="F1161" s="104"/>
      <c r="G1161" s="104"/>
      <c r="H1161" s="104"/>
      <c r="I1161" s="104"/>
    </row>
    <row r="1162" spans="2:9" ht="35.1" customHeight="1">
      <c r="B1162" s="211"/>
      <c r="C1162" s="104"/>
      <c r="D1162" s="201"/>
      <c r="E1162" s="104"/>
      <c r="F1162" s="104"/>
      <c r="G1162" s="104"/>
      <c r="H1162" s="104"/>
      <c r="I1162" s="104"/>
    </row>
    <row r="1163" spans="2:9" ht="35.1" customHeight="1">
      <c r="B1163" s="211"/>
      <c r="C1163" s="104"/>
      <c r="D1163" s="201"/>
      <c r="E1163" s="104"/>
      <c r="F1163" s="104"/>
      <c r="G1163" s="104"/>
      <c r="H1163" s="104"/>
      <c r="I1163" s="104"/>
    </row>
    <row r="1164" spans="2:9" ht="35.1" customHeight="1">
      <c r="B1164" s="211"/>
      <c r="C1164" s="104"/>
      <c r="D1164" s="201"/>
      <c r="E1164" s="104"/>
      <c r="F1164" s="104"/>
      <c r="G1164" s="104"/>
      <c r="H1164" s="104"/>
      <c r="I1164" s="104"/>
    </row>
    <row r="1165" spans="2:9" ht="35.1" customHeight="1">
      <c r="B1165" s="211"/>
      <c r="C1165" s="104"/>
      <c r="D1165" s="201"/>
      <c r="E1165" s="104"/>
      <c r="F1165" s="104"/>
      <c r="G1165" s="104"/>
      <c r="H1165" s="104"/>
      <c r="I1165" s="104"/>
    </row>
    <row r="1166" spans="2:9" ht="35.1" customHeight="1">
      <c r="B1166" s="211"/>
      <c r="C1166" s="104"/>
      <c r="D1166" s="201"/>
      <c r="E1166" s="104"/>
      <c r="F1166" s="104"/>
      <c r="G1166" s="104"/>
      <c r="H1166" s="104"/>
      <c r="I1166" s="104"/>
    </row>
    <row r="1167" spans="2:9" ht="35.1" customHeight="1">
      <c r="B1167" s="211"/>
      <c r="C1167" s="104"/>
      <c r="D1167" s="201"/>
      <c r="E1167" s="104"/>
      <c r="F1167" s="104"/>
      <c r="G1167" s="104"/>
      <c r="H1167" s="104"/>
      <c r="I1167" s="104"/>
    </row>
    <row r="1168" spans="2:9" ht="35.1" customHeight="1">
      <c r="B1168" s="211"/>
      <c r="C1168" s="104"/>
      <c r="D1168" s="201"/>
      <c r="E1168" s="104"/>
      <c r="F1168" s="104"/>
      <c r="G1168" s="104"/>
      <c r="H1168" s="104"/>
      <c r="I1168" s="104"/>
    </row>
    <row r="1169" spans="2:9" ht="35.1" customHeight="1">
      <c r="B1169" s="211"/>
      <c r="C1169" s="104"/>
      <c r="D1169" s="201"/>
      <c r="E1169" s="104"/>
      <c r="F1169" s="104"/>
      <c r="G1169" s="104"/>
      <c r="H1169" s="104"/>
      <c r="I1169" s="104"/>
    </row>
    <row r="1170" spans="2:9" ht="35.1" customHeight="1">
      <c r="B1170" s="211"/>
      <c r="C1170" s="104"/>
      <c r="D1170" s="201"/>
      <c r="E1170" s="104"/>
      <c r="F1170" s="104"/>
      <c r="G1170" s="104"/>
      <c r="H1170" s="104"/>
      <c r="I1170" s="104"/>
    </row>
    <row r="1171" spans="2:9" ht="35.1" customHeight="1">
      <c r="B1171" s="211"/>
      <c r="C1171" s="104"/>
      <c r="D1171" s="201"/>
      <c r="E1171" s="104"/>
      <c r="F1171" s="104"/>
      <c r="G1171" s="104"/>
      <c r="H1171" s="104"/>
      <c r="I1171" s="104"/>
    </row>
    <row r="1172" spans="2:9" ht="35.1" customHeight="1">
      <c r="B1172" s="211"/>
      <c r="C1172" s="104"/>
      <c r="D1172" s="201"/>
      <c r="E1172" s="104"/>
      <c r="F1172" s="104"/>
      <c r="G1172" s="104"/>
      <c r="H1172" s="104"/>
      <c r="I1172" s="104"/>
    </row>
    <row r="1173" spans="2:9" ht="35.1" customHeight="1">
      <c r="B1173" s="211"/>
      <c r="C1173" s="104"/>
      <c r="D1173" s="201"/>
      <c r="E1173" s="104"/>
      <c r="F1173" s="104"/>
      <c r="G1173" s="104"/>
      <c r="H1173" s="104"/>
      <c r="I1173" s="104"/>
    </row>
    <row r="1174" spans="2:9" ht="35.1" customHeight="1">
      <c r="B1174" s="211"/>
      <c r="C1174" s="104"/>
      <c r="D1174" s="201"/>
      <c r="E1174" s="104"/>
      <c r="F1174" s="104"/>
      <c r="G1174" s="104"/>
      <c r="H1174" s="104"/>
      <c r="I1174" s="104"/>
    </row>
    <row r="1175" spans="2:9" ht="35.1" customHeight="1">
      <c r="B1175" s="211"/>
      <c r="C1175" s="104"/>
      <c r="D1175" s="201"/>
      <c r="E1175" s="104"/>
      <c r="F1175" s="104"/>
      <c r="G1175" s="104"/>
      <c r="H1175" s="104"/>
      <c r="I1175" s="104"/>
    </row>
    <row r="1176" spans="2:9" ht="35.1" customHeight="1">
      <c r="B1176" s="211"/>
      <c r="C1176" s="104"/>
      <c r="D1176" s="201"/>
      <c r="E1176" s="104"/>
      <c r="F1176" s="104"/>
      <c r="G1176" s="104"/>
      <c r="H1176" s="104"/>
      <c r="I1176" s="104"/>
    </row>
    <row r="1177" spans="2:9" ht="35.1" customHeight="1">
      <c r="B1177" s="211"/>
      <c r="C1177" s="104"/>
      <c r="D1177" s="201"/>
      <c r="E1177" s="104"/>
      <c r="F1177" s="104"/>
      <c r="G1177" s="104"/>
      <c r="H1177" s="104"/>
      <c r="I1177" s="104"/>
    </row>
    <row r="1178" spans="2:9" ht="35.1" customHeight="1">
      <c r="B1178" s="211"/>
      <c r="C1178" s="104"/>
      <c r="D1178" s="201"/>
      <c r="E1178" s="104"/>
      <c r="F1178" s="104"/>
      <c r="G1178" s="104"/>
      <c r="H1178" s="104"/>
      <c r="I1178" s="104"/>
    </row>
    <row r="1179" spans="2:9" ht="35.1" customHeight="1">
      <c r="B1179" s="211"/>
      <c r="C1179" s="104"/>
      <c r="D1179" s="201"/>
      <c r="E1179" s="104"/>
      <c r="F1179" s="104"/>
      <c r="G1179" s="104"/>
      <c r="H1179" s="104"/>
      <c r="I1179" s="104"/>
    </row>
    <row r="1180" spans="2:9" ht="35.1" customHeight="1">
      <c r="B1180" s="211"/>
      <c r="C1180" s="104"/>
      <c r="D1180" s="201"/>
      <c r="E1180" s="104"/>
      <c r="F1180" s="104"/>
      <c r="G1180" s="104"/>
      <c r="H1180" s="104"/>
      <c r="I1180" s="104"/>
    </row>
    <row r="1181" spans="2:9" ht="35.1" customHeight="1">
      <c r="B1181" s="211"/>
      <c r="C1181" s="104"/>
      <c r="D1181" s="201"/>
      <c r="E1181" s="104"/>
      <c r="F1181" s="104"/>
      <c r="G1181" s="104"/>
      <c r="H1181" s="104"/>
      <c r="I1181" s="104"/>
    </row>
    <row r="1182" spans="2:9" ht="35.1" customHeight="1">
      <c r="B1182" s="211"/>
      <c r="C1182" s="104"/>
      <c r="D1182" s="201"/>
      <c r="E1182" s="104"/>
      <c r="F1182" s="104"/>
      <c r="G1182" s="104"/>
      <c r="H1182" s="104"/>
      <c r="I1182" s="104"/>
    </row>
    <row r="1183" spans="2:9" ht="35.1" customHeight="1">
      <c r="B1183" s="211"/>
      <c r="C1183" s="104"/>
      <c r="D1183" s="201"/>
      <c r="E1183" s="104"/>
      <c r="F1183" s="104"/>
      <c r="G1183" s="104"/>
      <c r="H1183" s="104"/>
      <c r="I1183" s="104"/>
    </row>
    <row r="1184" spans="2:9" ht="35.1" customHeight="1">
      <c r="B1184" s="211"/>
      <c r="C1184" s="104"/>
      <c r="D1184" s="201"/>
      <c r="E1184" s="104"/>
      <c r="F1184" s="104"/>
      <c r="G1184" s="104"/>
      <c r="H1184" s="104"/>
      <c r="I1184" s="104"/>
    </row>
    <row r="1185" spans="2:9" ht="35.1" customHeight="1">
      <c r="B1185" s="211"/>
      <c r="C1185" s="104"/>
      <c r="D1185" s="201"/>
      <c r="E1185" s="104"/>
      <c r="F1185" s="104"/>
      <c r="G1185" s="104"/>
      <c r="H1185" s="104"/>
      <c r="I1185" s="104"/>
    </row>
    <row r="1186" spans="2:9" ht="35.1" customHeight="1">
      <c r="B1186" s="211"/>
      <c r="C1186" s="104"/>
      <c r="D1186" s="201"/>
      <c r="E1186" s="104"/>
      <c r="F1186" s="104"/>
      <c r="G1186" s="104"/>
      <c r="H1186" s="104"/>
      <c r="I1186" s="104"/>
    </row>
    <row r="1187" spans="2:9" ht="35.1" customHeight="1">
      <c r="B1187" s="211"/>
      <c r="C1187" s="104"/>
      <c r="D1187" s="201"/>
      <c r="E1187" s="104"/>
      <c r="F1187" s="104"/>
      <c r="G1187" s="104"/>
      <c r="H1187" s="104"/>
      <c r="I1187" s="104"/>
    </row>
    <row r="1188" spans="2:9" ht="35.1" customHeight="1">
      <c r="B1188" s="211"/>
      <c r="C1188" s="104"/>
      <c r="D1188" s="201"/>
      <c r="E1188" s="104"/>
      <c r="F1188" s="104"/>
      <c r="G1188" s="104"/>
      <c r="H1188" s="104"/>
      <c r="I1188" s="104"/>
    </row>
    <row r="1189" spans="2:9" ht="35.1" customHeight="1">
      <c r="B1189" s="211"/>
      <c r="C1189" s="104"/>
      <c r="D1189" s="201"/>
      <c r="E1189" s="104"/>
      <c r="F1189" s="104"/>
      <c r="G1189" s="104"/>
      <c r="H1189" s="104"/>
      <c r="I1189" s="104"/>
    </row>
    <row r="1190" spans="2:9" ht="35.1" customHeight="1">
      <c r="B1190" s="211"/>
      <c r="C1190" s="104"/>
      <c r="D1190" s="201"/>
      <c r="E1190" s="104"/>
      <c r="F1190" s="104"/>
      <c r="G1190" s="104"/>
      <c r="H1190" s="104"/>
      <c r="I1190" s="104"/>
    </row>
    <row r="1191" spans="2:9" ht="35.1" customHeight="1">
      <c r="B1191" s="211"/>
      <c r="C1191" s="104"/>
      <c r="D1191" s="201"/>
      <c r="E1191" s="104"/>
      <c r="F1191" s="104"/>
      <c r="G1191" s="104"/>
      <c r="H1191" s="104"/>
      <c r="I1191" s="104"/>
    </row>
    <row r="1192" spans="2:9" ht="35.1" customHeight="1">
      <c r="B1192" s="211"/>
      <c r="C1192" s="104"/>
      <c r="D1192" s="201"/>
      <c r="E1192" s="104"/>
      <c r="F1192" s="104"/>
      <c r="G1192" s="104"/>
      <c r="H1192" s="104"/>
      <c r="I1192" s="104"/>
    </row>
    <row r="1193" spans="2:9" ht="35.1" customHeight="1">
      <c r="B1193" s="211"/>
      <c r="C1193" s="104"/>
      <c r="D1193" s="201"/>
      <c r="E1193" s="104"/>
      <c r="F1193" s="104"/>
      <c r="G1193" s="104"/>
      <c r="H1193" s="104"/>
      <c r="I1193" s="104"/>
    </row>
    <row r="1194" spans="2:9" ht="35.1" customHeight="1">
      <c r="B1194" s="211"/>
      <c r="C1194" s="104"/>
      <c r="D1194" s="201"/>
      <c r="E1194" s="104"/>
      <c r="F1194" s="104"/>
      <c r="G1194" s="104"/>
      <c r="H1194" s="104"/>
      <c r="I1194" s="104"/>
    </row>
    <row r="1195" spans="2:9" ht="35.1" customHeight="1">
      <c r="B1195" s="211"/>
      <c r="C1195" s="104"/>
      <c r="D1195" s="201"/>
      <c r="E1195" s="104"/>
      <c r="F1195" s="104"/>
      <c r="G1195" s="104"/>
      <c r="H1195" s="104"/>
      <c r="I1195" s="104"/>
    </row>
    <row r="1196" spans="2:9" ht="35.1" customHeight="1">
      <c r="B1196" s="211"/>
      <c r="C1196" s="104"/>
      <c r="D1196" s="201"/>
      <c r="E1196" s="104"/>
      <c r="F1196" s="104"/>
      <c r="G1196" s="104"/>
      <c r="H1196" s="104"/>
      <c r="I1196" s="104"/>
    </row>
    <row r="1197" spans="2:9" ht="35.1" customHeight="1">
      <c r="B1197" s="211"/>
      <c r="C1197" s="104"/>
      <c r="D1197" s="201"/>
      <c r="E1197" s="104"/>
      <c r="F1197" s="104"/>
      <c r="G1197" s="104"/>
      <c r="H1197" s="104"/>
      <c r="I1197" s="104"/>
    </row>
    <row r="1198" spans="2:9" ht="35.1" customHeight="1">
      <c r="B1198" s="211"/>
      <c r="C1198" s="104"/>
      <c r="D1198" s="201"/>
      <c r="E1198" s="104"/>
      <c r="F1198" s="104"/>
      <c r="G1198" s="104"/>
      <c r="H1198" s="104"/>
      <c r="I1198" s="104"/>
    </row>
    <row r="1199" spans="2:9" ht="35.1" customHeight="1">
      <c r="B1199" s="211"/>
      <c r="C1199" s="104"/>
      <c r="D1199" s="201"/>
      <c r="E1199" s="104"/>
      <c r="F1199" s="104"/>
      <c r="G1199" s="104"/>
      <c r="H1199" s="104"/>
      <c r="I1199" s="104"/>
    </row>
    <row r="1200" spans="2:9" ht="35.1" customHeight="1">
      <c r="B1200" s="211"/>
      <c r="C1200" s="104"/>
      <c r="D1200" s="201"/>
      <c r="E1200" s="104"/>
      <c r="F1200" s="104"/>
      <c r="G1200" s="104"/>
      <c r="H1200" s="104"/>
      <c r="I1200" s="104"/>
    </row>
    <row r="1201" spans="2:9" ht="35.1" customHeight="1">
      <c r="B1201" s="211"/>
      <c r="C1201" s="104"/>
      <c r="D1201" s="201"/>
      <c r="E1201" s="104"/>
      <c r="F1201" s="104"/>
      <c r="G1201" s="104"/>
      <c r="H1201" s="104"/>
      <c r="I1201" s="104"/>
    </row>
    <row r="1202" spans="2:9" ht="35.1" customHeight="1">
      <c r="B1202" s="211"/>
      <c r="C1202" s="104"/>
      <c r="D1202" s="201"/>
      <c r="E1202" s="104"/>
      <c r="F1202" s="104"/>
      <c r="G1202" s="104"/>
      <c r="H1202" s="104"/>
      <c r="I1202" s="104"/>
    </row>
    <row r="1203" spans="2:9" ht="35.1" customHeight="1">
      <c r="B1203" s="211"/>
      <c r="C1203" s="104"/>
      <c r="D1203" s="201"/>
      <c r="E1203" s="104"/>
      <c r="F1203" s="104"/>
      <c r="G1203" s="104"/>
      <c r="H1203" s="104"/>
      <c r="I1203" s="104"/>
    </row>
    <row r="1204" spans="2:9" ht="35.1" customHeight="1">
      <c r="B1204" s="211"/>
      <c r="C1204" s="104"/>
      <c r="D1204" s="201"/>
      <c r="E1204" s="104"/>
      <c r="F1204" s="104"/>
      <c r="G1204" s="104"/>
      <c r="H1204" s="104"/>
      <c r="I1204" s="104"/>
    </row>
    <row r="1205" spans="2:9" ht="35.1" customHeight="1">
      <c r="B1205" s="211"/>
      <c r="C1205" s="104"/>
      <c r="D1205" s="201"/>
      <c r="E1205" s="104"/>
      <c r="F1205" s="104"/>
      <c r="G1205" s="104"/>
      <c r="H1205" s="104"/>
      <c r="I1205" s="104"/>
    </row>
    <row r="1206" spans="2:9" ht="35.1" customHeight="1">
      <c r="B1206" s="211"/>
      <c r="C1206" s="104"/>
      <c r="D1206" s="201"/>
      <c r="E1206" s="104"/>
      <c r="F1206" s="104"/>
      <c r="G1206" s="104"/>
      <c r="H1206" s="104"/>
      <c r="I1206" s="104"/>
    </row>
    <row r="1207" spans="2:9" ht="35.1" customHeight="1">
      <c r="B1207" s="211"/>
      <c r="C1207" s="104"/>
      <c r="D1207" s="201"/>
      <c r="E1207" s="104"/>
      <c r="F1207" s="104"/>
      <c r="G1207" s="104"/>
      <c r="H1207" s="104"/>
      <c r="I1207" s="104"/>
    </row>
    <row r="1208" spans="2:9" ht="35.1" customHeight="1">
      <c r="B1208" s="211"/>
      <c r="C1208" s="104"/>
      <c r="D1208" s="201"/>
      <c r="E1208" s="104"/>
      <c r="F1208" s="104"/>
      <c r="G1208" s="104"/>
      <c r="H1208" s="104"/>
      <c r="I1208" s="104"/>
    </row>
    <row r="1209" spans="2:9" ht="35.1" customHeight="1">
      <c r="B1209" s="211"/>
      <c r="C1209" s="104"/>
      <c r="D1209" s="201"/>
      <c r="E1209" s="104"/>
      <c r="F1209" s="104"/>
      <c r="G1209" s="104"/>
      <c r="H1209" s="104"/>
      <c r="I1209" s="104"/>
    </row>
    <row r="1210" spans="2:9" ht="35.1" customHeight="1">
      <c r="B1210" s="211"/>
      <c r="C1210" s="104"/>
      <c r="D1210" s="201"/>
      <c r="E1210" s="104"/>
      <c r="F1210" s="104"/>
      <c r="G1210" s="104"/>
      <c r="H1210" s="104"/>
      <c r="I1210" s="104"/>
    </row>
    <row r="1211" spans="2:9" ht="35.1" customHeight="1">
      <c r="B1211" s="211"/>
      <c r="C1211" s="104"/>
      <c r="D1211" s="201"/>
      <c r="E1211" s="104"/>
      <c r="F1211" s="104"/>
      <c r="G1211" s="104"/>
      <c r="H1211" s="104"/>
      <c r="I1211" s="104"/>
    </row>
    <row r="1212" spans="2:9" ht="35.1" customHeight="1">
      <c r="B1212" s="211"/>
      <c r="C1212" s="104"/>
      <c r="D1212" s="201"/>
      <c r="E1212" s="104"/>
      <c r="F1212" s="104"/>
      <c r="G1212" s="104"/>
      <c r="H1212" s="104"/>
      <c r="I1212" s="104"/>
    </row>
    <row r="1213" spans="2:9" ht="35.1" customHeight="1">
      <c r="B1213" s="211"/>
      <c r="C1213" s="104"/>
      <c r="D1213" s="201"/>
      <c r="E1213" s="104"/>
      <c r="F1213" s="104"/>
      <c r="G1213" s="104"/>
      <c r="H1213" s="104"/>
      <c r="I1213" s="104"/>
    </row>
    <row r="1214" spans="2:9" ht="35.1" customHeight="1">
      <c r="B1214" s="211"/>
      <c r="C1214" s="104"/>
      <c r="D1214" s="201"/>
      <c r="E1214" s="104"/>
      <c r="F1214" s="104"/>
      <c r="G1214" s="104"/>
      <c r="H1214" s="104"/>
      <c r="I1214" s="104"/>
    </row>
    <row r="1215" spans="2:9" ht="35.1" customHeight="1">
      <c r="B1215" s="211"/>
      <c r="C1215" s="104"/>
      <c r="D1215" s="201"/>
      <c r="E1215" s="104"/>
      <c r="F1215" s="104"/>
      <c r="G1215" s="104"/>
      <c r="H1215" s="104"/>
      <c r="I1215" s="104"/>
    </row>
    <row r="1216" spans="2:9" ht="35.1" customHeight="1">
      <c r="B1216" s="211"/>
      <c r="C1216" s="104"/>
      <c r="D1216" s="201"/>
      <c r="E1216" s="104"/>
      <c r="F1216" s="104"/>
      <c r="G1216" s="104"/>
      <c r="H1216" s="104"/>
      <c r="I1216" s="104"/>
    </row>
    <row r="1217" spans="2:9" ht="35.1" customHeight="1">
      <c r="B1217" s="211"/>
      <c r="C1217" s="104"/>
      <c r="D1217" s="201"/>
      <c r="E1217" s="104"/>
      <c r="F1217" s="104"/>
      <c r="G1217" s="104"/>
      <c r="H1217" s="104"/>
      <c r="I1217" s="104"/>
    </row>
    <row r="1218" spans="2:9" ht="35.1" customHeight="1">
      <c r="B1218" s="211"/>
      <c r="C1218" s="104"/>
      <c r="D1218" s="201"/>
      <c r="E1218" s="104"/>
      <c r="F1218" s="104"/>
      <c r="G1218" s="104"/>
      <c r="H1218" s="104"/>
      <c r="I1218" s="104"/>
    </row>
    <row r="1219" spans="2:9" ht="35.1" customHeight="1">
      <c r="B1219" s="211"/>
      <c r="C1219" s="104"/>
      <c r="D1219" s="201"/>
      <c r="E1219" s="104"/>
      <c r="F1219" s="104"/>
      <c r="G1219" s="104"/>
      <c r="H1219" s="104"/>
      <c r="I1219" s="104"/>
    </row>
    <row r="1220" spans="2:9" ht="35.1" customHeight="1">
      <c r="B1220" s="211"/>
      <c r="C1220" s="104"/>
      <c r="D1220" s="201"/>
      <c r="E1220" s="104"/>
      <c r="F1220" s="104"/>
      <c r="G1220" s="104"/>
      <c r="H1220" s="104"/>
      <c r="I1220" s="104"/>
    </row>
    <row r="1221" spans="2:9" ht="35.1" customHeight="1">
      <c r="B1221" s="211"/>
      <c r="C1221" s="104"/>
      <c r="D1221" s="201"/>
      <c r="E1221" s="104"/>
      <c r="F1221" s="104"/>
      <c r="G1221" s="104"/>
      <c r="H1221" s="104"/>
      <c r="I1221" s="104"/>
    </row>
    <row r="1222" spans="2:9" ht="35.1" customHeight="1">
      <c r="B1222" s="211"/>
      <c r="C1222" s="104"/>
      <c r="D1222" s="201"/>
      <c r="E1222" s="104"/>
      <c r="F1222" s="104"/>
      <c r="G1222" s="104"/>
      <c r="H1222" s="104"/>
      <c r="I1222" s="104"/>
    </row>
    <row r="1223" spans="2:9" ht="35.1" customHeight="1">
      <c r="B1223" s="211"/>
      <c r="C1223" s="104"/>
      <c r="D1223" s="201"/>
      <c r="E1223" s="104"/>
      <c r="F1223" s="104"/>
      <c r="G1223" s="104"/>
      <c r="H1223" s="104"/>
      <c r="I1223" s="104"/>
    </row>
    <row r="1224" spans="2:9" ht="35.1" customHeight="1">
      <c r="B1224" s="211"/>
      <c r="C1224" s="104"/>
      <c r="D1224" s="201"/>
      <c r="E1224" s="104"/>
      <c r="F1224" s="104"/>
      <c r="G1224" s="104"/>
      <c r="H1224" s="104"/>
      <c r="I1224" s="104"/>
    </row>
    <row r="1225" spans="2:9" ht="35.1" customHeight="1">
      <c r="B1225" s="211"/>
      <c r="C1225" s="104"/>
      <c r="D1225" s="201"/>
      <c r="E1225" s="104"/>
      <c r="F1225" s="104"/>
      <c r="G1225" s="104"/>
      <c r="H1225" s="104"/>
      <c r="I1225" s="104"/>
    </row>
    <row r="1226" spans="2:9" ht="35.1" customHeight="1">
      <c r="B1226" s="211"/>
      <c r="C1226" s="104"/>
      <c r="D1226" s="201"/>
      <c r="E1226" s="104"/>
      <c r="F1226" s="104"/>
      <c r="G1226" s="104"/>
      <c r="H1226" s="104"/>
      <c r="I1226" s="104"/>
    </row>
    <row r="1227" spans="2:9" ht="35.1" customHeight="1">
      <c r="B1227" s="211"/>
      <c r="C1227" s="104"/>
      <c r="D1227" s="201"/>
      <c r="E1227" s="104"/>
      <c r="F1227" s="104"/>
      <c r="G1227" s="104"/>
      <c r="H1227" s="104"/>
      <c r="I1227" s="104"/>
    </row>
    <row r="1228" spans="2:9" ht="35.1" customHeight="1">
      <c r="B1228" s="211"/>
      <c r="C1228" s="104"/>
      <c r="D1228" s="201"/>
      <c r="E1228" s="104"/>
      <c r="F1228" s="104"/>
      <c r="G1228" s="104"/>
      <c r="H1228" s="104"/>
      <c r="I1228" s="104"/>
    </row>
    <row r="1229" spans="2:9" ht="35.1" customHeight="1">
      <c r="B1229" s="211"/>
      <c r="C1229" s="104"/>
      <c r="D1229" s="201"/>
      <c r="E1229" s="104"/>
      <c r="F1229" s="104"/>
      <c r="G1229" s="104"/>
      <c r="H1229" s="104"/>
      <c r="I1229" s="104"/>
    </row>
    <row r="1230" spans="2:9" ht="35.1" customHeight="1">
      <c r="B1230" s="211"/>
      <c r="C1230" s="104"/>
      <c r="D1230" s="201"/>
      <c r="E1230" s="104"/>
      <c r="F1230" s="104"/>
      <c r="G1230" s="104"/>
      <c r="H1230" s="104"/>
      <c r="I1230" s="104"/>
    </row>
    <row r="1231" spans="2:9" ht="35.1" customHeight="1">
      <c r="B1231" s="211"/>
      <c r="C1231" s="104"/>
      <c r="D1231" s="201"/>
      <c r="E1231" s="104"/>
      <c r="F1231" s="104"/>
      <c r="G1231" s="104"/>
      <c r="H1231" s="104"/>
      <c r="I1231" s="104"/>
    </row>
    <row r="1232" spans="2:9" ht="35.1" customHeight="1">
      <c r="B1232" s="211"/>
      <c r="C1232" s="104"/>
      <c r="D1232" s="201"/>
      <c r="E1232" s="104"/>
      <c r="F1232" s="104"/>
      <c r="G1232" s="104"/>
      <c r="H1232" s="104"/>
      <c r="I1232" s="104"/>
    </row>
    <row r="1233" spans="2:9" ht="35.1" customHeight="1">
      <c r="B1233" s="211"/>
      <c r="C1233" s="104"/>
      <c r="D1233" s="201"/>
      <c r="E1233" s="104"/>
      <c r="F1233" s="104"/>
      <c r="G1233" s="104"/>
      <c r="H1233" s="104"/>
      <c r="I1233" s="104"/>
    </row>
    <row r="1234" spans="2:9" ht="35.1" customHeight="1">
      <c r="B1234" s="211"/>
      <c r="C1234" s="104"/>
      <c r="D1234" s="201"/>
      <c r="E1234" s="104"/>
      <c r="F1234" s="104"/>
      <c r="G1234" s="104"/>
      <c r="H1234" s="104"/>
      <c r="I1234" s="104"/>
    </row>
    <row r="1235" spans="2:9" ht="35.1" customHeight="1">
      <c r="B1235" s="211"/>
      <c r="C1235" s="104"/>
      <c r="D1235" s="201"/>
      <c r="E1235" s="104"/>
      <c r="F1235" s="104"/>
      <c r="G1235" s="104"/>
      <c r="H1235" s="104"/>
      <c r="I1235" s="104"/>
    </row>
    <row r="1236" spans="2:9" ht="35.1" customHeight="1">
      <c r="B1236" s="211"/>
      <c r="C1236" s="104"/>
      <c r="D1236" s="201"/>
      <c r="E1236" s="104"/>
      <c r="F1236" s="104"/>
      <c r="G1236" s="104"/>
      <c r="H1236" s="104"/>
      <c r="I1236" s="104"/>
    </row>
    <row r="1237" spans="2:9" ht="35.1" customHeight="1">
      <c r="B1237" s="211"/>
      <c r="C1237" s="104"/>
      <c r="D1237" s="201"/>
      <c r="E1237" s="104"/>
      <c r="F1237" s="104"/>
      <c r="G1237" s="104"/>
      <c r="H1237" s="104"/>
      <c r="I1237" s="104"/>
    </row>
    <row r="1238" spans="2:9" ht="35.1" customHeight="1">
      <c r="B1238" s="211"/>
      <c r="C1238" s="104"/>
      <c r="D1238" s="201"/>
      <c r="E1238" s="104"/>
      <c r="F1238" s="104"/>
      <c r="G1238" s="104"/>
      <c r="H1238" s="104"/>
      <c r="I1238" s="104"/>
    </row>
    <row r="1239" spans="2:9" ht="35.1" customHeight="1">
      <c r="B1239" s="211"/>
      <c r="C1239" s="104"/>
      <c r="D1239" s="201"/>
      <c r="E1239" s="104"/>
      <c r="F1239" s="104"/>
      <c r="G1239" s="104"/>
      <c r="H1239" s="104"/>
      <c r="I1239" s="104"/>
    </row>
    <row r="1240" spans="2:9" ht="35.1" customHeight="1">
      <c r="B1240" s="211"/>
      <c r="C1240" s="104"/>
      <c r="D1240" s="201"/>
      <c r="E1240" s="104"/>
      <c r="F1240" s="104"/>
      <c r="G1240" s="104"/>
      <c r="H1240" s="104"/>
      <c r="I1240" s="104"/>
    </row>
    <row r="1241" spans="2:9" ht="35.1" customHeight="1">
      <c r="B1241" s="211"/>
      <c r="C1241" s="104"/>
      <c r="D1241" s="201"/>
      <c r="E1241" s="104"/>
      <c r="F1241" s="104"/>
      <c r="G1241" s="104"/>
      <c r="H1241" s="104"/>
      <c r="I1241" s="104"/>
    </row>
    <row r="1242" spans="2:9" ht="35.1" customHeight="1">
      <c r="B1242" s="211"/>
      <c r="C1242" s="104"/>
      <c r="D1242" s="201"/>
      <c r="E1242" s="104"/>
      <c r="F1242" s="104"/>
      <c r="G1242" s="104"/>
      <c r="H1242" s="104"/>
      <c r="I1242" s="104"/>
    </row>
    <row r="1243" spans="2:9" ht="35.1" customHeight="1">
      <c r="B1243" s="211"/>
      <c r="C1243" s="104"/>
      <c r="D1243" s="201"/>
      <c r="E1243" s="104"/>
      <c r="F1243" s="104"/>
      <c r="G1243" s="104"/>
      <c r="H1243" s="104"/>
      <c r="I1243" s="104"/>
    </row>
    <row r="1244" spans="2:9" ht="35.1" customHeight="1">
      <c r="B1244" s="211"/>
      <c r="C1244" s="104"/>
      <c r="D1244" s="201"/>
      <c r="E1244" s="104"/>
      <c r="F1244" s="104"/>
      <c r="G1244" s="104"/>
      <c r="H1244" s="104"/>
      <c r="I1244" s="104"/>
    </row>
    <row r="1245" spans="2:9" ht="35.1" customHeight="1">
      <c r="B1245" s="211"/>
      <c r="C1245" s="104"/>
      <c r="D1245" s="201"/>
      <c r="E1245" s="104"/>
      <c r="F1245" s="104"/>
      <c r="G1245" s="104"/>
      <c r="H1245" s="104"/>
      <c r="I1245" s="104"/>
    </row>
    <row r="1246" spans="2:9" ht="35.1" customHeight="1">
      <c r="B1246" s="211"/>
      <c r="C1246" s="104"/>
      <c r="D1246" s="201"/>
      <c r="E1246" s="104"/>
      <c r="F1246" s="104"/>
      <c r="G1246" s="104"/>
      <c r="H1246" s="104"/>
      <c r="I1246" s="104"/>
    </row>
    <row r="1247" spans="2:9" ht="35.1" customHeight="1">
      <c r="B1247" s="211"/>
      <c r="C1247" s="104"/>
      <c r="D1247" s="201"/>
      <c r="E1247" s="104"/>
      <c r="F1247" s="104"/>
      <c r="G1247" s="104"/>
      <c r="H1247" s="104"/>
      <c r="I1247" s="104"/>
    </row>
    <row r="1248" spans="2:9" ht="35.1" customHeight="1">
      <c r="B1248" s="211"/>
      <c r="C1248" s="104"/>
      <c r="D1248" s="201"/>
      <c r="E1248" s="104"/>
      <c r="F1248" s="104"/>
      <c r="G1248" s="104"/>
      <c r="H1248" s="104"/>
      <c r="I1248" s="104"/>
    </row>
    <row r="1249" spans="2:9" ht="35.1" customHeight="1">
      <c r="B1249" s="211"/>
      <c r="C1249" s="104"/>
      <c r="D1249" s="201"/>
      <c r="E1249" s="104"/>
      <c r="F1249" s="104"/>
      <c r="G1249" s="104"/>
      <c r="H1249" s="104"/>
      <c r="I1249" s="104"/>
    </row>
    <row r="1250" spans="2:9" ht="35.1" customHeight="1">
      <c r="B1250" s="211"/>
      <c r="C1250" s="104"/>
      <c r="D1250" s="201"/>
      <c r="E1250" s="104"/>
      <c r="F1250" s="104"/>
      <c r="G1250" s="104"/>
      <c r="H1250" s="104"/>
      <c r="I1250" s="104"/>
    </row>
    <row r="1251" spans="2:9" ht="35.1" customHeight="1">
      <c r="B1251" s="211"/>
      <c r="C1251" s="104"/>
      <c r="D1251" s="201"/>
      <c r="E1251" s="104"/>
      <c r="F1251" s="104"/>
      <c r="G1251" s="104"/>
      <c r="H1251" s="104"/>
      <c r="I1251" s="104"/>
    </row>
    <row r="1252" spans="2:9" ht="35.1" customHeight="1">
      <c r="B1252" s="211"/>
      <c r="C1252" s="104"/>
      <c r="D1252" s="201"/>
      <c r="E1252" s="104"/>
      <c r="F1252" s="104"/>
      <c r="G1252" s="104"/>
      <c r="H1252" s="104"/>
      <c r="I1252" s="104"/>
    </row>
    <row r="1253" spans="2:9" ht="35.1" customHeight="1">
      <c r="B1253" s="211"/>
      <c r="C1253" s="104"/>
      <c r="D1253" s="201"/>
      <c r="E1253" s="104"/>
      <c r="F1253" s="104"/>
      <c r="G1253" s="104"/>
      <c r="H1253" s="104"/>
      <c r="I1253" s="104"/>
    </row>
    <row r="1254" spans="2:9" ht="35.1" customHeight="1">
      <c r="B1254" s="211"/>
      <c r="C1254" s="104"/>
      <c r="D1254" s="201"/>
      <c r="E1254" s="104"/>
      <c r="F1254" s="104"/>
      <c r="G1254" s="104"/>
      <c r="H1254" s="104"/>
      <c r="I1254" s="104"/>
    </row>
    <row r="1255" spans="2:9" ht="35.1" customHeight="1">
      <c r="B1255" s="211"/>
      <c r="C1255" s="104"/>
      <c r="D1255" s="201"/>
      <c r="E1255" s="104"/>
      <c r="F1255" s="104"/>
      <c r="G1255" s="104"/>
      <c r="H1255" s="104"/>
      <c r="I1255" s="104"/>
    </row>
    <row r="1256" spans="2:9" ht="35.1" customHeight="1">
      <c r="B1256" s="211"/>
      <c r="C1256" s="104"/>
      <c r="D1256" s="201"/>
      <c r="E1256" s="104"/>
      <c r="F1256" s="104"/>
      <c r="G1256" s="104"/>
      <c r="H1256" s="104"/>
      <c r="I1256" s="104"/>
    </row>
    <row r="1257" spans="2:9" ht="35.1" customHeight="1">
      <c r="B1257" s="211"/>
      <c r="C1257" s="104"/>
      <c r="D1257" s="201"/>
      <c r="E1257" s="104"/>
      <c r="F1257" s="104"/>
      <c r="G1257" s="104"/>
      <c r="H1257" s="104"/>
      <c r="I1257" s="104"/>
    </row>
    <row r="1258" spans="2:9" ht="35.1" customHeight="1">
      <c r="B1258" s="211"/>
      <c r="C1258" s="104"/>
      <c r="D1258" s="201"/>
      <c r="E1258" s="104"/>
      <c r="F1258" s="104"/>
      <c r="G1258" s="104"/>
      <c r="H1258" s="104"/>
      <c r="I1258" s="104"/>
    </row>
    <row r="1259" spans="2:9" ht="35.1" customHeight="1">
      <c r="B1259" s="211"/>
      <c r="C1259" s="104"/>
      <c r="D1259" s="201"/>
      <c r="E1259" s="104"/>
      <c r="F1259" s="104"/>
      <c r="G1259" s="104"/>
      <c r="H1259" s="104"/>
      <c r="I1259" s="104"/>
    </row>
    <row r="1260" spans="2:9" ht="35.1" customHeight="1">
      <c r="B1260" s="211"/>
      <c r="C1260" s="104"/>
      <c r="D1260" s="201"/>
      <c r="E1260" s="104"/>
      <c r="F1260" s="104"/>
      <c r="G1260" s="104"/>
      <c r="H1260" s="104"/>
      <c r="I1260" s="104"/>
    </row>
    <row r="1261" spans="2:9" ht="35.1" customHeight="1">
      <c r="B1261" s="211"/>
      <c r="C1261" s="104"/>
      <c r="D1261" s="201"/>
      <c r="E1261" s="104"/>
      <c r="F1261" s="104"/>
      <c r="G1261" s="104"/>
      <c r="H1261" s="104"/>
      <c r="I1261" s="104"/>
    </row>
    <row r="1262" spans="2:9" ht="35.1" customHeight="1">
      <c r="B1262" s="211"/>
      <c r="C1262" s="104"/>
      <c r="D1262" s="201"/>
      <c r="E1262" s="104"/>
      <c r="F1262" s="104"/>
      <c r="G1262" s="104"/>
      <c r="H1262" s="104"/>
      <c r="I1262" s="104"/>
    </row>
    <row r="1263" spans="2:9" ht="35.1" customHeight="1">
      <c r="B1263" s="211"/>
      <c r="C1263" s="104"/>
      <c r="D1263" s="201"/>
      <c r="E1263" s="104"/>
      <c r="F1263" s="104"/>
      <c r="G1263" s="104"/>
      <c r="H1263" s="104"/>
      <c r="I1263" s="104"/>
    </row>
    <row r="1264" spans="2:9" ht="35.1" customHeight="1">
      <c r="B1264" s="211"/>
      <c r="C1264" s="104"/>
      <c r="D1264" s="201"/>
      <c r="E1264" s="104"/>
      <c r="F1264" s="104"/>
      <c r="G1264" s="104"/>
      <c r="H1264" s="104"/>
      <c r="I1264" s="104"/>
    </row>
    <row r="1265" spans="2:9" ht="35.1" customHeight="1">
      <c r="B1265" s="211"/>
      <c r="C1265" s="104"/>
      <c r="D1265" s="201"/>
      <c r="E1265" s="104"/>
      <c r="F1265" s="104"/>
      <c r="G1265" s="104"/>
      <c r="H1265" s="104"/>
      <c r="I1265" s="104"/>
    </row>
    <row r="1266" spans="2:9" ht="35.1" customHeight="1">
      <c r="B1266" s="211"/>
      <c r="C1266" s="104"/>
      <c r="D1266" s="201"/>
      <c r="E1266" s="104"/>
      <c r="F1266" s="104"/>
      <c r="G1266" s="104"/>
      <c r="H1266" s="104"/>
      <c r="I1266" s="104"/>
    </row>
    <row r="1267" spans="2:9" ht="35.1" customHeight="1">
      <c r="B1267" s="211"/>
      <c r="C1267" s="104"/>
      <c r="D1267" s="201"/>
      <c r="E1267" s="104"/>
      <c r="F1267" s="104"/>
      <c r="G1267" s="104"/>
      <c r="H1267" s="104"/>
      <c r="I1267" s="104"/>
    </row>
    <row r="1268" spans="2:9" ht="35.1" customHeight="1">
      <c r="B1268" s="211"/>
      <c r="C1268" s="104"/>
      <c r="D1268" s="201"/>
      <c r="E1268" s="104"/>
      <c r="F1268" s="104"/>
      <c r="G1268" s="104"/>
      <c r="H1268" s="104"/>
      <c r="I1268" s="104"/>
    </row>
    <row r="1269" spans="2:9" ht="35.1" customHeight="1">
      <c r="B1269" s="211"/>
      <c r="C1269" s="104"/>
      <c r="D1269" s="201"/>
      <c r="E1269" s="104"/>
      <c r="F1269" s="104"/>
      <c r="G1269" s="104"/>
      <c r="H1269" s="104"/>
      <c r="I1269" s="104"/>
    </row>
    <row r="1270" spans="2:9" ht="35.1" customHeight="1">
      <c r="B1270" s="211"/>
      <c r="C1270" s="104"/>
      <c r="D1270" s="201"/>
      <c r="E1270" s="104"/>
      <c r="F1270" s="104"/>
      <c r="G1270" s="104"/>
      <c r="H1270" s="104"/>
      <c r="I1270" s="104"/>
    </row>
    <row r="1271" spans="2:9" ht="35.1" customHeight="1">
      <c r="B1271" s="211"/>
      <c r="C1271" s="104"/>
      <c r="D1271" s="201"/>
      <c r="E1271" s="104"/>
      <c r="F1271" s="104"/>
      <c r="G1271" s="104"/>
      <c r="H1271" s="104"/>
      <c r="I1271" s="104"/>
    </row>
    <row r="1272" spans="2:9" ht="35.1" customHeight="1">
      <c r="B1272" s="211"/>
      <c r="C1272" s="104"/>
      <c r="D1272" s="201"/>
      <c r="E1272" s="104"/>
      <c r="F1272" s="104"/>
      <c r="G1272" s="104"/>
      <c r="H1272" s="104"/>
      <c r="I1272" s="104"/>
    </row>
    <row r="1273" spans="2:9" ht="35.1" customHeight="1">
      <c r="B1273" s="211"/>
      <c r="C1273" s="104"/>
      <c r="D1273" s="201"/>
      <c r="E1273" s="104"/>
      <c r="F1273" s="104"/>
      <c r="G1273" s="104"/>
      <c r="H1273" s="104"/>
      <c r="I1273" s="104"/>
    </row>
    <row r="1274" spans="2:9" ht="35.1" customHeight="1">
      <c r="B1274" s="211"/>
      <c r="C1274" s="104"/>
      <c r="D1274" s="201"/>
      <c r="E1274" s="104"/>
      <c r="F1274" s="104"/>
      <c r="G1274" s="104"/>
      <c r="H1274" s="104"/>
      <c r="I1274" s="104"/>
    </row>
    <row r="1275" spans="2:9" ht="35.1" customHeight="1">
      <c r="B1275" s="211"/>
      <c r="C1275" s="104"/>
      <c r="D1275" s="201"/>
      <c r="E1275" s="104"/>
      <c r="F1275" s="104"/>
      <c r="G1275" s="104"/>
      <c r="H1275" s="104"/>
      <c r="I1275" s="104"/>
    </row>
    <row r="1276" spans="2:9" ht="35.1" customHeight="1">
      <c r="B1276" s="211"/>
      <c r="C1276" s="104"/>
      <c r="D1276" s="201"/>
      <c r="E1276" s="104"/>
      <c r="F1276" s="104"/>
      <c r="G1276" s="104"/>
      <c r="H1276" s="104"/>
      <c r="I1276" s="104"/>
    </row>
    <row r="1277" spans="2:9" ht="35.1" customHeight="1">
      <c r="B1277" s="211"/>
      <c r="C1277" s="104"/>
      <c r="D1277" s="201"/>
      <c r="E1277" s="104"/>
      <c r="F1277" s="104"/>
      <c r="G1277" s="104"/>
      <c r="H1277" s="104"/>
      <c r="I1277" s="104"/>
    </row>
    <row r="1278" spans="2:9" ht="35.1" customHeight="1">
      <c r="B1278" s="211"/>
      <c r="C1278" s="104"/>
      <c r="D1278" s="201"/>
      <c r="E1278" s="104"/>
      <c r="F1278" s="104"/>
      <c r="G1278" s="104"/>
      <c r="H1278" s="104"/>
      <c r="I1278" s="104"/>
    </row>
    <row r="1279" spans="2:9" ht="35.1" customHeight="1">
      <c r="B1279" s="211"/>
      <c r="C1279" s="104"/>
      <c r="D1279" s="201"/>
      <c r="E1279" s="104"/>
      <c r="F1279" s="104"/>
      <c r="G1279" s="104"/>
      <c r="H1279" s="104"/>
      <c r="I1279" s="104"/>
    </row>
    <row r="1280" spans="2:9" ht="35.1" customHeight="1">
      <c r="B1280" s="211"/>
      <c r="C1280" s="104"/>
      <c r="D1280" s="201"/>
      <c r="E1280" s="104"/>
      <c r="F1280" s="104"/>
      <c r="G1280" s="104"/>
      <c r="H1280" s="104"/>
      <c r="I1280" s="104"/>
    </row>
    <row r="1281" spans="2:9" ht="35.1" customHeight="1">
      <c r="B1281" s="211"/>
      <c r="C1281" s="104"/>
      <c r="D1281" s="201"/>
      <c r="E1281" s="104"/>
      <c r="F1281" s="104"/>
      <c r="G1281" s="104"/>
      <c r="H1281" s="104"/>
      <c r="I1281" s="104"/>
    </row>
    <row r="1282" spans="2:9" ht="35.1" customHeight="1">
      <c r="B1282" s="211"/>
      <c r="C1282" s="104"/>
      <c r="D1282" s="201"/>
      <c r="E1282" s="104"/>
      <c r="F1282" s="104"/>
      <c r="G1282" s="104"/>
      <c r="H1282" s="104"/>
      <c r="I1282" s="104"/>
    </row>
    <row r="1283" spans="2:9" ht="35.1" customHeight="1">
      <c r="B1283" s="211"/>
      <c r="C1283" s="104"/>
      <c r="D1283" s="201"/>
      <c r="E1283" s="104"/>
      <c r="F1283" s="104"/>
      <c r="G1283" s="104"/>
      <c r="H1283" s="104"/>
      <c r="I1283" s="104"/>
    </row>
    <row r="1284" spans="2:9" ht="35.1" customHeight="1">
      <c r="B1284" s="211"/>
      <c r="C1284" s="104"/>
      <c r="D1284" s="201"/>
      <c r="E1284" s="104"/>
      <c r="F1284" s="104"/>
      <c r="G1284" s="104"/>
      <c r="H1284" s="104"/>
      <c r="I1284" s="104"/>
    </row>
    <row r="1285" spans="2:9" ht="35.1" customHeight="1">
      <c r="B1285" s="211"/>
      <c r="C1285" s="104"/>
      <c r="D1285" s="201"/>
      <c r="E1285" s="104"/>
      <c r="F1285" s="104"/>
      <c r="G1285" s="104"/>
      <c r="H1285" s="104"/>
      <c r="I1285" s="104"/>
    </row>
    <row r="1286" spans="2:9" ht="35.1" customHeight="1">
      <c r="B1286" s="211"/>
      <c r="C1286" s="104"/>
      <c r="D1286" s="201"/>
      <c r="E1286" s="104"/>
      <c r="F1286" s="104"/>
      <c r="G1286" s="104"/>
      <c r="H1286" s="104"/>
      <c r="I1286" s="104"/>
    </row>
    <row r="1287" spans="2:9" ht="35.1" customHeight="1">
      <c r="B1287" s="211"/>
      <c r="C1287" s="104"/>
      <c r="D1287" s="201"/>
      <c r="E1287" s="104"/>
      <c r="F1287" s="104"/>
      <c r="G1287" s="104"/>
      <c r="H1287" s="104"/>
      <c r="I1287" s="104"/>
    </row>
    <row r="1288" spans="2:9" ht="35.1" customHeight="1">
      <c r="B1288" s="211"/>
      <c r="C1288" s="104"/>
      <c r="D1288" s="201"/>
      <c r="E1288" s="104"/>
      <c r="F1288" s="104"/>
      <c r="G1288" s="104"/>
      <c r="H1288" s="104"/>
      <c r="I1288" s="104"/>
    </row>
    <row r="1289" spans="2:9" ht="35.1" customHeight="1">
      <c r="B1289" s="211"/>
      <c r="C1289" s="104"/>
      <c r="D1289" s="201"/>
      <c r="E1289" s="104"/>
      <c r="F1289" s="104"/>
      <c r="G1289" s="104"/>
      <c r="H1289" s="104"/>
      <c r="I1289" s="104"/>
    </row>
    <row r="1290" spans="2:9" ht="35.1" customHeight="1">
      <c r="B1290" s="211"/>
      <c r="C1290" s="104"/>
      <c r="D1290" s="201"/>
      <c r="E1290" s="104"/>
      <c r="F1290" s="104"/>
      <c r="G1290" s="104"/>
      <c r="H1290" s="104"/>
      <c r="I1290" s="104"/>
    </row>
    <row r="1291" spans="2:9" ht="35.1" customHeight="1">
      <c r="B1291" s="211"/>
      <c r="C1291" s="104"/>
      <c r="D1291" s="201"/>
      <c r="E1291" s="104"/>
      <c r="F1291" s="104"/>
      <c r="G1291" s="104"/>
      <c r="H1291" s="104"/>
      <c r="I1291" s="104"/>
    </row>
    <row r="1292" spans="2:9" ht="35.1" customHeight="1">
      <c r="B1292" s="211"/>
      <c r="C1292" s="104"/>
      <c r="D1292" s="201"/>
      <c r="E1292" s="104"/>
      <c r="F1292" s="104"/>
      <c r="G1292" s="104"/>
      <c r="H1292" s="104"/>
      <c r="I1292" s="104"/>
    </row>
    <row r="1293" spans="2:9" ht="35.1" customHeight="1">
      <c r="B1293" s="211"/>
      <c r="C1293" s="104"/>
      <c r="D1293" s="201"/>
      <c r="E1293" s="104"/>
      <c r="F1293" s="104"/>
      <c r="G1293" s="104"/>
      <c r="H1293" s="104"/>
      <c r="I1293" s="104"/>
    </row>
    <row r="1294" spans="2:9" ht="35.1" customHeight="1">
      <c r="B1294" s="211"/>
      <c r="C1294" s="104"/>
      <c r="D1294" s="201"/>
      <c r="E1294" s="104"/>
      <c r="F1294" s="104"/>
      <c r="G1294" s="104"/>
      <c r="H1294" s="104"/>
      <c r="I1294" s="104"/>
    </row>
    <row r="1295" spans="2:9" ht="35.1" customHeight="1">
      <c r="B1295" s="211"/>
      <c r="C1295" s="104"/>
      <c r="D1295" s="201"/>
      <c r="E1295" s="104"/>
      <c r="F1295" s="104"/>
      <c r="G1295" s="104"/>
      <c r="H1295" s="104"/>
      <c r="I1295" s="104"/>
    </row>
    <row r="1296" spans="2:9" ht="35.1" customHeight="1">
      <c r="B1296" s="211"/>
      <c r="C1296" s="104"/>
      <c r="D1296" s="201"/>
      <c r="E1296" s="104"/>
      <c r="F1296" s="104"/>
      <c r="G1296" s="104"/>
      <c r="H1296" s="104"/>
      <c r="I1296" s="104"/>
    </row>
    <row r="1297" spans="2:9" ht="35.1" customHeight="1">
      <c r="B1297" s="211"/>
      <c r="C1297" s="104"/>
      <c r="D1297" s="201"/>
      <c r="E1297" s="104"/>
      <c r="F1297" s="104"/>
      <c r="G1297" s="104"/>
      <c r="H1297" s="104"/>
      <c r="I1297" s="104"/>
    </row>
    <row r="1298" spans="2:9" ht="35.1" customHeight="1">
      <c r="B1298" s="211"/>
      <c r="C1298" s="104"/>
      <c r="D1298" s="201"/>
      <c r="E1298" s="104"/>
      <c r="F1298" s="104"/>
      <c r="G1298" s="104"/>
      <c r="H1298" s="104"/>
      <c r="I1298" s="104"/>
    </row>
    <row r="1299" spans="2:9" ht="35.1" customHeight="1">
      <c r="B1299" s="211"/>
      <c r="C1299" s="104"/>
      <c r="D1299" s="201"/>
      <c r="E1299" s="104"/>
      <c r="F1299" s="104"/>
      <c r="G1299" s="104"/>
      <c r="H1299" s="104"/>
      <c r="I1299" s="104"/>
    </row>
    <row r="1300" spans="2:9" ht="35.1" customHeight="1">
      <c r="B1300" s="211"/>
      <c r="C1300" s="104"/>
      <c r="D1300" s="201"/>
      <c r="E1300" s="104"/>
      <c r="F1300" s="104"/>
      <c r="G1300" s="104"/>
      <c r="H1300" s="104"/>
      <c r="I1300" s="104"/>
    </row>
    <row r="1301" spans="2:9" ht="35.1" customHeight="1">
      <c r="B1301" s="211"/>
      <c r="C1301" s="104"/>
      <c r="D1301" s="201"/>
      <c r="E1301" s="104"/>
      <c r="F1301" s="104"/>
      <c r="G1301" s="104"/>
      <c r="H1301" s="104"/>
      <c r="I1301" s="104"/>
    </row>
    <row r="1302" spans="2:9" ht="35.1" customHeight="1">
      <c r="B1302" s="211"/>
      <c r="C1302" s="104"/>
      <c r="D1302" s="201"/>
      <c r="E1302" s="104"/>
      <c r="F1302" s="104"/>
      <c r="G1302" s="104"/>
      <c r="H1302" s="104"/>
      <c r="I1302" s="104"/>
    </row>
    <row r="1303" spans="2:9" ht="35.1" customHeight="1">
      <c r="B1303" s="211"/>
      <c r="C1303" s="104"/>
      <c r="D1303" s="201"/>
      <c r="E1303" s="104"/>
      <c r="F1303" s="104"/>
      <c r="G1303" s="104"/>
      <c r="H1303" s="104"/>
      <c r="I1303" s="104"/>
    </row>
    <row r="1304" spans="2:9" ht="35.1" customHeight="1">
      <c r="B1304" s="211"/>
      <c r="C1304" s="104"/>
      <c r="D1304" s="201"/>
      <c r="E1304" s="104"/>
      <c r="F1304" s="104"/>
      <c r="G1304" s="104"/>
      <c r="H1304" s="104"/>
      <c r="I1304" s="104"/>
    </row>
    <row r="1305" spans="2:9" ht="35.1" customHeight="1">
      <c r="B1305" s="211"/>
      <c r="C1305" s="104"/>
      <c r="D1305" s="201"/>
      <c r="E1305" s="104"/>
      <c r="F1305" s="104"/>
      <c r="G1305" s="104"/>
      <c r="H1305" s="104"/>
      <c r="I1305" s="104"/>
    </row>
    <row r="1306" spans="2:9" ht="35.1" customHeight="1">
      <c r="B1306" s="211"/>
      <c r="C1306" s="104"/>
      <c r="D1306" s="201"/>
      <c r="E1306" s="104"/>
      <c r="F1306" s="104"/>
      <c r="G1306" s="104"/>
      <c r="H1306" s="104"/>
      <c r="I1306" s="104"/>
    </row>
    <row r="1307" spans="2:9" ht="35.1" customHeight="1">
      <c r="B1307" s="211"/>
      <c r="C1307" s="104"/>
      <c r="D1307" s="201"/>
      <c r="E1307" s="104"/>
      <c r="F1307" s="104"/>
      <c r="G1307" s="104"/>
      <c r="H1307" s="104"/>
      <c r="I1307" s="104"/>
    </row>
    <row r="1308" spans="2:9" ht="35.1" customHeight="1">
      <c r="B1308" s="211"/>
      <c r="C1308" s="104"/>
      <c r="D1308" s="201"/>
      <c r="E1308" s="104"/>
      <c r="F1308" s="104"/>
      <c r="G1308" s="104"/>
      <c r="H1308" s="104"/>
      <c r="I1308" s="104"/>
    </row>
    <row r="1309" spans="2:9" ht="35.1" customHeight="1">
      <c r="B1309" s="211"/>
      <c r="C1309" s="104"/>
      <c r="D1309" s="201"/>
      <c r="E1309" s="104"/>
      <c r="F1309" s="104"/>
      <c r="G1309" s="104"/>
      <c r="H1309" s="104"/>
      <c r="I1309" s="104"/>
    </row>
    <row r="1310" spans="2:9" ht="35.1" customHeight="1">
      <c r="B1310" s="211"/>
      <c r="C1310" s="104"/>
      <c r="D1310" s="201"/>
      <c r="E1310" s="104"/>
      <c r="F1310" s="104"/>
      <c r="G1310" s="104"/>
      <c r="H1310" s="104"/>
      <c r="I1310" s="104"/>
    </row>
    <row r="1311" spans="2:9" ht="35.1" customHeight="1">
      <c r="B1311" s="211"/>
      <c r="C1311" s="104"/>
      <c r="D1311" s="201"/>
      <c r="E1311" s="104"/>
      <c r="F1311" s="104"/>
      <c r="G1311" s="104"/>
      <c r="H1311" s="104"/>
      <c r="I1311" s="104"/>
    </row>
    <row r="1312" spans="2:9" ht="35.1" customHeight="1">
      <c r="B1312" s="211"/>
      <c r="C1312" s="104"/>
      <c r="D1312" s="201"/>
      <c r="E1312" s="104"/>
      <c r="F1312" s="104"/>
      <c r="G1312" s="104"/>
      <c r="H1312" s="104"/>
      <c r="I1312" s="104"/>
    </row>
    <row r="1313" spans="2:9" ht="35.1" customHeight="1">
      <c r="B1313" s="211"/>
      <c r="C1313" s="104"/>
      <c r="D1313" s="201"/>
      <c r="E1313" s="104"/>
      <c r="F1313" s="104"/>
      <c r="G1313" s="104"/>
      <c r="H1313" s="104"/>
      <c r="I1313" s="104"/>
    </row>
    <row r="1314" spans="2:9" ht="35.1" customHeight="1">
      <c r="B1314" s="211"/>
      <c r="C1314" s="104"/>
      <c r="D1314" s="201"/>
      <c r="E1314" s="104"/>
      <c r="F1314" s="104"/>
      <c r="G1314" s="104"/>
      <c r="H1314" s="104"/>
      <c r="I1314" s="104"/>
    </row>
    <row r="1315" spans="2:9" ht="35.1" customHeight="1">
      <c r="B1315" s="211"/>
      <c r="C1315" s="104"/>
      <c r="D1315" s="201"/>
      <c r="E1315" s="104"/>
      <c r="F1315" s="104"/>
      <c r="G1315" s="104"/>
      <c r="H1315" s="104"/>
      <c r="I1315" s="104"/>
    </row>
    <row r="1316" spans="2:9" ht="35.1" customHeight="1">
      <c r="B1316" s="211"/>
      <c r="C1316" s="104"/>
      <c r="D1316" s="201"/>
      <c r="E1316" s="104"/>
      <c r="F1316" s="104"/>
      <c r="G1316" s="104"/>
      <c r="H1316" s="104"/>
      <c r="I1316" s="104"/>
    </row>
    <row r="1317" spans="2:9" ht="35.1" customHeight="1">
      <c r="B1317" s="211"/>
      <c r="C1317" s="104"/>
      <c r="D1317" s="201"/>
      <c r="E1317" s="104"/>
      <c r="F1317" s="104"/>
      <c r="G1317" s="104"/>
      <c r="H1317" s="104"/>
      <c r="I1317" s="104"/>
    </row>
    <row r="1318" spans="2:9" ht="35.1" customHeight="1">
      <c r="B1318" s="211"/>
      <c r="C1318" s="104"/>
      <c r="D1318" s="201"/>
      <c r="E1318" s="104"/>
      <c r="F1318" s="104"/>
      <c r="G1318" s="104"/>
      <c r="H1318" s="104"/>
      <c r="I1318" s="104"/>
    </row>
    <row r="1319" spans="2:9" ht="35.1" customHeight="1">
      <c r="B1319" s="211"/>
      <c r="C1319" s="104"/>
      <c r="D1319" s="201"/>
      <c r="E1319" s="104"/>
      <c r="F1319" s="104"/>
      <c r="G1319" s="104"/>
      <c r="H1319" s="104"/>
      <c r="I1319" s="104"/>
    </row>
    <row r="1320" spans="2:9" ht="35.1" customHeight="1">
      <c r="B1320" s="211"/>
      <c r="C1320" s="104"/>
      <c r="D1320" s="201"/>
      <c r="E1320" s="104"/>
      <c r="F1320" s="104"/>
      <c r="G1320" s="104"/>
      <c r="H1320" s="104"/>
      <c r="I1320" s="104"/>
    </row>
    <row r="1321" spans="2:9" ht="35.1" customHeight="1">
      <c r="B1321" s="211"/>
      <c r="C1321" s="104"/>
      <c r="D1321" s="201"/>
      <c r="E1321" s="104"/>
      <c r="F1321" s="104"/>
      <c r="G1321" s="104"/>
      <c r="H1321" s="104"/>
      <c r="I1321" s="104"/>
    </row>
    <row r="1322" spans="2:9" ht="35.1" customHeight="1">
      <c r="B1322" s="211"/>
      <c r="C1322" s="104"/>
      <c r="D1322" s="201"/>
      <c r="E1322" s="104"/>
      <c r="F1322" s="104"/>
      <c r="G1322" s="104"/>
      <c r="H1322" s="104"/>
      <c r="I1322" s="104"/>
    </row>
    <row r="1323" spans="2:9" ht="35.1" customHeight="1">
      <c r="B1323" s="211"/>
      <c r="C1323" s="104"/>
      <c r="D1323" s="201"/>
      <c r="E1323" s="104"/>
      <c r="F1323" s="104"/>
      <c r="G1323" s="104"/>
      <c r="H1323" s="104"/>
      <c r="I1323" s="104"/>
    </row>
    <row r="1324" spans="2:9" ht="35.1" customHeight="1">
      <c r="B1324" s="211"/>
      <c r="C1324" s="104"/>
      <c r="D1324" s="201"/>
      <c r="E1324" s="104"/>
      <c r="F1324" s="104"/>
      <c r="G1324" s="104"/>
      <c r="H1324" s="104"/>
      <c r="I1324" s="104"/>
    </row>
    <row r="1325" spans="2:9" ht="35.1" customHeight="1">
      <c r="B1325" s="211"/>
      <c r="C1325" s="104"/>
      <c r="D1325" s="201"/>
      <c r="E1325" s="104"/>
      <c r="F1325" s="104"/>
      <c r="G1325" s="104"/>
      <c r="H1325" s="104"/>
      <c r="I1325" s="104"/>
    </row>
    <row r="1326" spans="2:9" ht="35.1" customHeight="1">
      <c r="B1326" s="211"/>
      <c r="C1326" s="104"/>
      <c r="D1326" s="201"/>
      <c r="E1326" s="104"/>
      <c r="F1326" s="104"/>
      <c r="G1326" s="104"/>
      <c r="H1326" s="104"/>
      <c r="I1326" s="104"/>
    </row>
    <row r="1327" spans="2:9" ht="35.1" customHeight="1">
      <c r="B1327" s="211"/>
      <c r="C1327" s="104"/>
      <c r="D1327" s="201"/>
      <c r="E1327" s="104"/>
      <c r="F1327" s="104"/>
      <c r="G1327" s="104"/>
      <c r="H1327" s="104"/>
      <c r="I1327" s="104"/>
    </row>
    <row r="1328" spans="2:9" ht="35.1" customHeight="1">
      <c r="B1328" s="211"/>
      <c r="C1328" s="104"/>
      <c r="D1328" s="201"/>
      <c r="E1328" s="104"/>
      <c r="F1328" s="104"/>
      <c r="G1328" s="104"/>
      <c r="H1328" s="104"/>
      <c r="I1328" s="104"/>
    </row>
    <row r="1329" spans="2:9" ht="35.1" customHeight="1">
      <c r="B1329" s="211"/>
      <c r="C1329" s="104"/>
      <c r="D1329" s="201"/>
      <c r="E1329" s="104"/>
      <c r="F1329" s="104"/>
      <c r="G1329" s="104"/>
      <c r="H1329" s="104"/>
      <c r="I1329" s="104"/>
    </row>
    <row r="1330" spans="2:9" ht="35.1" customHeight="1">
      <c r="B1330" s="211"/>
      <c r="C1330" s="104"/>
      <c r="D1330" s="201"/>
      <c r="E1330" s="104"/>
      <c r="F1330" s="104"/>
      <c r="G1330" s="104"/>
      <c r="H1330" s="104"/>
      <c r="I1330" s="104"/>
    </row>
    <row r="1331" spans="2:9" ht="35.1" customHeight="1">
      <c r="B1331" s="211"/>
      <c r="C1331" s="104"/>
      <c r="D1331" s="201"/>
      <c r="E1331" s="104"/>
      <c r="F1331" s="104"/>
      <c r="G1331" s="104"/>
      <c r="H1331" s="104"/>
      <c r="I1331" s="104"/>
    </row>
    <row r="1332" spans="2:9" ht="35.1" customHeight="1">
      <c r="B1332" s="211"/>
      <c r="C1332" s="104"/>
      <c r="D1332" s="201"/>
      <c r="E1332" s="104"/>
      <c r="F1332" s="104"/>
      <c r="G1332" s="104"/>
      <c r="H1332" s="104"/>
      <c r="I1332" s="104"/>
    </row>
    <row r="1333" spans="2:9" ht="35.1" customHeight="1">
      <c r="B1333" s="211"/>
      <c r="C1333" s="104"/>
      <c r="D1333" s="201"/>
      <c r="E1333" s="104"/>
      <c r="F1333" s="104"/>
      <c r="G1333" s="104"/>
      <c r="H1333" s="104"/>
      <c r="I1333" s="104"/>
    </row>
    <row r="1334" spans="2:9" ht="35.1" customHeight="1">
      <c r="B1334" s="211"/>
      <c r="C1334" s="104"/>
      <c r="D1334" s="201"/>
      <c r="E1334" s="104"/>
      <c r="F1334" s="104"/>
      <c r="G1334" s="104"/>
      <c r="H1334" s="104"/>
      <c r="I1334" s="104"/>
    </row>
    <row r="1335" spans="2:9" ht="35.1" customHeight="1">
      <c r="B1335" s="211"/>
      <c r="C1335" s="104"/>
      <c r="D1335" s="201"/>
      <c r="E1335" s="104"/>
      <c r="F1335" s="104"/>
      <c r="G1335" s="104"/>
      <c r="H1335" s="104"/>
      <c r="I1335" s="104"/>
    </row>
    <row r="1336" spans="2:9" ht="35.1" customHeight="1">
      <c r="B1336" s="211"/>
      <c r="C1336" s="104"/>
      <c r="D1336" s="201"/>
      <c r="E1336" s="104"/>
      <c r="F1336" s="104"/>
      <c r="G1336" s="104"/>
      <c r="H1336" s="104"/>
      <c r="I1336" s="104"/>
    </row>
    <row r="1337" spans="2:9" ht="35.1" customHeight="1">
      <c r="B1337" s="211"/>
      <c r="C1337" s="104"/>
      <c r="D1337" s="201"/>
      <c r="E1337" s="104"/>
      <c r="F1337" s="104"/>
      <c r="G1337" s="104"/>
      <c r="H1337" s="104"/>
      <c r="I1337" s="104"/>
    </row>
    <row r="1338" spans="2:9" ht="35.1" customHeight="1">
      <c r="B1338" s="211"/>
      <c r="C1338" s="104"/>
      <c r="D1338" s="201"/>
      <c r="E1338" s="104"/>
      <c r="F1338" s="104"/>
      <c r="G1338" s="104"/>
      <c r="H1338" s="104"/>
      <c r="I1338" s="104"/>
    </row>
    <row r="1339" spans="2:9" ht="35.1" customHeight="1">
      <c r="B1339" s="211"/>
      <c r="C1339" s="104"/>
      <c r="D1339" s="201"/>
      <c r="E1339" s="104"/>
      <c r="F1339" s="104"/>
      <c r="G1339" s="104"/>
      <c r="H1339" s="104"/>
      <c r="I1339" s="104"/>
    </row>
    <row r="1340" spans="2:9" ht="35.1" customHeight="1">
      <c r="B1340" s="211"/>
      <c r="C1340" s="104"/>
      <c r="D1340" s="201"/>
      <c r="E1340" s="104"/>
      <c r="F1340" s="104"/>
      <c r="G1340" s="104"/>
      <c r="H1340" s="104"/>
      <c r="I1340" s="104"/>
    </row>
    <row r="1341" spans="2:9" ht="35.1" customHeight="1">
      <c r="B1341" s="211"/>
      <c r="C1341" s="104"/>
      <c r="D1341" s="201"/>
      <c r="E1341" s="104"/>
      <c r="F1341" s="104"/>
      <c r="G1341" s="104"/>
      <c r="H1341" s="104"/>
      <c r="I1341" s="104"/>
    </row>
    <row r="1342" spans="2:9" ht="35.1" customHeight="1">
      <c r="B1342" s="211"/>
      <c r="C1342" s="104"/>
      <c r="D1342" s="201"/>
      <c r="E1342" s="104"/>
      <c r="F1342" s="104"/>
      <c r="G1342" s="104"/>
      <c r="H1342" s="104"/>
      <c r="I1342" s="104"/>
    </row>
    <row r="1343" spans="2:9" ht="35.1" customHeight="1">
      <c r="B1343" s="211"/>
      <c r="C1343" s="104"/>
      <c r="D1343" s="201"/>
      <c r="E1343" s="104"/>
      <c r="F1343" s="104"/>
      <c r="G1343" s="104"/>
      <c r="H1343" s="104"/>
      <c r="I1343" s="104"/>
    </row>
    <row r="1344" spans="2:9" ht="35.1" customHeight="1">
      <c r="B1344" s="211"/>
      <c r="C1344" s="104"/>
      <c r="D1344" s="201"/>
      <c r="E1344" s="104"/>
      <c r="F1344" s="104"/>
      <c r="G1344" s="104"/>
      <c r="H1344" s="104"/>
      <c r="I1344" s="104"/>
    </row>
    <row r="1345" spans="2:9" ht="35.1" customHeight="1">
      <c r="B1345" s="211"/>
      <c r="C1345" s="104"/>
      <c r="D1345" s="201"/>
      <c r="E1345" s="104"/>
      <c r="F1345" s="104"/>
      <c r="G1345" s="104"/>
      <c r="H1345" s="104"/>
      <c r="I1345" s="104"/>
    </row>
    <row r="1346" spans="2:9" ht="35.1" customHeight="1">
      <c r="B1346" s="211"/>
      <c r="C1346" s="104"/>
      <c r="D1346" s="201"/>
      <c r="E1346" s="104"/>
      <c r="F1346" s="104"/>
      <c r="G1346" s="104"/>
      <c r="H1346" s="104"/>
      <c r="I1346" s="104"/>
    </row>
    <row r="1347" spans="2:9" ht="35.1" customHeight="1">
      <c r="B1347" s="211"/>
      <c r="C1347" s="104"/>
      <c r="D1347" s="201"/>
      <c r="E1347" s="104"/>
      <c r="F1347" s="104"/>
      <c r="G1347" s="104"/>
      <c r="H1347" s="104"/>
      <c r="I1347" s="104"/>
    </row>
    <row r="1348" spans="2:9" ht="35.1" customHeight="1">
      <c r="B1348" s="211"/>
      <c r="C1348" s="104"/>
      <c r="D1348" s="201"/>
      <c r="E1348" s="104"/>
      <c r="F1348" s="104"/>
      <c r="G1348" s="104"/>
      <c r="H1348" s="104"/>
      <c r="I1348" s="104"/>
    </row>
    <row r="1349" spans="2:9" ht="35.1" customHeight="1">
      <c r="B1349" s="211"/>
      <c r="C1349" s="104"/>
      <c r="D1349" s="201"/>
      <c r="E1349" s="104"/>
      <c r="F1349" s="104"/>
      <c r="G1349" s="104"/>
      <c r="H1349" s="104"/>
      <c r="I1349" s="104"/>
    </row>
    <row r="1350" spans="2:9" ht="35.1" customHeight="1">
      <c r="B1350" s="211"/>
      <c r="C1350" s="104"/>
      <c r="D1350" s="201"/>
      <c r="E1350" s="104"/>
      <c r="F1350" s="104"/>
      <c r="G1350" s="104"/>
      <c r="H1350" s="104"/>
      <c r="I1350" s="104"/>
    </row>
    <row r="1351" spans="2:9" ht="35.1" customHeight="1">
      <c r="B1351" s="211"/>
      <c r="C1351" s="104"/>
      <c r="D1351" s="201"/>
      <c r="E1351" s="104"/>
      <c r="F1351" s="104"/>
      <c r="G1351" s="104"/>
      <c r="H1351" s="104"/>
      <c r="I1351" s="104"/>
    </row>
    <row r="1352" spans="2:9" ht="35.1" customHeight="1">
      <c r="B1352" s="211"/>
      <c r="C1352" s="104"/>
      <c r="D1352" s="201"/>
      <c r="E1352" s="104"/>
      <c r="F1352" s="104"/>
      <c r="G1352" s="104"/>
      <c r="H1352" s="104"/>
      <c r="I1352" s="104"/>
    </row>
    <row r="1353" spans="2:9" ht="35.1" customHeight="1">
      <c r="B1353" s="211"/>
      <c r="C1353" s="104"/>
      <c r="D1353" s="201"/>
      <c r="E1353" s="104"/>
      <c r="F1353" s="104"/>
      <c r="G1353" s="104"/>
      <c r="H1353" s="104"/>
      <c r="I1353" s="104"/>
    </row>
    <row r="1354" spans="2:9" ht="35.1" customHeight="1">
      <c r="B1354" s="211"/>
      <c r="C1354" s="104"/>
      <c r="D1354" s="201"/>
      <c r="E1354" s="104"/>
      <c r="F1354" s="104"/>
      <c r="G1354" s="104"/>
      <c r="H1354" s="104"/>
      <c r="I1354" s="104"/>
    </row>
    <row r="1355" spans="2:9" ht="35.1" customHeight="1">
      <c r="B1355" s="211"/>
      <c r="C1355" s="104"/>
      <c r="D1355" s="201"/>
      <c r="E1355" s="104"/>
      <c r="F1355" s="104"/>
      <c r="G1355" s="104"/>
      <c r="H1355" s="104"/>
      <c r="I1355" s="104"/>
    </row>
    <row r="1356" spans="2:9" ht="35.1" customHeight="1">
      <c r="B1356" s="211"/>
      <c r="C1356" s="104"/>
      <c r="D1356" s="201"/>
      <c r="E1356" s="104"/>
      <c r="F1356" s="104"/>
      <c r="G1356" s="104"/>
      <c r="H1356" s="104"/>
      <c r="I1356" s="104"/>
    </row>
    <row r="1357" spans="2:9" ht="35.1" customHeight="1">
      <c r="B1357" s="211"/>
      <c r="C1357" s="104"/>
      <c r="D1357" s="201"/>
      <c r="E1357" s="104"/>
      <c r="F1357" s="104"/>
      <c r="G1357" s="104"/>
      <c r="H1357" s="104"/>
      <c r="I1357" s="104"/>
    </row>
    <row r="1358" spans="2:9" ht="35.1" customHeight="1">
      <c r="B1358" s="211"/>
      <c r="C1358" s="104"/>
      <c r="D1358" s="201"/>
      <c r="E1358" s="104"/>
      <c r="F1358" s="104"/>
      <c r="G1358" s="104"/>
      <c r="H1358" s="104"/>
      <c r="I1358" s="104"/>
    </row>
    <row r="1359" spans="2:9" ht="35.1" customHeight="1">
      <c r="B1359" s="211"/>
      <c r="C1359" s="104"/>
      <c r="D1359" s="201"/>
      <c r="E1359" s="104"/>
      <c r="F1359" s="104"/>
      <c r="G1359" s="104"/>
      <c r="H1359" s="104"/>
      <c r="I1359" s="104"/>
    </row>
    <row r="1360" spans="2:9" ht="35.1" customHeight="1">
      <c r="B1360" s="211"/>
      <c r="C1360" s="104"/>
      <c r="D1360" s="201"/>
      <c r="E1360" s="104"/>
      <c r="F1360" s="104"/>
      <c r="G1360" s="104"/>
      <c r="H1360" s="104"/>
      <c r="I1360" s="104"/>
    </row>
    <row r="1361" spans="2:9" ht="35.1" customHeight="1">
      <c r="B1361" s="211"/>
      <c r="C1361" s="104"/>
      <c r="D1361" s="201"/>
      <c r="E1361" s="104"/>
      <c r="F1361" s="104"/>
      <c r="G1361" s="104"/>
      <c r="H1361" s="104"/>
      <c r="I1361" s="104"/>
    </row>
    <row r="1362" spans="2:9" ht="35.1" customHeight="1">
      <c r="B1362" s="211"/>
      <c r="C1362" s="104"/>
      <c r="D1362" s="201"/>
      <c r="E1362" s="104"/>
      <c r="F1362" s="104"/>
      <c r="G1362" s="104"/>
      <c r="H1362" s="104"/>
      <c r="I1362" s="104"/>
    </row>
    <row r="1363" spans="2:9" ht="35.1" customHeight="1">
      <c r="B1363" s="211"/>
      <c r="C1363" s="104"/>
      <c r="D1363" s="201"/>
      <c r="E1363" s="104"/>
      <c r="F1363" s="104"/>
      <c r="G1363" s="104"/>
      <c r="H1363" s="104"/>
      <c r="I1363" s="104"/>
    </row>
    <row r="1364" spans="2:9" ht="35.1" customHeight="1">
      <c r="B1364" s="211"/>
      <c r="C1364" s="104"/>
      <c r="D1364" s="201"/>
      <c r="E1364" s="104"/>
      <c r="F1364" s="104"/>
      <c r="G1364" s="104"/>
      <c r="H1364" s="104"/>
      <c r="I1364" s="104"/>
    </row>
    <row r="1365" spans="2:9" ht="35.1" customHeight="1">
      <c r="B1365" s="211"/>
      <c r="C1365" s="104"/>
      <c r="D1365" s="201"/>
      <c r="E1365" s="104"/>
      <c r="F1365" s="104"/>
      <c r="G1365" s="104"/>
      <c r="H1365" s="104"/>
      <c r="I1365" s="104"/>
    </row>
    <row r="1366" spans="2:9" ht="35.1" customHeight="1">
      <c r="B1366" s="211"/>
      <c r="C1366" s="104"/>
      <c r="D1366" s="201"/>
      <c r="E1366" s="104"/>
      <c r="F1366" s="104"/>
      <c r="G1366" s="104"/>
      <c r="H1366" s="104"/>
      <c r="I1366" s="104"/>
    </row>
    <row r="1367" spans="2:9" ht="35.1" customHeight="1">
      <c r="B1367" s="211"/>
      <c r="C1367" s="104"/>
      <c r="D1367" s="201"/>
      <c r="E1367" s="104"/>
      <c r="F1367" s="104"/>
      <c r="G1367" s="104"/>
      <c r="H1367" s="104"/>
      <c r="I1367" s="104"/>
    </row>
    <row r="1368" spans="2:9" ht="35.1" customHeight="1">
      <c r="B1368" s="211"/>
      <c r="C1368" s="104"/>
      <c r="D1368" s="201"/>
      <c r="E1368" s="104"/>
      <c r="F1368" s="104"/>
      <c r="G1368" s="104"/>
      <c r="H1368" s="104"/>
      <c r="I1368" s="104"/>
    </row>
    <row r="1369" spans="2:9" ht="35.1" customHeight="1">
      <c r="B1369" s="211"/>
      <c r="C1369" s="104"/>
      <c r="D1369" s="201"/>
      <c r="E1369" s="104"/>
      <c r="F1369" s="104"/>
      <c r="G1369" s="104"/>
      <c r="H1369" s="104"/>
      <c r="I1369" s="104"/>
    </row>
    <row r="1370" spans="2:9" ht="35.1" customHeight="1">
      <c r="B1370" s="211"/>
      <c r="C1370" s="104"/>
      <c r="D1370" s="201"/>
      <c r="E1370" s="104"/>
      <c r="F1370" s="104"/>
      <c r="G1370" s="104"/>
      <c r="H1370" s="104"/>
      <c r="I1370" s="104"/>
    </row>
    <row r="1371" spans="2:9" ht="35.1" customHeight="1">
      <c r="B1371" s="211"/>
      <c r="C1371" s="104"/>
      <c r="D1371" s="201"/>
      <c r="E1371" s="104"/>
      <c r="F1371" s="104"/>
      <c r="G1371" s="104"/>
      <c r="H1371" s="104"/>
      <c r="I1371" s="104"/>
    </row>
    <row r="1372" spans="2:9" ht="35.1" customHeight="1">
      <c r="B1372" s="211"/>
      <c r="C1372" s="104"/>
      <c r="D1372" s="201"/>
      <c r="E1372" s="104"/>
      <c r="F1372" s="104"/>
      <c r="G1372" s="104"/>
      <c r="H1372" s="104"/>
      <c r="I1372" s="104"/>
    </row>
    <row r="1373" spans="2:9" ht="35.1" customHeight="1">
      <c r="B1373" s="211"/>
      <c r="C1373" s="104"/>
      <c r="D1373" s="201"/>
      <c r="E1373" s="104"/>
      <c r="F1373" s="104"/>
      <c r="G1373" s="104"/>
      <c r="H1373" s="104"/>
      <c r="I1373" s="104"/>
    </row>
    <row r="1374" spans="2:9" ht="35.1" customHeight="1">
      <c r="B1374" s="211"/>
      <c r="C1374" s="104"/>
      <c r="D1374" s="201"/>
      <c r="E1374" s="104"/>
      <c r="F1374" s="104"/>
      <c r="G1374" s="104"/>
      <c r="H1374" s="104"/>
      <c r="I1374" s="104"/>
    </row>
    <row r="1375" spans="2:9" ht="35.1" customHeight="1">
      <c r="B1375" s="211"/>
      <c r="C1375" s="104"/>
      <c r="D1375" s="201"/>
      <c r="E1375" s="104"/>
      <c r="F1375" s="104"/>
      <c r="G1375" s="104"/>
      <c r="H1375" s="104"/>
      <c r="I1375" s="104"/>
    </row>
    <row r="1376" spans="2:9" ht="35.1" customHeight="1">
      <c r="B1376" s="211"/>
      <c r="C1376" s="104"/>
      <c r="D1376" s="201"/>
      <c r="E1376" s="104"/>
      <c r="F1376" s="104"/>
      <c r="G1376" s="104"/>
      <c r="H1376" s="104"/>
      <c r="I1376" s="104"/>
    </row>
    <row r="1377" spans="2:9" ht="35.1" customHeight="1">
      <c r="B1377" s="211"/>
      <c r="C1377" s="104"/>
      <c r="D1377" s="201"/>
      <c r="E1377" s="104"/>
      <c r="F1377" s="104"/>
      <c r="G1377" s="104"/>
      <c r="H1377" s="104"/>
      <c r="I1377" s="104"/>
    </row>
    <row r="1378" spans="2:9" ht="35.1" customHeight="1">
      <c r="B1378" s="211"/>
      <c r="C1378" s="104"/>
      <c r="D1378" s="201"/>
      <c r="E1378" s="104"/>
      <c r="F1378" s="104"/>
      <c r="G1378" s="104"/>
      <c r="H1378" s="104"/>
      <c r="I1378" s="104"/>
    </row>
    <row r="1379" spans="2:9" ht="35.1" customHeight="1">
      <c r="B1379" s="211"/>
      <c r="C1379" s="104"/>
      <c r="D1379" s="201"/>
      <c r="E1379" s="104"/>
      <c r="F1379" s="104"/>
      <c r="G1379" s="104"/>
      <c r="H1379" s="104"/>
      <c r="I1379" s="104"/>
    </row>
    <row r="1380" spans="2:9" ht="35.1" customHeight="1">
      <c r="B1380" s="211"/>
      <c r="C1380" s="104"/>
      <c r="D1380" s="201"/>
      <c r="E1380" s="104"/>
      <c r="F1380" s="104"/>
      <c r="G1380" s="104"/>
      <c r="H1380" s="104"/>
      <c r="I1380" s="104"/>
    </row>
    <row r="1381" spans="2:9" ht="35.1" customHeight="1">
      <c r="B1381" s="211"/>
      <c r="C1381" s="104"/>
      <c r="D1381" s="201"/>
      <c r="E1381" s="104"/>
      <c r="F1381" s="104"/>
      <c r="G1381" s="104"/>
      <c r="H1381" s="104"/>
      <c r="I1381" s="104"/>
    </row>
    <row r="1382" spans="2:9" ht="35.1" customHeight="1">
      <c r="B1382" s="211"/>
      <c r="C1382" s="104"/>
      <c r="D1382" s="201"/>
      <c r="E1382" s="104"/>
      <c r="F1382" s="104"/>
      <c r="G1382" s="104"/>
      <c r="H1382" s="104"/>
      <c r="I1382" s="104"/>
    </row>
    <row r="1383" spans="2:9" ht="35.1" customHeight="1">
      <c r="B1383" s="211"/>
      <c r="C1383" s="104"/>
      <c r="D1383" s="201"/>
      <c r="E1383" s="104"/>
      <c r="F1383" s="104"/>
      <c r="G1383" s="104"/>
      <c r="H1383" s="104"/>
      <c r="I1383" s="104"/>
    </row>
    <row r="1384" spans="2:9" ht="35.1" customHeight="1">
      <c r="B1384" s="211"/>
      <c r="C1384" s="104"/>
      <c r="D1384" s="201"/>
      <c r="E1384" s="104"/>
      <c r="F1384" s="104"/>
      <c r="G1384" s="104"/>
      <c r="H1384" s="104"/>
      <c r="I1384" s="104"/>
    </row>
    <row r="1385" spans="2:9" ht="35.1" customHeight="1">
      <c r="B1385" s="211"/>
      <c r="C1385" s="104"/>
      <c r="D1385" s="201"/>
      <c r="E1385" s="104"/>
      <c r="F1385" s="104"/>
      <c r="G1385" s="104"/>
      <c r="H1385" s="104"/>
      <c r="I1385" s="104"/>
    </row>
    <row r="1386" spans="2:9" ht="35.1" customHeight="1">
      <c r="B1386" s="211"/>
      <c r="C1386" s="104"/>
      <c r="D1386" s="201"/>
      <c r="E1386" s="104"/>
      <c r="F1386" s="104"/>
      <c r="G1386" s="104"/>
      <c r="H1386" s="104"/>
      <c r="I1386" s="104"/>
    </row>
    <row r="1387" spans="2:9" ht="35.1" customHeight="1">
      <c r="B1387" s="211"/>
      <c r="C1387" s="104"/>
      <c r="D1387" s="201"/>
      <c r="E1387" s="104"/>
      <c r="F1387" s="104"/>
      <c r="G1387" s="104"/>
      <c r="H1387" s="104"/>
      <c r="I1387" s="104"/>
    </row>
    <row r="1388" spans="2:9" ht="35.1" customHeight="1">
      <c r="B1388" s="211"/>
      <c r="C1388" s="104"/>
      <c r="D1388" s="201"/>
      <c r="E1388" s="104"/>
      <c r="F1388" s="104"/>
      <c r="G1388" s="104"/>
      <c r="H1388" s="104"/>
      <c r="I1388" s="104"/>
    </row>
    <row r="1389" spans="2:9" ht="35.1" customHeight="1">
      <c r="B1389" s="211"/>
      <c r="C1389" s="104"/>
      <c r="D1389" s="201"/>
      <c r="E1389" s="104"/>
      <c r="F1389" s="104"/>
      <c r="G1389" s="104"/>
      <c r="H1389" s="104"/>
      <c r="I1389" s="104"/>
    </row>
    <row r="1390" spans="2:9" ht="35.1" customHeight="1">
      <c r="B1390" s="211"/>
      <c r="C1390" s="104"/>
      <c r="D1390" s="201"/>
      <c r="E1390" s="104"/>
      <c r="F1390" s="104"/>
      <c r="G1390" s="104"/>
      <c r="H1390" s="104"/>
      <c r="I1390" s="104"/>
    </row>
    <row r="1391" spans="2:9" ht="35.1" customHeight="1">
      <c r="B1391" s="211"/>
      <c r="C1391" s="104"/>
      <c r="D1391" s="201"/>
      <c r="E1391" s="104"/>
      <c r="F1391" s="104"/>
      <c r="G1391" s="104"/>
      <c r="H1391" s="104"/>
      <c r="I1391" s="104"/>
    </row>
    <row r="1392" spans="2:9" ht="35.1" customHeight="1">
      <c r="B1392" s="211"/>
      <c r="C1392" s="104"/>
      <c r="D1392" s="201"/>
      <c r="E1392" s="104"/>
      <c r="F1392" s="104"/>
      <c r="G1392" s="104"/>
      <c r="H1392" s="104"/>
      <c r="I1392" s="104"/>
    </row>
    <row r="1393" spans="2:9" ht="35.1" customHeight="1">
      <c r="B1393" s="211"/>
      <c r="C1393" s="104"/>
      <c r="D1393" s="201"/>
      <c r="E1393" s="104"/>
      <c r="F1393" s="104"/>
      <c r="G1393" s="104"/>
      <c r="H1393" s="104"/>
      <c r="I1393" s="104"/>
    </row>
    <row r="1394" spans="2:9" ht="35.1" customHeight="1">
      <c r="B1394" s="211"/>
      <c r="C1394" s="104"/>
      <c r="D1394" s="201"/>
      <c r="E1394" s="104"/>
      <c r="F1394" s="104"/>
      <c r="G1394" s="104"/>
      <c r="H1394" s="104"/>
      <c r="I1394" s="104"/>
    </row>
    <row r="1395" spans="2:9" ht="35.1" customHeight="1">
      <c r="B1395" s="211"/>
      <c r="C1395" s="104"/>
      <c r="D1395" s="201"/>
      <c r="E1395" s="104"/>
      <c r="F1395" s="104"/>
      <c r="G1395" s="104"/>
      <c r="H1395" s="104"/>
      <c r="I1395" s="104"/>
    </row>
    <row r="1396" spans="2:9" ht="35.1" customHeight="1">
      <c r="B1396" s="211"/>
      <c r="C1396" s="104"/>
      <c r="D1396" s="201"/>
      <c r="E1396" s="104"/>
      <c r="F1396" s="104"/>
      <c r="G1396" s="104"/>
      <c r="H1396" s="104"/>
      <c r="I1396" s="104"/>
    </row>
    <row r="1397" spans="2:9" ht="35.1" customHeight="1">
      <c r="B1397" s="211"/>
      <c r="C1397" s="104"/>
      <c r="D1397" s="201"/>
      <c r="E1397" s="104"/>
      <c r="F1397" s="104"/>
      <c r="G1397" s="104"/>
      <c r="H1397" s="104"/>
      <c r="I1397" s="104"/>
    </row>
    <row r="1398" spans="2:9" ht="35.1" customHeight="1">
      <c r="B1398" s="211"/>
      <c r="C1398" s="104"/>
      <c r="D1398" s="201"/>
      <c r="E1398" s="104"/>
      <c r="F1398" s="104"/>
      <c r="G1398" s="104"/>
      <c r="H1398" s="104"/>
      <c r="I1398" s="104"/>
    </row>
    <row r="1399" spans="2:9" ht="35.1" customHeight="1">
      <c r="B1399" s="211"/>
      <c r="C1399" s="104"/>
      <c r="D1399" s="201"/>
      <c r="E1399" s="104"/>
      <c r="F1399" s="104"/>
      <c r="G1399" s="104"/>
      <c r="H1399" s="104"/>
      <c r="I1399" s="104"/>
    </row>
    <row r="1400" spans="2:9" ht="35.1" customHeight="1">
      <c r="B1400" s="211"/>
      <c r="C1400" s="104"/>
      <c r="D1400" s="201"/>
      <c r="E1400" s="104"/>
      <c r="F1400" s="104"/>
      <c r="G1400" s="104"/>
      <c r="H1400" s="104"/>
      <c r="I1400" s="104"/>
    </row>
    <row r="1401" spans="2:9" ht="35.1" customHeight="1">
      <c r="B1401" s="211"/>
      <c r="C1401" s="104"/>
      <c r="D1401" s="201"/>
      <c r="E1401" s="104"/>
      <c r="F1401" s="104"/>
      <c r="G1401" s="104"/>
      <c r="H1401" s="104"/>
      <c r="I1401" s="104"/>
    </row>
    <row r="1402" spans="2:9" ht="35.1" customHeight="1">
      <c r="B1402" s="211"/>
      <c r="C1402" s="104"/>
      <c r="D1402" s="201"/>
      <c r="E1402" s="104"/>
      <c r="F1402" s="104"/>
      <c r="G1402" s="104"/>
      <c r="H1402" s="104"/>
      <c r="I1402" s="104"/>
    </row>
    <row r="1403" spans="2:9" ht="35.1" customHeight="1">
      <c r="B1403" s="211"/>
      <c r="C1403" s="104"/>
      <c r="D1403" s="201"/>
      <c r="E1403" s="104"/>
      <c r="F1403" s="104"/>
      <c r="G1403" s="104"/>
      <c r="H1403" s="104"/>
      <c r="I1403" s="104"/>
    </row>
    <row r="1404" spans="2:9" ht="35.1" customHeight="1">
      <c r="B1404" s="211"/>
      <c r="C1404" s="104"/>
      <c r="D1404" s="201"/>
      <c r="E1404" s="104"/>
      <c r="F1404" s="104"/>
      <c r="G1404" s="104"/>
      <c r="H1404" s="104"/>
      <c r="I1404" s="104"/>
    </row>
    <row r="1405" spans="2:9" ht="35.1" customHeight="1">
      <c r="B1405" s="211"/>
      <c r="C1405" s="104"/>
      <c r="D1405" s="201"/>
      <c r="E1405" s="104"/>
      <c r="F1405" s="104"/>
      <c r="G1405" s="104"/>
      <c r="H1405" s="104"/>
      <c r="I1405" s="104"/>
    </row>
    <row r="1406" spans="2:9" ht="35.1" customHeight="1">
      <c r="B1406" s="211"/>
      <c r="C1406" s="104"/>
      <c r="D1406" s="201"/>
      <c r="E1406" s="104"/>
      <c r="F1406" s="104"/>
      <c r="G1406" s="104"/>
      <c r="H1406" s="104"/>
      <c r="I1406" s="104"/>
    </row>
    <row r="1407" spans="2:9" ht="35.1" customHeight="1">
      <c r="B1407" s="211"/>
      <c r="C1407" s="104"/>
      <c r="D1407" s="201"/>
      <c r="E1407" s="104"/>
      <c r="F1407" s="104"/>
      <c r="G1407" s="104"/>
      <c r="H1407" s="104"/>
      <c r="I1407" s="104"/>
    </row>
    <row r="1408" spans="2:9" ht="35.1" customHeight="1">
      <c r="B1408" s="211"/>
      <c r="C1408" s="104"/>
      <c r="D1408" s="201"/>
      <c r="E1408" s="104"/>
      <c r="F1408" s="104"/>
      <c r="G1408" s="104"/>
      <c r="H1408" s="104"/>
      <c r="I1408" s="104"/>
    </row>
    <row r="1409" spans="2:9" ht="35.1" customHeight="1">
      <c r="B1409" s="211"/>
      <c r="C1409" s="104"/>
      <c r="D1409" s="201"/>
      <c r="E1409" s="104"/>
      <c r="F1409" s="104"/>
      <c r="G1409" s="104"/>
      <c r="H1409" s="104"/>
      <c r="I1409" s="104"/>
    </row>
    <row r="1410" spans="2:9" ht="35.1" customHeight="1">
      <c r="B1410" s="211"/>
      <c r="C1410" s="104"/>
      <c r="D1410" s="201"/>
      <c r="E1410" s="104"/>
      <c r="F1410" s="104"/>
      <c r="G1410" s="104"/>
      <c r="H1410" s="104"/>
      <c r="I1410" s="104"/>
    </row>
    <row r="1411" spans="2:9" ht="35.1" customHeight="1">
      <c r="B1411" s="211"/>
      <c r="C1411" s="104"/>
      <c r="D1411" s="201"/>
      <c r="E1411" s="104"/>
      <c r="F1411" s="104"/>
      <c r="G1411" s="104"/>
      <c r="H1411" s="104"/>
      <c r="I1411" s="104"/>
    </row>
    <row r="1412" spans="2:9" ht="35.1" customHeight="1">
      <c r="B1412" s="211"/>
      <c r="C1412" s="104"/>
      <c r="D1412" s="201"/>
      <c r="E1412" s="104"/>
      <c r="F1412" s="104"/>
      <c r="G1412" s="104"/>
      <c r="H1412" s="104"/>
      <c r="I1412" s="104"/>
    </row>
    <row r="1413" spans="2:9" ht="35.1" customHeight="1">
      <c r="B1413" s="211"/>
      <c r="C1413" s="104"/>
      <c r="D1413" s="201"/>
      <c r="E1413" s="104"/>
      <c r="F1413" s="104"/>
      <c r="G1413" s="104"/>
      <c r="H1413" s="104"/>
      <c r="I1413" s="104"/>
    </row>
    <row r="1414" spans="2:9" ht="35.1" customHeight="1">
      <c r="B1414" s="211"/>
      <c r="C1414" s="104"/>
      <c r="D1414" s="201"/>
      <c r="E1414" s="104"/>
      <c r="F1414" s="104"/>
      <c r="G1414" s="104"/>
      <c r="H1414" s="104"/>
      <c r="I1414" s="104"/>
    </row>
    <row r="1415" spans="2:9" ht="35.1" customHeight="1">
      <c r="B1415" s="211"/>
      <c r="C1415" s="104"/>
      <c r="D1415" s="201"/>
      <c r="E1415" s="104"/>
      <c r="F1415" s="104"/>
      <c r="G1415" s="104"/>
      <c r="H1415" s="104"/>
      <c r="I1415" s="104"/>
    </row>
    <row r="1416" spans="2:9" ht="35.1" customHeight="1">
      <c r="B1416" s="211"/>
      <c r="C1416" s="104"/>
      <c r="D1416" s="201"/>
      <c r="E1416" s="104"/>
      <c r="F1416" s="104"/>
      <c r="G1416" s="104"/>
      <c r="H1416" s="104"/>
      <c r="I1416" s="104"/>
    </row>
    <row r="1417" spans="2:9" ht="35.1" customHeight="1">
      <c r="B1417" s="211"/>
      <c r="C1417" s="104"/>
      <c r="D1417" s="201"/>
      <c r="E1417" s="104"/>
      <c r="F1417" s="104"/>
      <c r="G1417" s="104"/>
      <c r="H1417" s="104"/>
      <c r="I1417" s="104"/>
    </row>
    <row r="1418" spans="2:9" ht="35.1" customHeight="1">
      <c r="B1418" s="211"/>
      <c r="C1418" s="104"/>
      <c r="D1418" s="201"/>
      <c r="E1418" s="104"/>
      <c r="F1418" s="104"/>
      <c r="G1418" s="104"/>
      <c r="H1418" s="104"/>
      <c r="I1418" s="104"/>
    </row>
    <row r="1419" spans="2:9" ht="35.1" customHeight="1">
      <c r="B1419" s="211"/>
      <c r="C1419" s="104"/>
      <c r="D1419" s="201"/>
      <c r="E1419" s="104"/>
      <c r="F1419" s="104"/>
      <c r="G1419" s="104"/>
      <c r="H1419" s="104"/>
      <c r="I1419" s="104"/>
    </row>
    <row r="1420" spans="2:9" ht="35.1" customHeight="1">
      <c r="B1420" s="211"/>
      <c r="C1420" s="104"/>
      <c r="D1420" s="201"/>
      <c r="E1420" s="104"/>
      <c r="F1420" s="104"/>
      <c r="G1420" s="104"/>
      <c r="H1420" s="104"/>
      <c r="I1420" s="104"/>
    </row>
    <row r="1421" spans="2:9" ht="35.1" customHeight="1">
      <c r="B1421" s="211"/>
      <c r="C1421" s="104"/>
      <c r="D1421" s="201"/>
      <c r="E1421" s="104"/>
      <c r="F1421" s="104"/>
      <c r="G1421" s="104"/>
      <c r="H1421" s="104"/>
      <c r="I1421" s="104"/>
    </row>
    <row r="1422" spans="2:9" ht="35.1" customHeight="1">
      <c r="B1422" s="211"/>
      <c r="C1422" s="104"/>
      <c r="D1422" s="201"/>
      <c r="E1422" s="104"/>
      <c r="F1422" s="104"/>
      <c r="G1422" s="104"/>
      <c r="H1422" s="104"/>
      <c r="I1422" s="104"/>
    </row>
    <row r="1423" spans="2:9" ht="35.1" customHeight="1">
      <c r="B1423" s="211"/>
      <c r="C1423" s="104"/>
      <c r="D1423" s="201"/>
      <c r="E1423" s="104"/>
      <c r="F1423" s="104"/>
      <c r="G1423" s="104"/>
      <c r="H1423" s="104"/>
      <c r="I1423" s="104"/>
    </row>
    <row r="1424" spans="2:9" ht="35.1" customHeight="1">
      <c r="B1424" s="211"/>
      <c r="C1424" s="104"/>
      <c r="D1424" s="201"/>
      <c r="E1424" s="104"/>
      <c r="F1424" s="104"/>
      <c r="G1424" s="104"/>
      <c r="H1424" s="104"/>
      <c r="I1424" s="104"/>
    </row>
    <row r="1425" spans="2:9" ht="35.1" customHeight="1">
      <c r="B1425" s="211"/>
      <c r="C1425" s="104"/>
      <c r="D1425" s="201"/>
      <c r="E1425" s="104"/>
      <c r="F1425" s="104"/>
      <c r="G1425" s="104"/>
      <c r="H1425" s="104"/>
      <c r="I1425" s="104"/>
    </row>
    <row r="1426" spans="2:9" ht="35.1" customHeight="1">
      <c r="B1426" s="211"/>
      <c r="C1426" s="104"/>
      <c r="D1426" s="201"/>
      <c r="E1426" s="104"/>
      <c r="F1426" s="104"/>
      <c r="G1426" s="104"/>
      <c r="H1426" s="104"/>
      <c r="I1426" s="104"/>
    </row>
    <row r="1427" spans="2:9" ht="35.1" customHeight="1">
      <c r="B1427" s="211"/>
      <c r="C1427" s="104"/>
      <c r="D1427" s="201"/>
      <c r="E1427" s="104"/>
      <c r="F1427" s="104"/>
      <c r="G1427" s="104"/>
      <c r="H1427" s="104"/>
      <c r="I1427" s="104"/>
    </row>
    <row r="1428" spans="2:9" ht="35.1" customHeight="1">
      <c r="B1428" s="211"/>
      <c r="C1428" s="104"/>
      <c r="D1428" s="201"/>
      <c r="E1428" s="104"/>
      <c r="F1428" s="104"/>
      <c r="G1428" s="104"/>
      <c r="H1428" s="104"/>
      <c r="I1428" s="104"/>
    </row>
    <row r="1429" spans="2:9" ht="35.1" customHeight="1">
      <c r="B1429" s="211"/>
      <c r="C1429" s="104"/>
      <c r="D1429" s="201"/>
      <c r="E1429" s="104"/>
      <c r="F1429" s="104"/>
      <c r="G1429" s="104"/>
      <c r="H1429" s="104"/>
      <c r="I1429" s="104"/>
    </row>
    <row r="1430" spans="2:9" ht="35.1" customHeight="1">
      <c r="B1430" s="211"/>
      <c r="C1430" s="104"/>
      <c r="D1430" s="201"/>
      <c r="E1430" s="104"/>
      <c r="F1430" s="104"/>
      <c r="G1430" s="104"/>
      <c r="H1430" s="104"/>
      <c r="I1430" s="104"/>
    </row>
    <row r="1431" spans="2:9" ht="35.1" customHeight="1">
      <c r="B1431" s="211"/>
      <c r="C1431" s="104"/>
      <c r="D1431" s="201"/>
      <c r="E1431" s="104"/>
      <c r="F1431" s="104"/>
      <c r="G1431" s="104"/>
      <c r="H1431" s="104"/>
      <c r="I1431" s="104"/>
    </row>
    <row r="1432" spans="2:9" ht="35.1" customHeight="1">
      <c r="B1432" s="211"/>
      <c r="C1432" s="104"/>
      <c r="D1432" s="201"/>
      <c r="E1432" s="104"/>
      <c r="F1432" s="104"/>
      <c r="G1432" s="104"/>
      <c r="H1432" s="104"/>
      <c r="I1432" s="104"/>
    </row>
    <row r="1433" spans="2:9" ht="35.1" customHeight="1">
      <c r="B1433" s="211"/>
      <c r="C1433" s="104"/>
      <c r="D1433" s="201"/>
      <c r="E1433" s="104"/>
      <c r="F1433" s="104"/>
      <c r="G1433" s="104"/>
      <c r="H1433" s="104"/>
      <c r="I1433" s="104"/>
    </row>
    <row r="1434" spans="2:9" ht="35.1" customHeight="1">
      <c r="B1434" s="211"/>
      <c r="C1434" s="104"/>
      <c r="D1434" s="201"/>
      <c r="E1434" s="104"/>
      <c r="F1434" s="104"/>
      <c r="G1434" s="104"/>
      <c r="H1434" s="104"/>
      <c r="I1434" s="104"/>
    </row>
    <row r="1435" spans="2:9" ht="35.1" customHeight="1">
      <c r="B1435" s="211"/>
      <c r="C1435" s="104"/>
      <c r="D1435" s="201"/>
      <c r="E1435" s="104"/>
      <c r="F1435" s="104"/>
      <c r="G1435" s="104"/>
      <c r="H1435" s="104"/>
      <c r="I1435" s="104"/>
    </row>
    <row r="1436" spans="2:9" ht="35.1" customHeight="1">
      <c r="B1436" s="211"/>
      <c r="C1436" s="104"/>
      <c r="D1436" s="201"/>
      <c r="E1436" s="104"/>
      <c r="F1436" s="104"/>
      <c r="G1436" s="104"/>
      <c r="H1436" s="104"/>
      <c r="I1436" s="104"/>
    </row>
    <row r="1437" spans="2:9" ht="35.1" customHeight="1">
      <c r="B1437" s="211"/>
      <c r="C1437" s="104"/>
      <c r="D1437" s="201"/>
      <c r="E1437" s="104"/>
      <c r="F1437" s="104"/>
      <c r="G1437" s="104"/>
      <c r="H1437" s="104"/>
      <c r="I1437" s="104"/>
    </row>
    <row r="1438" spans="2:9" ht="35.1" customHeight="1">
      <c r="B1438" s="211"/>
      <c r="C1438" s="104"/>
      <c r="D1438" s="201"/>
      <c r="E1438" s="104"/>
      <c r="F1438" s="104"/>
      <c r="G1438" s="104"/>
      <c r="H1438" s="104"/>
      <c r="I1438" s="104"/>
    </row>
    <row r="1439" spans="2:9" ht="35.1" customHeight="1">
      <c r="B1439" s="211"/>
      <c r="C1439" s="104"/>
      <c r="D1439" s="201"/>
      <c r="E1439" s="104"/>
      <c r="F1439" s="104"/>
      <c r="G1439" s="104"/>
      <c r="H1439" s="104"/>
      <c r="I1439" s="104"/>
    </row>
    <row r="1440" spans="2:9" ht="35.1" customHeight="1">
      <c r="B1440" s="211"/>
      <c r="C1440" s="104"/>
      <c r="D1440" s="201"/>
      <c r="E1440" s="104"/>
      <c r="F1440" s="104"/>
      <c r="G1440" s="104"/>
      <c r="H1440" s="104"/>
      <c r="I1440" s="104"/>
    </row>
    <row r="1441" spans="2:9" ht="35.1" customHeight="1">
      <c r="B1441" s="211"/>
      <c r="C1441" s="104"/>
      <c r="D1441" s="201"/>
      <c r="E1441" s="104"/>
      <c r="F1441" s="104"/>
      <c r="G1441" s="104"/>
      <c r="H1441" s="104"/>
      <c r="I1441" s="104"/>
    </row>
    <row r="1442" spans="2:9" ht="35.1" customHeight="1">
      <c r="B1442" s="211"/>
      <c r="C1442" s="104"/>
      <c r="D1442" s="201"/>
      <c r="E1442" s="104"/>
      <c r="F1442" s="104"/>
      <c r="G1442" s="104"/>
      <c r="H1442" s="104"/>
      <c r="I1442" s="104"/>
    </row>
    <row r="1443" spans="2:9" ht="35.1" customHeight="1">
      <c r="B1443" s="211"/>
      <c r="C1443" s="104"/>
      <c r="D1443" s="201"/>
      <c r="E1443" s="104"/>
      <c r="F1443" s="104"/>
      <c r="G1443" s="104"/>
      <c r="H1443" s="104"/>
      <c r="I1443" s="104"/>
    </row>
    <row r="1444" spans="2:9" ht="35.1" customHeight="1">
      <c r="B1444" s="211"/>
      <c r="C1444" s="104"/>
      <c r="D1444" s="201"/>
      <c r="E1444" s="104"/>
      <c r="F1444" s="104"/>
      <c r="G1444" s="104"/>
      <c r="H1444" s="104"/>
      <c r="I1444" s="104"/>
    </row>
    <row r="1445" spans="2:9" ht="35.1" customHeight="1">
      <c r="B1445" s="211"/>
      <c r="C1445" s="104"/>
      <c r="D1445" s="201"/>
      <c r="E1445" s="104"/>
      <c r="F1445" s="104"/>
      <c r="G1445" s="104"/>
      <c r="H1445" s="104"/>
      <c r="I1445" s="104"/>
    </row>
    <row r="1446" spans="2:9" ht="35.1" customHeight="1">
      <c r="B1446" s="211"/>
      <c r="C1446" s="104"/>
      <c r="D1446" s="201"/>
      <c r="E1446" s="104"/>
      <c r="F1446" s="104"/>
      <c r="G1446" s="104"/>
      <c r="H1446" s="104"/>
      <c r="I1446" s="104"/>
    </row>
    <row r="1447" spans="2:9" ht="35.1" customHeight="1">
      <c r="B1447" s="211"/>
      <c r="C1447" s="104"/>
      <c r="D1447" s="201"/>
      <c r="E1447" s="104"/>
      <c r="F1447" s="104"/>
      <c r="G1447" s="104"/>
      <c r="H1447" s="104"/>
      <c r="I1447" s="104"/>
    </row>
    <row r="1448" spans="2:9" ht="35.1" customHeight="1">
      <c r="B1448" s="211"/>
      <c r="C1448" s="104"/>
      <c r="D1448" s="201"/>
      <c r="E1448" s="104"/>
      <c r="F1448" s="104"/>
      <c r="G1448" s="104"/>
      <c r="H1448" s="104"/>
      <c r="I1448" s="104"/>
    </row>
    <row r="1449" spans="2:9" ht="35.1" customHeight="1">
      <c r="B1449" s="211"/>
      <c r="C1449" s="104"/>
      <c r="D1449" s="201"/>
      <c r="E1449" s="104"/>
      <c r="F1449" s="104"/>
      <c r="G1449" s="104"/>
      <c r="H1449" s="104"/>
      <c r="I1449" s="104"/>
    </row>
    <row r="1450" spans="2:9" ht="35.1" customHeight="1">
      <c r="B1450" s="211"/>
      <c r="C1450" s="104"/>
      <c r="D1450" s="201"/>
      <c r="E1450" s="104"/>
      <c r="F1450" s="104"/>
      <c r="G1450" s="104"/>
      <c r="H1450" s="104"/>
      <c r="I1450" s="104"/>
    </row>
    <row r="1451" spans="2:9" ht="35.1" customHeight="1">
      <c r="B1451" s="211"/>
      <c r="C1451" s="104"/>
      <c r="D1451" s="201"/>
      <c r="E1451" s="104"/>
      <c r="F1451" s="104"/>
      <c r="G1451" s="104"/>
      <c r="H1451" s="104"/>
      <c r="I1451" s="104"/>
    </row>
    <row r="1452" spans="2:9" ht="35.1" customHeight="1">
      <c r="B1452" s="211"/>
      <c r="C1452" s="104"/>
      <c r="D1452" s="201"/>
      <c r="E1452" s="104"/>
      <c r="F1452" s="104"/>
      <c r="G1452" s="104"/>
      <c r="H1452" s="104"/>
      <c r="I1452" s="104"/>
    </row>
    <row r="1453" spans="2:9" ht="35.1" customHeight="1">
      <c r="B1453" s="211"/>
      <c r="C1453" s="104"/>
      <c r="D1453" s="201"/>
      <c r="E1453" s="104"/>
      <c r="F1453" s="104"/>
      <c r="G1453" s="104"/>
      <c r="H1453" s="104"/>
      <c r="I1453" s="104"/>
    </row>
    <row r="1454" spans="2:9" ht="35.1" customHeight="1">
      <c r="B1454" s="211"/>
      <c r="C1454" s="104"/>
      <c r="D1454" s="201"/>
      <c r="E1454" s="104"/>
      <c r="F1454" s="104"/>
      <c r="G1454" s="104"/>
      <c r="H1454" s="104"/>
      <c r="I1454" s="104"/>
    </row>
    <row r="1455" spans="2:9" ht="35.1" customHeight="1">
      <c r="B1455" s="211"/>
      <c r="C1455" s="104"/>
      <c r="D1455" s="201"/>
      <c r="E1455" s="104"/>
      <c r="F1455" s="104"/>
      <c r="G1455" s="104"/>
      <c r="H1455" s="104"/>
      <c r="I1455" s="104"/>
    </row>
    <row r="1456" spans="2:9" ht="35.1" customHeight="1">
      <c r="B1456" s="211"/>
      <c r="C1456" s="104"/>
      <c r="D1456" s="201"/>
      <c r="E1456" s="104"/>
      <c r="F1456" s="104"/>
      <c r="G1456" s="104"/>
      <c r="H1456" s="104"/>
      <c r="I1456" s="104"/>
    </row>
    <row r="1457" spans="2:9" ht="35.1" customHeight="1">
      <c r="B1457" s="211"/>
      <c r="C1457" s="104"/>
      <c r="D1457" s="201"/>
      <c r="E1457" s="104"/>
      <c r="F1457" s="104"/>
      <c r="G1457" s="104"/>
      <c r="H1457" s="104"/>
      <c r="I1457" s="104"/>
    </row>
    <row r="1458" spans="2:9" ht="35.1" customHeight="1">
      <c r="B1458" s="211"/>
      <c r="C1458" s="104"/>
      <c r="D1458" s="201"/>
      <c r="E1458" s="104"/>
      <c r="F1458" s="104"/>
      <c r="G1458" s="104"/>
      <c r="H1458" s="104"/>
      <c r="I1458" s="104"/>
    </row>
    <row r="1459" spans="2:9" ht="35.1" customHeight="1">
      <c r="B1459" s="211"/>
      <c r="C1459" s="104"/>
      <c r="D1459" s="201"/>
      <c r="E1459" s="104"/>
      <c r="F1459" s="104"/>
      <c r="G1459" s="104"/>
      <c r="H1459" s="104"/>
      <c r="I1459" s="104"/>
    </row>
    <row r="1460" spans="2:9" ht="35.1" customHeight="1">
      <c r="B1460" s="211"/>
      <c r="C1460" s="104"/>
      <c r="D1460" s="201"/>
      <c r="E1460" s="104"/>
      <c r="F1460" s="104"/>
      <c r="G1460" s="104"/>
      <c r="H1460" s="104"/>
      <c r="I1460" s="104"/>
    </row>
    <row r="1461" spans="2:9" ht="35.1" customHeight="1">
      <c r="B1461" s="211"/>
      <c r="C1461" s="104"/>
      <c r="D1461" s="201"/>
      <c r="E1461" s="104"/>
      <c r="F1461" s="104"/>
      <c r="G1461" s="104"/>
      <c r="H1461" s="104"/>
      <c r="I1461" s="104"/>
    </row>
    <row r="1462" spans="2:9" ht="35.1" customHeight="1">
      <c r="B1462" s="211"/>
      <c r="C1462" s="104"/>
      <c r="D1462" s="201"/>
      <c r="E1462" s="104"/>
      <c r="F1462" s="104"/>
      <c r="G1462" s="104"/>
      <c r="H1462" s="104"/>
      <c r="I1462" s="104"/>
    </row>
    <row r="1463" spans="2:9" ht="35.1" customHeight="1">
      <c r="B1463" s="211"/>
      <c r="C1463" s="104"/>
      <c r="D1463" s="201"/>
      <c r="E1463" s="104"/>
      <c r="F1463" s="104"/>
      <c r="G1463" s="104"/>
      <c r="H1463" s="104"/>
      <c r="I1463" s="104"/>
    </row>
    <row r="1464" spans="2:9" ht="35.1" customHeight="1">
      <c r="B1464" s="211"/>
      <c r="C1464" s="104"/>
      <c r="D1464" s="201"/>
      <c r="E1464" s="104"/>
      <c r="F1464" s="104"/>
      <c r="G1464" s="104"/>
      <c r="H1464" s="104"/>
      <c r="I1464" s="104"/>
    </row>
    <row r="1465" spans="2:9" ht="35.1" customHeight="1">
      <c r="B1465" s="211"/>
      <c r="C1465" s="104"/>
      <c r="D1465" s="201"/>
      <c r="E1465" s="104"/>
      <c r="F1465" s="104"/>
      <c r="G1465" s="104"/>
      <c r="H1465" s="104"/>
      <c r="I1465" s="104"/>
    </row>
    <row r="1466" spans="2:9" ht="35.1" customHeight="1">
      <c r="B1466" s="211"/>
      <c r="C1466" s="104"/>
      <c r="D1466" s="201"/>
      <c r="E1466" s="104"/>
      <c r="F1466" s="104"/>
      <c r="G1466" s="104"/>
      <c r="H1466" s="104"/>
      <c r="I1466" s="104"/>
    </row>
    <row r="1467" spans="2:9" ht="35.1" customHeight="1">
      <c r="B1467" s="211"/>
      <c r="C1467" s="104"/>
      <c r="D1467" s="201"/>
      <c r="E1467" s="104"/>
      <c r="F1467" s="104"/>
      <c r="G1467" s="104"/>
      <c r="H1467" s="104"/>
      <c r="I1467" s="104"/>
    </row>
    <row r="1468" spans="2:9" ht="35.1" customHeight="1">
      <c r="B1468" s="211"/>
      <c r="C1468" s="104"/>
      <c r="D1468" s="201"/>
      <c r="E1468" s="104"/>
      <c r="F1468" s="104"/>
      <c r="G1468" s="104"/>
      <c r="H1468" s="104"/>
      <c r="I1468" s="104"/>
    </row>
    <row r="1469" spans="2:9" ht="35.1" customHeight="1">
      <c r="B1469" s="211"/>
      <c r="C1469" s="104"/>
      <c r="D1469" s="201"/>
      <c r="E1469" s="104"/>
      <c r="F1469" s="104"/>
      <c r="G1469" s="104"/>
      <c r="H1469" s="104"/>
      <c r="I1469" s="104"/>
    </row>
    <row r="1470" spans="2:9" ht="35.1" customHeight="1">
      <c r="B1470" s="211"/>
      <c r="C1470" s="104"/>
      <c r="D1470" s="201"/>
      <c r="E1470" s="104"/>
      <c r="F1470" s="104"/>
      <c r="G1470" s="104"/>
      <c r="H1470" s="104"/>
      <c r="I1470" s="104"/>
    </row>
    <row r="1471" spans="2:9" ht="35.1" customHeight="1">
      <c r="B1471" s="211"/>
      <c r="C1471" s="104"/>
      <c r="D1471" s="201"/>
      <c r="E1471" s="104"/>
      <c r="F1471" s="104"/>
      <c r="G1471" s="104"/>
      <c r="H1471" s="104"/>
      <c r="I1471" s="104"/>
    </row>
    <row r="1472" spans="2:9" ht="35.1" customHeight="1">
      <c r="B1472" s="211"/>
      <c r="C1472" s="104"/>
      <c r="D1472" s="201"/>
      <c r="E1472" s="104"/>
      <c r="F1472" s="104"/>
      <c r="G1472" s="104"/>
      <c r="H1472" s="104"/>
      <c r="I1472" s="104"/>
    </row>
    <row r="1473" spans="2:9" ht="35.1" customHeight="1">
      <c r="B1473" s="211"/>
      <c r="C1473" s="104"/>
      <c r="D1473" s="201"/>
      <c r="E1473" s="104"/>
      <c r="F1473" s="104"/>
      <c r="G1473" s="104"/>
      <c r="H1473" s="104"/>
      <c r="I1473" s="104"/>
    </row>
    <row r="1474" spans="2:9" ht="35.1" customHeight="1">
      <c r="B1474" s="211"/>
      <c r="C1474" s="104"/>
      <c r="D1474" s="201"/>
      <c r="E1474" s="104"/>
      <c r="F1474" s="104"/>
      <c r="G1474" s="104"/>
      <c r="H1474" s="104"/>
      <c r="I1474" s="104"/>
    </row>
    <row r="1475" spans="2:9" ht="35.1" customHeight="1">
      <c r="B1475" s="211"/>
      <c r="C1475" s="104"/>
      <c r="D1475" s="201"/>
      <c r="E1475" s="104"/>
      <c r="F1475" s="104"/>
      <c r="G1475" s="104"/>
      <c r="H1475" s="104"/>
      <c r="I1475" s="104"/>
    </row>
    <row r="1476" spans="2:9" ht="35.1" customHeight="1">
      <c r="B1476" s="211"/>
      <c r="C1476" s="104"/>
      <c r="D1476" s="201"/>
      <c r="E1476" s="104"/>
      <c r="F1476" s="104"/>
      <c r="G1476" s="104"/>
      <c r="H1476" s="104"/>
      <c r="I1476" s="104"/>
    </row>
    <row r="1477" spans="2:9" ht="35.1" customHeight="1">
      <c r="B1477" s="211"/>
      <c r="C1477" s="104"/>
      <c r="D1477" s="201"/>
      <c r="E1477" s="104"/>
      <c r="F1477" s="104"/>
      <c r="G1477" s="104"/>
      <c r="H1477" s="104"/>
      <c r="I1477" s="104"/>
    </row>
    <row r="1478" spans="2:9" ht="35.1" customHeight="1">
      <c r="B1478" s="211"/>
      <c r="C1478" s="104"/>
      <c r="D1478" s="201"/>
      <c r="E1478" s="104"/>
      <c r="F1478" s="104"/>
      <c r="G1478" s="104"/>
      <c r="H1478" s="104"/>
      <c r="I1478" s="104"/>
    </row>
    <row r="1479" spans="2:9" ht="35.1" customHeight="1">
      <c r="B1479" s="211"/>
      <c r="C1479" s="104"/>
      <c r="D1479" s="201"/>
      <c r="E1479" s="104"/>
      <c r="F1479" s="104"/>
      <c r="G1479" s="104"/>
      <c r="H1479" s="104"/>
      <c r="I1479" s="104"/>
    </row>
    <row r="1480" spans="2:9" ht="35.1" customHeight="1">
      <c r="B1480" s="211"/>
      <c r="C1480" s="104"/>
      <c r="D1480" s="201"/>
      <c r="E1480" s="104"/>
      <c r="F1480" s="104"/>
      <c r="G1480" s="104"/>
      <c r="H1480" s="104"/>
      <c r="I1480" s="104"/>
    </row>
    <row r="1481" spans="2:9" ht="35.1" customHeight="1">
      <c r="B1481" s="211"/>
      <c r="C1481" s="104"/>
      <c r="D1481" s="201"/>
      <c r="E1481" s="104"/>
      <c r="F1481" s="104"/>
      <c r="G1481" s="104"/>
      <c r="H1481" s="104"/>
      <c r="I1481" s="104"/>
    </row>
    <row r="1482" spans="2:9" ht="35.1" customHeight="1">
      <c r="B1482" s="211"/>
      <c r="C1482" s="104"/>
      <c r="D1482" s="201"/>
      <c r="E1482" s="104"/>
      <c r="F1482" s="104"/>
      <c r="G1482" s="104"/>
      <c r="H1482" s="104"/>
      <c r="I1482" s="104"/>
    </row>
    <row r="1483" spans="2:9" ht="35.1" customHeight="1">
      <c r="B1483" s="211"/>
      <c r="C1483" s="104"/>
      <c r="D1483" s="201"/>
      <c r="E1483" s="104"/>
      <c r="F1483" s="104"/>
      <c r="G1483" s="104"/>
      <c r="H1483" s="104"/>
      <c r="I1483" s="104"/>
    </row>
    <row r="1484" spans="2:9" ht="35.1" customHeight="1">
      <c r="B1484" s="211"/>
      <c r="C1484" s="104"/>
      <c r="D1484" s="201"/>
      <c r="E1484" s="104"/>
      <c r="F1484" s="104"/>
      <c r="G1484" s="104"/>
      <c r="H1484" s="104"/>
      <c r="I1484" s="104"/>
    </row>
    <row r="1485" spans="2:9" ht="35.1" customHeight="1">
      <c r="B1485" s="211"/>
      <c r="C1485" s="104"/>
      <c r="D1485" s="201"/>
      <c r="E1485" s="104"/>
      <c r="F1485" s="104"/>
      <c r="G1485" s="104"/>
      <c r="H1485" s="104"/>
      <c r="I1485" s="104"/>
    </row>
    <row r="1486" spans="2:9" ht="35.1" customHeight="1">
      <c r="B1486" s="211"/>
      <c r="C1486" s="104"/>
      <c r="D1486" s="201"/>
      <c r="E1486" s="104"/>
      <c r="F1486" s="104"/>
      <c r="G1486" s="104"/>
      <c r="H1486" s="104"/>
      <c r="I1486" s="104"/>
    </row>
    <row r="1487" spans="2:9" ht="35.1" customHeight="1">
      <c r="B1487" s="211"/>
      <c r="C1487" s="104"/>
      <c r="D1487" s="201"/>
      <c r="E1487" s="104"/>
      <c r="F1487" s="104"/>
      <c r="G1487" s="104"/>
      <c r="H1487" s="104"/>
      <c r="I1487" s="104"/>
    </row>
    <row r="1488" spans="2:9" ht="35.1" customHeight="1">
      <c r="B1488" s="211"/>
      <c r="C1488" s="104"/>
      <c r="D1488" s="201"/>
      <c r="E1488" s="104"/>
      <c r="F1488" s="104"/>
      <c r="G1488" s="104"/>
      <c r="H1488" s="104"/>
      <c r="I1488" s="104"/>
    </row>
    <row r="1489" spans="2:9" ht="35.1" customHeight="1">
      <c r="B1489" s="211"/>
      <c r="C1489" s="104"/>
      <c r="D1489" s="201"/>
      <c r="E1489" s="104"/>
      <c r="F1489" s="104"/>
      <c r="G1489" s="104"/>
      <c r="H1489" s="104"/>
      <c r="I1489" s="104"/>
    </row>
    <row r="1490" spans="2:9" ht="35.1" customHeight="1">
      <c r="B1490" s="211"/>
      <c r="C1490" s="104"/>
      <c r="D1490" s="201"/>
      <c r="E1490" s="104"/>
      <c r="F1490" s="104"/>
      <c r="G1490" s="104"/>
      <c r="H1490" s="104"/>
      <c r="I1490" s="104"/>
    </row>
    <row r="1491" spans="2:9" ht="35.1" customHeight="1">
      <c r="B1491" s="211"/>
      <c r="C1491" s="104"/>
      <c r="D1491" s="201"/>
      <c r="E1491" s="104"/>
      <c r="F1491" s="104"/>
      <c r="G1491" s="104"/>
      <c r="H1491" s="104"/>
      <c r="I1491" s="104"/>
    </row>
    <row r="1492" spans="2:9" ht="35.1" customHeight="1">
      <c r="B1492" s="211"/>
      <c r="C1492" s="104"/>
      <c r="D1492" s="201"/>
      <c r="E1492" s="104"/>
      <c r="F1492" s="104"/>
      <c r="G1492" s="104"/>
      <c r="H1492" s="104"/>
      <c r="I1492" s="104"/>
    </row>
    <row r="1493" spans="2:9" ht="35.1" customHeight="1">
      <c r="B1493" s="211"/>
      <c r="C1493" s="104"/>
      <c r="D1493" s="201"/>
      <c r="E1493" s="104"/>
      <c r="F1493" s="104"/>
      <c r="G1493" s="104"/>
      <c r="H1493" s="104"/>
      <c r="I1493" s="104"/>
    </row>
    <row r="1494" spans="2:9" ht="35.1" customHeight="1">
      <c r="B1494" s="211"/>
      <c r="C1494" s="104"/>
      <c r="D1494" s="201"/>
      <c r="E1494" s="104"/>
      <c r="F1494" s="104"/>
      <c r="G1494" s="104"/>
      <c r="H1494" s="104"/>
      <c r="I1494" s="104"/>
    </row>
    <row r="1495" spans="2:9" ht="35.1" customHeight="1">
      <c r="B1495" s="211"/>
      <c r="C1495" s="104"/>
      <c r="D1495" s="201"/>
      <c r="E1495" s="104"/>
      <c r="F1495" s="104"/>
      <c r="G1495" s="104"/>
      <c r="H1495" s="104"/>
      <c r="I1495" s="104"/>
    </row>
    <row r="1496" spans="2:9" ht="35.1" customHeight="1">
      <c r="B1496" s="211"/>
      <c r="C1496" s="104"/>
      <c r="D1496" s="201"/>
      <c r="E1496" s="104"/>
      <c r="F1496" s="104"/>
      <c r="G1496" s="104"/>
      <c r="H1496" s="104"/>
      <c r="I1496" s="104"/>
    </row>
    <row r="1497" spans="2:9" ht="35.1" customHeight="1">
      <c r="B1497" s="211"/>
      <c r="C1497" s="104"/>
      <c r="D1497" s="201"/>
      <c r="E1497" s="104"/>
      <c r="F1497" s="104"/>
      <c r="G1497" s="104"/>
      <c r="H1497" s="104"/>
      <c r="I1497" s="104"/>
    </row>
    <row r="1498" spans="2:9" ht="35.1" customHeight="1">
      <c r="B1498" s="211"/>
      <c r="C1498" s="104"/>
      <c r="D1498" s="201"/>
      <c r="E1498" s="104"/>
      <c r="F1498" s="104"/>
      <c r="G1498" s="104"/>
      <c r="H1498" s="104"/>
      <c r="I1498" s="104"/>
    </row>
    <row r="1499" spans="2:9" ht="35.1" customHeight="1">
      <c r="B1499" s="211"/>
      <c r="C1499" s="104"/>
      <c r="D1499" s="201"/>
      <c r="E1499" s="104"/>
      <c r="F1499" s="104"/>
      <c r="G1499" s="104"/>
      <c r="H1499" s="104"/>
      <c r="I1499" s="104"/>
    </row>
    <row r="1500" spans="2:9" ht="35.1" customHeight="1">
      <c r="B1500" s="211"/>
      <c r="C1500" s="104"/>
      <c r="D1500" s="201"/>
      <c r="E1500" s="104"/>
      <c r="F1500" s="104"/>
      <c r="G1500" s="104"/>
      <c r="H1500" s="104"/>
      <c r="I1500" s="104"/>
    </row>
    <row r="1501" spans="2:9" ht="35.1" customHeight="1">
      <c r="B1501" s="211"/>
      <c r="C1501" s="104"/>
      <c r="D1501" s="201"/>
      <c r="E1501" s="104"/>
      <c r="F1501" s="104"/>
      <c r="G1501" s="104"/>
      <c r="H1501" s="104"/>
      <c r="I1501" s="104"/>
    </row>
    <row r="1502" spans="2:9" ht="35.1" customHeight="1">
      <c r="B1502" s="211"/>
      <c r="C1502" s="104"/>
      <c r="D1502" s="201"/>
      <c r="E1502" s="104"/>
      <c r="F1502" s="104"/>
      <c r="G1502" s="104"/>
      <c r="H1502" s="104"/>
      <c r="I1502" s="104"/>
    </row>
    <row r="1503" spans="2:9" ht="35.1" customHeight="1">
      <c r="B1503" s="211"/>
      <c r="C1503" s="104"/>
      <c r="D1503" s="201"/>
      <c r="E1503" s="104"/>
      <c r="F1503" s="104"/>
      <c r="G1503" s="104"/>
      <c r="H1503" s="104"/>
      <c r="I1503" s="104"/>
    </row>
    <row r="1504" spans="2:9" ht="35.1" customHeight="1">
      <c r="B1504" s="211"/>
      <c r="C1504" s="104"/>
      <c r="D1504" s="201"/>
      <c r="E1504" s="104"/>
      <c r="F1504" s="104"/>
      <c r="G1504" s="104"/>
      <c r="H1504" s="104"/>
      <c r="I1504" s="104"/>
    </row>
    <row r="1505" spans="2:9" ht="35.1" customHeight="1">
      <c r="B1505" s="211"/>
      <c r="C1505" s="104"/>
      <c r="D1505" s="201"/>
      <c r="E1505" s="104"/>
      <c r="F1505" s="104"/>
      <c r="G1505" s="104"/>
      <c r="H1505" s="104"/>
      <c r="I1505" s="104"/>
    </row>
    <row r="1506" spans="2:9" ht="35.1" customHeight="1">
      <c r="B1506" s="211"/>
      <c r="C1506" s="104"/>
      <c r="D1506" s="201"/>
      <c r="E1506" s="104"/>
      <c r="F1506" s="104"/>
      <c r="G1506" s="104"/>
      <c r="H1506" s="104"/>
      <c r="I1506" s="104"/>
    </row>
    <row r="1507" spans="2:9" ht="35.1" customHeight="1">
      <c r="B1507" s="211"/>
      <c r="C1507" s="104"/>
      <c r="D1507" s="201"/>
      <c r="E1507" s="104"/>
      <c r="F1507" s="104"/>
      <c r="G1507" s="104"/>
      <c r="H1507" s="104"/>
      <c r="I1507" s="104"/>
    </row>
    <row r="1508" spans="2:9" ht="35.1" customHeight="1">
      <c r="B1508" s="211"/>
      <c r="C1508" s="104"/>
      <c r="D1508" s="201"/>
      <c r="E1508" s="104"/>
      <c r="F1508" s="104"/>
      <c r="G1508" s="104"/>
      <c r="H1508" s="104"/>
      <c r="I1508" s="104"/>
    </row>
    <row r="1509" spans="2:9" ht="35.1" customHeight="1">
      <c r="B1509" s="211"/>
      <c r="C1509" s="104"/>
      <c r="D1509" s="201"/>
      <c r="E1509" s="104"/>
      <c r="F1509" s="104"/>
      <c r="G1509" s="104"/>
      <c r="H1509" s="104"/>
      <c r="I1509" s="104"/>
    </row>
    <row r="1510" spans="2:9" ht="35.1" customHeight="1">
      <c r="B1510" s="211"/>
      <c r="C1510" s="104"/>
      <c r="D1510" s="201"/>
      <c r="E1510" s="104"/>
      <c r="F1510" s="104"/>
      <c r="G1510" s="104"/>
      <c r="H1510" s="104"/>
      <c r="I1510" s="104"/>
    </row>
    <row r="1511" spans="2:9" ht="35.1" customHeight="1">
      <c r="B1511" s="211"/>
      <c r="C1511" s="104"/>
      <c r="D1511" s="201"/>
      <c r="E1511" s="104"/>
      <c r="F1511" s="104"/>
      <c r="G1511" s="104"/>
      <c r="H1511" s="104"/>
      <c r="I1511" s="104"/>
    </row>
    <row r="1512" spans="2:9" ht="35.1" customHeight="1">
      <c r="B1512" s="211"/>
      <c r="C1512" s="104"/>
      <c r="D1512" s="201"/>
      <c r="E1512" s="104"/>
      <c r="F1512" s="104"/>
      <c r="G1512" s="104"/>
      <c r="H1512" s="104"/>
      <c r="I1512" s="104"/>
    </row>
    <row r="1513" spans="2:9" ht="35.1" customHeight="1">
      <c r="B1513" s="211"/>
      <c r="C1513" s="104"/>
      <c r="D1513" s="201"/>
      <c r="E1513" s="104"/>
      <c r="F1513" s="104"/>
      <c r="G1513" s="104"/>
      <c r="H1513" s="104"/>
      <c r="I1513" s="104"/>
    </row>
    <row r="1514" spans="2:9" ht="35.1" customHeight="1">
      <c r="B1514" s="211"/>
      <c r="C1514" s="104"/>
      <c r="D1514" s="201"/>
      <c r="E1514" s="104"/>
      <c r="F1514" s="104"/>
      <c r="G1514" s="104"/>
      <c r="H1514" s="104"/>
      <c r="I1514" s="104"/>
    </row>
    <row r="1515" spans="2:9" ht="35.1" customHeight="1">
      <c r="B1515" s="211"/>
      <c r="C1515" s="104"/>
      <c r="D1515" s="201"/>
      <c r="E1515" s="104"/>
      <c r="F1515" s="104"/>
      <c r="G1515" s="104"/>
      <c r="H1515" s="104"/>
      <c r="I1515" s="104"/>
    </row>
    <row r="1516" spans="2:9" ht="35.1" customHeight="1">
      <c r="B1516" s="211"/>
      <c r="C1516" s="104"/>
      <c r="D1516" s="201"/>
      <c r="E1516" s="104"/>
      <c r="F1516" s="104"/>
      <c r="G1516" s="104"/>
      <c r="H1516" s="104"/>
      <c r="I1516" s="104"/>
    </row>
    <row r="1517" spans="2:9" ht="35.1" customHeight="1">
      <c r="B1517" s="211"/>
      <c r="C1517" s="104"/>
      <c r="D1517" s="201"/>
      <c r="E1517" s="104"/>
      <c r="F1517" s="104"/>
      <c r="G1517" s="104"/>
      <c r="H1517" s="104"/>
      <c r="I1517" s="104"/>
    </row>
    <row r="1518" spans="2:9" ht="35.1" customHeight="1">
      <c r="B1518" s="211"/>
      <c r="C1518" s="104"/>
      <c r="D1518" s="201"/>
      <c r="E1518" s="104"/>
      <c r="F1518" s="104"/>
      <c r="G1518" s="104"/>
      <c r="H1518" s="104"/>
      <c r="I1518" s="104"/>
    </row>
    <row r="1519" spans="2:9" ht="35.1" customHeight="1">
      <c r="B1519" s="211"/>
      <c r="C1519" s="104"/>
      <c r="D1519" s="201"/>
      <c r="E1519" s="104"/>
      <c r="F1519" s="104"/>
      <c r="G1519" s="104"/>
      <c r="H1519" s="104"/>
      <c r="I1519" s="104"/>
    </row>
    <row r="1520" spans="2:9" ht="35.1" customHeight="1">
      <c r="B1520" s="211"/>
      <c r="C1520" s="104"/>
      <c r="D1520" s="201"/>
      <c r="E1520" s="104"/>
      <c r="F1520" s="104"/>
      <c r="G1520" s="104"/>
      <c r="H1520" s="104"/>
      <c r="I1520" s="104"/>
    </row>
    <row r="1521" spans="2:9" ht="35.1" customHeight="1">
      <c r="B1521" s="211"/>
      <c r="C1521" s="104"/>
      <c r="D1521" s="201"/>
      <c r="E1521" s="104"/>
      <c r="F1521" s="104"/>
      <c r="G1521" s="104"/>
      <c r="H1521" s="104"/>
      <c r="I1521" s="104"/>
    </row>
    <row r="1522" spans="2:9" ht="35.1" customHeight="1">
      <c r="B1522" s="211"/>
      <c r="C1522" s="104"/>
      <c r="D1522" s="201"/>
      <c r="E1522" s="104"/>
      <c r="F1522" s="104"/>
      <c r="G1522" s="104"/>
      <c r="H1522" s="104"/>
      <c r="I1522" s="104"/>
    </row>
    <row r="1523" spans="2:9" ht="35.1" customHeight="1">
      <c r="B1523" s="211"/>
      <c r="C1523" s="104"/>
      <c r="D1523" s="201"/>
      <c r="E1523" s="104"/>
      <c r="F1523" s="104"/>
      <c r="G1523" s="104"/>
      <c r="H1523" s="104"/>
      <c r="I1523" s="104"/>
    </row>
    <row r="1524" spans="2:9" ht="35.1" customHeight="1">
      <c r="B1524" s="211"/>
      <c r="C1524" s="104"/>
      <c r="D1524" s="201"/>
      <c r="E1524" s="104"/>
      <c r="F1524" s="104"/>
      <c r="G1524" s="104"/>
      <c r="H1524" s="104"/>
      <c r="I1524" s="104"/>
    </row>
    <row r="1525" spans="2:9" ht="35.1" customHeight="1">
      <c r="B1525" s="211"/>
      <c r="C1525" s="104"/>
      <c r="D1525" s="201"/>
      <c r="E1525" s="104"/>
      <c r="F1525" s="104"/>
      <c r="G1525" s="104"/>
      <c r="H1525" s="104"/>
      <c r="I1525" s="104"/>
    </row>
    <row r="1526" spans="2:9" ht="35.1" customHeight="1">
      <c r="B1526" s="211"/>
      <c r="C1526" s="104"/>
      <c r="D1526" s="201"/>
      <c r="E1526" s="104"/>
      <c r="F1526" s="104"/>
      <c r="G1526" s="104"/>
      <c r="H1526" s="104"/>
      <c r="I1526" s="104"/>
    </row>
    <row r="1527" spans="2:9" ht="35.1" customHeight="1">
      <c r="B1527" s="211"/>
      <c r="C1527" s="104"/>
      <c r="D1527" s="201"/>
      <c r="E1527" s="104"/>
      <c r="F1527" s="104"/>
      <c r="G1527" s="104"/>
      <c r="H1527" s="104"/>
      <c r="I1527" s="104"/>
    </row>
    <row r="1528" spans="2:9" ht="35.1" customHeight="1">
      <c r="B1528" s="211"/>
      <c r="C1528" s="104"/>
      <c r="D1528" s="201"/>
      <c r="E1528" s="104"/>
      <c r="F1528" s="104"/>
      <c r="G1528" s="104"/>
      <c r="H1528" s="104"/>
      <c r="I1528" s="104"/>
    </row>
    <row r="1529" spans="2:9" ht="35.1" customHeight="1">
      <c r="B1529" s="211"/>
      <c r="C1529" s="104"/>
      <c r="D1529" s="201"/>
      <c r="E1529" s="104"/>
      <c r="F1529" s="104"/>
      <c r="G1529" s="104"/>
      <c r="H1529" s="104"/>
      <c r="I1529" s="104"/>
    </row>
    <row r="1530" spans="2:9" ht="35.1" customHeight="1">
      <c r="B1530" s="211"/>
      <c r="C1530" s="104"/>
      <c r="D1530" s="201"/>
      <c r="E1530" s="104"/>
      <c r="F1530" s="104"/>
      <c r="G1530" s="104"/>
      <c r="H1530" s="104"/>
      <c r="I1530" s="104"/>
    </row>
    <row r="1531" spans="2:9" ht="35.1" customHeight="1">
      <c r="B1531" s="211"/>
      <c r="C1531" s="104"/>
      <c r="D1531" s="201"/>
      <c r="E1531" s="104"/>
      <c r="F1531" s="104"/>
      <c r="G1531" s="104"/>
      <c r="H1531" s="104"/>
      <c r="I1531" s="104"/>
    </row>
    <row r="1532" spans="2:9" ht="35.1" customHeight="1">
      <c r="B1532" s="211"/>
      <c r="C1532" s="104"/>
      <c r="D1532" s="201"/>
      <c r="E1532" s="104"/>
      <c r="F1532" s="104"/>
      <c r="G1532" s="104"/>
      <c r="H1532" s="104"/>
      <c r="I1532" s="104"/>
    </row>
    <row r="1533" spans="2:9" ht="35.1" customHeight="1">
      <c r="B1533" s="211"/>
      <c r="C1533" s="104"/>
      <c r="D1533" s="201"/>
      <c r="E1533" s="104"/>
      <c r="F1533" s="104"/>
      <c r="G1533" s="104"/>
      <c r="H1533" s="104"/>
      <c r="I1533" s="104"/>
    </row>
    <row r="1534" spans="2:9" ht="35.1" customHeight="1">
      <c r="B1534" s="211"/>
      <c r="C1534" s="104"/>
      <c r="D1534" s="201"/>
      <c r="E1534" s="104"/>
      <c r="F1534" s="104"/>
      <c r="G1534" s="104"/>
      <c r="H1534" s="104"/>
      <c r="I1534" s="104"/>
    </row>
    <row r="1535" spans="2:9" ht="35.1" customHeight="1">
      <c r="B1535" s="211"/>
      <c r="C1535" s="104"/>
      <c r="D1535" s="201"/>
      <c r="E1535" s="104"/>
      <c r="F1535" s="104"/>
      <c r="G1535" s="104"/>
      <c r="H1535" s="104"/>
      <c r="I1535" s="104"/>
    </row>
    <row r="1536" spans="2:9" ht="35.1" customHeight="1">
      <c r="B1536" s="211"/>
      <c r="C1536" s="104"/>
      <c r="D1536" s="201"/>
      <c r="E1536" s="104"/>
      <c r="F1536" s="104"/>
      <c r="G1536" s="104"/>
      <c r="H1536" s="104"/>
      <c r="I1536" s="104"/>
    </row>
    <row r="1537" spans="2:9" ht="35.1" customHeight="1">
      <c r="B1537" s="211"/>
      <c r="C1537" s="104"/>
      <c r="D1537" s="201"/>
      <c r="E1537" s="104"/>
      <c r="F1537" s="104"/>
      <c r="G1537" s="104"/>
      <c r="H1537" s="104"/>
      <c r="I1537" s="104"/>
    </row>
    <row r="1538" spans="2:9" ht="35.1" customHeight="1">
      <c r="B1538" s="211"/>
      <c r="C1538" s="104"/>
      <c r="D1538" s="201"/>
      <c r="E1538" s="104"/>
      <c r="F1538" s="104"/>
      <c r="G1538" s="104"/>
      <c r="H1538" s="104"/>
      <c r="I1538" s="104"/>
    </row>
    <row r="1539" spans="2:9" ht="35.1" customHeight="1">
      <c r="B1539" s="211"/>
      <c r="C1539" s="104"/>
      <c r="D1539" s="201"/>
      <c r="E1539" s="104"/>
      <c r="F1539" s="104"/>
      <c r="G1539" s="104"/>
      <c r="H1539" s="104"/>
      <c r="I1539" s="104"/>
    </row>
    <row r="1540" spans="2:9" ht="35.1" customHeight="1">
      <c r="B1540" s="211"/>
      <c r="C1540" s="104"/>
      <c r="D1540" s="201"/>
      <c r="E1540" s="104"/>
      <c r="F1540" s="104"/>
      <c r="G1540" s="104"/>
      <c r="H1540" s="104"/>
      <c r="I1540" s="104"/>
    </row>
    <row r="1541" spans="2:9" ht="35.1" customHeight="1">
      <c r="B1541" s="211"/>
      <c r="C1541" s="104"/>
      <c r="D1541" s="201"/>
      <c r="E1541" s="104"/>
      <c r="F1541" s="104"/>
      <c r="G1541" s="104"/>
      <c r="H1541" s="104"/>
      <c r="I1541" s="104"/>
    </row>
    <row r="1542" spans="2:9" ht="35.1" customHeight="1">
      <c r="B1542" s="211"/>
      <c r="C1542" s="104"/>
      <c r="D1542" s="201"/>
      <c r="E1542" s="104"/>
      <c r="F1542" s="104"/>
      <c r="G1542" s="104"/>
      <c r="H1542" s="104"/>
      <c r="I1542" s="104"/>
    </row>
    <row r="1543" spans="2:9" ht="35.1" customHeight="1">
      <c r="B1543" s="211"/>
      <c r="C1543" s="104"/>
      <c r="D1543" s="201"/>
      <c r="E1543" s="104"/>
      <c r="F1543" s="104"/>
      <c r="G1543" s="104"/>
      <c r="H1543" s="104"/>
      <c r="I1543" s="104"/>
    </row>
    <row r="1544" spans="2:9" ht="35.1" customHeight="1">
      <c r="B1544" s="211"/>
      <c r="C1544" s="104"/>
      <c r="D1544" s="201"/>
      <c r="E1544" s="104"/>
      <c r="F1544" s="104"/>
      <c r="G1544" s="104"/>
      <c r="H1544" s="104"/>
      <c r="I1544" s="104"/>
    </row>
    <row r="1545" spans="2:9" ht="35.1" customHeight="1">
      <c r="B1545" s="211"/>
      <c r="C1545" s="104"/>
      <c r="D1545" s="201"/>
      <c r="E1545" s="104"/>
      <c r="F1545" s="104"/>
      <c r="G1545" s="104"/>
      <c r="H1545" s="104"/>
      <c r="I1545" s="104"/>
    </row>
    <row r="1546" spans="2:9" ht="35.1" customHeight="1">
      <c r="B1546" s="211"/>
      <c r="C1546" s="104"/>
      <c r="D1546" s="201"/>
      <c r="E1546" s="104"/>
      <c r="F1546" s="104"/>
      <c r="G1546" s="104"/>
      <c r="H1546" s="104"/>
      <c r="I1546" s="104"/>
    </row>
    <row r="1547" spans="2:9" ht="35.1" customHeight="1">
      <c r="B1547" s="211"/>
      <c r="C1547" s="104"/>
      <c r="D1547" s="201"/>
      <c r="E1547" s="104"/>
      <c r="F1547" s="104"/>
      <c r="G1547" s="104"/>
      <c r="H1547" s="104"/>
      <c r="I1547" s="104"/>
    </row>
    <row r="1548" spans="2:9" ht="35.1" customHeight="1">
      <c r="B1548" s="211"/>
      <c r="C1548" s="104"/>
      <c r="D1548" s="201"/>
      <c r="E1548" s="104"/>
      <c r="F1548" s="104"/>
      <c r="G1548" s="104"/>
      <c r="H1548" s="104"/>
      <c r="I1548" s="104"/>
    </row>
    <row r="1549" spans="2:9" ht="35.1" customHeight="1">
      <c r="B1549" s="211"/>
      <c r="C1549" s="104"/>
      <c r="D1549" s="201"/>
      <c r="E1549" s="104"/>
      <c r="F1549" s="104"/>
      <c r="G1549" s="104"/>
      <c r="H1549" s="104"/>
      <c r="I1549" s="104"/>
    </row>
    <row r="1550" spans="2:9" ht="35.1" customHeight="1">
      <c r="B1550" s="211"/>
      <c r="C1550" s="104"/>
      <c r="D1550" s="201"/>
      <c r="E1550" s="104"/>
      <c r="F1550" s="104"/>
      <c r="G1550" s="104"/>
      <c r="H1550" s="104"/>
      <c r="I1550" s="104"/>
    </row>
    <row r="1551" spans="2:9" ht="35.1" customHeight="1">
      <c r="B1551" s="211"/>
      <c r="C1551" s="104"/>
      <c r="D1551" s="201"/>
      <c r="E1551" s="104"/>
      <c r="F1551" s="104"/>
      <c r="G1551" s="104"/>
      <c r="H1551" s="104"/>
      <c r="I1551" s="104"/>
    </row>
    <row r="1552" spans="2:9" ht="35.1" customHeight="1">
      <c r="B1552" s="211"/>
      <c r="C1552" s="104"/>
      <c r="D1552" s="201"/>
      <c r="E1552" s="104"/>
      <c r="F1552" s="104"/>
      <c r="G1552" s="104"/>
      <c r="H1552" s="104"/>
      <c r="I1552" s="104"/>
    </row>
    <row r="1553" spans="2:9" ht="35.1" customHeight="1">
      <c r="B1553" s="211"/>
      <c r="C1553" s="104"/>
      <c r="D1553" s="201"/>
      <c r="E1553" s="104"/>
      <c r="F1553" s="104"/>
      <c r="G1553" s="104"/>
      <c r="H1553" s="104"/>
      <c r="I1553" s="104"/>
    </row>
    <row r="1554" spans="2:9" ht="35.1" customHeight="1">
      <c r="B1554" s="211"/>
      <c r="C1554" s="104"/>
      <c r="D1554" s="201"/>
      <c r="E1554" s="104"/>
      <c r="F1554" s="104"/>
      <c r="G1554" s="104"/>
      <c r="H1554" s="104"/>
      <c r="I1554" s="104"/>
    </row>
    <row r="1555" spans="2:9" ht="35.1" customHeight="1">
      <c r="B1555" s="211"/>
      <c r="C1555" s="104"/>
      <c r="D1555" s="201"/>
      <c r="E1555" s="104"/>
      <c r="F1555" s="104"/>
      <c r="G1555" s="104"/>
      <c r="H1555" s="104"/>
      <c r="I1555" s="104"/>
    </row>
    <row r="1556" spans="2:9" ht="35.1" customHeight="1">
      <c r="B1556" s="211"/>
      <c r="C1556" s="104"/>
      <c r="D1556" s="201"/>
      <c r="E1556" s="104"/>
      <c r="F1556" s="104"/>
      <c r="G1556" s="104"/>
      <c r="H1556" s="104"/>
      <c r="I1556" s="104"/>
    </row>
    <row r="1557" spans="2:9" ht="35.1" customHeight="1">
      <c r="B1557" s="211"/>
      <c r="C1557" s="104"/>
      <c r="D1557" s="201"/>
      <c r="E1557" s="104"/>
      <c r="F1557" s="104"/>
      <c r="G1557" s="104"/>
      <c r="H1557" s="104"/>
      <c r="I1557" s="104"/>
    </row>
    <row r="1558" spans="2:9" ht="35.1" customHeight="1">
      <c r="B1558" s="211"/>
      <c r="C1558" s="104"/>
      <c r="D1558" s="201"/>
      <c r="E1558" s="104"/>
      <c r="F1558" s="104"/>
      <c r="G1558" s="104"/>
      <c r="H1558" s="104"/>
      <c r="I1558" s="104"/>
    </row>
    <row r="1559" spans="2:9" ht="35.1" customHeight="1">
      <c r="B1559" s="211"/>
      <c r="C1559" s="104"/>
      <c r="D1559" s="201"/>
      <c r="E1559" s="104"/>
      <c r="F1559" s="104"/>
      <c r="G1559" s="104"/>
      <c r="H1559" s="104"/>
      <c r="I1559" s="104"/>
    </row>
    <row r="1560" spans="2:9" ht="35.1" customHeight="1">
      <c r="B1560" s="211"/>
      <c r="C1560" s="104"/>
      <c r="D1560" s="201"/>
      <c r="E1560" s="104"/>
      <c r="F1560" s="104"/>
      <c r="G1560" s="104"/>
      <c r="H1560" s="104"/>
      <c r="I1560" s="104"/>
    </row>
    <row r="1561" spans="2:9" ht="35.1" customHeight="1">
      <c r="B1561" s="211"/>
      <c r="C1561" s="104"/>
      <c r="D1561" s="201"/>
      <c r="E1561" s="104"/>
      <c r="F1561" s="104"/>
      <c r="G1561" s="104"/>
      <c r="H1561" s="104"/>
      <c r="I1561" s="104"/>
    </row>
    <row r="1562" spans="2:9" ht="35.1" customHeight="1">
      <c r="B1562" s="211"/>
      <c r="C1562" s="104"/>
      <c r="D1562" s="201"/>
      <c r="E1562" s="104"/>
      <c r="F1562" s="104"/>
      <c r="G1562" s="104"/>
      <c r="H1562" s="104"/>
      <c r="I1562" s="104"/>
    </row>
    <row r="1563" spans="2:9" ht="35.1" customHeight="1">
      <c r="B1563" s="211"/>
      <c r="C1563" s="104"/>
      <c r="D1563" s="201"/>
      <c r="E1563" s="104"/>
      <c r="F1563" s="104"/>
      <c r="G1563" s="104"/>
      <c r="H1563" s="104"/>
      <c r="I1563" s="104"/>
    </row>
    <row r="1564" spans="2:9" ht="35.1" customHeight="1">
      <c r="B1564" s="211"/>
      <c r="C1564" s="104"/>
      <c r="D1564" s="201"/>
      <c r="E1564" s="104"/>
      <c r="F1564" s="104"/>
      <c r="G1564" s="104"/>
      <c r="H1564" s="104"/>
      <c r="I1564" s="104"/>
    </row>
    <row r="1565" spans="2:9" ht="35.1" customHeight="1">
      <c r="B1565" s="211"/>
      <c r="C1565" s="104"/>
      <c r="D1565" s="201"/>
      <c r="E1565" s="104"/>
      <c r="F1565" s="104"/>
      <c r="G1565" s="104"/>
      <c r="H1565" s="104"/>
      <c r="I1565" s="104"/>
    </row>
    <row r="1566" spans="2:9" ht="35.1" customHeight="1">
      <c r="B1566" s="211"/>
      <c r="C1566" s="104"/>
      <c r="D1566" s="201"/>
      <c r="E1566" s="104"/>
      <c r="F1566" s="104"/>
      <c r="G1566" s="104"/>
      <c r="H1566" s="104"/>
      <c r="I1566" s="104"/>
    </row>
    <row r="1567" spans="2:9" ht="35.1" customHeight="1">
      <c r="B1567" s="211"/>
      <c r="C1567" s="104"/>
      <c r="D1567" s="201"/>
      <c r="E1567" s="104"/>
      <c r="F1567" s="104"/>
      <c r="G1567" s="104"/>
      <c r="H1567" s="104"/>
      <c r="I1567" s="104"/>
    </row>
    <row r="1568" spans="2:9" ht="35.1" customHeight="1">
      <c r="B1568" s="211"/>
      <c r="C1568" s="104"/>
      <c r="D1568" s="201"/>
      <c r="E1568" s="104"/>
      <c r="F1568" s="104"/>
      <c r="G1568" s="104"/>
      <c r="H1568" s="104"/>
      <c r="I1568" s="104"/>
    </row>
    <row r="1569" spans="2:9" ht="35.1" customHeight="1">
      <c r="B1569" s="211"/>
      <c r="C1569" s="104"/>
      <c r="D1569" s="201"/>
      <c r="E1569" s="104"/>
      <c r="F1569" s="104"/>
      <c r="G1569" s="104"/>
      <c r="H1569" s="104"/>
      <c r="I1569" s="104"/>
    </row>
    <row r="1570" spans="2:9" ht="35.1" customHeight="1">
      <c r="B1570" s="211"/>
      <c r="C1570" s="104"/>
      <c r="D1570" s="201"/>
      <c r="E1570" s="104"/>
      <c r="F1570" s="104"/>
      <c r="G1570" s="104"/>
      <c r="H1570" s="104"/>
      <c r="I1570" s="104"/>
    </row>
    <row r="1571" spans="2:9" ht="35.1" customHeight="1">
      <c r="B1571" s="211"/>
      <c r="C1571" s="104"/>
      <c r="D1571" s="201"/>
      <c r="E1571" s="104"/>
      <c r="F1571" s="104"/>
      <c r="G1571" s="104"/>
      <c r="H1571" s="104"/>
      <c r="I1571" s="104"/>
    </row>
    <row r="1572" spans="2:9" ht="35.1" customHeight="1">
      <c r="B1572" s="211"/>
      <c r="C1572" s="104"/>
      <c r="D1572" s="201"/>
      <c r="E1572" s="104"/>
      <c r="F1572" s="104"/>
      <c r="G1572" s="104"/>
      <c r="H1572" s="104"/>
      <c r="I1572" s="104"/>
    </row>
    <row r="1573" spans="2:9" ht="35.1" customHeight="1">
      <c r="B1573" s="211"/>
      <c r="C1573" s="104"/>
      <c r="D1573" s="201"/>
      <c r="E1573" s="104"/>
      <c r="F1573" s="104"/>
      <c r="G1573" s="104"/>
      <c r="H1573" s="104"/>
      <c r="I1573" s="104"/>
    </row>
    <row r="1574" spans="2:9" ht="35.1" customHeight="1">
      <c r="B1574" s="211"/>
      <c r="C1574" s="104"/>
      <c r="D1574" s="201"/>
      <c r="E1574" s="104"/>
      <c r="F1574" s="104"/>
      <c r="G1574" s="104"/>
      <c r="H1574" s="104"/>
      <c r="I1574" s="104"/>
    </row>
    <row r="1575" spans="2:9" ht="35.1" customHeight="1">
      <c r="B1575" s="211"/>
      <c r="C1575" s="104"/>
      <c r="D1575" s="201"/>
      <c r="E1575" s="104"/>
      <c r="F1575" s="104"/>
      <c r="G1575" s="104"/>
      <c r="H1575" s="104"/>
      <c r="I1575" s="104"/>
    </row>
    <row r="1576" spans="2:9" ht="35.1" customHeight="1">
      <c r="B1576" s="211"/>
      <c r="C1576" s="104"/>
      <c r="D1576" s="201"/>
      <c r="E1576" s="104"/>
      <c r="F1576" s="104"/>
      <c r="G1576" s="104"/>
      <c r="H1576" s="104"/>
      <c r="I1576" s="104"/>
    </row>
    <row r="1577" spans="2:9" ht="35.1" customHeight="1">
      <c r="B1577" s="211"/>
      <c r="C1577" s="104"/>
      <c r="D1577" s="201"/>
      <c r="E1577" s="104"/>
      <c r="F1577" s="104"/>
      <c r="G1577" s="104"/>
      <c r="H1577" s="104"/>
      <c r="I1577" s="104"/>
    </row>
    <row r="1578" spans="2:9" ht="35.1" customHeight="1">
      <c r="B1578" s="211"/>
      <c r="C1578" s="104"/>
      <c r="D1578" s="201"/>
      <c r="E1578" s="104"/>
      <c r="F1578" s="104"/>
      <c r="G1578" s="104"/>
      <c r="H1578" s="104"/>
      <c r="I1578" s="104"/>
    </row>
    <row r="1579" spans="2:9" ht="35.1" customHeight="1">
      <c r="B1579" s="211"/>
      <c r="C1579" s="104"/>
      <c r="D1579" s="201"/>
      <c r="E1579" s="104"/>
      <c r="F1579" s="104"/>
      <c r="G1579" s="104"/>
      <c r="H1579" s="104"/>
      <c r="I1579" s="104"/>
    </row>
    <row r="1580" spans="2:9" ht="35.1" customHeight="1">
      <c r="B1580" s="211"/>
      <c r="C1580" s="104"/>
      <c r="D1580" s="201"/>
      <c r="E1580" s="104"/>
      <c r="F1580" s="104"/>
      <c r="G1580" s="104"/>
      <c r="H1580" s="104"/>
      <c r="I1580" s="104"/>
    </row>
    <row r="1581" spans="2:9" ht="35.1" customHeight="1">
      <c r="B1581" s="211"/>
      <c r="C1581" s="104"/>
      <c r="D1581" s="201"/>
      <c r="E1581" s="104"/>
      <c r="F1581" s="104"/>
      <c r="G1581" s="104"/>
      <c r="H1581" s="104"/>
      <c r="I1581" s="104"/>
    </row>
    <row r="1582" spans="2:9" ht="35.1" customHeight="1">
      <c r="B1582" s="211"/>
      <c r="C1582" s="104"/>
      <c r="D1582" s="201"/>
      <c r="E1582" s="104"/>
      <c r="F1582" s="104"/>
      <c r="G1582" s="104"/>
      <c r="H1582" s="104"/>
      <c r="I1582" s="104"/>
    </row>
    <row r="1583" spans="2:9" ht="35.1" customHeight="1">
      <c r="B1583" s="211"/>
      <c r="C1583" s="104"/>
      <c r="D1583" s="201"/>
      <c r="E1583" s="104"/>
      <c r="F1583" s="104"/>
      <c r="G1583" s="104"/>
      <c r="H1583" s="104"/>
      <c r="I1583" s="104"/>
    </row>
    <row r="1584" spans="2:9" ht="35.1" customHeight="1">
      <c r="B1584" s="211"/>
      <c r="C1584" s="104"/>
      <c r="D1584" s="201"/>
      <c r="E1584" s="104"/>
      <c r="F1584" s="104"/>
      <c r="G1584" s="104"/>
      <c r="H1584" s="104"/>
      <c r="I1584" s="104"/>
    </row>
    <row r="1585" spans="2:9" ht="35.1" customHeight="1">
      <c r="B1585" s="211"/>
      <c r="C1585" s="104"/>
      <c r="D1585" s="201"/>
      <c r="E1585" s="104"/>
      <c r="F1585" s="104"/>
      <c r="G1585" s="104"/>
      <c r="H1585" s="104"/>
      <c r="I1585" s="104"/>
    </row>
    <row r="1586" spans="2:9" ht="35.1" customHeight="1">
      <c r="B1586" s="211"/>
      <c r="C1586" s="104"/>
      <c r="D1586" s="201"/>
      <c r="E1586" s="104"/>
      <c r="F1586" s="104"/>
      <c r="G1586" s="104"/>
      <c r="H1586" s="104"/>
      <c r="I1586" s="104"/>
    </row>
    <row r="1587" spans="2:9" ht="35.1" customHeight="1">
      <c r="B1587" s="211"/>
      <c r="C1587" s="104"/>
      <c r="D1587" s="201"/>
      <c r="E1587" s="104"/>
      <c r="F1587" s="104"/>
      <c r="G1587" s="104"/>
      <c r="H1587" s="104"/>
      <c r="I1587" s="104"/>
    </row>
    <row r="1588" spans="2:9" ht="35.1" customHeight="1">
      <c r="B1588" s="211"/>
      <c r="C1588" s="104"/>
      <c r="D1588" s="201"/>
      <c r="E1588" s="104"/>
      <c r="F1588" s="104"/>
      <c r="G1588" s="104"/>
      <c r="H1588" s="104"/>
      <c r="I1588" s="104"/>
    </row>
    <row r="1589" spans="2:9" ht="35.1" customHeight="1">
      <c r="B1589" s="211"/>
      <c r="C1589" s="104"/>
      <c r="D1589" s="201"/>
      <c r="E1589" s="104"/>
      <c r="F1589" s="104"/>
      <c r="G1589" s="104"/>
      <c r="H1589" s="104"/>
      <c r="I1589" s="104"/>
    </row>
    <row r="1590" spans="2:9" ht="35.1" customHeight="1">
      <c r="B1590" s="211"/>
      <c r="C1590" s="104"/>
      <c r="D1590" s="201"/>
      <c r="E1590" s="104"/>
      <c r="F1590" s="104"/>
      <c r="G1590" s="104"/>
      <c r="H1590" s="104"/>
      <c r="I1590" s="104"/>
    </row>
    <row r="1591" spans="2:9" ht="35.1" customHeight="1">
      <c r="B1591" s="211"/>
      <c r="C1591" s="104"/>
      <c r="D1591" s="201"/>
      <c r="E1591" s="104"/>
      <c r="F1591" s="104"/>
      <c r="G1591" s="104"/>
      <c r="H1591" s="104"/>
      <c r="I1591" s="104"/>
    </row>
    <row r="1592" spans="2:9" ht="35.1" customHeight="1">
      <c r="B1592" s="211"/>
      <c r="C1592" s="104"/>
      <c r="D1592" s="201"/>
      <c r="E1592" s="104"/>
      <c r="F1592" s="104"/>
      <c r="G1592" s="104"/>
      <c r="H1592" s="104"/>
      <c r="I1592" s="104"/>
    </row>
    <row r="1593" spans="2:9" ht="35.1" customHeight="1">
      <c r="B1593" s="211"/>
      <c r="C1593" s="104"/>
      <c r="D1593" s="201"/>
      <c r="E1593" s="104"/>
      <c r="F1593" s="104"/>
      <c r="G1593" s="104"/>
      <c r="H1593" s="104"/>
      <c r="I1593" s="104"/>
    </row>
    <row r="1594" spans="2:9" ht="35.1" customHeight="1">
      <c r="B1594" s="211"/>
      <c r="C1594" s="104"/>
      <c r="D1594" s="201"/>
      <c r="E1594" s="104"/>
      <c r="F1594" s="104"/>
      <c r="G1594" s="104"/>
      <c r="H1594" s="104"/>
      <c r="I1594" s="104"/>
    </row>
    <row r="1595" spans="2:9" ht="35.1" customHeight="1">
      <c r="B1595" s="211"/>
      <c r="C1595" s="104"/>
      <c r="D1595" s="201"/>
      <c r="E1595" s="104"/>
      <c r="F1595" s="104"/>
      <c r="G1595" s="104"/>
      <c r="H1595" s="104"/>
      <c r="I1595" s="104"/>
    </row>
    <row r="1596" spans="2:9" ht="35.1" customHeight="1">
      <c r="B1596" s="211"/>
      <c r="C1596" s="104"/>
      <c r="D1596" s="201"/>
      <c r="E1596" s="104"/>
      <c r="F1596" s="104"/>
      <c r="G1596" s="104"/>
      <c r="H1596" s="104"/>
      <c r="I1596" s="104"/>
    </row>
    <row r="1597" spans="2:9" ht="35.1" customHeight="1">
      <c r="B1597" s="211"/>
      <c r="C1597" s="104"/>
      <c r="D1597" s="201"/>
      <c r="E1597" s="104"/>
      <c r="F1597" s="104"/>
      <c r="G1597" s="104"/>
      <c r="H1597" s="104"/>
      <c r="I1597" s="104"/>
    </row>
    <row r="1598" spans="2:9" ht="35.1" customHeight="1">
      <c r="B1598" s="211"/>
      <c r="C1598" s="104"/>
      <c r="D1598" s="201"/>
      <c r="E1598" s="104"/>
      <c r="F1598" s="104"/>
      <c r="G1598" s="104"/>
      <c r="H1598" s="104"/>
      <c r="I1598" s="104"/>
    </row>
    <row r="1599" spans="2:9" ht="35.1" customHeight="1">
      <c r="B1599" s="211"/>
      <c r="C1599" s="104"/>
      <c r="D1599" s="201"/>
      <c r="E1599" s="104"/>
      <c r="F1599" s="104"/>
      <c r="G1599" s="104"/>
      <c r="H1599" s="104"/>
      <c r="I1599" s="104"/>
    </row>
    <row r="1600" spans="2:9" ht="35.1" customHeight="1">
      <c r="B1600" s="211"/>
      <c r="C1600" s="104"/>
      <c r="D1600" s="201"/>
      <c r="E1600" s="104"/>
      <c r="F1600" s="104"/>
      <c r="G1600" s="104"/>
      <c r="H1600" s="104"/>
      <c r="I1600" s="104"/>
    </row>
    <row r="1601" spans="2:9" ht="35.1" customHeight="1">
      <c r="B1601" s="211"/>
      <c r="C1601" s="104"/>
      <c r="D1601" s="201"/>
      <c r="E1601" s="104"/>
      <c r="F1601" s="104"/>
      <c r="G1601" s="104"/>
      <c r="H1601" s="104"/>
      <c r="I1601" s="104"/>
    </row>
    <row r="1602" spans="2:9" ht="35.1" customHeight="1">
      <c r="B1602" s="211"/>
      <c r="C1602" s="104"/>
      <c r="D1602" s="201"/>
      <c r="E1602" s="104"/>
      <c r="F1602" s="104"/>
      <c r="G1602" s="104"/>
      <c r="H1602" s="104"/>
      <c r="I1602" s="104"/>
    </row>
    <row r="1603" spans="2:9" ht="35.1" customHeight="1">
      <c r="B1603" s="211"/>
      <c r="C1603" s="104"/>
      <c r="D1603" s="201"/>
      <c r="E1603" s="104"/>
      <c r="F1603" s="104"/>
      <c r="G1603" s="104"/>
      <c r="H1603" s="104"/>
      <c r="I1603" s="104"/>
    </row>
    <row r="1604" spans="2:9" ht="35.1" customHeight="1">
      <c r="B1604" s="211"/>
      <c r="C1604" s="104"/>
      <c r="D1604" s="201"/>
      <c r="E1604" s="104"/>
      <c r="F1604" s="104"/>
      <c r="G1604" s="104"/>
      <c r="H1604" s="104"/>
      <c r="I1604" s="104"/>
    </row>
    <row r="1605" spans="2:9" ht="35.1" customHeight="1">
      <c r="B1605" s="211"/>
      <c r="C1605" s="104"/>
      <c r="D1605" s="201"/>
      <c r="E1605" s="104"/>
      <c r="F1605" s="104"/>
      <c r="G1605" s="104"/>
      <c r="H1605" s="104"/>
      <c r="I1605" s="104"/>
    </row>
    <row r="1606" spans="2:9" ht="35.1" customHeight="1">
      <c r="B1606" s="211"/>
      <c r="C1606" s="104"/>
      <c r="D1606" s="201"/>
      <c r="E1606" s="104"/>
      <c r="F1606" s="104"/>
      <c r="G1606" s="104"/>
      <c r="H1606" s="104"/>
      <c r="I1606" s="104"/>
    </row>
    <row r="1607" spans="2:9" ht="35.1" customHeight="1">
      <c r="B1607" s="211"/>
      <c r="C1607" s="104"/>
      <c r="D1607" s="201"/>
      <c r="E1607" s="104"/>
      <c r="F1607" s="104"/>
      <c r="G1607" s="104"/>
      <c r="H1607" s="104"/>
      <c r="I1607" s="104"/>
    </row>
    <row r="1608" spans="2:9" ht="35.1" customHeight="1">
      <c r="B1608" s="211"/>
      <c r="C1608" s="104"/>
      <c r="D1608" s="201"/>
      <c r="E1608" s="104"/>
      <c r="F1608" s="104"/>
      <c r="G1608" s="104"/>
      <c r="H1608" s="104"/>
      <c r="I1608" s="104"/>
    </row>
    <row r="1609" spans="2:9" ht="35.1" customHeight="1">
      <c r="B1609" s="211"/>
      <c r="C1609" s="104"/>
      <c r="D1609" s="201"/>
      <c r="E1609" s="104"/>
      <c r="F1609" s="104"/>
      <c r="G1609" s="104"/>
      <c r="H1609" s="104"/>
      <c r="I1609" s="104"/>
    </row>
    <row r="1610" spans="2:9" ht="35.1" customHeight="1">
      <c r="B1610" s="211"/>
      <c r="C1610" s="104"/>
      <c r="D1610" s="201"/>
      <c r="E1610" s="104"/>
      <c r="F1610" s="104"/>
      <c r="G1610" s="104"/>
      <c r="H1610" s="104"/>
      <c r="I1610" s="104"/>
    </row>
    <row r="1611" spans="2:9" ht="35.1" customHeight="1">
      <c r="B1611" s="211"/>
      <c r="C1611" s="104"/>
      <c r="D1611" s="201"/>
      <c r="E1611" s="104"/>
      <c r="F1611" s="104"/>
      <c r="G1611" s="104"/>
      <c r="H1611" s="104"/>
      <c r="I1611" s="104"/>
    </row>
    <row r="1612" spans="2:9" ht="35.1" customHeight="1">
      <c r="B1612" s="211"/>
      <c r="C1612" s="104"/>
      <c r="D1612" s="201"/>
      <c r="E1612" s="104"/>
      <c r="F1612" s="104"/>
      <c r="G1612" s="104"/>
      <c r="H1612" s="104"/>
      <c r="I1612" s="104"/>
    </row>
    <row r="1613" spans="2:9" ht="35.1" customHeight="1">
      <c r="B1613" s="211"/>
      <c r="C1613" s="104"/>
      <c r="D1613" s="201"/>
      <c r="E1613" s="104"/>
      <c r="F1613" s="104"/>
      <c r="G1613" s="104"/>
      <c r="H1613" s="104"/>
      <c r="I1613" s="104"/>
    </row>
    <row r="1614" spans="2:9" ht="35.1" customHeight="1">
      <c r="B1614" s="211"/>
      <c r="C1614" s="104"/>
      <c r="D1614" s="201"/>
      <c r="E1614" s="104"/>
      <c r="F1614" s="104"/>
      <c r="G1614" s="104"/>
      <c r="H1614" s="104"/>
      <c r="I1614" s="104"/>
    </row>
    <row r="1615" spans="2:9" ht="35.1" customHeight="1">
      <c r="B1615" s="211"/>
      <c r="C1615" s="104"/>
      <c r="D1615" s="201"/>
      <c r="E1615" s="104"/>
      <c r="F1615" s="104"/>
      <c r="G1615" s="104"/>
      <c r="H1615" s="104"/>
      <c r="I1615" s="104"/>
    </row>
    <row r="1616" spans="2:9" ht="35.1" customHeight="1">
      <c r="B1616" s="211"/>
      <c r="C1616" s="104"/>
      <c r="D1616" s="201"/>
      <c r="E1616" s="104"/>
      <c r="F1616" s="104"/>
      <c r="G1616" s="104"/>
      <c r="H1616" s="104"/>
      <c r="I1616" s="104"/>
    </row>
    <row r="1617" spans="2:9" ht="35.1" customHeight="1">
      <c r="B1617" s="211"/>
      <c r="C1617" s="104"/>
      <c r="D1617" s="201"/>
      <c r="E1617" s="104"/>
      <c r="F1617" s="104"/>
      <c r="G1617" s="104"/>
      <c r="H1617" s="104"/>
      <c r="I1617" s="104"/>
    </row>
    <row r="1618" spans="2:9" ht="35.1" customHeight="1">
      <c r="B1618" s="211"/>
      <c r="C1618" s="104"/>
      <c r="D1618" s="201"/>
      <c r="E1618" s="104"/>
      <c r="F1618" s="104"/>
      <c r="G1618" s="104"/>
      <c r="H1618" s="104"/>
      <c r="I1618" s="104"/>
    </row>
    <row r="1619" spans="2:9" ht="35.1" customHeight="1">
      <c r="B1619" s="211"/>
      <c r="C1619" s="104"/>
      <c r="D1619" s="201"/>
      <c r="E1619" s="104"/>
      <c r="F1619" s="104"/>
      <c r="G1619" s="104"/>
      <c r="H1619" s="104"/>
      <c r="I1619" s="104"/>
    </row>
    <row r="1620" spans="2:9" ht="35.1" customHeight="1">
      <c r="B1620" s="211"/>
      <c r="C1620" s="104"/>
      <c r="D1620" s="201"/>
      <c r="E1620" s="104"/>
      <c r="F1620" s="104"/>
      <c r="G1620" s="104"/>
      <c r="H1620" s="104"/>
      <c r="I1620" s="104"/>
    </row>
    <row r="1621" spans="2:9" ht="35.1" customHeight="1">
      <c r="B1621" s="211"/>
      <c r="C1621" s="104"/>
      <c r="D1621" s="201"/>
      <c r="E1621" s="104"/>
      <c r="F1621" s="104"/>
      <c r="G1621" s="104"/>
      <c r="H1621" s="104"/>
      <c r="I1621" s="104"/>
    </row>
    <row r="1622" spans="2:9" ht="35.1" customHeight="1">
      <c r="B1622" s="211"/>
      <c r="C1622" s="104"/>
      <c r="D1622" s="201"/>
      <c r="E1622" s="104"/>
      <c r="F1622" s="104"/>
      <c r="G1622" s="104"/>
      <c r="H1622" s="104"/>
      <c r="I1622" s="104"/>
    </row>
    <row r="1623" spans="2:9" ht="35.1" customHeight="1">
      <c r="B1623" s="211"/>
      <c r="C1623" s="104"/>
      <c r="D1623" s="201"/>
      <c r="E1623" s="104"/>
      <c r="F1623" s="104"/>
      <c r="G1623" s="104"/>
      <c r="H1623" s="104"/>
      <c r="I1623" s="104"/>
    </row>
    <row r="1624" spans="2:9" ht="35.1" customHeight="1">
      <c r="B1624" s="211"/>
      <c r="C1624" s="104"/>
      <c r="D1624" s="201"/>
      <c r="E1624" s="104"/>
      <c r="F1624" s="104"/>
      <c r="G1624" s="104"/>
      <c r="H1624" s="104"/>
      <c r="I1624" s="104"/>
    </row>
    <row r="1625" spans="2:9" ht="35.1" customHeight="1">
      <c r="B1625" s="211"/>
      <c r="C1625" s="104"/>
      <c r="D1625" s="201"/>
      <c r="E1625" s="104"/>
      <c r="F1625" s="104"/>
      <c r="G1625" s="104"/>
      <c r="H1625" s="104"/>
      <c r="I1625" s="104"/>
    </row>
    <row r="1626" spans="2:9" ht="35.1" customHeight="1">
      <c r="B1626" s="211"/>
      <c r="C1626" s="104"/>
      <c r="D1626" s="201"/>
      <c r="E1626" s="104"/>
      <c r="F1626" s="104"/>
      <c r="G1626" s="104"/>
      <c r="H1626" s="104"/>
      <c r="I1626" s="104"/>
    </row>
    <row r="1627" spans="2:9" ht="35.1" customHeight="1">
      <c r="B1627" s="211"/>
      <c r="C1627" s="104"/>
      <c r="D1627" s="201"/>
      <c r="E1627" s="104"/>
      <c r="F1627" s="104"/>
      <c r="G1627" s="104"/>
      <c r="H1627" s="104"/>
      <c r="I1627" s="104"/>
    </row>
    <row r="1628" spans="2:9" ht="35.1" customHeight="1">
      <c r="B1628" s="211"/>
      <c r="C1628" s="104"/>
      <c r="D1628" s="201"/>
      <c r="E1628" s="104"/>
      <c r="F1628" s="104"/>
      <c r="G1628" s="104"/>
      <c r="H1628" s="104"/>
      <c r="I1628" s="104"/>
    </row>
    <row r="1629" spans="2:9" ht="35.1" customHeight="1">
      <c r="B1629" s="211"/>
      <c r="C1629" s="104"/>
      <c r="D1629" s="201"/>
      <c r="E1629" s="104"/>
      <c r="F1629" s="104"/>
      <c r="G1629" s="104"/>
      <c r="H1629" s="104"/>
      <c r="I1629" s="104"/>
    </row>
    <row r="1630" spans="2:9" ht="35.1" customHeight="1">
      <c r="B1630" s="211"/>
      <c r="C1630" s="104"/>
      <c r="D1630" s="201"/>
      <c r="E1630" s="104"/>
      <c r="F1630" s="104"/>
      <c r="G1630" s="104"/>
      <c r="H1630" s="104"/>
      <c r="I1630" s="104"/>
    </row>
    <row r="1631" spans="2:9" ht="35.1" customHeight="1">
      <c r="B1631" s="211"/>
      <c r="C1631" s="104"/>
      <c r="D1631" s="201"/>
      <c r="E1631" s="104"/>
      <c r="F1631" s="104"/>
      <c r="G1631" s="104"/>
      <c r="H1631" s="104"/>
      <c r="I1631" s="104"/>
    </row>
    <row r="1632" spans="2:9" ht="35.1" customHeight="1">
      <c r="B1632" s="211"/>
      <c r="C1632" s="104"/>
      <c r="D1632" s="201"/>
      <c r="E1632" s="104"/>
      <c r="F1632" s="104"/>
      <c r="G1632" s="104"/>
      <c r="H1632" s="104"/>
      <c r="I1632" s="104"/>
    </row>
    <row r="1633" spans="2:9" ht="35.1" customHeight="1">
      <c r="B1633" s="211"/>
      <c r="C1633" s="104"/>
      <c r="D1633" s="201"/>
      <c r="E1633" s="104"/>
      <c r="F1633" s="104"/>
      <c r="G1633" s="104"/>
      <c r="H1633" s="104"/>
      <c r="I1633" s="104"/>
    </row>
    <row r="1634" spans="2:9" ht="35.1" customHeight="1">
      <c r="B1634" s="211"/>
      <c r="C1634" s="104"/>
      <c r="D1634" s="201"/>
      <c r="E1634" s="104"/>
      <c r="F1634" s="104"/>
      <c r="G1634" s="104"/>
      <c r="H1634" s="104"/>
      <c r="I1634" s="104"/>
    </row>
    <row r="1635" spans="2:9" ht="35.1" customHeight="1">
      <c r="B1635" s="211"/>
      <c r="C1635" s="104"/>
      <c r="D1635" s="201"/>
      <c r="E1635" s="104"/>
      <c r="F1635" s="104"/>
      <c r="G1635" s="104"/>
      <c r="H1635" s="104"/>
      <c r="I1635" s="104"/>
    </row>
    <row r="1636" spans="2:9" ht="35.1" customHeight="1">
      <c r="B1636" s="211"/>
      <c r="C1636" s="104"/>
      <c r="D1636" s="201"/>
      <c r="E1636" s="104"/>
      <c r="F1636" s="104"/>
      <c r="G1636" s="104"/>
      <c r="H1636" s="104"/>
      <c r="I1636" s="104"/>
    </row>
    <row r="1637" spans="2:9" ht="35.1" customHeight="1">
      <c r="B1637" s="211"/>
      <c r="C1637" s="104"/>
      <c r="D1637" s="201"/>
      <c r="E1637" s="104"/>
      <c r="F1637" s="104"/>
      <c r="G1637" s="104"/>
      <c r="H1637" s="104"/>
      <c r="I1637" s="104"/>
    </row>
    <row r="1638" spans="2:9" ht="35.1" customHeight="1">
      <c r="B1638" s="211"/>
      <c r="C1638" s="104"/>
      <c r="D1638" s="201"/>
      <c r="E1638" s="104"/>
      <c r="F1638" s="104"/>
      <c r="G1638" s="104"/>
      <c r="H1638" s="104"/>
      <c r="I1638" s="104"/>
    </row>
    <row r="1639" spans="2:9" ht="35.1" customHeight="1">
      <c r="B1639" s="211"/>
      <c r="C1639" s="104"/>
      <c r="D1639" s="201"/>
      <c r="E1639" s="104"/>
      <c r="F1639" s="104"/>
      <c r="G1639" s="104"/>
      <c r="H1639" s="104"/>
      <c r="I1639" s="104"/>
    </row>
    <row r="1640" spans="2:9" ht="35.1" customHeight="1">
      <c r="B1640" s="211"/>
      <c r="C1640" s="104"/>
      <c r="D1640" s="201"/>
      <c r="E1640" s="104"/>
      <c r="F1640" s="104"/>
      <c r="G1640" s="104"/>
      <c r="H1640" s="104"/>
      <c r="I1640" s="104"/>
    </row>
    <row r="1641" spans="2:9" ht="35.1" customHeight="1">
      <c r="B1641" s="211"/>
      <c r="C1641" s="104"/>
      <c r="D1641" s="201"/>
      <c r="E1641" s="104"/>
      <c r="F1641" s="104"/>
      <c r="G1641" s="104"/>
      <c r="H1641" s="104"/>
      <c r="I1641" s="104"/>
    </row>
    <row r="1642" spans="2:9" ht="35.1" customHeight="1">
      <c r="B1642" s="211"/>
      <c r="C1642" s="104"/>
      <c r="D1642" s="201"/>
      <c r="E1642" s="104"/>
      <c r="F1642" s="104"/>
      <c r="G1642" s="104"/>
      <c r="H1642" s="104"/>
      <c r="I1642" s="104"/>
    </row>
    <row r="1643" spans="2:9" ht="35.1" customHeight="1">
      <c r="B1643" s="211"/>
      <c r="C1643" s="104"/>
      <c r="D1643" s="201"/>
      <c r="E1643" s="104"/>
      <c r="F1643" s="104"/>
      <c r="G1643" s="104"/>
      <c r="H1643" s="104"/>
      <c r="I1643" s="104"/>
    </row>
    <row r="1644" spans="2:9" ht="35.1" customHeight="1">
      <c r="B1644" s="211"/>
      <c r="C1644" s="104"/>
      <c r="D1644" s="201"/>
      <c r="E1644" s="104"/>
      <c r="F1644" s="104"/>
      <c r="G1644" s="104"/>
      <c r="H1644" s="104"/>
      <c r="I1644" s="104"/>
    </row>
    <row r="1645" spans="2:9" ht="35.1" customHeight="1">
      <c r="B1645" s="211"/>
      <c r="C1645" s="104"/>
      <c r="D1645" s="201"/>
      <c r="E1645" s="104"/>
      <c r="F1645" s="104"/>
      <c r="G1645" s="104"/>
      <c r="H1645" s="104"/>
      <c r="I1645" s="104"/>
    </row>
    <row r="1646" spans="2:9" ht="35.1" customHeight="1">
      <c r="B1646" s="211"/>
      <c r="C1646" s="104"/>
      <c r="D1646" s="201"/>
      <c r="E1646" s="104"/>
      <c r="F1646" s="104"/>
      <c r="G1646" s="104"/>
      <c r="H1646" s="104"/>
      <c r="I1646" s="104"/>
    </row>
    <row r="1647" spans="2:9" ht="35.1" customHeight="1">
      <c r="B1647" s="211"/>
      <c r="C1647" s="104"/>
      <c r="D1647" s="201"/>
      <c r="E1647" s="104"/>
      <c r="F1647" s="104"/>
      <c r="G1647" s="104"/>
      <c r="H1647" s="104"/>
      <c r="I1647" s="104"/>
    </row>
    <row r="1648" spans="2:9" ht="35.1" customHeight="1">
      <c r="B1648" s="211"/>
      <c r="C1648" s="104"/>
      <c r="D1648" s="201"/>
      <c r="E1648" s="104"/>
      <c r="F1648" s="104"/>
      <c r="G1648" s="104"/>
      <c r="H1648" s="104"/>
      <c r="I1648" s="104"/>
    </row>
    <row r="1649" spans="2:9" ht="35.1" customHeight="1">
      <c r="B1649" s="211"/>
      <c r="C1649" s="104"/>
      <c r="D1649" s="201"/>
      <c r="E1649" s="104"/>
      <c r="F1649" s="104"/>
      <c r="G1649" s="104"/>
      <c r="H1649" s="104"/>
      <c r="I1649" s="104"/>
    </row>
    <row r="1650" spans="2:9" ht="35.1" customHeight="1">
      <c r="B1650" s="211"/>
      <c r="C1650" s="104"/>
      <c r="D1650" s="201"/>
      <c r="E1650" s="104"/>
      <c r="F1650" s="104"/>
      <c r="G1650" s="104"/>
      <c r="H1650" s="104"/>
      <c r="I1650" s="104"/>
    </row>
    <row r="1651" spans="2:9" ht="35.1" customHeight="1">
      <c r="B1651" s="211"/>
      <c r="C1651" s="104"/>
      <c r="D1651" s="201"/>
      <c r="E1651" s="104"/>
      <c r="F1651" s="104"/>
      <c r="G1651" s="104"/>
      <c r="H1651" s="104"/>
      <c r="I1651" s="104"/>
    </row>
    <row r="1652" spans="2:9" ht="35.1" customHeight="1">
      <c r="B1652" s="211"/>
      <c r="C1652" s="104"/>
      <c r="D1652" s="201"/>
      <c r="E1652" s="104"/>
      <c r="F1652" s="104"/>
      <c r="G1652" s="104"/>
      <c r="H1652" s="104"/>
      <c r="I1652" s="104"/>
    </row>
    <row r="1653" spans="2:9" ht="35.1" customHeight="1">
      <c r="B1653" s="211"/>
      <c r="C1653" s="104"/>
      <c r="D1653" s="201"/>
      <c r="E1653" s="104"/>
      <c r="F1653" s="104"/>
      <c r="G1653" s="104"/>
      <c r="H1653" s="104"/>
      <c r="I1653" s="104"/>
    </row>
    <row r="1654" spans="2:9" ht="35.1" customHeight="1">
      <c r="B1654" s="211"/>
      <c r="C1654" s="104"/>
      <c r="D1654" s="201"/>
      <c r="E1654" s="104"/>
      <c r="F1654" s="104"/>
      <c r="G1654" s="104"/>
      <c r="H1654" s="104"/>
      <c r="I1654" s="104"/>
    </row>
    <row r="1655" spans="2:9" ht="35.1" customHeight="1">
      <c r="B1655" s="211"/>
      <c r="C1655" s="104"/>
      <c r="D1655" s="201"/>
      <c r="E1655" s="104"/>
      <c r="F1655" s="104"/>
      <c r="G1655" s="104"/>
      <c r="H1655" s="104"/>
      <c r="I1655" s="104"/>
    </row>
    <row r="1656" spans="2:9" ht="35.1" customHeight="1">
      <c r="B1656" s="211"/>
      <c r="C1656" s="104"/>
      <c r="D1656" s="201"/>
      <c r="E1656" s="104"/>
      <c r="F1656" s="104"/>
      <c r="G1656" s="104"/>
      <c r="H1656" s="104"/>
      <c r="I1656" s="104"/>
    </row>
    <row r="1657" spans="2:9" ht="35.1" customHeight="1">
      <c r="B1657" s="211"/>
      <c r="C1657" s="104"/>
      <c r="D1657" s="201"/>
      <c r="E1657" s="104"/>
      <c r="F1657" s="104"/>
      <c r="G1657" s="104"/>
      <c r="H1657" s="104"/>
      <c r="I1657" s="104"/>
    </row>
    <row r="1658" spans="2:9" ht="35.1" customHeight="1">
      <c r="B1658" s="211"/>
      <c r="C1658" s="104"/>
      <c r="D1658" s="201"/>
      <c r="E1658" s="104"/>
      <c r="F1658" s="104"/>
      <c r="G1658" s="104"/>
      <c r="H1658" s="104"/>
      <c r="I1658" s="104"/>
    </row>
    <row r="1659" spans="2:9" ht="35.1" customHeight="1">
      <c r="B1659" s="211"/>
      <c r="C1659" s="104"/>
      <c r="D1659" s="201"/>
      <c r="E1659" s="104"/>
      <c r="F1659" s="104"/>
      <c r="G1659" s="104"/>
      <c r="H1659" s="104"/>
      <c r="I1659" s="104"/>
    </row>
    <row r="1660" spans="2:9" ht="35.1" customHeight="1">
      <c r="B1660" s="211"/>
      <c r="C1660" s="104"/>
      <c r="D1660" s="201"/>
      <c r="E1660" s="104"/>
      <c r="F1660" s="104"/>
      <c r="G1660" s="104"/>
      <c r="H1660" s="104"/>
      <c r="I1660" s="104"/>
    </row>
    <row r="1661" spans="2:9" ht="35.1" customHeight="1">
      <c r="B1661" s="211"/>
      <c r="C1661" s="104"/>
      <c r="D1661" s="201"/>
      <c r="E1661" s="104"/>
      <c r="F1661" s="104"/>
      <c r="G1661" s="104"/>
      <c r="H1661" s="104"/>
      <c r="I1661" s="104"/>
    </row>
    <row r="1662" spans="2:9" ht="35.1" customHeight="1">
      <c r="B1662" s="211"/>
      <c r="C1662" s="104"/>
      <c r="D1662" s="201"/>
      <c r="E1662" s="104"/>
      <c r="F1662" s="104"/>
      <c r="G1662" s="104"/>
      <c r="H1662" s="104"/>
      <c r="I1662" s="104"/>
    </row>
    <row r="1663" spans="2:9" ht="35.1" customHeight="1">
      <c r="B1663" s="211"/>
      <c r="C1663" s="104"/>
      <c r="D1663" s="201"/>
      <c r="E1663" s="104"/>
      <c r="F1663" s="104"/>
      <c r="G1663" s="104"/>
      <c r="H1663" s="104"/>
      <c r="I1663" s="104"/>
    </row>
    <row r="1664" spans="2:9" ht="35.1" customHeight="1">
      <c r="B1664" s="211"/>
      <c r="C1664" s="104"/>
      <c r="D1664" s="201"/>
      <c r="E1664" s="104"/>
      <c r="F1664" s="104"/>
      <c r="G1664" s="104"/>
      <c r="H1664" s="104"/>
      <c r="I1664" s="104"/>
    </row>
    <row r="1665" spans="2:9" ht="35.1" customHeight="1">
      <c r="B1665" s="211"/>
      <c r="C1665" s="104"/>
      <c r="D1665" s="201"/>
      <c r="E1665" s="104"/>
      <c r="F1665" s="104"/>
      <c r="G1665" s="104"/>
      <c r="H1665" s="104"/>
      <c r="I1665" s="104"/>
    </row>
    <row r="1666" spans="2:9" ht="35.1" customHeight="1">
      <c r="B1666" s="211"/>
      <c r="C1666" s="104"/>
      <c r="D1666" s="201"/>
      <c r="E1666" s="104"/>
      <c r="F1666" s="104"/>
      <c r="G1666" s="104"/>
      <c r="H1666" s="104"/>
      <c r="I1666" s="104"/>
    </row>
    <row r="1667" spans="2:9" ht="35.1" customHeight="1">
      <c r="B1667" s="211"/>
      <c r="C1667" s="104"/>
      <c r="D1667" s="201"/>
      <c r="E1667" s="104"/>
      <c r="F1667" s="104"/>
      <c r="G1667" s="104"/>
      <c r="H1667" s="104"/>
      <c r="I1667" s="104"/>
    </row>
    <row r="1668" spans="2:9" ht="35.1" customHeight="1">
      <c r="B1668" s="211"/>
      <c r="C1668" s="104"/>
      <c r="D1668" s="201"/>
      <c r="E1668" s="104"/>
      <c r="F1668" s="104"/>
      <c r="G1668" s="104"/>
      <c r="H1668" s="104"/>
      <c r="I1668" s="104"/>
    </row>
    <row r="1669" spans="2:9" ht="35.1" customHeight="1">
      <c r="B1669" s="211"/>
      <c r="C1669" s="104"/>
      <c r="D1669" s="201"/>
      <c r="E1669" s="104"/>
      <c r="F1669" s="104"/>
      <c r="G1669" s="104"/>
      <c r="H1669" s="104"/>
      <c r="I1669" s="104"/>
    </row>
    <row r="1670" spans="2:9" ht="35.1" customHeight="1">
      <c r="B1670" s="211"/>
      <c r="C1670" s="104"/>
      <c r="D1670" s="201"/>
      <c r="E1670" s="104"/>
      <c r="F1670" s="104"/>
      <c r="G1670" s="104"/>
      <c r="H1670" s="104"/>
      <c r="I1670" s="104"/>
    </row>
    <row r="1671" spans="2:9" ht="35.1" customHeight="1">
      <c r="B1671" s="211"/>
      <c r="C1671" s="104"/>
      <c r="D1671" s="201"/>
      <c r="E1671" s="104"/>
      <c r="F1671" s="104"/>
      <c r="G1671" s="104"/>
      <c r="H1671" s="104"/>
      <c r="I1671" s="104"/>
    </row>
    <row r="1672" spans="2:9" ht="35.1" customHeight="1">
      <c r="B1672" s="211"/>
      <c r="C1672" s="104"/>
      <c r="D1672" s="201"/>
      <c r="E1672" s="104"/>
      <c r="F1672" s="104"/>
      <c r="G1672" s="104"/>
      <c r="H1672" s="104"/>
      <c r="I1672" s="104"/>
    </row>
    <row r="1673" spans="2:9" ht="35.1" customHeight="1">
      <c r="B1673" s="211"/>
      <c r="C1673" s="104"/>
      <c r="D1673" s="201"/>
      <c r="E1673" s="104"/>
      <c r="F1673" s="104"/>
      <c r="G1673" s="104"/>
      <c r="H1673" s="104"/>
      <c r="I1673" s="104"/>
    </row>
    <row r="1674" spans="2:9" ht="35.1" customHeight="1">
      <c r="B1674" s="211"/>
      <c r="C1674" s="104"/>
      <c r="D1674" s="201"/>
      <c r="E1674" s="104"/>
      <c r="F1674" s="104"/>
      <c r="G1674" s="104"/>
      <c r="H1674" s="104"/>
      <c r="I1674" s="104"/>
    </row>
    <row r="1675" spans="2:9" ht="35.1" customHeight="1">
      <c r="B1675" s="211"/>
      <c r="C1675" s="104"/>
      <c r="D1675" s="201"/>
      <c r="E1675" s="104"/>
      <c r="F1675" s="104"/>
      <c r="G1675" s="104"/>
      <c r="H1675" s="104"/>
      <c r="I1675" s="104"/>
    </row>
    <row r="1676" spans="2:9" ht="35.1" customHeight="1">
      <c r="B1676" s="211"/>
      <c r="C1676" s="104"/>
      <c r="D1676" s="201"/>
      <c r="E1676" s="104"/>
      <c r="F1676" s="104"/>
      <c r="G1676" s="104"/>
      <c r="H1676" s="104"/>
      <c r="I1676" s="104"/>
    </row>
    <row r="1677" spans="2:9" ht="35.1" customHeight="1">
      <c r="B1677" s="211"/>
      <c r="C1677" s="104"/>
      <c r="D1677" s="201"/>
      <c r="E1677" s="104"/>
      <c r="F1677" s="104"/>
      <c r="G1677" s="104"/>
      <c r="H1677" s="104"/>
      <c r="I1677" s="104"/>
    </row>
    <row r="1678" spans="2:9" ht="35.1" customHeight="1">
      <c r="B1678" s="211"/>
      <c r="C1678" s="104"/>
      <c r="D1678" s="201"/>
      <c r="E1678" s="104"/>
      <c r="F1678" s="104"/>
      <c r="G1678" s="104"/>
      <c r="H1678" s="104"/>
      <c r="I1678" s="104"/>
    </row>
    <row r="1679" spans="2:9" ht="35.1" customHeight="1">
      <c r="B1679" s="211"/>
      <c r="C1679" s="104"/>
      <c r="D1679" s="201"/>
      <c r="E1679" s="104"/>
      <c r="F1679" s="104"/>
      <c r="G1679" s="104"/>
      <c r="H1679" s="104"/>
      <c r="I1679" s="104"/>
    </row>
    <row r="1680" spans="2:9" ht="35.1" customHeight="1">
      <c r="B1680" s="211"/>
      <c r="C1680" s="104"/>
      <c r="D1680" s="201"/>
      <c r="E1680" s="104"/>
      <c r="F1680" s="104"/>
      <c r="G1680" s="104"/>
      <c r="H1680" s="104"/>
      <c r="I1680" s="104"/>
    </row>
    <row r="1681" spans="2:9" ht="35.1" customHeight="1">
      <c r="B1681" s="211"/>
      <c r="C1681" s="104"/>
      <c r="D1681" s="201"/>
      <c r="E1681" s="104"/>
      <c r="F1681" s="104"/>
      <c r="G1681" s="104"/>
      <c r="H1681" s="104"/>
      <c r="I1681" s="104"/>
    </row>
    <row r="1682" spans="2:9" ht="35.1" customHeight="1">
      <c r="B1682" s="211"/>
      <c r="C1682" s="104"/>
      <c r="D1682" s="201"/>
      <c r="E1682" s="104"/>
      <c r="F1682" s="104"/>
      <c r="G1682" s="104"/>
      <c r="H1682" s="104"/>
      <c r="I1682" s="104"/>
    </row>
    <row r="1683" spans="2:9" ht="35.1" customHeight="1">
      <c r="B1683" s="211"/>
      <c r="C1683" s="104"/>
      <c r="D1683" s="201"/>
      <c r="E1683" s="104"/>
      <c r="F1683" s="104"/>
      <c r="G1683" s="104"/>
      <c r="H1683" s="104"/>
      <c r="I1683" s="104"/>
    </row>
    <row r="1684" spans="2:9" ht="35.1" customHeight="1">
      <c r="B1684" s="211"/>
      <c r="C1684" s="104"/>
      <c r="D1684" s="201"/>
      <c r="E1684" s="104"/>
      <c r="F1684" s="104"/>
      <c r="G1684" s="104"/>
      <c r="H1684" s="104"/>
      <c r="I1684" s="104"/>
    </row>
    <row r="1685" spans="2:9" ht="35.1" customHeight="1">
      <c r="B1685" s="211"/>
      <c r="C1685" s="104"/>
      <c r="D1685" s="201"/>
      <c r="E1685" s="104"/>
      <c r="F1685" s="104"/>
      <c r="G1685" s="104"/>
      <c r="H1685" s="104"/>
      <c r="I1685" s="104"/>
    </row>
    <row r="1686" spans="2:9" ht="35.1" customHeight="1">
      <c r="B1686" s="211"/>
      <c r="C1686" s="104"/>
      <c r="D1686" s="201"/>
      <c r="E1686" s="104"/>
      <c r="F1686" s="104"/>
      <c r="G1686" s="104"/>
      <c r="H1686" s="104"/>
      <c r="I1686" s="104"/>
    </row>
    <row r="1687" spans="2:9" ht="35.1" customHeight="1">
      <c r="B1687" s="211"/>
      <c r="C1687" s="104"/>
      <c r="D1687" s="201"/>
      <c r="E1687" s="104"/>
      <c r="F1687" s="104"/>
      <c r="G1687" s="104"/>
      <c r="H1687" s="104"/>
      <c r="I1687" s="104"/>
    </row>
    <row r="1688" spans="2:9" ht="35.1" customHeight="1">
      <c r="B1688" s="211"/>
      <c r="C1688" s="104"/>
      <c r="D1688" s="201"/>
      <c r="E1688" s="104"/>
      <c r="F1688" s="104"/>
      <c r="G1688" s="104"/>
      <c r="H1688" s="104"/>
      <c r="I1688" s="104"/>
    </row>
    <row r="1689" spans="2:9" ht="35.1" customHeight="1">
      <c r="B1689" s="211"/>
      <c r="C1689" s="104"/>
      <c r="D1689" s="201"/>
      <c r="E1689" s="104"/>
      <c r="F1689" s="104"/>
      <c r="G1689" s="104"/>
      <c r="H1689" s="104"/>
      <c r="I1689" s="104"/>
    </row>
    <row r="1690" spans="2:9" ht="35.1" customHeight="1">
      <c r="B1690" s="211"/>
      <c r="C1690" s="104"/>
      <c r="D1690" s="201"/>
      <c r="E1690" s="104"/>
      <c r="F1690" s="104"/>
      <c r="G1690" s="104"/>
      <c r="H1690" s="104"/>
      <c r="I1690" s="104"/>
    </row>
    <row r="1691" spans="2:9" ht="35.1" customHeight="1">
      <c r="B1691" s="211"/>
      <c r="C1691" s="104"/>
      <c r="D1691" s="201"/>
      <c r="E1691" s="104"/>
      <c r="F1691" s="104"/>
      <c r="G1691" s="104"/>
      <c r="H1691" s="104"/>
      <c r="I1691" s="104"/>
    </row>
    <row r="1692" spans="2:9" ht="35.1" customHeight="1">
      <c r="B1692" s="211"/>
      <c r="C1692" s="104"/>
      <c r="D1692" s="201"/>
      <c r="E1692" s="104"/>
      <c r="F1692" s="104"/>
      <c r="G1692" s="104"/>
      <c r="H1692" s="104"/>
      <c r="I1692" s="104"/>
    </row>
    <row r="1693" spans="2:9" ht="35.1" customHeight="1">
      <c r="B1693" s="211"/>
      <c r="C1693" s="104"/>
      <c r="D1693" s="201"/>
      <c r="E1693" s="104"/>
      <c r="F1693" s="104"/>
      <c r="G1693" s="104"/>
      <c r="H1693" s="104"/>
      <c r="I1693" s="104"/>
    </row>
    <row r="1694" spans="2:9" ht="35.1" customHeight="1">
      <c r="B1694" s="211"/>
      <c r="C1694" s="104"/>
      <c r="D1694" s="201"/>
      <c r="E1694" s="104"/>
      <c r="F1694" s="104"/>
      <c r="G1694" s="104"/>
      <c r="H1694" s="104"/>
      <c r="I1694" s="104"/>
    </row>
    <row r="1695" spans="2:9" ht="35.1" customHeight="1">
      <c r="B1695" s="211"/>
      <c r="C1695" s="104"/>
      <c r="D1695" s="201"/>
      <c r="E1695" s="104"/>
      <c r="F1695" s="104"/>
      <c r="G1695" s="104"/>
      <c r="H1695" s="104"/>
      <c r="I1695" s="104"/>
    </row>
    <row r="1696" spans="2:9" ht="35.1" customHeight="1">
      <c r="B1696" s="211"/>
      <c r="C1696" s="104"/>
      <c r="D1696" s="201"/>
      <c r="E1696" s="104"/>
      <c r="F1696" s="104"/>
      <c r="G1696" s="104"/>
      <c r="H1696" s="104"/>
      <c r="I1696" s="104"/>
    </row>
    <row r="1697" spans="2:9" ht="35.1" customHeight="1">
      <c r="B1697" s="211"/>
      <c r="C1697" s="104"/>
      <c r="D1697" s="201"/>
      <c r="E1697" s="104"/>
      <c r="F1697" s="104"/>
      <c r="G1697" s="104"/>
      <c r="H1697" s="104"/>
      <c r="I1697" s="104"/>
    </row>
    <row r="1698" spans="2:9" ht="35.1" customHeight="1">
      <c r="B1698" s="211"/>
      <c r="C1698" s="104"/>
      <c r="D1698" s="201"/>
      <c r="E1698" s="104"/>
      <c r="F1698" s="104"/>
      <c r="G1698" s="104"/>
      <c r="H1698" s="104"/>
      <c r="I1698" s="104"/>
    </row>
    <row r="1699" spans="2:9" ht="35.1" customHeight="1">
      <c r="B1699" s="211"/>
      <c r="C1699" s="104"/>
      <c r="D1699" s="201"/>
      <c r="E1699" s="104"/>
      <c r="F1699" s="104"/>
      <c r="G1699" s="104"/>
      <c r="H1699" s="104"/>
      <c r="I1699" s="104"/>
    </row>
    <row r="1700" spans="2:9" ht="35.1" customHeight="1">
      <c r="B1700" s="211"/>
      <c r="C1700" s="104"/>
      <c r="D1700" s="201"/>
      <c r="E1700" s="104"/>
      <c r="F1700" s="104"/>
      <c r="G1700" s="104"/>
      <c r="H1700" s="104"/>
      <c r="I1700" s="104"/>
    </row>
    <row r="1701" spans="2:9" ht="35.1" customHeight="1">
      <c r="B1701" s="211"/>
      <c r="C1701" s="104"/>
      <c r="D1701" s="201"/>
      <c r="E1701" s="104"/>
      <c r="F1701" s="104"/>
      <c r="G1701" s="104"/>
      <c r="H1701" s="104"/>
      <c r="I1701" s="104"/>
    </row>
    <row r="1702" spans="2:9" ht="35.1" customHeight="1">
      <c r="B1702" s="211"/>
      <c r="C1702" s="104"/>
      <c r="D1702" s="201"/>
      <c r="E1702" s="104"/>
      <c r="F1702" s="104"/>
      <c r="G1702" s="104"/>
      <c r="H1702" s="104"/>
      <c r="I1702" s="104"/>
    </row>
    <row r="1703" spans="2:9" ht="35.1" customHeight="1">
      <c r="B1703" s="211"/>
      <c r="C1703" s="104"/>
      <c r="D1703" s="201"/>
      <c r="E1703" s="104"/>
      <c r="F1703" s="104"/>
      <c r="G1703" s="104"/>
      <c r="H1703" s="104"/>
      <c r="I1703" s="104"/>
    </row>
    <row r="1704" spans="2:9" ht="35.1" customHeight="1">
      <c r="B1704" s="211"/>
      <c r="C1704" s="104"/>
      <c r="D1704" s="201"/>
      <c r="E1704" s="104"/>
      <c r="F1704" s="104"/>
      <c r="G1704" s="104"/>
      <c r="H1704" s="104"/>
      <c r="I1704" s="104"/>
    </row>
    <row r="1705" spans="2:9" ht="35.1" customHeight="1">
      <c r="B1705" s="211"/>
      <c r="C1705" s="104"/>
      <c r="D1705" s="201"/>
      <c r="E1705" s="104"/>
      <c r="F1705" s="104"/>
      <c r="G1705" s="104"/>
      <c r="H1705" s="104"/>
      <c r="I1705" s="104"/>
    </row>
    <row r="1706" spans="2:9" ht="35.1" customHeight="1">
      <c r="B1706" s="211"/>
      <c r="C1706" s="104"/>
      <c r="D1706" s="201"/>
      <c r="E1706" s="104"/>
      <c r="F1706" s="104"/>
      <c r="G1706" s="104"/>
      <c r="H1706" s="104"/>
      <c r="I1706" s="104"/>
    </row>
    <row r="1707" spans="2:9" ht="35.1" customHeight="1">
      <c r="B1707" s="211"/>
      <c r="C1707" s="104"/>
      <c r="D1707" s="201"/>
      <c r="E1707" s="104"/>
      <c r="F1707" s="104"/>
      <c r="G1707" s="104"/>
      <c r="H1707" s="104"/>
      <c r="I1707" s="104"/>
    </row>
    <row r="1708" spans="2:9" ht="35.1" customHeight="1">
      <c r="B1708" s="211"/>
      <c r="C1708" s="104"/>
      <c r="D1708" s="201"/>
      <c r="E1708" s="104"/>
      <c r="F1708" s="104"/>
      <c r="G1708" s="104"/>
      <c r="H1708" s="104"/>
      <c r="I1708" s="104"/>
    </row>
    <row r="1709" spans="2:9" ht="35.1" customHeight="1">
      <c r="B1709" s="211"/>
      <c r="C1709" s="104"/>
      <c r="D1709" s="201"/>
      <c r="E1709" s="104"/>
      <c r="F1709" s="104"/>
      <c r="G1709" s="104"/>
      <c r="H1709" s="104"/>
      <c r="I1709" s="104"/>
    </row>
    <row r="1710" spans="2:9" ht="35.1" customHeight="1">
      <c r="B1710" s="211"/>
      <c r="C1710" s="104"/>
      <c r="D1710" s="201"/>
      <c r="E1710" s="104"/>
      <c r="F1710" s="104"/>
      <c r="G1710" s="104"/>
      <c r="H1710" s="104"/>
      <c r="I1710" s="104"/>
    </row>
    <row r="1711" spans="2:9" ht="35.1" customHeight="1">
      <c r="B1711" s="211"/>
      <c r="C1711" s="104"/>
      <c r="D1711" s="201"/>
      <c r="E1711" s="104"/>
      <c r="F1711" s="104"/>
      <c r="G1711" s="104"/>
      <c r="H1711" s="104"/>
      <c r="I1711" s="104"/>
    </row>
    <row r="1712" spans="2:9" ht="35.1" customHeight="1">
      <c r="B1712" s="211"/>
      <c r="C1712" s="104"/>
      <c r="D1712" s="201"/>
      <c r="E1712" s="104"/>
      <c r="F1712" s="104"/>
      <c r="G1712" s="104"/>
      <c r="H1712" s="104"/>
      <c r="I1712" s="104"/>
    </row>
    <row r="1713" spans="2:9" ht="35.1" customHeight="1">
      <c r="B1713" s="211"/>
      <c r="C1713" s="104"/>
      <c r="D1713" s="201"/>
      <c r="E1713" s="104"/>
      <c r="F1713" s="104"/>
      <c r="G1713" s="104"/>
      <c r="H1713" s="104"/>
      <c r="I1713" s="104"/>
    </row>
    <row r="1714" spans="2:9" ht="35.1" customHeight="1">
      <c r="B1714" s="211"/>
      <c r="C1714" s="104"/>
      <c r="D1714" s="201"/>
      <c r="E1714" s="104"/>
      <c r="F1714" s="104"/>
      <c r="G1714" s="104"/>
      <c r="H1714" s="104"/>
      <c r="I1714" s="104"/>
    </row>
    <row r="1715" spans="2:9" ht="35.1" customHeight="1">
      <c r="B1715" s="211"/>
      <c r="C1715" s="104"/>
      <c r="D1715" s="201"/>
      <c r="E1715" s="104"/>
      <c r="F1715" s="104"/>
      <c r="G1715" s="104"/>
      <c r="H1715" s="104"/>
      <c r="I1715" s="104"/>
    </row>
    <row r="1716" spans="2:9" ht="35.1" customHeight="1">
      <c r="B1716" s="211"/>
      <c r="C1716" s="104"/>
      <c r="D1716" s="201"/>
      <c r="E1716" s="104"/>
      <c r="F1716" s="104"/>
      <c r="G1716" s="104"/>
      <c r="H1716" s="104"/>
      <c r="I1716" s="104"/>
    </row>
    <row r="1717" spans="2:9" ht="35.1" customHeight="1">
      <c r="B1717" s="211"/>
      <c r="C1717" s="104"/>
      <c r="D1717" s="201"/>
      <c r="E1717" s="104"/>
      <c r="F1717" s="104"/>
      <c r="G1717" s="104"/>
      <c r="H1717" s="104"/>
      <c r="I1717" s="104"/>
    </row>
    <row r="1718" spans="2:9" ht="35.1" customHeight="1">
      <c r="B1718" s="211"/>
      <c r="C1718" s="104"/>
      <c r="D1718" s="201"/>
      <c r="E1718" s="104"/>
      <c r="F1718" s="104"/>
      <c r="G1718" s="104"/>
      <c r="H1718" s="104"/>
      <c r="I1718" s="104"/>
    </row>
    <row r="1719" spans="2:9" ht="35.1" customHeight="1">
      <c r="B1719" s="211"/>
      <c r="C1719" s="104"/>
      <c r="D1719" s="201"/>
      <c r="E1719" s="104"/>
      <c r="F1719" s="104"/>
      <c r="G1719" s="104"/>
      <c r="H1719" s="104"/>
      <c r="I1719" s="104"/>
    </row>
    <row r="1720" spans="2:9" ht="35.1" customHeight="1">
      <c r="B1720" s="211"/>
      <c r="C1720" s="104"/>
      <c r="D1720" s="201"/>
      <c r="E1720" s="104"/>
      <c r="F1720" s="104"/>
      <c r="G1720" s="104"/>
      <c r="H1720" s="104"/>
      <c r="I1720" s="104"/>
    </row>
    <row r="1721" spans="2:9" ht="35.1" customHeight="1">
      <c r="B1721" s="211"/>
      <c r="C1721" s="104"/>
      <c r="D1721" s="201"/>
      <c r="E1721" s="104"/>
      <c r="F1721" s="104"/>
      <c r="G1721" s="104"/>
      <c r="H1721" s="104"/>
      <c r="I1721" s="104"/>
    </row>
    <row r="1722" spans="2:9" ht="35.1" customHeight="1">
      <c r="B1722" s="211"/>
      <c r="C1722" s="104"/>
      <c r="D1722" s="201"/>
      <c r="E1722" s="104"/>
      <c r="F1722" s="104"/>
      <c r="G1722" s="104"/>
      <c r="H1722" s="104"/>
      <c r="I1722" s="104"/>
    </row>
    <row r="1723" spans="2:9" ht="35.1" customHeight="1">
      <c r="B1723" s="211"/>
      <c r="C1723" s="104"/>
      <c r="D1723" s="201"/>
      <c r="E1723" s="104"/>
      <c r="F1723" s="104"/>
      <c r="G1723" s="104"/>
      <c r="H1723" s="104"/>
      <c r="I1723" s="104"/>
    </row>
    <row r="1724" spans="2:9" ht="35.1" customHeight="1">
      <c r="B1724" s="211"/>
      <c r="C1724" s="104"/>
      <c r="D1724" s="201"/>
      <c r="E1724" s="104"/>
      <c r="F1724" s="104"/>
      <c r="G1724" s="104"/>
      <c r="H1724" s="104"/>
      <c r="I1724" s="104"/>
    </row>
    <row r="1725" spans="2:9" ht="35.1" customHeight="1">
      <c r="B1725" s="211"/>
      <c r="C1725" s="104"/>
      <c r="D1725" s="201"/>
      <c r="E1725" s="104"/>
      <c r="F1725" s="104"/>
      <c r="G1725" s="104"/>
      <c r="H1725" s="104"/>
      <c r="I1725" s="104"/>
    </row>
    <row r="1726" spans="2:9" ht="35.1" customHeight="1">
      <c r="B1726" s="211"/>
      <c r="C1726" s="104"/>
      <c r="D1726" s="201"/>
      <c r="E1726" s="104"/>
      <c r="F1726" s="104"/>
      <c r="G1726" s="104"/>
      <c r="H1726" s="104"/>
      <c r="I1726" s="104"/>
    </row>
    <row r="1727" spans="2:9" ht="35.1" customHeight="1">
      <c r="B1727" s="211"/>
      <c r="C1727" s="104"/>
      <c r="D1727" s="201"/>
      <c r="E1727" s="104"/>
      <c r="F1727" s="104"/>
      <c r="G1727" s="104"/>
      <c r="H1727" s="104"/>
      <c r="I1727" s="104"/>
    </row>
    <row r="1728" spans="2:9" ht="35.1" customHeight="1">
      <c r="B1728" s="211"/>
      <c r="C1728" s="104"/>
      <c r="D1728" s="201"/>
      <c r="E1728" s="104"/>
      <c r="F1728" s="104"/>
      <c r="G1728" s="104"/>
      <c r="H1728" s="104"/>
      <c r="I1728" s="104"/>
    </row>
    <row r="1729" spans="2:9" ht="35.1" customHeight="1">
      <c r="B1729" s="211"/>
      <c r="C1729" s="104"/>
      <c r="D1729" s="201"/>
      <c r="E1729" s="104"/>
      <c r="F1729" s="104"/>
      <c r="G1729" s="104"/>
      <c r="H1729" s="104"/>
      <c r="I1729" s="104"/>
    </row>
    <row r="1730" spans="2:9" ht="35.1" customHeight="1">
      <c r="B1730" s="211"/>
      <c r="C1730" s="104"/>
      <c r="D1730" s="201"/>
      <c r="E1730" s="104"/>
      <c r="F1730" s="104"/>
      <c r="G1730" s="104"/>
      <c r="H1730" s="104"/>
      <c r="I1730" s="104"/>
    </row>
    <row r="1731" spans="2:9" ht="35.1" customHeight="1">
      <c r="B1731" s="211"/>
      <c r="C1731" s="104"/>
      <c r="D1731" s="201"/>
      <c r="E1731" s="104"/>
      <c r="F1731" s="104"/>
      <c r="G1731" s="104"/>
      <c r="H1731" s="104"/>
      <c r="I1731" s="104"/>
    </row>
    <row r="1732" spans="2:9" ht="35.1" customHeight="1">
      <c r="B1732" s="211"/>
      <c r="C1732" s="104"/>
      <c r="D1732" s="201"/>
      <c r="E1732" s="104"/>
      <c r="F1732" s="104"/>
      <c r="G1732" s="104"/>
      <c r="H1732" s="104"/>
      <c r="I1732" s="104"/>
    </row>
    <row r="1733" spans="2:9" ht="35.1" customHeight="1">
      <c r="B1733" s="211"/>
      <c r="C1733" s="104"/>
      <c r="D1733" s="201"/>
      <c r="E1733" s="104"/>
      <c r="F1733" s="104"/>
      <c r="G1733" s="104"/>
      <c r="H1733" s="104"/>
      <c r="I1733" s="104"/>
    </row>
    <row r="1734" spans="2:9" ht="35.1" customHeight="1">
      <c r="B1734" s="211"/>
      <c r="C1734" s="104"/>
      <c r="D1734" s="201"/>
      <c r="E1734" s="104"/>
      <c r="F1734" s="104"/>
      <c r="G1734" s="104"/>
      <c r="H1734" s="104"/>
      <c r="I1734" s="104"/>
    </row>
    <row r="1735" spans="2:9" ht="35.1" customHeight="1">
      <c r="B1735" s="211"/>
      <c r="C1735" s="104"/>
      <c r="D1735" s="201"/>
      <c r="E1735" s="104"/>
      <c r="F1735" s="104"/>
      <c r="G1735" s="104"/>
      <c r="H1735" s="104"/>
      <c r="I1735" s="104"/>
    </row>
    <row r="1736" spans="2:9" ht="35.1" customHeight="1">
      <c r="B1736" s="211"/>
      <c r="C1736" s="104"/>
      <c r="D1736" s="201"/>
      <c r="E1736" s="104"/>
      <c r="F1736" s="104"/>
      <c r="G1736" s="104"/>
      <c r="H1736" s="104"/>
      <c r="I1736" s="104"/>
    </row>
    <row r="1737" spans="2:9" ht="35.1" customHeight="1">
      <c r="B1737" s="211"/>
      <c r="C1737" s="104"/>
      <c r="D1737" s="201"/>
      <c r="E1737" s="104"/>
      <c r="F1737" s="104"/>
      <c r="G1737" s="104"/>
      <c r="H1737" s="104"/>
      <c r="I1737" s="104"/>
    </row>
    <row r="1738" spans="2:9" ht="35.1" customHeight="1">
      <c r="B1738" s="211"/>
      <c r="C1738" s="104"/>
      <c r="D1738" s="201"/>
      <c r="E1738" s="104"/>
      <c r="F1738" s="104"/>
      <c r="G1738" s="104"/>
      <c r="H1738" s="104"/>
      <c r="I1738" s="104"/>
    </row>
    <row r="1739" spans="2:9" ht="35.1" customHeight="1">
      <c r="B1739" s="211"/>
      <c r="C1739" s="104"/>
      <c r="D1739" s="201"/>
      <c r="E1739" s="104"/>
      <c r="F1739" s="104"/>
      <c r="G1739" s="104"/>
      <c r="H1739" s="104"/>
      <c r="I1739" s="104"/>
    </row>
    <row r="1740" spans="2:9" ht="35.1" customHeight="1">
      <c r="B1740" s="211"/>
      <c r="C1740" s="104"/>
      <c r="D1740" s="201"/>
      <c r="E1740" s="104"/>
      <c r="F1740" s="104"/>
      <c r="G1740" s="104"/>
      <c r="H1740" s="104"/>
      <c r="I1740" s="104"/>
    </row>
    <row r="1741" spans="2:9" ht="35.1" customHeight="1">
      <c r="B1741" s="211"/>
      <c r="C1741" s="104"/>
      <c r="D1741" s="201"/>
      <c r="E1741" s="104"/>
      <c r="F1741" s="104"/>
      <c r="G1741" s="104"/>
      <c r="H1741" s="104"/>
      <c r="I1741" s="104"/>
    </row>
    <row r="1742" spans="2:9" ht="35.1" customHeight="1">
      <c r="B1742" s="211"/>
      <c r="C1742" s="104"/>
      <c r="D1742" s="201"/>
      <c r="E1742" s="104"/>
      <c r="F1742" s="104"/>
      <c r="G1742" s="104"/>
      <c r="H1742" s="104"/>
      <c r="I1742" s="104"/>
    </row>
    <row r="1743" spans="2:9" ht="35.1" customHeight="1">
      <c r="B1743" s="211"/>
      <c r="C1743" s="104"/>
      <c r="D1743" s="201"/>
      <c r="E1743" s="104"/>
      <c r="F1743" s="104"/>
      <c r="G1743" s="104"/>
      <c r="H1743" s="104"/>
      <c r="I1743" s="104"/>
    </row>
    <row r="1744" spans="2:9" ht="35.1" customHeight="1">
      <c r="B1744" s="211"/>
      <c r="C1744" s="104"/>
      <c r="D1744" s="201"/>
      <c r="E1744" s="104"/>
      <c r="F1744" s="104"/>
      <c r="G1744" s="104"/>
      <c r="H1744" s="104"/>
      <c r="I1744" s="104"/>
    </row>
    <row r="1745" spans="2:9" ht="35.1" customHeight="1">
      <c r="B1745" s="211"/>
      <c r="C1745" s="104"/>
      <c r="D1745" s="201"/>
      <c r="E1745" s="104"/>
      <c r="F1745" s="104"/>
      <c r="G1745" s="104"/>
      <c r="H1745" s="104"/>
      <c r="I1745" s="104"/>
    </row>
    <row r="1746" spans="2:9" ht="35.1" customHeight="1">
      <c r="B1746" s="211"/>
      <c r="C1746" s="104"/>
      <c r="D1746" s="201"/>
      <c r="E1746" s="104"/>
      <c r="F1746" s="104"/>
      <c r="G1746" s="104"/>
      <c r="H1746" s="104"/>
      <c r="I1746" s="104"/>
    </row>
    <row r="1747" spans="2:9" ht="35.1" customHeight="1">
      <c r="B1747" s="211"/>
      <c r="C1747" s="104"/>
      <c r="D1747" s="201"/>
      <c r="E1747" s="104"/>
      <c r="F1747" s="104"/>
      <c r="G1747" s="104"/>
      <c r="H1747" s="104"/>
      <c r="I1747" s="104"/>
    </row>
    <row r="1748" spans="2:9" ht="35.1" customHeight="1">
      <c r="B1748" s="211"/>
      <c r="C1748" s="104"/>
      <c r="D1748" s="201"/>
      <c r="E1748" s="104"/>
      <c r="F1748" s="104"/>
      <c r="G1748" s="104"/>
      <c r="H1748" s="104"/>
      <c r="I1748" s="104"/>
    </row>
    <row r="1749" spans="2:9" ht="35.1" customHeight="1">
      <c r="B1749" s="211"/>
      <c r="C1749" s="104"/>
      <c r="D1749" s="201"/>
      <c r="E1749" s="104"/>
      <c r="F1749" s="104"/>
      <c r="G1749" s="104"/>
      <c r="H1749" s="104"/>
      <c r="I1749" s="104"/>
    </row>
    <row r="1750" spans="2:9" ht="35.1" customHeight="1">
      <c r="B1750" s="211"/>
      <c r="C1750" s="104"/>
      <c r="D1750" s="201"/>
      <c r="E1750" s="104"/>
      <c r="F1750" s="104"/>
      <c r="G1750" s="104"/>
      <c r="H1750" s="104"/>
      <c r="I1750" s="104"/>
    </row>
    <row r="1751" spans="2:9" ht="35.1" customHeight="1">
      <c r="B1751" s="211"/>
      <c r="C1751" s="104"/>
      <c r="D1751" s="201"/>
      <c r="E1751" s="104"/>
      <c r="F1751" s="104"/>
      <c r="G1751" s="104"/>
      <c r="H1751" s="104"/>
      <c r="I1751" s="104"/>
    </row>
    <row r="1752" spans="2:9" ht="35.1" customHeight="1">
      <c r="B1752" s="211"/>
      <c r="C1752" s="104"/>
      <c r="D1752" s="201"/>
      <c r="E1752" s="104"/>
      <c r="F1752" s="104"/>
      <c r="G1752" s="104"/>
      <c r="H1752" s="104"/>
      <c r="I1752" s="104"/>
    </row>
    <row r="1753" spans="2:9" ht="35.1" customHeight="1">
      <c r="B1753" s="211"/>
      <c r="C1753" s="104"/>
      <c r="D1753" s="201"/>
      <c r="E1753" s="104"/>
      <c r="F1753" s="104"/>
      <c r="G1753" s="104"/>
      <c r="H1753" s="104"/>
      <c r="I1753" s="104"/>
    </row>
    <row r="1754" spans="2:9" ht="35.1" customHeight="1">
      <c r="B1754" s="211"/>
      <c r="C1754" s="104"/>
      <c r="D1754" s="201"/>
      <c r="E1754" s="104"/>
      <c r="F1754" s="104"/>
      <c r="G1754" s="104"/>
      <c r="H1754" s="104"/>
      <c r="I1754" s="104"/>
    </row>
    <row r="1755" spans="2:9" ht="35.1" customHeight="1">
      <c r="B1755" s="211"/>
      <c r="C1755" s="104"/>
      <c r="D1755" s="201"/>
      <c r="E1755" s="104"/>
      <c r="F1755" s="104"/>
      <c r="G1755" s="104"/>
      <c r="H1755" s="104"/>
      <c r="I1755" s="104"/>
    </row>
    <row r="1756" spans="2:9" ht="35.1" customHeight="1">
      <c r="B1756" s="211"/>
      <c r="C1756" s="104"/>
      <c r="D1756" s="201"/>
      <c r="E1756" s="104"/>
      <c r="F1756" s="104"/>
      <c r="G1756" s="104"/>
      <c r="H1756" s="104"/>
      <c r="I1756" s="104"/>
    </row>
    <row r="1757" spans="2:9" ht="35.1" customHeight="1">
      <c r="B1757" s="211"/>
      <c r="C1757" s="104"/>
      <c r="D1757" s="201"/>
      <c r="E1757" s="104"/>
      <c r="F1757" s="104"/>
      <c r="G1757" s="104"/>
      <c r="H1757" s="104"/>
      <c r="I1757" s="104"/>
    </row>
    <row r="1758" spans="2:9" ht="35.1" customHeight="1">
      <c r="B1758" s="211"/>
      <c r="C1758" s="104"/>
      <c r="D1758" s="201"/>
      <c r="E1758" s="104"/>
      <c r="F1758" s="104"/>
      <c r="G1758" s="104"/>
      <c r="H1758" s="104"/>
      <c r="I1758" s="104"/>
    </row>
    <row r="1759" spans="2:9" ht="35.1" customHeight="1">
      <c r="B1759" s="211"/>
      <c r="C1759" s="104"/>
      <c r="D1759" s="201"/>
      <c r="E1759" s="104"/>
      <c r="F1759" s="104"/>
      <c r="G1759" s="104"/>
      <c r="H1759" s="104"/>
      <c r="I1759" s="104"/>
    </row>
    <row r="1760" spans="2:9" ht="35.1" customHeight="1">
      <c r="B1760" s="211"/>
      <c r="C1760" s="104"/>
      <c r="D1760" s="201"/>
      <c r="E1760" s="104"/>
      <c r="F1760" s="104"/>
      <c r="G1760" s="104"/>
      <c r="H1760" s="104"/>
      <c r="I1760" s="104"/>
    </row>
    <row r="1761" spans="2:9" ht="35.1" customHeight="1">
      <c r="B1761" s="211"/>
      <c r="C1761" s="104"/>
      <c r="D1761" s="201"/>
      <c r="E1761" s="104"/>
      <c r="F1761" s="104"/>
      <c r="G1761" s="104"/>
      <c r="H1761" s="104"/>
      <c r="I1761" s="104"/>
    </row>
    <row r="1762" spans="2:9" ht="35.1" customHeight="1">
      <c r="B1762" s="211"/>
      <c r="C1762" s="104"/>
      <c r="D1762" s="201"/>
      <c r="E1762" s="104"/>
      <c r="F1762" s="104"/>
      <c r="G1762" s="104"/>
      <c r="H1762" s="104"/>
      <c r="I1762" s="104"/>
    </row>
    <row r="1763" spans="2:9" ht="35.1" customHeight="1">
      <c r="B1763" s="211"/>
      <c r="C1763" s="104"/>
      <c r="D1763" s="201"/>
      <c r="E1763" s="104"/>
      <c r="F1763" s="104"/>
      <c r="G1763" s="104"/>
      <c r="H1763" s="104"/>
      <c r="I1763" s="104"/>
    </row>
    <row r="1764" spans="2:9" ht="35.1" customHeight="1">
      <c r="B1764" s="211"/>
      <c r="C1764" s="104"/>
      <c r="D1764" s="201"/>
      <c r="E1764" s="104"/>
      <c r="F1764" s="104"/>
      <c r="G1764" s="104"/>
      <c r="H1764" s="104"/>
      <c r="I1764" s="104"/>
    </row>
    <row r="1765" spans="2:9" ht="35.1" customHeight="1">
      <c r="B1765" s="211"/>
      <c r="C1765" s="104"/>
      <c r="D1765" s="201"/>
      <c r="E1765" s="104"/>
      <c r="F1765" s="104"/>
      <c r="G1765" s="104"/>
      <c r="H1765" s="104"/>
      <c r="I1765" s="104"/>
    </row>
    <row r="1766" spans="2:9" ht="35.1" customHeight="1">
      <c r="B1766" s="211"/>
      <c r="C1766" s="104"/>
      <c r="D1766" s="201"/>
      <c r="E1766" s="104"/>
      <c r="F1766" s="104"/>
      <c r="G1766" s="104"/>
      <c r="H1766" s="104"/>
      <c r="I1766" s="104"/>
    </row>
    <row r="1767" spans="2:9" ht="35.1" customHeight="1">
      <c r="B1767" s="211"/>
      <c r="C1767" s="104"/>
      <c r="D1767" s="201"/>
      <c r="E1767" s="104"/>
      <c r="F1767" s="104"/>
      <c r="G1767" s="104"/>
      <c r="H1767" s="104"/>
      <c r="I1767" s="104"/>
    </row>
    <row r="1768" spans="2:9" ht="35.1" customHeight="1">
      <c r="B1768" s="211"/>
      <c r="C1768" s="104"/>
      <c r="D1768" s="201"/>
      <c r="E1768" s="104"/>
      <c r="F1768" s="104"/>
      <c r="G1768" s="104"/>
      <c r="H1768" s="104"/>
      <c r="I1768" s="104"/>
    </row>
    <row r="1769" spans="2:9" ht="35.1" customHeight="1">
      <c r="B1769" s="211"/>
      <c r="C1769" s="104"/>
      <c r="D1769" s="201"/>
      <c r="E1769" s="104"/>
      <c r="F1769" s="104"/>
      <c r="G1769" s="104"/>
      <c r="H1769" s="104"/>
      <c r="I1769" s="104"/>
    </row>
    <row r="1770" spans="2:9" ht="35.1" customHeight="1">
      <c r="B1770" s="211"/>
      <c r="C1770" s="104"/>
      <c r="D1770" s="201"/>
      <c r="E1770" s="104"/>
      <c r="F1770" s="104"/>
      <c r="G1770" s="104"/>
      <c r="H1770" s="104"/>
      <c r="I1770" s="104"/>
    </row>
    <row r="1771" spans="2:9" ht="35.1" customHeight="1">
      <c r="B1771" s="211"/>
      <c r="C1771" s="104"/>
      <c r="D1771" s="201"/>
      <c r="E1771" s="104"/>
      <c r="F1771" s="104"/>
      <c r="G1771" s="104"/>
      <c r="H1771" s="104"/>
      <c r="I1771" s="104"/>
    </row>
    <row r="1772" spans="2:9" ht="35.1" customHeight="1">
      <c r="B1772" s="211"/>
      <c r="C1772" s="104"/>
      <c r="D1772" s="201"/>
      <c r="E1772" s="104"/>
      <c r="F1772" s="104"/>
      <c r="G1772" s="104"/>
      <c r="H1772" s="104"/>
      <c r="I1772" s="104"/>
    </row>
    <row r="1773" spans="2:9" ht="35.1" customHeight="1">
      <c r="B1773" s="211"/>
      <c r="C1773" s="104"/>
      <c r="D1773" s="201"/>
      <c r="E1773" s="104"/>
      <c r="F1773" s="104"/>
      <c r="G1773" s="104"/>
      <c r="H1773" s="104"/>
      <c r="I1773" s="104"/>
    </row>
    <row r="1774" spans="2:9" ht="35.1" customHeight="1">
      <c r="B1774" s="211"/>
      <c r="C1774" s="104"/>
      <c r="D1774" s="201"/>
      <c r="E1774" s="104"/>
      <c r="F1774" s="104"/>
      <c r="G1774" s="104"/>
      <c r="H1774" s="104"/>
      <c r="I1774" s="104"/>
    </row>
    <row r="1775" spans="2:9" ht="35.1" customHeight="1">
      <c r="B1775" s="211"/>
      <c r="C1775" s="104"/>
      <c r="D1775" s="201"/>
      <c r="E1775" s="104"/>
      <c r="F1775" s="104"/>
      <c r="G1775" s="104"/>
      <c r="H1775" s="104"/>
      <c r="I1775" s="104"/>
    </row>
    <row r="1776" spans="2:9" ht="35.1" customHeight="1">
      <c r="B1776" s="211"/>
      <c r="C1776" s="104"/>
      <c r="D1776" s="201"/>
      <c r="E1776" s="104"/>
      <c r="F1776" s="104"/>
      <c r="G1776" s="104"/>
      <c r="H1776" s="104"/>
      <c r="I1776" s="104"/>
    </row>
    <row r="1777" spans="2:9" ht="35.1" customHeight="1">
      <c r="B1777" s="211"/>
      <c r="C1777" s="104"/>
      <c r="D1777" s="201"/>
      <c r="E1777" s="104"/>
      <c r="F1777" s="104"/>
      <c r="G1777" s="104"/>
      <c r="H1777" s="104"/>
      <c r="I1777" s="104"/>
    </row>
    <row r="1778" spans="2:9" ht="35.1" customHeight="1">
      <c r="B1778" s="211"/>
      <c r="C1778" s="104"/>
      <c r="D1778" s="201"/>
      <c r="E1778" s="104"/>
      <c r="F1778" s="104"/>
      <c r="G1778" s="104"/>
      <c r="H1778" s="104"/>
      <c r="I1778" s="104"/>
    </row>
    <row r="1779" spans="2:9" ht="35.1" customHeight="1">
      <c r="B1779" s="211"/>
      <c r="C1779" s="104"/>
      <c r="D1779" s="201"/>
      <c r="E1779" s="104"/>
      <c r="F1779" s="104"/>
      <c r="G1779" s="104"/>
      <c r="H1779" s="104"/>
      <c r="I1779" s="104"/>
    </row>
    <row r="1780" spans="2:9" ht="35.1" customHeight="1">
      <c r="B1780" s="211"/>
      <c r="C1780" s="104"/>
      <c r="D1780" s="201"/>
      <c r="E1780" s="104"/>
      <c r="F1780" s="104"/>
      <c r="G1780" s="104"/>
      <c r="H1780" s="104"/>
      <c r="I1780" s="104"/>
    </row>
    <row r="1781" spans="2:9" ht="35.1" customHeight="1">
      <c r="B1781" s="211"/>
      <c r="C1781" s="104"/>
      <c r="D1781" s="201"/>
      <c r="E1781" s="104"/>
      <c r="F1781" s="104"/>
      <c r="G1781" s="104"/>
      <c r="H1781" s="104"/>
      <c r="I1781" s="104"/>
    </row>
    <row r="1782" spans="2:9" ht="35.1" customHeight="1">
      <c r="B1782" s="211"/>
      <c r="C1782" s="104"/>
      <c r="D1782" s="201"/>
      <c r="E1782" s="104"/>
      <c r="F1782" s="104"/>
      <c r="G1782" s="104"/>
      <c r="H1782" s="104"/>
      <c r="I1782" s="104"/>
    </row>
    <row r="1783" spans="2:9" ht="35.1" customHeight="1">
      <c r="B1783" s="211"/>
      <c r="C1783" s="104"/>
      <c r="D1783" s="201"/>
      <c r="E1783" s="104"/>
      <c r="F1783" s="104"/>
      <c r="G1783" s="104"/>
      <c r="H1783" s="104"/>
      <c r="I1783" s="104"/>
    </row>
    <row r="1784" spans="2:9" ht="35.1" customHeight="1">
      <c r="B1784" s="211"/>
      <c r="C1784" s="104"/>
      <c r="D1784" s="201"/>
      <c r="E1784" s="104"/>
      <c r="F1784" s="104"/>
      <c r="G1784" s="104"/>
      <c r="H1784" s="104"/>
      <c r="I1784" s="104"/>
    </row>
    <row r="1785" spans="2:9" ht="35.1" customHeight="1">
      <c r="B1785" s="211"/>
      <c r="C1785" s="104"/>
      <c r="D1785" s="201"/>
      <c r="E1785" s="104"/>
      <c r="F1785" s="104"/>
      <c r="G1785" s="104"/>
      <c r="H1785" s="104"/>
      <c r="I1785" s="104"/>
    </row>
    <row r="1786" spans="2:9" ht="35.1" customHeight="1">
      <c r="B1786" s="211"/>
      <c r="C1786" s="104"/>
      <c r="D1786" s="201"/>
      <c r="E1786" s="104"/>
      <c r="F1786" s="104"/>
      <c r="G1786" s="104"/>
      <c r="H1786" s="104"/>
      <c r="I1786" s="104"/>
    </row>
    <row r="1787" spans="2:9" ht="35.1" customHeight="1">
      <c r="B1787" s="211"/>
      <c r="C1787" s="104"/>
      <c r="D1787" s="201"/>
      <c r="E1787" s="104"/>
      <c r="F1787" s="104"/>
      <c r="G1787" s="104"/>
      <c r="H1787" s="104"/>
      <c r="I1787" s="104"/>
    </row>
    <row r="1788" spans="2:9" ht="35.1" customHeight="1">
      <c r="B1788" s="211"/>
      <c r="C1788" s="104"/>
      <c r="D1788" s="201"/>
      <c r="E1788" s="104"/>
      <c r="F1788" s="104"/>
      <c r="G1788" s="104"/>
      <c r="H1788" s="104"/>
      <c r="I1788" s="104"/>
    </row>
    <row r="1789" spans="2:9" ht="35.1" customHeight="1">
      <c r="B1789" s="211"/>
      <c r="C1789" s="104"/>
      <c r="D1789" s="201"/>
      <c r="E1789" s="104"/>
      <c r="F1789" s="104"/>
      <c r="G1789" s="104"/>
      <c r="H1789" s="104"/>
      <c r="I1789" s="104"/>
    </row>
    <row r="1790" spans="2:9" ht="35.1" customHeight="1">
      <c r="B1790" s="211"/>
      <c r="C1790" s="104"/>
      <c r="D1790" s="201"/>
      <c r="E1790" s="104"/>
      <c r="F1790" s="104"/>
      <c r="G1790" s="104"/>
      <c r="H1790" s="104"/>
      <c r="I1790" s="104"/>
    </row>
    <row r="1791" spans="2:9" ht="35.1" customHeight="1">
      <c r="B1791" s="211"/>
      <c r="C1791" s="104"/>
      <c r="D1791" s="201"/>
      <c r="E1791" s="104"/>
      <c r="F1791" s="104"/>
      <c r="G1791" s="104"/>
      <c r="H1791" s="104"/>
      <c r="I1791" s="104"/>
    </row>
    <row r="1792" spans="2:9" ht="35.1" customHeight="1">
      <c r="B1792" s="211"/>
      <c r="C1792" s="104"/>
      <c r="D1792" s="201"/>
      <c r="E1792" s="104"/>
      <c r="F1792" s="104"/>
      <c r="G1792" s="104"/>
      <c r="H1792" s="104"/>
      <c r="I1792" s="104"/>
    </row>
    <row r="1793" spans="2:9" ht="35.1" customHeight="1">
      <c r="B1793" s="211"/>
      <c r="C1793" s="104"/>
      <c r="D1793" s="201"/>
      <c r="E1793" s="104"/>
      <c r="F1793" s="104"/>
      <c r="G1793" s="104"/>
      <c r="H1793" s="104"/>
      <c r="I1793" s="104"/>
    </row>
    <row r="1794" spans="2:9" ht="35.1" customHeight="1">
      <c r="B1794" s="211"/>
      <c r="C1794" s="104"/>
      <c r="D1794" s="201"/>
      <c r="E1794" s="104"/>
      <c r="F1794" s="104"/>
      <c r="G1794" s="104"/>
      <c r="H1794" s="104"/>
      <c r="I1794" s="104"/>
    </row>
    <row r="1795" spans="2:9" ht="35.1" customHeight="1">
      <c r="B1795" s="211"/>
      <c r="C1795" s="104"/>
      <c r="D1795" s="201"/>
      <c r="E1795" s="104"/>
      <c r="F1795" s="104"/>
      <c r="G1795" s="104"/>
      <c r="H1795" s="104"/>
      <c r="I1795" s="104"/>
    </row>
    <row r="1796" spans="2:9" ht="35.1" customHeight="1">
      <c r="B1796" s="211"/>
      <c r="C1796" s="104"/>
      <c r="D1796" s="201"/>
      <c r="E1796" s="104"/>
      <c r="F1796" s="104"/>
      <c r="G1796" s="104"/>
      <c r="H1796" s="104"/>
      <c r="I1796" s="104"/>
    </row>
    <row r="1797" spans="2:9" ht="35.1" customHeight="1">
      <c r="B1797" s="211"/>
      <c r="C1797" s="104"/>
      <c r="D1797" s="201"/>
      <c r="E1797" s="104"/>
      <c r="F1797" s="104"/>
      <c r="G1797" s="104"/>
      <c r="H1797" s="104"/>
      <c r="I1797" s="104"/>
    </row>
    <row r="1798" spans="2:9" ht="35.1" customHeight="1">
      <c r="B1798" s="211"/>
      <c r="C1798" s="104"/>
      <c r="D1798" s="201"/>
      <c r="E1798" s="104"/>
      <c r="F1798" s="104"/>
      <c r="G1798" s="104"/>
      <c r="H1798" s="104"/>
      <c r="I1798" s="104"/>
    </row>
    <row r="1799" spans="2:9" ht="35.1" customHeight="1">
      <c r="B1799" s="211"/>
      <c r="C1799" s="104"/>
      <c r="D1799" s="201"/>
      <c r="E1799" s="104"/>
      <c r="F1799" s="104"/>
      <c r="G1799" s="104"/>
      <c r="H1799" s="104"/>
      <c r="I1799" s="104"/>
    </row>
    <row r="1800" spans="2:9" ht="35.1" customHeight="1">
      <c r="B1800" s="211"/>
      <c r="C1800" s="104"/>
      <c r="D1800" s="201"/>
      <c r="E1800" s="104"/>
      <c r="F1800" s="104"/>
      <c r="G1800" s="104"/>
      <c r="H1800" s="104"/>
      <c r="I1800" s="104"/>
    </row>
    <row r="1801" spans="2:9" ht="35.1" customHeight="1">
      <c r="B1801" s="211"/>
      <c r="C1801" s="104"/>
      <c r="D1801" s="201"/>
      <c r="E1801" s="104"/>
      <c r="F1801" s="104"/>
      <c r="G1801" s="104"/>
      <c r="H1801" s="104"/>
      <c r="I1801" s="104"/>
    </row>
    <row r="1802" spans="2:9" ht="35.1" customHeight="1">
      <c r="B1802" s="211"/>
      <c r="C1802" s="104"/>
      <c r="D1802" s="201"/>
      <c r="E1802" s="104"/>
      <c r="F1802" s="104"/>
      <c r="G1802" s="104"/>
      <c r="H1802" s="104"/>
      <c r="I1802" s="104"/>
    </row>
    <row r="1803" spans="2:9" ht="35.1" customHeight="1">
      <c r="B1803" s="211"/>
      <c r="C1803" s="104"/>
      <c r="D1803" s="201"/>
      <c r="E1803" s="104"/>
      <c r="F1803" s="104"/>
      <c r="G1803" s="104"/>
      <c r="H1803" s="104"/>
      <c r="I1803" s="104"/>
    </row>
    <row r="1804" spans="2:9" ht="35.1" customHeight="1">
      <c r="B1804" s="211"/>
      <c r="C1804" s="104"/>
      <c r="D1804" s="201"/>
      <c r="E1804" s="104"/>
      <c r="F1804" s="104"/>
      <c r="G1804" s="104"/>
      <c r="H1804" s="104"/>
      <c r="I1804" s="104"/>
    </row>
    <row r="1805" spans="2:9" ht="35.1" customHeight="1">
      <c r="B1805" s="211"/>
      <c r="C1805" s="104"/>
      <c r="D1805" s="201"/>
      <c r="E1805" s="104"/>
      <c r="F1805" s="104"/>
      <c r="G1805" s="104"/>
      <c r="H1805" s="104"/>
      <c r="I1805" s="104"/>
    </row>
    <row r="1806" spans="2:9" ht="35.1" customHeight="1">
      <c r="B1806" s="211"/>
      <c r="C1806" s="104"/>
      <c r="D1806" s="201"/>
      <c r="E1806" s="104"/>
      <c r="F1806" s="104"/>
      <c r="G1806" s="104"/>
      <c r="H1806" s="104"/>
      <c r="I1806" s="104"/>
    </row>
    <row r="1807" spans="2:9" ht="35.1" customHeight="1">
      <c r="B1807" s="211"/>
      <c r="C1807" s="104"/>
      <c r="D1807" s="201"/>
      <c r="E1807" s="104"/>
      <c r="F1807" s="104"/>
      <c r="G1807" s="104"/>
      <c r="H1807" s="104"/>
      <c r="I1807" s="104"/>
    </row>
    <row r="1808" spans="2:9" ht="35.1" customHeight="1">
      <c r="B1808" s="211"/>
      <c r="C1808" s="104"/>
      <c r="D1808" s="201"/>
      <c r="E1808" s="104"/>
      <c r="F1808" s="104"/>
      <c r="G1808" s="104"/>
      <c r="H1808" s="104"/>
      <c r="I1808" s="104"/>
    </row>
    <row r="1809" spans="2:9" ht="35.1" customHeight="1">
      <c r="B1809" s="211"/>
      <c r="C1809" s="104"/>
      <c r="D1809" s="201"/>
      <c r="E1809" s="104"/>
      <c r="F1809" s="104"/>
      <c r="G1809" s="104"/>
      <c r="H1809" s="104"/>
      <c r="I1809" s="104"/>
    </row>
    <row r="1810" spans="2:9" ht="35.1" customHeight="1">
      <c r="B1810" s="211"/>
      <c r="C1810" s="104"/>
      <c r="D1810" s="201"/>
      <c r="E1810" s="104"/>
      <c r="F1810" s="104"/>
      <c r="G1810" s="104"/>
      <c r="H1810" s="104"/>
      <c r="I1810" s="104"/>
    </row>
    <row r="1811" spans="2:9" ht="35.1" customHeight="1">
      <c r="B1811" s="211"/>
      <c r="C1811" s="104"/>
      <c r="D1811" s="201"/>
      <c r="E1811" s="104"/>
      <c r="F1811" s="104"/>
      <c r="G1811" s="104"/>
      <c r="H1811" s="104"/>
      <c r="I1811" s="104"/>
    </row>
    <row r="1812" spans="2:9" ht="35.1" customHeight="1">
      <c r="B1812" s="211"/>
      <c r="C1812" s="104"/>
      <c r="D1812" s="201"/>
      <c r="E1812" s="104"/>
      <c r="F1812" s="104"/>
      <c r="G1812" s="104"/>
      <c r="H1812" s="104"/>
      <c r="I1812" s="104"/>
    </row>
    <row r="1813" spans="2:9" ht="35.1" customHeight="1">
      <c r="B1813" s="211"/>
      <c r="C1813" s="104"/>
      <c r="D1813" s="201"/>
      <c r="E1813" s="104"/>
      <c r="F1813" s="104"/>
      <c r="G1813" s="104"/>
      <c r="H1813" s="104"/>
      <c r="I1813" s="104"/>
    </row>
    <row r="1814" spans="2:9" ht="35.1" customHeight="1">
      <c r="B1814" s="211"/>
      <c r="C1814" s="104"/>
      <c r="D1814" s="201"/>
      <c r="E1814" s="104"/>
      <c r="F1814" s="104"/>
      <c r="G1814" s="104"/>
      <c r="H1814" s="104"/>
      <c r="I1814" s="104"/>
    </row>
    <row r="1815" spans="2:9" ht="35.1" customHeight="1">
      <c r="B1815" s="211"/>
      <c r="C1815" s="104"/>
      <c r="D1815" s="201"/>
      <c r="E1815" s="104"/>
      <c r="F1815" s="104"/>
      <c r="G1815" s="104"/>
      <c r="H1815" s="104"/>
      <c r="I1815" s="104"/>
    </row>
    <row r="1816" spans="2:9" ht="35.1" customHeight="1">
      <c r="B1816" s="211"/>
      <c r="C1816" s="104"/>
      <c r="D1816" s="201"/>
      <c r="E1816" s="104"/>
      <c r="F1816" s="104"/>
      <c r="G1816" s="104"/>
      <c r="H1816" s="104"/>
      <c r="I1816" s="104"/>
    </row>
    <row r="1817" spans="2:9" ht="35.1" customHeight="1">
      <c r="B1817" s="211"/>
      <c r="C1817" s="104"/>
      <c r="D1817" s="201"/>
      <c r="E1817" s="104"/>
      <c r="F1817" s="104"/>
      <c r="G1817" s="104"/>
      <c r="H1817" s="104"/>
      <c r="I1817" s="104"/>
    </row>
    <row r="1818" spans="2:9" ht="35.1" customHeight="1">
      <c r="B1818" s="211"/>
      <c r="C1818" s="104"/>
      <c r="D1818" s="201"/>
      <c r="E1818" s="104"/>
      <c r="F1818" s="104"/>
      <c r="G1818" s="104"/>
      <c r="H1818" s="104"/>
      <c r="I1818" s="104"/>
    </row>
    <row r="1819" spans="2:9" ht="35.1" customHeight="1">
      <c r="B1819" s="211"/>
      <c r="C1819" s="104"/>
      <c r="D1819" s="201"/>
      <c r="E1819" s="104"/>
      <c r="F1819" s="104"/>
      <c r="G1819" s="104"/>
      <c r="H1819" s="104"/>
      <c r="I1819" s="104"/>
    </row>
    <row r="1820" spans="2:9" ht="35.1" customHeight="1">
      <c r="B1820" s="211"/>
      <c r="C1820" s="104"/>
      <c r="D1820" s="201"/>
      <c r="E1820" s="104"/>
      <c r="F1820" s="104"/>
      <c r="G1820" s="104"/>
      <c r="H1820" s="104"/>
      <c r="I1820" s="104"/>
    </row>
    <row r="1821" spans="2:9" ht="35.1" customHeight="1">
      <c r="B1821" s="211"/>
      <c r="C1821" s="104"/>
      <c r="D1821" s="201"/>
      <c r="E1821" s="104"/>
      <c r="F1821" s="104"/>
      <c r="G1821" s="104"/>
      <c r="H1821" s="104"/>
      <c r="I1821" s="104"/>
    </row>
    <row r="1822" spans="2:9" ht="35.1" customHeight="1">
      <c r="B1822" s="211"/>
      <c r="C1822" s="104"/>
      <c r="D1822" s="201"/>
      <c r="E1822" s="104"/>
      <c r="F1822" s="104"/>
      <c r="G1822" s="104"/>
      <c r="H1822" s="104"/>
      <c r="I1822" s="104"/>
    </row>
    <row r="1823" spans="2:9" ht="35.1" customHeight="1">
      <c r="B1823" s="211"/>
      <c r="C1823" s="104"/>
      <c r="D1823" s="201"/>
      <c r="E1823" s="104"/>
      <c r="F1823" s="104"/>
      <c r="G1823" s="104"/>
      <c r="H1823" s="104"/>
      <c r="I1823" s="104"/>
    </row>
    <row r="1824" spans="2:9" ht="35.1" customHeight="1">
      <c r="B1824" s="211"/>
      <c r="C1824" s="104"/>
      <c r="D1824" s="201"/>
      <c r="E1824" s="104"/>
      <c r="F1824" s="104"/>
      <c r="G1824" s="104"/>
      <c r="H1824" s="104"/>
      <c r="I1824" s="104"/>
    </row>
    <row r="1825" spans="2:9" ht="35.1" customHeight="1">
      <c r="B1825" s="211"/>
      <c r="C1825" s="104"/>
      <c r="D1825" s="201"/>
      <c r="E1825" s="104"/>
      <c r="F1825" s="104"/>
      <c r="G1825" s="104"/>
      <c r="H1825" s="104"/>
      <c r="I1825" s="104"/>
    </row>
    <row r="1826" spans="2:9" ht="35.1" customHeight="1">
      <c r="B1826" s="211"/>
      <c r="C1826" s="104"/>
      <c r="D1826" s="201"/>
      <c r="E1826" s="104"/>
      <c r="F1826" s="104"/>
      <c r="G1826" s="104"/>
      <c r="H1826" s="104"/>
      <c r="I1826" s="104"/>
    </row>
    <row r="1827" spans="2:9" ht="35.1" customHeight="1">
      <c r="B1827" s="211"/>
      <c r="C1827" s="104"/>
      <c r="D1827" s="201"/>
      <c r="E1827" s="104"/>
      <c r="F1827" s="104"/>
      <c r="G1827" s="104"/>
      <c r="H1827" s="104"/>
      <c r="I1827" s="104"/>
    </row>
    <row r="1828" spans="2:9" ht="35.1" customHeight="1">
      <c r="B1828" s="211"/>
      <c r="C1828" s="104"/>
      <c r="D1828" s="201"/>
      <c r="E1828" s="104"/>
      <c r="F1828" s="104"/>
      <c r="G1828" s="104"/>
      <c r="H1828" s="104"/>
      <c r="I1828" s="104"/>
    </row>
    <row r="1829" spans="2:9" ht="35.1" customHeight="1">
      <c r="B1829" s="211"/>
      <c r="C1829" s="104"/>
      <c r="D1829" s="201"/>
      <c r="E1829" s="104"/>
      <c r="F1829" s="104"/>
      <c r="G1829" s="104"/>
      <c r="H1829" s="104"/>
      <c r="I1829" s="104"/>
    </row>
    <row r="1830" spans="2:9" ht="35.1" customHeight="1">
      <c r="B1830" s="211"/>
      <c r="C1830" s="104"/>
      <c r="D1830" s="201"/>
      <c r="E1830" s="104"/>
      <c r="F1830" s="104"/>
      <c r="G1830" s="104"/>
      <c r="H1830" s="104"/>
      <c r="I1830" s="104"/>
    </row>
    <row r="1831" spans="2:9" ht="35.1" customHeight="1">
      <c r="B1831" s="211"/>
      <c r="C1831" s="104"/>
      <c r="D1831" s="201"/>
      <c r="E1831" s="104"/>
      <c r="F1831" s="104"/>
      <c r="G1831" s="104"/>
      <c r="H1831" s="104"/>
      <c r="I1831" s="104"/>
    </row>
    <row r="1832" spans="2:9" ht="35.1" customHeight="1">
      <c r="B1832" s="211"/>
      <c r="C1832" s="104"/>
      <c r="D1832" s="201"/>
      <c r="E1832" s="104"/>
      <c r="F1832" s="104"/>
      <c r="G1832" s="104"/>
      <c r="H1832" s="104"/>
      <c r="I1832" s="104"/>
    </row>
    <row r="1833" spans="2:9" ht="35.1" customHeight="1">
      <c r="B1833" s="211"/>
      <c r="C1833" s="104"/>
      <c r="D1833" s="201"/>
      <c r="E1833" s="104"/>
      <c r="F1833" s="104"/>
      <c r="G1833" s="104"/>
      <c r="H1833" s="104"/>
      <c r="I1833" s="104"/>
    </row>
    <row r="1834" spans="2:9" ht="35.1" customHeight="1">
      <c r="B1834" s="211"/>
      <c r="C1834" s="104"/>
      <c r="D1834" s="201"/>
      <c r="E1834" s="104"/>
      <c r="F1834" s="104"/>
      <c r="G1834" s="104"/>
      <c r="H1834" s="104"/>
      <c r="I1834" s="104"/>
    </row>
    <row r="1835" spans="2:9" ht="35.1" customHeight="1">
      <c r="B1835" s="211"/>
      <c r="C1835" s="104"/>
      <c r="D1835" s="201"/>
      <c r="E1835" s="104"/>
      <c r="F1835" s="104"/>
      <c r="G1835" s="104"/>
      <c r="H1835" s="104"/>
      <c r="I1835" s="104"/>
    </row>
    <row r="1836" spans="2:9" ht="35.1" customHeight="1">
      <c r="B1836" s="211"/>
      <c r="C1836" s="104"/>
      <c r="D1836" s="201"/>
      <c r="E1836" s="104"/>
      <c r="F1836" s="104"/>
      <c r="G1836" s="104"/>
      <c r="H1836" s="104"/>
      <c r="I1836" s="104"/>
    </row>
    <row r="1837" spans="2:9" ht="35.1" customHeight="1">
      <c r="B1837" s="211"/>
      <c r="C1837" s="104"/>
      <c r="D1837" s="201"/>
      <c r="E1837" s="104"/>
      <c r="F1837" s="104"/>
      <c r="G1837" s="104"/>
      <c r="H1837" s="104"/>
      <c r="I1837" s="104"/>
    </row>
    <row r="1838" spans="2:9" ht="35.1" customHeight="1">
      <c r="B1838" s="211"/>
      <c r="C1838" s="104"/>
      <c r="D1838" s="201"/>
      <c r="E1838" s="104"/>
      <c r="F1838" s="104"/>
      <c r="G1838" s="104"/>
      <c r="H1838" s="104"/>
      <c r="I1838" s="104"/>
    </row>
    <row r="1839" spans="2:9" ht="35.1" customHeight="1">
      <c r="B1839" s="211"/>
      <c r="C1839" s="104"/>
      <c r="D1839" s="201"/>
      <c r="E1839" s="104"/>
      <c r="F1839" s="104"/>
      <c r="G1839" s="104"/>
      <c r="H1839" s="104"/>
      <c r="I1839" s="104"/>
    </row>
    <row r="1840" spans="2:9" ht="35.1" customHeight="1">
      <c r="B1840" s="211"/>
      <c r="C1840" s="104"/>
      <c r="D1840" s="201"/>
      <c r="E1840" s="104"/>
      <c r="F1840" s="104"/>
      <c r="G1840" s="104"/>
      <c r="H1840" s="104"/>
      <c r="I1840" s="104"/>
    </row>
    <row r="1841" spans="2:9" ht="35.1" customHeight="1">
      <c r="B1841" s="211"/>
      <c r="C1841" s="104"/>
      <c r="D1841" s="201"/>
      <c r="E1841" s="104"/>
      <c r="F1841" s="104"/>
      <c r="G1841" s="104"/>
      <c r="H1841" s="104"/>
      <c r="I1841" s="104"/>
    </row>
    <row r="1842" spans="2:9" ht="35.1" customHeight="1">
      <c r="B1842" s="211"/>
      <c r="C1842" s="104"/>
      <c r="D1842" s="201"/>
      <c r="E1842" s="104"/>
      <c r="F1842" s="104"/>
      <c r="G1842" s="104"/>
      <c r="H1842" s="104"/>
      <c r="I1842" s="104"/>
    </row>
    <row r="1843" spans="2:9" ht="35.1" customHeight="1">
      <c r="B1843" s="211"/>
      <c r="C1843" s="104"/>
      <c r="D1843" s="201"/>
      <c r="E1843" s="104"/>
      <c r="F1843" s="104"/>
      <c r="G1843" s="104"/>
      <c r="H1843" s="104"/>
      <c r="I1843" s="104"/>
    </row>
    <row r="1844" spans="2:9" ht="35.1" customHeight="1">
      <c r="B1844" s="211"/>
      <c r="C1844" s="104"/>
      <c r="D1844" s="201"/>
      <c r="E1844" s="104"/>
      <c r="F1844" s="104"/>
      <c r="G1844" s="104"/>
      <c r="H1844" s="104"/>
      <c r="I1844" s="104"/>
    </row>
    <row r="1845" spans="2:9" ht="35.1" customHeight="1">
      <c r="B1845" s="211"/>
      <c r="C1845" s="104"/>
      <c r="D1845" s="201"/>
      <c r="E1845" s="104"/>
      <c r="F1845" s="104"/>
      <c r="G1845" s="104"/>
      <c r="H1845" s="104"/>
      <c r="I1845" s="104"/>
    </row>
    <row r="1846" spans="2:9" ht="35.1" customHeight="1">
      <c r="B1846" s="211"/>
      <c r="C1846" s="104"/>
      <c r="D1846" s="201"/>
      <c r="E1846" s="104"/>
      <c r="F1846" s="104"/>
      <c r="G1846" s="104"/>
      <c r="H1846" s="104"/>
      <c r="I1846" s="104"/>
    </row>
    <row r="1847" spans="2:9" ht="35.1" customHeight="1">
      <c r="B1847" s="211"/>
      <c r="C1847" s="104"/>
      <c r="D1847" s="201"/>
      <c r="E1847" s="104"/>
      <c r="F1847" s="104"/>
      <c r="G1847" s="104"/>
      <c r="H1847" s="104"/>
      <c r="I1847" s="104"/>
    </row>
    <row r="1848" spans="2:9" ht="35.1" customHeight="1">
      <c r="B1848" s="211"/>
      <c r="C1848" s="104"/>
      <c r="D1848" s="201"/>
      <c r="E1848" s="104"/>
      <c r="F1848" s="104"/>
      <c r="G1848" s="104"/>
      <c r="H1848" s="104"/>
      <c r="I1848" s="104"/>
    </row>
  </sheetData>
  <mergeCells count="1">
    <mergeCell ref="C1:G1"/>
  </mergeCells>
  <dataValidations count="1">
    <dataValidation type="list" allowBlank="1" showInputMessage="1" showErrorMessage="1" sqref="A3:A102" xr:uid="{CDCF2046-A7A6-42DD-BD12-D806183CAA85}">
      <formula1>"Cassette,Ducted,Wall Mounted"</formula1>
    </dataValidation>
  </dataValidations>
  <pageMargins left="0.2" right="0.2" top="0.2" bottom="0.2" header="0.3" footer="0.3"/>
  <pageSetup paperSize="9" scale="33" orientation="portrait" horizontalDpi="1200" verticalDpi="1200" r:id="rId1"/>
  <colBreaks count="1" manualBreakCount="1">
    <brk id="9" max="1048575" man="1"/>
  </colBreak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2">
    <pageSetUpPr fitToPage="1"/>
  </sheetPr>
  <dimension ref="A1:N55"/>
  <sheetViews>
    <sheetView view="pageBreakPreview" topLeftCell="A2" zoomScale="95" zoomScaleNormal="100" zoomScaleSheetLayoutView="95" workbookViewId="0">
      <selection activeCell="A10" sqref="A10:N51"/>
    </sheetView>
  </sheetViews>
  <sheetFormatPr defaultRowHeight="15"/>
  <cols>
    <col min="5" max="5" width="73.7109375" bestFit="1" customWidth="1"/>
    <col min="8" max="8" width="9.7109375" customWidth="1"/>
  </cols>
  <sheetData>
    <row r="1" spans="1:14" ht="189.6" customHeight="1" thickBot="1">
      <c r="D1" s="825" t="s">
        <v>549</v>
      </c>
      <c r="E1" s="825"/>
      <c r="F1" s="825"/>
      <c r="G1" s="825"/>
      <c r="H1" s="825"/>
    </row>
    <row r="2" spans="1:14" ht="26.25" thickBot="1">
      <c r="A2" s="213" t="s">
        <v>380</v>
      </c>
      <c r="B2" s="213" t="s">
        <v>381</v>
      </c>
      <c r="C2" s="213" t="s">
        <v>341</v>
      </c>
      <c r="D2" s="176" t="s">
        <v>382</v>
      </c>
      <c r="E2" s="176" t="s">
        <v>26</v>
      </c>
      <c r="F2" s="176" t="s">
        <v>388</v>
      </c>
      <c r="G2" s="176" t="s">
        <v>659</v>
      </c>
      <c r="H2" s="214" t="s">
        <v>663</v>
      </c>
      <c r="I2" s="215" t="s">
        <v>662</v>
      </c>
      <c r="J2" s="177" t="s">
        <v>656</v>
      </c>
    </row>
    <row r="3" spans="1:14">
      <c r="D3" s="216" t="str">
        <f>"HP-0"&amp;ROW(A3)-2</f>
        <v>HP-01</v>
      </c>
      <c r="E3" s="217"/>
      <c r="F3" s="218"/>
      <c r="G3" s="219"/>
      <c r="H3" s="220" t="str">
        <f>IF(F3=0,"",F3*G3)</f>
        <v/>
      </c>
      <c r="I3" s="221" t="str">
        <f>IF(G3&lt;&gt;"",IF(General!$F$14&lt;&gt;"",ROUNDUP((1-General!$F$14)*'Heat Pump'!G3,0),G3),"")</f>
        <v/>
      </c>
      <c r="J3" s="222" t="str">
        <f>IFERROR(IF(H3&lt;&gt;"",I3*F3,""),H3)</f>
        <v/>
      </c>
    </row>
    <row r="4" spans="1:14">
      <c r="D4" s="223" t="str">
        <f t="shared" ref="D4:D52" si="0">"HP-0"&amp;ROW(A4)-2</f>
        <v>HP-02</v>
      </c>
      <c r="E4" s="185"/>
      <c r="F4" s="224"/>
      <c r="G4" s="224"/>
      <c r="H4" s="225" t="str">
        <f t="shared" ref="H4:H52" si="1">IF(F4=0,"",F4*G4)</f>
        <v/>
      </c>
      <c r="I4" s="223" t="str">
        <f>IF(G4&lt;&gt;"",IF(General!$F$14&lt;&gt;"",ROUNDUP((1-General!$F$14)*'Heat Pump'!G4,0),G4),"")</f>
        <v/>
      </c>
      <c r="J4" s="226" t="str">
        <f t="shared" ref="J4:J52" si="2">IFERROR(IF(H4&lt;&gt;"",I4*F4,""),H4)</f>
        <v/>
      </c>
    </row>
    <row r="5" spans="1:14">
      <c r="D5" s="216" t="str">
        <f t="shared" si="0"/>
        <v>HP-03</v>
      </c>
      <c r="E5" s="217"/>
      <c r="F5" s="218"/>
      <c r="G5" s="219"/>
      <c r="H5" s="220" t="str">
        <f t="shared" si="1"/>
        <v/>
      </c>
      <c r="I5" s="221" t="str">
        <f>IF(G5&lt;&gt;"",IF(General!$F$14&lt;&gt;"",ROUNDUP((1-General!$F$14)*'Heat Pump'!G5,0),G5),"")</f>
        <v/>
      </c>
      <c r="J5" s="222" t="str">
        <f t="shared" si="2"/>
        <v/>
      </c>
    </row>
    <row r="6" spans="1:14">
      <c r="D6" s="223" t="str">
        <f t="shared" si="0"/>
        <v>HP-04</v>
      </c>
      <c r="E6" s="185"/>
      <c r="F6" s="224"/>
      <c r="G6" s="224"/>
      <c r="H6" s="225" t="str">
        <f t="shared" si="1"/>
        <v/>
      </c>
      <c r="I6" s="223" t="str">
        <f>IF(G6&lt;&gt;"",IF(General!$F$14&lt;&gt;"",ROUNDUP((1-General!$F$14)*'Heat Pump'!G6,0),G6),"")</f>
        <v/>
      </c>
      <c r="J6" s="226" t="str">
        <f t="shared" si="2"/>
        <v/>
      </c>
    </row>
    <row r="7" spans="1:14">
      <c r="D7" s="216" t="str">
        <f t="shared" si="0"/>
        <v>HP-05</v>
      </c>
      <c r="E7" s="217"/>
      <c r="F7" s="218"/>
      <c r="G7" s="218"/>
      <c r="H7" s="227" t="str">
        <f t="shared" si="1"/>
        <v/>
      </c>
      <c r="I7" s="221" t="str">
        <f>IF(G7&lt;&gt;"",IF(General!$F$14&lt;&gt;"",ROUNDUP((1-General!$F$14)*'Heat Pump'!G7,0),G7),"")</f>
        <v/>
      </c>
      <c r="J7" s="228" t="str">
        <f t="shared" si="2"/>
        <v/>
      </c>
    </row>
    <row r="8" spans="1:14">
      <c r="D8" s="223" t="str">
        <f t="shared" si="0"/>
        <v>HP-06</v>
      </c>
      <c r="E8" s="185"/>
      <c r="F8" s="224"/>
      <c r="G8" s="224"/>
      <c r="H8" s="225" t="str">
        <f t="shared" si="1"/>
        <v/>
      </c>
      <c r="I8" s="223" t="str">
        <f>IF(G8&lt;&gt;"",IF(General!$F$14&lt;&gt;"",ROUNDUP((1-General!$F$14)*'Heat Pump'!G8,0),G8),"")</f>
        <v/>
      </c>
      <c r="J8" s="226" t="str">
        <f t="shared" si="2"/>
        <v/>
      </c>
    </row>
    <row r="9" spans="1:14" customFormat="1">
      <c r="D9" s="216" t="str">
        <f t="shared" si="0"/>
        <v>HP-07</v>
      </c>
      <c r="E9" s="217"/>
      <c r="F9" s="218"/>
      <c r="G9" s="218"/>
      <c r="H9" s="227" t="str">
        <f t="shared" si="1"/>
        <v/>
      </c>
      <c r="I9" s="221" t="str">
        <f>IF(G9&lt;&gt;"",IF(General!$F$14&lt;&gt;"",ROUNDUP((1-General!$F$14)*'Heat Pump'!G9,0),G9),"")</f>
        <v/>
      </c>
      <c r="J9" s="228" t="str">
        <f t="shared" si="2"/>
        <v/>
      </c>
    </row>
    <row r="10" spans="1:14" s="211" customFormat="1" ht="15" customHeight="1">
      <c r="A10"/>
      <c r="B10"/>
      <c r="C10"/>
      <c r="D10" s="216" t="str">
        <f t="shared" ref="D10:D51" si="3">"HP-0"&amp;ROW(A10)-2</f>
        <v>HP-08</v>
      </c>
      <c r="E10" s="217"/>
      <c r="F10" s="218"/>
      <c r="G10" s="218"/>
      <c r="H10" s="227" t="str">
        <f t="shared" ref="H10:H51" si="4">IF(F10=0,"",F10*G10)</f>
        <v/>
      </c>
      <c r="I10" s="221" t="str">
        <f>IF(G10&lt;&gt;"",IF(General!$F$14&lt;&gt;"",ROUNDUP((1-General!$F$14)*'Heat Pump'!G10,0),G10),"")</f>
        <v/>
      </c>
      <c r="J10" s="228" t="str">
        <f t="shared" ref="J10:J51" si="5">IFERROR(IF(H10&lt;&gt;"",I10*F10,""),H10)</f>
        <v/>
      </c>
      <c r="K10"/>
      <c r="L10"/>
      <c r="M10"/>
      <c r="N10"/>
    </row>
    <row r="11" spans="1:14" s="211" customFormat="1" ht="15" customHeight="1">
      <c r="A11"/>
      <c r="B11"/>
      <c r="C11"/>
      <c r="D11" s="216" t="str">
        <f t="shared" si="3"/>
        <v>HP-09</v>
      </c>
      <c r="E11" s="217"/>
      <c r="F11" s="218"/>
      <c r="G11" s="218"/>
      <c r="H11" s="227" t="str">
        <f t="shared" si="4"/>
        <v/>
      </c>
      <c r="I11" s="221" t="str">
        <f>IF(G11&lt;&gt;"",IF(General!$F$14&lt;&gt;"",ROUNDUP((1-General!$F$14)*'Heat Pump'!G11,0),G11),"")</f>
        <v/>
      </c>
      <c r="J11" s="228" t="str">
        <f t="shared" si="5"/>
        <v/>
      </c>
      <c r="K11"/>
      <c r="L11"/>
      <c r="M11"/>
      <c r="N11"/>
    </row>
    <row r="12" spans="1:14" s="211" customFormat="1" ht="15" customHeight="1">
      <c r="A12"/>
      <c r="B12"/>
      <c r="C12"/>
      <c r="D12" s="216" t="str">
        <f t="shared" si="3"/>
        <v>HP-010</v>
      </c>
      <c r="E12" s="217"/>
      <c r="F12" s="218"/>
      <c r="G12" s="218"/>
      <c r="H12" s="227" t="str">
        <f t="shared" si="4"/>
        <v/>
      </c>
      <c r="I12" s="221" t="str">
        <f>IF(G12&lt;&gt;"",IF(General!$F$14&lt;&gt;"",ROUNDUP((1-General!$F$14)*'Heat Pump'!G12,0),G12),"")</f>
        <v/>
      </c>
      <c r="J12" s="228" t="str">
        <f t="shared" si="5"/>
        <v/>
      </c>
      <c r="K12"/>
      <c r="L12"/>
      <c r="M12"/>
      <c r="N12"/>
    </row>
    <row r="13" spans="1:14" s="211" customFormat="1" ht="15" customHeight="1">
      <c r="A13"/>
      <c r="B13"/>
      <c r="C13"/>
      <c r="D13" s="216" t="str">
        <f t="shared" si="3"/>
        <v>HP-011</v>
      </c>
      <c r="E13" s="217"/>
      <c r="F13" s="218"/>
      <c r="G13" s="218"/>
      <c r="H13" s="227" t="str">
        <f t="shared" si="4"/>
        <v/>
      </c>
      <c r="I13" s="221" t="str">
        <f>IF(G13&lt;&gt;"",IF(General!$F$14&lt;&gt;"",ROUNDUP((1-General!$F$14)*'Heat Pump'!G13,0),G13),"")</f>
        <v/>
      </c>
      <c r="J13" s="228" t="str">
        <f t="shared" si="5"/>
        <v/>
      </c>
      <c r="K13"/>
      <c r="L13"/>
      <c r="M13"/>
      <c r="N13"/>
    </row>
    <row r="14" spans="1:14" s="211" customFormat="1" ht="15" customHeight="1">
      <c r="A14"/>
      <c r="B14"/>
      <c r="C14"/>
      <c r="D14" s="216" t="str">
        <f t="shared" si="3"/>
        <v>HP-012</v>
      </c>
      <c r="E14" s="217"/>
      <c r="F14" s="218"/>
      <c r="G14" s="218"/>
      <c r="H14" s="227" t="str">
        <f t="shared" si="4"/>
        <v/>
      </c>
      <c r="I14" s="221" t="str">
        <f>IF(G14&lt;&gt;"",IF(General!$F$14&lt;&gt;"",ROUNDUP((1-General!$F$14)*'Heat Pump'!G14,0),G14),"")</f>
        <v/>
      </c>
      <c r="J14" s="228" t="str">
        <f t="shared" si="5"/>
        <v/>
      </c>
      <c r="K14"/>
      <c r="L14"/>
      <c r="M14"/>
      <c r="N14"/>
    </row>
    <row r="15" spans="1:14" s="211" customFormat="1" ht="15" customHeight="1">
      <c r="A15"/>
      <c r="B15"/>
      <c r="C15"/>
      <c r="D15" s="216" t="str">
        <f t="shared" si="3"/>
        <v>HP-013</v>
      </c>
      <c r="E15" s="217"/>
      <c r="F15" s="218"/>
      <c r="G15" s="218"/>
      <c r="H15" s="227" t="str">
        <f t="shared" si="4"/>
        <v/>
      </c>
      <c r="I15" s="221" t="str">
        <f>IF(G15&lt;&gt;"",IF(General!$F$14&lt;&gt;"",ROUNDUP((1-General!$F$14)*'Heat Pump'!G15,0),G15),"")</f>
        <v/>
      </c>
      <c r="J15" s="228" t="str">
        <f t="shared" si="5"/>
        <v/>
      </c>
      <c r="K15"/>
      <c r="L15"/>
      <c r="M15"/>
      <c r="N15"/>
    </row>
    <row r="16" spans="1:14" s="211" customFormat="1" ht="15" customHeight="1">
      <c r="A16"/>
      <c r="B16"/>
      <c r="C16"/>
      <c r="D16" s="216" t="str">
        <f t="shared" si="3"/>
        <v>HP-014</v>
      </c>
      <c r="E16" s="217"/>
      <c r="F16" s="218"/>
      <c r="G16" s="218"/>
      <c r="H16" s="227" t="str">
        <f t="shared" si="4"/>
        <v/>
      </c>
      <c r="I16" s="221" t="str">
        <f>IF(G16&lt;&gt;"",IF(General!$F$14&lt;&gt;"",ROUNDUP((1-General!$F$14)*'Heat Pump'!G16,0),G16),"")</f>
        <v/>
      </c>
      <c r="J16" s="228" t="str">
        <f t="shared" si="5"/>
        <v/>
      </c>
      <c r="K16"/>
      <c r="L16"/>
      <c r="M16"/>
      <c r="N16"/>
    </row>
    <row r="17" spans="1:14" s="211" customFormat="1" ht="15" customHeight="1">
      <c r="A17"/>
      <c r="B17"/>
      <c r="C17"/>
      <c r="D17" s="216" t="str">
        <f t="shared" si="3"/>
        <v>HP-015</v>
      </c>
      <c r="E17" s="217"/>
      <c r="F17" s="218"/>
      <c r="G17" s="218"/>
      <c r="H17" s="227" t="str">
        <f t="shared" si="4"/>
        <v/>
      </c>
      <c r="I17" s="221" t="str">
        <f>IF(G17&lt;&gt;"",IF(General!$F$14&lt;&gt;"",ROUNDUP((1-General!$F$14)*'Heat Pump'!G17,0),G17),"")</f>
        <v/>
      </c>
      <c r="J17" s="228" t="str">
        <f t="shared" si="5"/>
        <v/>
      </c>
      <c r="K17"/>
      <c r="L17"/>
      <c r="M17"/>
      <c r="N17"/>
    </row>
    <row r="18" spans="1:14" s="211" customFormat="1" ht="15" customHeight="1">
      <c r="A18"/>
      <c r="B18"/>
      <c r="C18"/>
      <c r="D18" s="216" t="str">
        <f t="shared" si="3"/>
        <v>HP-016</v>
      </c>
      <c r="E18" s="217"/>
      <c r="F18" s="218"/>
      <c r="G18" s="218"/>
      <c r="H18" s="227" t="str">
        <f t="shared" si="4"/>
        <v/>
      </c>
      <c r="I18" s="221" t="str">
        <f>IF(G18&lt;&gt;"",IF(General!$F$14&lt;&gt;"",ROUNDUP((1-General!$F$14)*'Heat Pump'!G18,0),G18),"")</f>
        <v/>
      </c>
      <c r="J18" s="228" t="str">
        <f t="shared" si="5"/>
        <v/>
      </c>
      <c r="K18"/>
      <c r="L18"/>
      <c r="M18"/>
      <c r="N18"/>
    </row>
    <row r="19" spans="1:14" s="211" customFormat="1" ht="15" customHeight="1">
      <c r="A19"/>
      <c r="B19"/>
      <c r="C19"/>
      <c r="D19" s="216" t="str">
        <f t="shared" si="3"/>
        <v>HP-017</v>
      </c>
      <c r="E19" s="217"/>
      <c r="F19" s="218"/>
      <c r="G19" s="218"/>
      <c r="H19" s="227" t="str">
        <f t="shared" si="4"/>
        <v/>
      </c>
      <c r="I19" s="221" t="str">
        <f>IF(G19&lt;&gt;"",IF(General!$F$14&lt;&gt;"",ROUNDUP((1-General!$F$14)*'Heat Pump'!G19,0),G19),"")</f>
        <v/>
      </c>
      <c r="J19" s="228" t="str">
        <f t="shared" si="5"/>
        <v/>
      </c>
      <c r="K19"/>
      <c r="L19"/>
      <c r="M19"/>
      <c r="N19"/>
    </row>
    <row r="20" spans="1:14" s="211" customFormat="1" ht="15" customHeight="1">
      <c r="A20"/>
      <c r="B20"/>
      <c r="C20"/>
      <c r="D20" s="216" t="str">
        <f t="shared" si="3"/>
        <v>HP-018</v>
      </c>
      <c r="E20" s="217"/>
      <c r="F20" s="218"/>
      <c r="G20" s="218"/>
      <c r="H20" s="227" t="str">
        <f t="shared" si="4"/>
        <v/>
      </c>
      <c r="I20" s="221" t="str">
        <f>IF(G20&lt;&gt;"",IF(General!$F$14&lt;&gt;"",ROUNDUP((1-General!$F$14)*'Heat Pump'!G20,0),G20),"")</f>
        <v/>
      </c>
      <c r="J20" s="228" t="str">
        <f t="shared" si="5"/>
        <v/>
      </c>
      <c r="K20"/>
      <c r="L20"/>
      <c r="M20"/>
      <c r="N20"/>
    </row>
    <row r="21" spans="1:14" s="211" customFormat="1" ht="15" customHeight="1">
      <c r="A21"/>
      <c r="B21"/>
      <c r="C21"/>
      <c r="D21" s="216" t="str">
        <f t="shared" si="3"/>
        <v>HP-019</v>
      </c>
      <c r="E21" s="217"/>
      <c r="F21" s="218"/>
      <c r="G21" s="218"/>
      <c r="H21" s="227" t="str">
        <f t="shared" si="4"/>
        <v/>
      </c>
      <c r="I21" s="221" t="str">
        <f>IF(G21&lt;&gt;"",IF(General!$F$14&lt;&gt;"",ROUNDUP((1-General!$F$14)*'Heat Pump'!G21,0),G21),"")</f>
        <v/>
      </c>
      <c r="J21" s="228" t="str">
        <f t="shared" si="5"/>
        <v/>
      </c>
      <c r="K21"/>
      <c r="L21"/>
      <c r="M21"/>
      <c r="N21"/>
    </row>
    <row r="22" spans="1:14" s="211" customFormat="1" ht="15" customHeight="1">
      <c r="A22"/>
      <c r="B22"/>
      <c r="C22"/>
      <c r="D22" s="216" t="str">
        <f t="shared" si="3"/>
        <v>HP-020</v>
      </c>
      <c r="E22" s="217"/>
      <c r="F22" s="218"/>
      <c r="G22" s="218"/>
      <c r="H22" s="227" t="str">
        <f t="shared" si="4"/>
        <v/>
      </c>
      <c r="I22" s="221" t="str">
        <f>IF(G22&lt;&gt;"",IF(General!$F$14&lt;&gt;"",ROUNDUP((1-General!$F$14)*'Heat Pump'!G22,0),G22),"")</f>
        <v/>
      </c>
      <c r="J22" s="228" t="str">
        <f t="shared" si="5"/>
        <v/>
      </c>
      <c r="K22"/>
      <c r="L22"/>
      <c r="M22"/>
      <c r="N22"/>
    </row>
    <row r="23" spans="1:14" s="211" customFormat="1" ht="15" customHeight="1">
      <c r="A23"/>
      <c r="B23"/>
      <c r="C23"/>
      <c r="D23" s="216" t="str">
        <f t="shared" si="3"/>
        <v>HP-021</v>
      </c>
      <c r="E23" s="217"/>
      <c r="F23" s="218"/>
      <c r="G23" s="218"/>
      <c r="H23" s="227" t="str">
        <f t="shared" si="4"/>
        <v/>
      </c>
      <c r="I23" s="221" t="str">
        <f>IF(G23&lt;&gt;"",IF(General!$F$14&lt;&gt;"",ROUNDUP((1-General!$F$14)*'Heat Pump'!G23,0),G23),"")</f>
        <v/>
      </c>
      <c r="J23" s="228" t="str">
        <f t="shared" si="5"/>
        <v/>
      </c>
      <c r="K23"/>
      <c r="L23"/>
      <c r="M23"/>
      <c r="N23"/>
    </row>
    <row r="24" spans="1:14" s="211" customFormat="1" ht="15" customHeight="1">
      <c r="A24"/>
      <c r="B24"/>
      <c r="C24"/>
      <c r="D24" s="216" t="str">
        <f t="shared" si="3"/>
        <v>HP-022</v>
      </c>
      <c r="E24" s="217"/>
      <c r="F24" s="218"/>
      <c r="G24" s="218"/>
      <c r="H24" s="227" t="str">
        <f t="shared" si="4"/>
        <v/>
      </c>
      <c r="I24" s="221" t="str">
        <f>IF(G24&lt;&gt;"",IF(General!$F$14&lt;&gt;"",ROUNDUP((1-General!$F$14)*'Heat Pump'!G24,0),G24),"")</f>
        <v/>
      </c>
      <c r="J24" s="228" t="str">
        <f t="shared" si="5"/>
        <v/>
      </c>
      <c r="K24"/>
      <c r="L24"/>
      <c r="M24"/>
      <c r="N24"/>
    </row>
    <row r="25" spans="1:14" s="211" customFormat="1" ht="15" customHeight="1">
      <c r="A25"/>
      <c r="B25"/>
      <c r="C25"/>
      <c r="D25" s="216" t="str">
        <f t="shared" si="3"/>
        <v>HP-023</v>
      </c>
      <c r="E25" s="217"/>
      <c r="F25" s="218"/>
      <c r="G25" s="218"/>
      <c r="H25" s="227" t="str">
        <f t="shared" si="4"/>
        <v/>
      </c>
      <c r="I25" s="221" t="str">
        <f>IF(G25&lt;&gt;"",IF(General!$F$14&lt;&gt;"",ROUNDUP((1-General!$F$14)*'Heat Pump'!G25,0),G25),"")</f>
        <v/>
      </c>
      <c r="J25" s="228" t="str">
        <f t="shared" si="5"/>
        <v/>
      </c>
      <c r="K25"/>
      <c r="L25"/>
      <c r="M25"/>
      <c r="N25"/>
    </row>
    <row r="26" spans="1:14" s="211" customFormat="1" ht="15" customHeight="1">
      <c r="A26"/>
      <c r="B26"/>
      <c r="C26"/>
      <c r="D26" s="216" t="str">
        <f t="shared" si="3"/>
        <v>HP-024</v>
      </c>
      <c r="E26" s="217"/>
      <c r="F26" s="218"/>
      <c r="G26" s="218"/>
      <c r="H26" s="227" t="str">
        <f t="shared" si="4"/>
        <v/>
      </c>
      <c r="I26" s="221" t="str">
        <f>IF(G26&lt;&gt;"",IF(General!$F$14&lt;&gt;"",ROUNDUP((1-General!$F$14)*'Heat Pump'!G26,0),G26),"")</f>
        <v/>
      </c>
      <c r="J26" s="228" t="str">
        <f t="shared" si="5"/>
        <v/>
      </c>
      <c r="K26"/>
      <c r="L26"/>
      <c r="M26"/>
      <c r="N26"/>
    </row>
    <row r="27" spans="1:14" s="211" customFormat="1" ht="15" customHeight="1">
      <c r="A27"/>
      <c r="B27"/>
      <c r="C27"/>
      <c r="D27" s="216" t="str">
        <f t="shared" si="3"/>
        <v>HP-025</v>
      </c>
      <c r="E27" s="217"/>
      <c r="F27" s="218"/>
      <c r="G27" s="218"/>
      <c r="H27" s="227" t="str">
        <f t="shared" si="4"/>
        <v/>
      </c>
      <c r="I27" s="221" t="str">
        <f>IF(G27&lt;&gt;"",IF(General!$F$14&lt;&gt;"",ROUNDUP((1-General!$F$14)*'Heat Pump'!G27,0),G27),"")</f>
        <v/>
      </c>
      <c r="J27" s="228" t="str">
        <f t="shared" si="5"/>
        <v/>
      </c>
      <c r="K27"/>
      <c r="L27"/>
      <c r="M27"/>
      <c r="N27"/>
    </row>
    <row r="28" spans="1:14" s="211" customFormat="1" ht="15" customHeight="1">
      <c r="A28"/>
      <c r="B28"/>
      <c r="C28"/>
      <c r="D28" s="216" t="str">
        <f t="shared" si="3"/>
        <v>HP-026</v>
      </c>
      <c r="E28" s="217"/>
      <c r="F28" s="218"/>
      <c r="G28" s="218"/>
      <c r="H28" s="227" t="str">
        <f t="shared" si="4"/>
        <v/>
      </c>
      <c r="I28" s="221" t="str">
        <f>IF(G28&lt;&gt;"",IF(General!$F$14&lt;&gt;"",ROUNDUP((1-General!$F$14)*'Heat Pump'!G28,0),G28),"")</f>
        <v/>
      </c>
      <c r="J28" s="228" t="str">
        <f t="shared" si="5"/>
        <v/>
      </c>
      <c r="K28"/>
      <c r="L28"/>
      <c r="M28"/>
      <c r="N28"/>
    </row>
    <row r="29" spans="1:14" s="211" customFormat="1" ht="15" customHeight="1">
      <c r="A29"/>
      <c r="B29"/>
      <c r="C29"/>
      <c r="D29" s="216" t="str">
        <f t="shared" si="3"/>
        <v>HP-027</v>
      </c>
      <c r="E29" s="217"/>
      <c r="F29" s="218"/>
      <c r="G29" s="218"/>
      <c r="H29" s="227" t="str">
        <f t="shared" si="4"/>
        <v/>
      </c>
      <c r="I29" s="221" t="str">
        <f>IF(G29&lt;&gt;"",IF(General!$F$14&lt;&gt;"",ROUNDUP((1-General!$F$14)*'Heat Pump'!G29,0),G29),"")</f>
        <v/>
      </c>
      <c r="J29" s="228" t="str">
        <f t="shared" si="5"/>
        <v/>
      </c>
      <c r="K29"/>
      <c r="L29"/>
      <c r="M29"/>
      <c r="N29"/>
    </row>
    <row r="30" spans="1:14" s="211" customFormat="1" ht="15" customHeight="1">
      <c r="A30"/>
      <c r="B30"/>
      <c r="C30"/>
      <c r="D30" s="216" t="str">
        <f t="shared" si="3"/>
        <v>HP-028</v>
      </c>
      <c r="E30" s="217"/>
      <c r="F30" s="218"/>
      <c r="G30" s="218"/>
      <c r="H30" s="227" t="str">
        <f t="shared" si="4"/>
        <v/>
      </c>
      <c r="I30" s="221" t="str">
        <f>IF(G30&lt;&gt;"",IF(General!$F$14&lt;&gt;"",ROUNDUP((1-General!$F$14)*'Heat Pump'!G30,0),G30),"")</f>
        <v/>
      </c>
      <c r="J30" s="228" t="str">
        <f t="shared" si="5"/>
        <v/>
      </c>
      <c r="K30"/>
      <c r="L30"/>
      <c r="M30"/>
      <c r="N30"/>
    </row>
    <row r="31" spans="1:14" s="211" customFormat="1" ht="15" customHeight="1">
      <c r="A31"/>
      <c r="B31"/>
      <c r="C31"/>
      <c r="D31" s="216" t="str">
        <f t="shared" si="3"/>
        <v>HP-029</v>
      </c>
      <c r="E31" s="217"/>
      <c r="F31" s="218"/>
      <c r="G31" s="218"/>
      <c r="H31" s="227" t="str">
        <f t="shared" si="4"/>
        <v/>
      </c>
      <c r="I31" s="221" t="str">
        <f>IF(G31&lt;&gt;"",IF(General!$F$14&lt;&gt;"",ROUNDUP((1-General!$F$14)*'Heat Pump'!G31,0),G31),"")</f>
        <v/>
      </c>
      <c r="J31" s="228" t="str">
        <f t="shared" si="5"/>
        <v/>
      </c>
      <c r="K31"/>
      <c r="L31"/>
      <c r="M31"/>
      <c r="N31"/>
    </row>
    <row r="32" spans="1:14" s="211" customFormat="1" ht="15" customHeight="1">
      <c r="A32"/>
      <c r="B32"/>
      <c r="C32"/>
      <c r="D32" s="216" t="str">
        <f t="shared" si="3"/>
        <v>HP-030</v>
      </c>
      <c r="E32" s="217"/>
      <c r="F32" s="218"/>
      <c r="G32" s="218"/>
      <c r="H32" s="227" t="str">
        <f t="shared" si="4"/>
        <v/>
      </c>
      <c r="I32" s="221" t="str">
        <f>IF(G32&lt;&gt;"",IF(General!$F$14&lt;&gt;"",ROUNDUP((1-General!$F$14)*'Heat Pump'!G32,0),G32),"")</f>
        <v/>
      </c>
      <c r="J32" s="228" t="str">
        <f t="shared" si="5"/>
        <v/>
      </c>
      <c r="K32"/>
      <c r="L32"/>
      <c r="M32"/>
      <c r="N32"/>
    </row>
    <row r="33" spans="1:14" s="211" customFormat="1" ht="15" customHeight="1">
      <c r="A33"/>
      <c r="B33"/>
      <c r="C33"/>
      <c r="D33" s="216" t="str">
        <f t="shared" si="3"/>
        <v>HP-031</v>
      </c>
      <c r="E33" s="217"/>
      <c r="F33" s="218"/>
      <c r="G33" s="218"/>
      <c r="H33" s="227" t="str">
        <f t="shared" si="4"/>
        <v/>
      </c>
      <c r="I33" s="221" t="str">
        <f>IF(G33&lt;&gt;"",IF(General!$F$14&lt;&gt;"",ROUNDUP((1-General!$F$14)*'Heat Pump'!G33,0),G33),"")</f>
        <v/>
      </c>
      <c r="J33" s="228" t="str">
        <f t="shared" si="5"/>
        <v/>
      </c>
      <c r="K33"/>
      <c r="L33"/>
      <c r="M33"/>
      <c r="N33"/>
    </row>
    <row r="34" spans="1:14" s="211" customFormat="1" ht="15" customHeight="1">
      <c r="A34"/>
      <c r="B34"/>
      <c r="C34"/>
      <c r="D34" s="216" t="str">
        <f t="shared" si="3"/>
        <v>HP-032</v>
      </c>
      <c r="E34" s="217"/>
      <c r="F34" s="218"/>
      <c r="G34" s="218"/>
      <c r="H34" s="227" t="str">
        <f t="shared" si="4"/>
        <v/>
      </c>
      <c r="I34" s="221" t="str">
        <f>IF(G34&lt;&gt;"",IF(General!$F$14&lt;&gt;"",ROUNDUP((1-General!$F$14)*'Heat Pump'!G34,0),G34),"")</f>
        <v/>
      </c>
      <c r="J34" s="228" t="str">
        <f t="shared" si="5"/>
        <v/>
      </c>
      <c r="K34"/>
      <c r="L34"/>
      <c r="M34"/>
      <c r="N34"/>
    </row>
    <row r="35" spans="1:14" s="211" customFormat="1" ht="15" customHeight="1">
      <c r="A35"/>
      <c r="B35"/>
      <c r="C35"/>
      <c r="D35" s="216" t="str">
        <f t="shared" si="3"/>
        <v>HP-033</v>
      </c>
      <c r="E35" s="217"/>
      <c r="F35" s="218"/>
      <c r="G35" s="218"/>
      <c r="H35" s="227" t="str">
        <f t="shared" si="4"/>
        <v/>
      </c>
      <c r="I35" s="221" t="str">
        <f>IF(G35&lt;&gt;"",IF(General!$F$14&lt;&gt;"",ROUNDUP((1-General!$F$14)*'Heat Pump'!G35,0),G35),"")</f>
        <v/>
      </c>
      <c r="J35" s="228" t="str">
        <f t="shared" si="5"/>
        <v/>
      </c>
      <c r="K35"/>
      <c r="L35"/>
      <c r="M35"/>
      <c r="N35"/>
    </row>
    <row r="36" spans="1:14" s="211" customFormat="1" ht="15" customHeight="1">
      <c r="A36"/>
      <c r="B36"/>
      <c r="C36"/>
      <c r="D36" s="216" t="str">
        <f t="shared" si="3"/>
        <v>HP-034</v>
      </c>
      <c r="E36" s="217"/>
      <c r="F36" s="218"/>
      <c r="G36" s="218"/>
      <c r="H36" s="227" t="str">
        <f t="shared" si="4"/>
        <v/>
      </c>
      <c r="I36" s="221" t="str">
        <f>IF(G36&lt;&gt;"",IF(General!$F$14&lt;&gt;"",ROUNDUP((1-General!$F$14)*'Heat Pump'!G36,0),G36),"")</f>
        <v/>
      </c>
      <c r="J36" s="228" t="str">
        <f t="shared" si="5"/>
        <v/>
      </c>
      <c r="K36"/>
      <c r="L36"/>
      <c r="M36"/>
      <c r="N36"/>
    </row>
    <row r="37" spans="1:14" s="211" customFormat="1" ht="15" customHeight="1">
      <c r="A37"/>
      <c r="B37"/>
      <c r="C37"/>
      <c r="D37" s="216" t="str">
        <f t="shared" si="3"/>
        <v>HP-035</v>
      </c>
      <c r="E37" s="217"/>
      <c r="F37" s="218"/>
      <c r="G37" s="218"/>
      <c r="H37" s="227" t="str">
        <f t="shared" si="4"/>
        <v/>
      </c>
      <c r="I37" s="221" t="str">
        <f>IF(G37&lt;&gt;"",IF(General!$F$14&lt;&gt;"",ROUNDUP((1-General!$F$14)*'Heat Pump'!G37,0),G37),"")</f>
        <v/>
      </c>
      <c r="J37" s="228" t="str">
        <f t="shared" si="5"/>
        <v/>
      </c>
      <c r="K37"/>
      <c r="L37"/>
      <c r="M37"/>
      <c r="N37"/>
    </row>
    <row r="38" spans="1:14" s="211" customFormat="1" ht="15" customHeight="1">
      <c r="A38"/>
      <c r="B38"/>
      <c r="C38"/>
      <c r="D38" s="216" t="str">
        <f t="shared" si="3"/>
        <v>HP-036</v>
      </c>
      <c r="E38" s="217"/>
      <c r="F38" s="218"/>
      <c r="G38" s="218"/>
      <c r="H38" s="227" t="str">
        <f t="shared" si="4"/>
        <v/>
      </c>
      <c r="I38" s="221" t="str">
        <f>IF(G38&lt;&gt;"",IF(General!$F$14&lt;&gt;"",ROUNDUP((1-General!$F$14)*'Heat Pump'!G38,0),G38),"")</f>
        <v/>
      </c>
      <c r="J38" s="228" t="str">
        <f t="shared" si="5"/>
        <v/>
      </c>
      <c r="K38"/>
      <c r="L38"/>
      <c r="M38"/>
      <c r="N38"/>
    </row>
    <row r="39" spans="1:14" s="211" customFormat="1" ht="15" customHeight="1">
      <c r="A39"/>
      <c r="B39"/>
      <c r="C39"/>
      <c r="D39" s="216" t="str">
        <f t="shared" si="3"/>
        <v>HP-037</v>
      </c>
      <c r="E39" s="217"/>
      <c r="F39" s="218"/>
      <c r="G39" s="218"/>
      <c r="H39" s="227" t="str">
        <f t="shared" si="4"/>
        <v/>
      </c>
      <c r="I39" s="221" t="str">
        <f>IF(G39&lt;&gt;"",IF(General!$F$14&lt;&gt;"",ROUNDUP((1-General!$F$14)*'Heat Pump'!G39,0),G39),"")</f>
        <v/>
      </c>
      <c r="J39" s="228" t="str">
        <f t="shared" si="5"/>
        <v/>
      </c>
      <c r="K39"/>
      <c r="L39"/>
      <c r="M39"/>
      <c r="N39"/>
    </row>
    <row r="40" spans="1:14" s="211" customFormat="1" ht="15" customHeight="1">
      <c r="A40"/>
      <c r="B40"/>
      <c r="C40"/>
      <c r="D40" s="216" t="str">
        <f t="shared" si="3"/>
        <v>HP-038</v>
      </c>
      <c r="E40" s="217"/>
      <c r="F40" s="218"/>
      <c r="G40" s="218"/>
      <c r="H40" s="227" t="str">
        <f t="shared" si="4"/>
        <v/>
      </c>
      <c r="I40" s="221" t="str">
        <f>IF(G40&lt;&gt;"",IF(General!$F$14&lt;&gt;"",ROUNDUP((1-General!$F$14)*'Heat Pump'!G40,0),G40),"")</f>
        <v/>
      </c>
      <c r="J40" s="228" t="str">
        <f t="shared" si="5"/>
        <v/>
      </c>
      <c r="K40"/>
      <c r="L40"/>
      <c r="M40"/>
      <c r="N40"/>
    </row>
    <row r="41" spans="1:14" s="211" customFormat="1" ht="15" customHeight="1">
      <c r="A41"/>
      <c r="B41"/>
      <c r="C41"/>
      <c r="D41" s="216" t="str">
        <f t="shared" si="3"/>
        <v>HP-039</v>
      </c>
      <c r="E41" s="217"/>
      <c r="F41" s="218"/>
      <c r="G41" s="218"/>
      <c r="H41" s="227" t="str">
        <f t="shared" si="4"/>
        <v/>
      </c>
      <c r="I41" s="221" t="str">
        <f>IF(G41&lt;&gt;"",IF(General!$F$14&lt;&gt;"",ROUNDUP((1-General!$F$14)*'Heat Pump'!G41,0),G41),"")</f>
        <v/>
      </c>
      <c r="J41" s="228" t="str">
        <f t="shared" si="5"/>
        <v/>
      </c>
      <c r="K41"/>
      <c r="L41"/>
      <c r="M41"/>
      <c r="N41"/>
    </row>
    <row r="42" spans="1:14" s="211" customFormat="1" ht="15" customHeight="1">
      <c r="A42"/>
      <c r="B42"/>
      <c r="C42"/>
      <c r="D42" s="216" t="str">
        <f t="shared" si="3"/>
        <v>HP-040</v>
      </c>
      <c r="E42" s="217"/>
      <c r="F42" s="218"/>
      <c r="G42" s="218"/>
      <c r="H42" s="227" t="str">
        <f t="shared" si="4"/>
        <v/>
      </c>
      <c r="I42" s="221" t="str">
        <f>IF(G42&lt;&gt;"",IF(General!$F$14&lt;&gt;"",ROUNDUP((1-General!$F$14)*'Heat Pump'!G42,0),G42),"")</f>
        <v/>
      </c>
      <c r="J42" s="228" t="str">
        <f t="shared" si="5"/>
        <v/>
      </c>
      <c r="K42"/>
      <c r="L42"/>
      <c r="M42"/>
      <c r="N42"/>
    </row>
    <row r="43" spans="1:14" s="211" customFormat="1" ht="15" customHeight="1">
      <c r="A43"/>
      <c r="B43"/>
      <c r="C43"/>
      <c r="D43" s="216" t="str">
        <f t="shared" si="3"/>
        <v>HP-041</v>
      </c>
      <c r="E43" s="217"/>
      <c r="F43" s="218"/>
      <c r="G43" s="218"/>
      <c r="H43" s="227" t="str">
        <f t="shared" si="4"/>
        <v/>
      </c>
      <c r="I43" s="221" t="str">
        <f>IF(G43&lt;&gt;"",IF(General!$F$14&lt;&gt;"",ROUNDUP((1-General!$F$14)*'Heat Pump'!G43,0),G43),"")</f>
        <v/>
      </c>
      <c r="J43" s="228" t="str">
        <f t="shared" si="5"/>
        <v/>
      </c>
      <c r="K43"/>
      <c r="L43"/>
      <c r="M43"/>
      <c r="N43"/>
    </row>
    <row r="44" spans="1:14" s="211" customFormat="1" ht="15" customHeight="1">
      <c r="A44"/>
      <c r="B44"/>
      <c r="C44"/>
      <c r="D44" s="216" t="str">
        <f t="shared" si="3"/>
        <v>HP-042</v>
      </c>
      <c r="E44" s="217"/>
      <c r="F44" s="218"/>
      <c r="G44" s="218"/>
      <c r="H44" s="227" t="str">
        <f t="shared" si="4"/>
        <v/>
      </c>
      <c r="I44" s="221" t="str">
        <f>IF(G44&lt;&gt;"",IF(General!$F$14&lt;&gt;"",ROUNDUP((1-General!$F$14)*'Heat Pump'!G44,0),G44),"")</f>
        <v/>
      </c>
      <c r="J44" s="228" t="str">
        <f t="shared" si="5"/>
        <v/>
      </c>
      <c r="K44"/>
      <c r="L44"/>
      <c r="M44"/>
      <c r="N44"/>
    </row>
    <row r="45" spans="1:14" s="211" customFormat="1" ht="15" customHeight="1">
      <c r="A45"/>
      <c r="B45"/>
      <c r="C45"/>
      <c r="D45" s="216" t="str">
        <f t="shared" si="3"/>
        <v>HP-043</v>
      </c>
      <c r="E45" s="217"/>
      <c r="F45" s="218"/>
      <c r="G45" s="218"/>
      <c r="H45" s="227" t="str">
        <f t="shared" si="4"/>
        <v/>
      </c>
      <c r="I45" s="221" t="str">
        <f>IF(G45&lt;&gt;"",IF(General!$F$14&lt;&gt;"",ROUNDUP((1-General!$F$14)*'Heat Pump'!G45,0),G45),"")</f>
        <v/>
      </c>
      <c r="J45" s="228" t="str">
        <f t="shared" si="5"/>
        <v/>
      </c>
      <c r="K45"/>
      <c r="L45"/>
      <c r="M45"/>
      <c r="N45"/>
    </row>
    <row r="46" spans="1:14" s="211" customFormat="1" ht="15" customHeight="1">
      <c r="A46"/>
      <c r="B46"/>
      <c r="C46"/>
      <c r="D46" s="216" t="str">
        <f t="shared" si="3"/>
        <v>HP-044</v>
      </c>
      <c r="E46" s="217"/>
      <c r="F46" s="218"/>
      <c r="G46" s="218"/>
      <c r="H46" s="227" t="str">
        <f t="shared" si="4"/>
        <v/>
      </c>
      <c r="I46" s="221" t="str">
        <f>IF(G46&lt;&gt;"",IF(General!$F$14&lt;&gt;"",ROUNDUP((1-General!$F$14)*'Heat Pump'!G46,0),G46),"")</f>
        <v/>
      </c>
      <c r="J46" s="228" t="str">
        <f t="shared" si="5"/>
        <v/>
      </c>
      <c r="K46"/>
      <c r="L46"/>
      <c r="M46"/>
      <c r="N46"/>
    </row>
    <row r="47" spans="1:14" s="211" customFormat="1" ht="15" customHeight="1">
      <c r="A47"/>
      <c r="B47"/>
      <c r="C47"/>
      <c r="D47" s="216" t="str">
        <f t="shared" si="3"/>
        <v>HP-045</v>
      </c>
      <c r="E47" s="217"/>
      <c r="F47" s="218"/>
      <c r="G47" s="218"/>
      <c r="H47" s="227" t="str">
        <f t="shared" si="4"/>
        <v/>
      </c>
      <c r="I47" s="221" t="str">
        <f>IF(G47&lt;&gt;"",IF(General!$F$14&lt;&gt;"",ROUNDUP((1-General!$F$14)*'Heat Pump'!G47,0),G47),"")</f>
        <v/>
      </c>
      <c r="J47" s="228" t="str">
        <f t="shared" si="5"/>
        <v/>
      </c>
      <c r="K47"/>
      <c r="L47"/>
      <c r="M47"/>
      <c r="N47"/>
    </row>
    <row r="48" spans="1:14" s="211" customFormat="1" ht="15" customHeight="1">
      <c r="A48"/>
      <c r="B48"/>
      <c r="C48"/>
      <c r="D48" s="216" t="str">
        <f t="shared" si="3"/>
        <v>HP-046</v>
      </c>
      <c r="E48" s="217"/>
      <c r="F48" s="218"/>
      <c r="G48" s="218"/>
      <c r="H48" s="227" t="str">
        <f t="shared" si="4"/>
        <v/>
      </c>
      <c r="I48" s="221" t="str">
        <f>IF(G48&lt;&gt;"",IF(General!$F$14&lt;&gt;"",ROUNDUP((1-General!$F$14)*'Heat Pump'!G48,0),G48),"")</f>
        <v/>
      </c>
      <c r="J48" s="228" t="str">
        <f t="shared" si="5"/>
        <v/>
      </c>
      <c r="K48"/>
      <c r="L48"/>
      <c r="M48"/>
      <c r="N48"/>
    </row>
    <row r="49" spans="1:14" s="211" customFormat="1" ht="15" customHeight="1">
      <c r="A49"/>
      <c r="B49"/>
      <c r="C49"/>
      <c r="D49" s="216" t="str">
        <f t="shared" si="3"/>
        <v>HP-047</v>
      </c>
      <c r="E49" s="217"/>
      <c r="F49" s="218"/>
      <c r="G49" s="218"/>
      <c r="H49" s="227" t="str">
        <f t="shared" si="4"/>
        <v/>
      </c>
      <c r="I49" s="221" t="str">
        <f>IF(G49&lt;&gt;"",IF(General!$F$14&lt;&gt;"",ROUNDUP((1-General!$F$14)*'Heat Pump'!G49,0),G49),"")</f>
        <v/>
      </c>
      <c r="J49" s="228" t="str">
        <f t="shared" si="5"/>
        <v/>
      </c>
      <c r="K49"/>
      <c r="L49"/>
      <c r="M49"/>
      <c r="N49"/>
    </row>
    <row r="50" spans="1:14" s="211" customFormat="1" ht="15" customHeight="1">
      <c r="A50"/>
      <c r="B50"/>
      <c r="C50"/>
      <c r="D50" s="216" t="str">
        <f t="shared" si="3"/>
        <v>HP-048</v>
      </c>
      <c r="E50" s="217"/>
      <c r="F50" s="218"/>
      <c r="G50" s="218"/>
      <c r="H50" s="227" t="str">
        <f t="shared" si="4"/>
        <v/>
      </c>
      <c r="I50" s="221" t="str">
        <f>IF(G50&lt;&gt;"",IF(General!$F$14&lt;&gt;"",ROUNDUP((1-General!$F$14)*'Heat Pump'!G50,0),G50),"")</f>
        <v/>
      </c>
      <c r="J50" s="228" t="str">
        <f t="shared" si="5"/>
        <v/>
      </c>
      <c r="K50"/>
      <c r="L50"/>
      <c r="M50"/>
      <c r="N50"/>
    </row>
    <row r="51" spans="1:14" s="211" customFormat="1" ht="15" customHeight="1">
      <c r="A51"/>
      <c r="B51"/>
      <c r="C51"/>
      <c r="D51" s="216" t="str">
        <f t="shared" si="3"/>
        <v>HP-049</v>
      </c>
      <c r="E51" s="217"/>
      <c r="F51" s="218"/>
      <c r="G51" s="218"/>
      <c r="H51" s="227" t="str">
        <f t="shared" si="4"/>
        <v/>
      </c>
      <c r="I51" s="221" t="str">
        <f>IF(G51&lt;&gt;"",IF(General!$F$14&lt;&gt;"",ROUNDUP((1-General!$F$14)*'Heat Pump'!G51,0),G51),"")</f>
        <v/>
      </c>
      <c r="J51" s="228" t="str">
        <f t="shared" si="5"/>
        <v/>
      </c>
      <c r="K51"/>
      <c r="L51"/>
      <c r="M51"/>
      <c r="N51"/>
    </row>
    <row r="52" spans="1:14" customFormat="1" ht="15.75" thickBot="1">
      <c r="D52" s="229" t="str">
        <f t="shared" si="0"/>
        <v>HP-050</v>
      </c>
      <c r="E52" s="230"/>
      <c r="F52" s="231"/>
      <c r="G52" s="231"/>
      <c r="H52" s="232" t="str">
        <f t="shared" si="1"/>
        <v/>
      </c>
      <c r="I52" s="223" t="str">
        <f>IF(G52&lt;&gt;"",IF(General!$F$14&lt;&gt;"",ROUNDUP((1-General!$F$14)*'Heat Pump'!G52,0),G52),"")</f>
        <v/>
      </c>
      <c r="J52" s="233" t="str">
        <f t="shared" si="2"/>
        <v/>
      </c>
    </row>
    <row r="53" spans="1:14" customFormat="1">
      <c r="F53" s="234">
        <f>SUM(F3:F52)</f>
        <v>0</v>
      </c>
      <c r="G53" s="235" t="s">
        <v>384</v>
      </c>
      <c r="H53" s="236">
        <f>SUM(H3:H52)</f>
        <v>0</v>
      </c>
      <c r="I53" s="195" t="s">
        <v>385</v>
      </c>
      <c r="J53" s="237">
        <f>SUM(J3:J52)</f>
        <v>0</v>
      </c>
    </row>
    <row r="54" spans="1:14" customFormat="1">
      <c r="D54" t="s">
        <v>881</v>
      </c>
      <c r="E54" t="s">
        <v>882</v>
      </c>
    </row>
    <row r="55" spans="1:14" customFormat="1">
      <c r="D55" t="s">
        <v>881</v>
      </c>
      <c r="E55" t="s">
        <v>883</v>
      </c>
    </row>
  </sheetData>
  <mergeCells count="1">
    <mergeCell ref="D1:H1"/>
  </mergeCells>
  <dataValidations count="4">
    <dataValidation type="list" allowBlank="1" showInputMessage="1" showErrorMessage="1" sqref="C5 C3" xr:uid="{3D5C6050-2797-4EDF-A026-499D2809D3F4}">
      <formula1>"GRS-Cm53/NaA-M"</formula1>
    </dataValidation>
    <dataValidation type="list" allowBlank="1" showInputMessage="1" showErrorMessage="1" sqref="C6" xr:uid="{E2E90807-7037-4778-863D-45EBFAD55B5C}">
      <formula1>"CF122 Controller"</formula1>
    </dataValidation>
    <dataValidation type="list" allowBlank="1" showInputMessage="1" showErrorMessage="1" sqref="C4" xr:uid="{40A8AF9F-66EC-472B-86E6-80AAA501EF0C}">
      <formula1>"GRS-CQ16Pd/NhG3-E"</formula1>
    </dataValidation>
    <dataValidation type="list" allowBlank="1" showInputMessage="1" showErrorMessage="1" sqref="A3:A55" xr:uid="{3A29E9AB-F6C4-48D1-B32E-47C66A3C1870}">
      <formula1>"Control,Fixed Speed,HP,Inverter"</formula1>
    </dataValidation>
  </dataValidations>
  <pageMargins left="0.7" right="0.7" top="0.75" bottom="0.75" header="0.3" footer="0.3"/>
  <pageSetup paperSize="9" scale="6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B8371-1237-4671-92AD-F562ACA9A76F}">
  <sheetPr codeName="Sheet14">
    <pageSetUpPr fitToPage="1"/>
  </sheetPr>
  <dimension ref="A1:X1848"/>
  <sheetViews>
    <sheetView view="pageBreakPreview" topLeftCell="A14" zoomScale="82" zoomScaleNormal="100" zoomScaleSheetLayoutView="82" workbookViewId="0">
      <selection activeCell="A23" sqref="A23:N101"/>
    </sheetView>
  </sheetViews>
  <sheetFormatPr defaultColWidth="9.140625" defaultRowHeight="35.1" customHeight="1"/>
  <cols>
    <col min="1" max="1" width="18.42578125" style="212" customWidth="1"/>
    <col min="2" max="2" width="9.85546875" style="166" customWidth="1"/>
    <col min="3" max="3" width="74.85546875" style="161" bestFit="1" customWidth="1"/>
    <col min="4" max="4" width="7.7109375" style="166" customWidth="1"/>
    <col min="5" max="5" width="10.7109375" style="167" customWidth="1"/>
    <col min="6" max="6" width="10.140625" style="167" customWidth="1"/>
    <col min="7" max="7" width="10.7109375" style="167" customWidth="1"/>
    <col min="8" max="8" width="10.140625" style="167" customWidth="1"/>
    <col min="9" max="9" width="27" style="104" customWidth="1"/>
    <col min="10" max="10" width="12" style="104" customWidth="1"/>
    <col min="11" max="11" width="7.28515625" style="104" bestFit="1" customWidth="1"/>
    <col min="12" max="16384" width="9.140625" style="104"/>
  </cols>
  <sheetData>
    <row r="1" spans="1:24" ht="221.45" customHeight="1" thickBot="1">
      <c r="A1" s="173"/>
      <c r="B1" s="806" t="s">
        <v>387</v>
      </c>
      <c r="C1" s="806"/>
      <c r="D1" s="806"/>
      <c r="E1" s="806"/>
      <c r="F1" s="806"/>
      <c r="G1" s="104"/>
      <c r="H1" s="104"/>
    </row>
    <row r="2" spans="1:24" ht="26.25" thickBot="1">
      <c r="A2" s="173" t="s">
        <v>341</v>
      </c>
      <c r="B2" s="174" t="s">
        <v>382</v>
      </c>
      <c r="C2" s="175" t="s">
        <v>26</v>
      </c>
      <c r="D2" s="176" t="s">
        <v>383</v>
      </c>
      <c r="E2" s="176" t="s">
        <v>654</v>
      </c>
      <c r="F2" s="177" t="s">
        <v>652</v>
      </c>
      <c r="G2" s="176" t="s">
        <v>662</v>
      </c>
      <c r="H2" s="177" t="s">
        <v>656</v>
      </c>
      <c r="J2" s="103"/>
      <c r="R2" s="106"/>
      <c r="S2" s="107"/>
      <c r="T2" s="107"/>
      <c r="U2" s="107"/>
      <c r="V2" s="107"/>
      <c r="W2" s="107"/>
      <c r="X2" s="107"/>
    </row>
    <row r="3" spans="1:24" ht="20.100000000000001" customHeight="1">
      <c r="A3" s="202"/>
      <c r="B3" s="178" t="str">
        <f>"PKG-0"&amp;ROW(A3)-2</f>
        <v>PKG-01</v>
      </c>
      <c r="C3" s="179"/>
      <c r="D3" s="180"/>
      <c r="E3" s="181"/>
      <c r="F3" s="182" t="str">
        <f>IF(D3&lt;&gt;"",E3*D3,"")</f>
        <v/>
      </c>
      <c r="G3" s="181" t="str">
        <f>IF(E3&lt;&gt;"",IF(General!$F$13&lt;&gt;"",ROUNDUP((1-General!$F$13)*E3,0),E3),"")</f>
        <v/>
      </c>
      <c r="H3" s="182" t="str">
        <f>IFERROR(IF(F3&lt;&gt;"",G3*D3,""),F3)</f>
        <v/>
      </c>
      <c r="I3" s="183"/>
      <c r="J3" s="183"/>
      <c r="K3" s="183"/>
      <c r="L3" s="183"/>
    </row>
    <row r="4" spans="1:24" ht="20.100000000000001" customHeight="1">
      <c r="A4" s="203"/>
      <c r="B4" s="184" t="str">
        <f t="shared" ref="B4:B102" si="0">"PKG-0"&amp;ROW(A4)-2</f>
        <v>PKG-02</v>
      </c>
      <c r="C4" s="185"/>
      <c r="D4" s="186"/>
      <c r="E4" s="133"/>
      <c r="F4" s="134" t="str">
        <f t="shared" ref="F4:F102" si="1">IF(D4&lt;&gt;"",E4*D4,"")</f>
        <v/>
      </c>
      <c r="G4" s="133" t="str">
        <f>IF(E4&lt;&gt;"",IF(General!$F$13&lt;&gt;"",ROUNDUP((1-General!$F$13)*E4,0),E4),"")</f>
        <v/>
      </c>
      <c r="H4" s="134" t="str">
        <f t="shared" ref="H4:H102" si="2">IFERROR(IF(F4&lt;&gt;"",G4*D4,""),F4)</f>
        <v/>
      </c>
      <c r="I4" s="183"/>
      <c r="J4" s="183"/>
      <c r="K4" s="183"/>
      <c r="L4" s="183"/>
    </row>
    <row r="5" spans="1:24" ht="20.100000000000001" customHeight="1">
      <c r="A5" s="204"/>
      <c r="B5" s="187" t="str">
        <f t="shared" si="0"/>
        <v>PKG-03</v>
      </c>
      <c r="C5" s="188"/>
      <c r="D5" s="189"/>
      <c r="E5" s="128"/>
      <c r="F5" s="129" t="str">
        <f t="shared" si="1"/>
        <v/>
      </c>
      <c r="G5" s="128" t="str">
        <f>IF(E5&lt;&gt;"",IF(General!$F$13&lt;&gt;"",ROUNDUP((1-General!$F$13)*E5,0),E5),"")</f>
        <v/>
      </c>
      <c r="H5" s="129" t="str">
        <f t="shared" si="2"/>
        <v/>
      </c>
      <c r="I5" s="183"/>
      <c r="J5" s="183"/>
      <c r="K5" s="183"/>
      <c r="L5" s="183"/>
    </row>
    <row r="6" spans="1:24" s="122" customFormat="1" ht="20.100000000000001" customHeight="1">
      <c r="A6" s="203"/>
      <c r="B6" s="184" t="str">
        <f t="shared" si="0"/>
        <v>PKG-04</v>
      </c>
      <c r="C6" s="185"/>
      <c r="D6" s="186"/>
      <c r="E6" s="133"/>
      <c r="F6" s="134" t="str">
        <f t="shared" si="1"/>
        <v/>
      </c>
      <c r="G6" s="133" t="str">
        <f>IF(E6&lt;&gt;"",IF(General!$F$13&lt;&gt;"",ROUNDUP((1-General!$F$13)*E6,0),E6),"")</f>
        <v/>
      </c>
      <c r="H6" s="134" t="str">
        <f t="shared" si="2"/>
        <v/>
      </c>
      <c r="I6" s="183"/>
      <c r="J6" s="183"/>
      <c r="K6" s="183"/>
      <c r="L6" s="183"/>
      <c r="R6" s="106"/>
    </row>
    <row r="7" spans="1:24" s="122" customFormat="1" ht="20.100000000000001" customHeight="1">
      <c r="A7" s="204"/>
      <c r="B7" s="187" t="str">
        <f t="shared" si="0"/>
        <v>PKG-05</v>
      </c>
      <c r="C7" s="188"/>
      <c r="D7" s="189"/>
      <c r="E7" s="128"/>
      <c r="F7" s="129" t="str">
        <f t="shared" si="1"/>
        <v/>
      </c>
      <c r="G7" s="128" t="str">
        <f>IF(E7&lt;&gt;"",IF(General!$F$13&lt;&gt;"",ROUNDUP((1-General!$F$13)*E7,0),E7),"")</f>
        <v/>
      </c>
      <c r="H7" s="129" t="str">
        <f t="shared" si="2"/>
        <v/>
      </c>
      <c r="I7" s="183"/>
      <c r="J7" s="183"/>
      <c r="K7" s="183"/>
      <c r="L7" s="183"/>
      <c r="R7" s="106"/>
    </row>
    <row r="8" spans="1:24" s="122" customFormat="1" ht="20.100000000000001" customHeight="1">
      <c r="A8" s="203"/>
      <c r="B8" s="184" t="str">
        <f t="shared" si="0"/>
        <v>PKG-06</v>
      </c>
      <c r="C8" s="185"/>
      <c r="D8" s="186"/>
      <c r="E8" s="133"/>
      <c r="F8" s="134" t="str">
        <f t="shared" si="1"/>
        <v/>
      </c>
      <c r="G8" s="133" t="str">
        <f>IF(E8&lt;&gt;"",IF(General!$F$13&lt;&gt;"",ROUNDUP((1-General!$F$13)*E8,0),E8),"")</f>
        <v/>
      </c>
      <c r="H8" s="134" t="str">
        <f t="shared" si="2"/>
        <v/>
      </c>
      <c r="I8" s="183"/>
      <c r="J8" s="183"/>
      <c r="K8" s="183"/>
      <c r="L8" s="183"/>
      <c r="R8" s="106"/>
    </row>
    <row r="9" spans="1:24" s="122" customFormat="1" ht="20.100000000000001" customHeight="1">
      <c r="A9" s="204"/>
      <c r="B9" s="187" t="str">
        <f t="shared" si="0"/>
        <v>PKG-07</v>
      </c>
      <c r="C9" s="188"/>
      <c r="D9" s="189"/>
      <c r="E9" s="128"/>
      <c r="F9" s="129" t="str">
        <f t="shared" si="1"/>
        <v/>
      </c>
      <c r="G9" s="128" t="str">
        <f>IF(E9&lt;&gt;"",IF(General!$F$13&lt;&gt;"",ROUNDUP((1-General!$F$13)*E9,0),E9),"")</f>
        <v/>
      </c>
      <c r="H9" s="129" t="str">
        <f t="shared" si="2"/>
        <v/>
      </c>
      <c r="I9" s="183"/>
      <c r="J9" s="183"/>
      <c r="K9" s="183"/>
      <c r="L9" s="183"/>
      <c r="R9" s="106"/>
    </row>
    <row r="10" spans="1:24" s="122" customFormat="1" ht="20.100000000000001" customHeight="1">
      <c r="A10" s="203"/>
      <c r="B10" s="184" t="str">
        <f t="shared" si="0"/>
        <v>PKG-08</v>
      </c>
      <c r="C10" s="185"/>
      <c r="D10" s="186"/>
      <c r="E10" s="133"/>
      <c r="F10" s="134" t="str">
        <f t="shared" si="1"/>
        <v/>
      </c>
      <c r="G10" s="133" t="str">
        <f>IF(E10&lt;&gt;"",IF(General!$F$13&lt;&gt;"",ROUNDUP((1-General!$F$13)*E10,0),E10),"")</f>
        <v/>
      </c>
      <c r="H10" s="134" t="str">
        <f t="shared" si="2"/>
        <v/>
      </c>
      <c r="I10" s="183"/>
      <c r="J10" s="183"/>
      <c r="K10" s="183"/>
      <c r="L10" s="183"/>
      <c r="R10" s="106"/>
    </row>
    <row r="11" spans="1:24" ht="20.100000000000001" customHeight="1">
      <c r="A11" s="202"/>
      <c r="B11" s="187" t="str">
        <f t="shared" si="0"/>
        <v>PKG-09</v>
      </c>
      <c r="C11" s="188"/>
      <c r="D11" s="189"/>
      <c r="E11" s="128"/>
      <c r="F11" s="129" t="str">
        <f t="shared" si="1"/>
        <v/>
      </c>
      <c r="G11" s="128" t="str">
        <f>IF(E11&lt;&gt;"",IF(General!$F$13&lt;&gt;"",ROUNDUP((1-General!$F$13)*E11,0),E11),"")</f>
        <v/>
      </c>
      <c r="H11" s="129" t="str">
        <f t="shared" si="2"/>
        <v/>
      </c>
      <c r="I11" s="183"/>
      <c r="J11" s="183"/>
      <c r="K11" s="183"/>
      <c r="L11" s="183"/>
    </row>
    <row r="12" spans="1:24" ht="20.100000000000001" customHeight="1">
      <c r="A12" s="203"/>
      <c r="B12" s="184" t="str">
        <f t="shared" si="0"/>
        <v>PKG-010</v>
      </c>
      <c r="C12" s="185"/>
      <c r="D12" s="186"/>
      <c r="E12" s="133"/>
      <c r="F12" s="134" t="str">
        <f t="shared" si="1"/>
        <v/>
      </c>
      <c r="G12" s="133" t="str">
        <f>IF(E12&lt;&gt;"",IF(General!$F$13&lt;&gt;"",ROUNDUP((1-General!$F$13)*E12,0),E12),"")</f>
        <v/>
      </c>
      <c r="H12" s="134" t="str">
        <f t="shared" si="2"/>
        <v/>
      </c>
      <c r="I12" s="183"/>
      <c r="J12" s="183"/>
      <c r="K12" s="183"/>
      <c r="L12" s="183"/>
    </row>
    <row r="13" spans="1:24" ht="20.100000000000001" customHeight="1">
      <c r="A13" s="204"/>
      <c r="B13" s="187" t="str">
        <f t="shared" si="0"/>
        <v>PKG-011</v>
      </c>
      <c r="C13" s="188"/>
      <c r="D13" s="189"/>
      <c r="E13" s="128"/>
      <c r="F13" s="129" t="str">
        <f t="shared" si="1"/>
        <v/>
      </c>
      <c r="G13" s="128" t="str">
        <f>IF(E13&lt;&gt;"",IF(General!$F$13&lt;&gt;"",ROUNDUP((1-General!$F$13)*E13,0),E13),"")</f>
        <v/>
      </c>
      <c r="H13" s="129" t="str">
        <f t="shared" si="2"/>
        <v/>
      </c>
      <c r="I13" s="183"/>
      <c r="J13" s="183"/>
      <c r="K13" s="183"/>
      <c r="L13" s="183"/>
    </row>
    <row r="14" spans="1:24" s="122" customFormat="1" ht="20.100000000000001" customHeight="1">
      <c r="A14" s="203"/>
      <c r="B14" s="184" t="str">
        <f t="shared" si="0"/>
        <v>PKG-012</v>
      </c>
      <c r="C14" s="185"/>
      <c r="D14" s="186"/>
      <c r="E14" s="133"/>
      <c r="F14" s="134" t="str">
        <f t="shared" si="1"/>
        <v/>
      </c>
      <c r="G14" s="133" t="str">
        <f>IF(E14&lt;&gt;"",IF(General!$F$13&lt;&gt;"",ROUNDUP((1-General!$F$13)*E14,0),E14),"")</f>
        <v/>
      </c>
      <c r="H14" s="134" t="str">
        <f t="shared" si="2"/>
        <v/>
      </c>
      <c r="I14" s="183"/>
      <c r="J14" s="183"/>
      <c r="K14" s="183"/>
      <c r="L14" s="183"/>
      <c r="R14" s="106"/>
    </row>
    <row r="15" spans="1:24" s="122" customFormat="1" ht="20.100000000000001" customHeight="1">
      <c r="A15" s="204"/>
      <c r="B15" s="187" t="str">
        <f t="shared" si="0"/>
        <v>PKG-013</v>
      </c>
      <c r="C15" s="188"/>
      <c r="D15" s="189"/>
      <c r="E15" s="128"/>
      <c r="F15" s="129" t="str">
        <f t="shared" si="1"/>
        <v/>
      </c>
      <c r="G15" s="128" t="str">
        <f>IF(E15&lt;&gt;"",IF(General!$F$13&lt;&gt;"",ROUNDUP((1-General!$F$13)*E15,0),E15),"")</f>
        <v/>
      </c>
      <c r="H15" s="129" t="str">
        <f t="shared" si="2"/>
        <v/>
      </c>
      <c r="I15" s="183"/>
      <c r="J15" s="183"/>
      <c r="K15" s="183"/>
      <c r="L15" s="183"/>
      <c r="R15" s="106"/>
    </row>
    <row r="16" spans="1:24" s="122" customFormat="1" ht="20.100000000000001" customHeight="1">
      <c r="A16" s="203"/>
      <c r="B16" s="184" t="str">
        <f t="shared" si="0"/>
        <v>PKG-014</v>
      </c>
      <c r="C16" s="185"/>
      <c r="D16" s="186"/>
      <c r="E16" s="133"/>
      <c r="F16" s="134" t="str">
        <f t="shared" si="1"/>
        <v/>
      </c>
      <c r="G16" s="133" t="str">
        <f>IF(E16&lt;&gt;"",IF(General!$F$13&lt;&gt;"",ROUNDUP((1-General!$F$13)*E16,0),E16),"")</f>
        <v/>
      </c>
      <c r="H16" s="134" t="str">
        <f t="shared" si="2"/>
        <v/>
      </c>
      <c r="I16" s="183"/>
      <c r="J16" s="183"/>
      <c r="K16" s="183"/>
      <c r="L16" s="183"/>
      <c r="R16" s="106"/>
    </row>
    <row r="17" spans="1:18" s="122" customFormat="1" ht="20.100000000000001" customHeight="1">
      <c r="A17" s="204"/>
      <c r="B17" s="187" t="str">
        <f t="shared" si="0"/>
        <v>PKG-015</v>
      </c>
      <c r="C17" s="188"/>
      <c r="D17" s="189"/>
      <c r="E17" s="128"/>
      <c r="F17" s="129" t="str">
        <f t="shared" si="1"/>
        <v/>
      </c>
      <c r="G17" s="128" t="str">
        <f>IF(E17&lt;&gt;"",IF(General!$F$13&lt;&gt;"",ROUNDUP((1-General!$F$13)*E17,0),E17),"")</f>
        <v/>
      </c>
      <c r="H17" s="129" t="str">
        <f t="shared" si="2"/>
        <v/>
      </c>
      <c r="I17" s="183"/>
      <c r="J17" s="183"/>
      <c r="K17" s="183"/>
      <c r="L17" s="183"/>
      <c r="R17" s="106"/>
    </row>
    <row r="18" spans="1:18" s="122" customFormat="1" ht="20.100000000000001" customHeight="1">
      <c r="A18" s="203"/>
      <c r="B18" s="184" t="str">
        <f t="shared" si="0"/>
        <v>PKG-016</v>
      </c>
      <c r="C18" s="185"/>
      <c r="D18" s="186"/>
      <c r="E18" s="133"/>
      <c r="F18" s="134" t="str">
        <f t="shared" si="1"/>
        <v/>
      </c>
      <c r="G18" s="133" t="str">
        <f>IF(E18&lt;&gt;"",IF(General!$F$13&lt;&gt;"",ROUNDUP((1-General!$F$13)*E18,0),E18),"")</f>
        <v/>
      </c>
      <c r="H18" s="134" t="str">
        <f t="shared" si="2"/>
        <v/>
      </c>
      <c r="I18" s="183"/>
      <c r="J18" s="183"/>
      <c r="K18" s="183"/>
      <c r="L18" s="183"/>
      <c r="R18" s="106"/>
    </row>
    <row r="19" spans="1:18" s="122" customFormat="1" ht="20.100000000000001" customHeight="1">
      <c r="A19" s="204"/>
      <c r="B19" s="187" t="str">
        <f t="shared" si="0"/>
        <v>PKG-017</v>
      </c>
      <c r="C19" s="188"/>
      <c r="D19" s="189"/>
      <c r="E19" s="128"/>
      <c r="F19" s="129" t="str">
        <f t="shared" si="1"/>
        <v/>
      </c>
      <c r="G19" s="128" t="str">
        <f>IF(E19&lt;&gt;"",IF(General!$F$13&lt;&gt;"",ROUNDUP((1-General!$F$13)*E19,0),E19),"")</f>
        <v/>
      </c>
      <c r="H19" s="129" t="str">
        <f t="shared" si="2"/>
        <v/>
      </c>
      <c r="I19" s="183"/>
      <c r="J19" s="183"/>
      <c r="K19" s="183"/>
      <c r="L19" s="183"/>
      <c r="R19" s="106"/>
    </row>
    <row r="20" spans="1:18" ht="20.100000000000001" customHeight="1">
      <c r="A20" s="203"/>
      <c r="B20" s="184" t="str">
        <f t="shared" si="0"/>
        <v>PKG-018</v>
      </c>
      <c r="C20" s="185"/>
      <c r="D20" s="186"/>
      <c r="E20" s="133"/>
      <c r="F20" s="134" t="str">
        <f t="shared" si="1"/>
        <v/>
      </c>
      <c r="G20" s="133" t="str">
        <f>IF(E20&lt;&gt;"",IF(General!$F$13&lt;&gt;"",ROUNDUP((1-General!$F$13)*E20,0),E20),"")</f>
        <v/>
      </c>
      <c r="H20" s="134" t="str">
        <f t="shared" si="2"/>
        <v/>
      </c>
      <c r="I20" s="183"/>
      <c r="J20" s="183"/>
      <c r="K20" s="183"/>
      <c r="L20" s="183"/>
    </row>
    <row r="21" spans="1:18" ht="20.100000000000001" customHeight="1">
      <c r="A21" s="204"/>
      <c r="B21" s="187" t="str">
        <f t="shared" si="0"/>
        <v>PKG-019</v>
      </c>
      <c r="C21" s="188"/>
      <c r="D21" s="189"/>
      <c r="E21" s="128"/>
      <c r="F21" s="129" t="str">
        <f t="shared" si="1"/>
        <v/>
      </c>
      <c r="G21" s="128" t="str">
        <f>IF(E21&lt;&gt;"",IF(General!$F$13&lt;&gt;"",ROUNDUP((1-General!$F$13)*E21,0),E21),"")</f>
        <v/>
      </c>
      <c r="H21" s="129" t="str">
        <f t="shared" si="2"/>
        <v/>
      </c>
      <c r="I21" s="183"/>
      <c r="J21" s="183"/>
      <c r="K21" s="183"/>
      <c r="L21" s="183"/>
    </row>
    <row r="22" spans="1:18" s="122" customFormat="1" ht="20.100000000000001" customHeight="1">
      <c r="A22" s="203"/>
      <c r="B22" s="184" t="str">
        <f t="shared" si="0"/>
        <v>PKG-020</v>
      </c>
      <c r="C22" s="185"/>
      <c r="D22" s="186"/>
      <c r="E22" s="133"/>
      <c r="F22" s="134" t="str">
        <f t="shared" si="1"/>
        <v/>
      </c>
      <c r="G22" s="133" t="str">
        <f>IF(E22&lt;&gt;"",IF(General!$F$13&lt;&gt;"",ROUNDUP((1-General!$F$13)*E22,0),E22),"")</f>
        <v/>
      </c>
      <c r="H22" s="134" t="str">
        <f t="shared" si="2"/>
        <v/>
      </c>
      <c r="I22" s="183"/>
      <c r="J22" s="183"/>
      <c r="K22" s="183"/>
      <c r="L22" s="183"/>
      <c r="R22" s="106"/>
    </row>
    <row r="23" spans="1:18" customFormat="1" ht="20.100000000000001" customHeight="1">
      <c r="A23" s="203"/>
      <c r="B23" s="184" t="str">
        <f t="shared" ref="B23:B86" si="3">"PKG-0"&amp;ROW(A23)-2</f>
        <v>PKG-021</v>
      </c>
      <c r="C23" s="185"/>
      <c r="D23" s="186"/>
      <c r="E23" s="133"/>
      <c r="F23" s="134" t="str">
        <f t="shared" ref="F23:F86" si="4">IF(D23&lt;&gt;"",E23*D23,"")</f>
        <v/>
      </c>
      <c r="G23" s="133" t="str">
        <f>IF(E23&lt;&gt;"",IF(General!$F$13&lt;&gt;"",ROUNDUP((1-General!$F$13)*E23,0),E23),"")</f>
        <v/>
      </c>
      <c r="H23" s="134" t="str">
        <f t="shared" ref="H23:H86" si="5">IFERROR(IF(F23&lt;&gt;"",G23*D23,""),F23)</f>
        <v/>
      </c>
      <c r="I23" s="183"/>
      <c r="J23" s="183"/>
      <c r="K23" s="183"/>
      <c r="L23" s="183"/>
      <c r="M23" s="122"/>
      <c r="N23" s="122"/>
    </row>
    <row r="24" spans="1:18" customFormat="1" ht="20.100000000000001" customHeight="1">
      <c r="A24" s="203"/>
      <c r="B24" s="184" t="str">
        <f t="shared" si="3"/>
        <v>PKG-022</v>
      </c>
      <c r="C24" s="185"/>
      <c r="D24" s="186"/>
      <c r="E24" s="133"/>
      <c r="F24" s="134" t="str">
        <f t="shared" si="4"/>
        <v/>
      </c>
      <c r="G24" s="133" t="str">
        <f>IF(E24&lt;&gt;"",IF(General!$F$13&lt;&gt;"",ROUNDUP((1-General!$F$13)*E24,0),E24),"")</f>
        <v/>
      </c>
      <c r="H24" s="134" t="str">
        <f t="shared" si="5"/>
        <v/>
      </c>
      <c r="I24" s="183"/>
      <c r="J24" s="183"/>
      <c r="K24" s="183"/>
      <c r="L24" s="183"/>
      <c r="M24" s="122"/>
      <c r="N24" s="122"/>
    </row>
    <row r="25" spans="1:18" customFormat="1" ht="20.100000000000001" customHeight="1">
      <c r="A25" s="203"/>
      <c r="B25" s="184" t="str">
        <f t="shared" si="3"/>
        <v>PKG-023</v>
      </c>
      <c r="C25" s="185"/>
      <c r="D25" s="186"/>
      <c r="E25" s="133"/>
      <c r="F25" s="134" t="str">
        <f t="shared" si="4"/>
        <v/>
      </c>
      <c r="G25" s="133" t="str">
        <f>IF(E25&lt;&gt;"",IF(General!$F$13&lt;&gt;"",ROUNDUP((1-General!$F$13)*E25,0),E25),"")</f>
        <v/>
      </c>
      <c r="H25" s="134" t="str">
        <f t="shared" si="5"/>
        <v/>
      </c>
      <c r="I25" s="183"/>
      <c r="J25" s="183"/>
      <c r="K25" s="183"/>
      <c r="L25" s="183"/>
      <c r="M25" s="122"/>
      <c r="N25" s="122"/>
    </row>
    <row r="26" spans="1:18" customFormat="1" ht="20.100000000000001" customHeight="1">
      <c r="A26" s="203"/>
      <c r="B26" s="184" t="str">
        <f t="shared" si="3"/>
        <v>PKG-024</v>
      </c>
      <c r="C26" s="185"/>
      <c r="D26" s="186"/>
      <c r="E26" s="133"/>
      <c r="F26" s="134" t="str">
        <f t="shared" si="4"/>
        <v/>
      </c>
      <c r="G26" s="133" t="str">
        <f>IF(E26&lt;&gt;"",IF(General!$F$13&lt;&gt;"",ROUNDUP((1-General!$F$13)*E26,0),E26),"")</f>
        <v/>
      </c>
      <c r="H26" s="134" t="str">
        <f t="shared" si="5"/>
        <v/>
      </c>
      <c r="I26" s="183"/>
      <c r="J26" s="183"/>
      <c r="K26" s="183"/>
      <c r="L26" s="183"/>
      <c r="M26" s="122"/>
      <c r="N26" s="122"/>
    </row>
    <row r="27" spans="1:18" customFormat="1" ht="20.100000000000001" customHeight="1">
      <c r="A27" s="203"/>
      <c r="B27" s="184" t="str">
        <f t="shared" si="3"/>
        <v>PKG-025</v>
      </c>
      <c r="C27" s="185"/>
      <c r="D27" s="186"/>
      <c r="E27" s="133"/>
      <c r="F27" s="134" t="str">
        <f t="shared" si="4"/>
        <v/>
      </c>
      <c r="G27" s="133" t="str">
        <f>IF(E27&lt;&gt;"",IF(General!$F$13&lt;&gt;"",ROUNDUP((1-General!$F$13)*E27,0),E27),"")</f>
        <v/>
      </c>
      <c r="H27" s="134" t="str">
        <f t="shared" si="5"/>
        <v/>
      </c>
      <c r="I27" s="183"/>
      <c r="J27" s="183"/>
      <c r="K27" s="183"/>
      <c r="L27" s="183"/>
      <c r="M27" s="122"/>
      <c r="N27" s="122"/>
    </row>
    <row r="28" spans="1:18" customFormat="1" ht="20.100000000000001" customHeight="1">
      <c r="A28" s="203"/>
      <c r="B28" s="184" t="str">
        <f t="shared" si="3"/>
        <v>PKG-026</v>
      </c>
      <c r="C28" s="185"/>
      <c r="D28" s="186"/>
      <c r="E28" s="133"/>
      <c r="F28" s="134" t="str">
        <f t="shared" si="4"/>
        <v/>
      </c>
      <c r="G28" s="133" t="str">
        <f>IF(E28&lt;&gt;"",IF(General!$F$13&lt;&gt;"",ROUNDUP((1-General!$F$13)*E28,0),E28),"")</f>
        <v/>
      </c>
      <c r="H28" s="134" t="str">
        <f t="shared" si="5"/>
        <v/>
      </c>
      <c r="I28" s="183"/>
      <c r="J28" s="183"/>
      <c r="K28" s="183"/>
      <c r="L28" s="183"/>
      <c r="M28" s="122"/>
      <c r="N28" s="122"/>
    </row>
    <row r="29" spans="1:18" customFormat="1" ht="20.100000000000001" customHeight="1">
      <c r="A29" s="203"/>
      <c r="B29" s="184" t="str">
        <f t="shared" si="3"/>
        <v>PKG-027</v>
      </c>
      <c r="C29" s="185"/>
      <c r="D29" s="186"/>
      <c r="E29" s="133"/>
      <c r="F29" s="134" t="str">
        <f t="shared" si="4"/>
        <v/>
      </c>
      <c r="G29" s="133" t="str">
        <f>IF(E29&lt;&gt;"",IF(General!$F$13&lt;&gt;"",ROUNDUP((1-General!$F$13)*E29,0),E29),"")</f>
        <v/>
      </c>
      <c r="H29" s="134" t="str">
        <f t="shared" si="5"/>
        <v/>
      </c>
      <c r="I29" s="183"/>
      <c r="J29" s="183"/>
      <c r="K29" s="183"/>
      <c r="L29" s="183"/>
      <c r="M29" s="122"/>
      <c r="N29" s="122"/>
    </row>
    <row r="30" spans="1:18" customFormat="1" ht="20.100000000000001" customHeight="1">
      <c r="A30" s="203"/>
      <c r="B30" s="184" t="str">
        <f t="shared" si="3"/>
        <v>PKG-028</v>
      </c>
      <c r="C30" s="185"/>
      <c r="D30" s="186"/>
      <c r="E30" s="133"/>
      <c r="F30" s="134" t="str">
        <f t="shared" si="4"/>
        <v/>
      </c>
      <c r="G30" s="133" t="str">
        <f>IF(E30&lt;&gt;"",IF(General!$F$13&lt;&gt;"",ROUNDUP((1-General!$F$13)*E30,0),E30),"")</f>
        <v/>
      </c>
      <c r="H30" s="134" t="str">
        <f t="shared" si="5"/>
        <v/>
      </c>
      <c r="I30" s="183"/>
      <c r="J30" s="183"/>
      <c r="K30" s="183"/>
      <c r="L30" s="183"/>
      <c r="M30" s="122"/>
      <c r="N30" s="122"/>
    </row>
    <row r="31" spans="1:18" customFormat="1" ht="20.100000000000001" customHeight="1">
      <c r="A31" s="203"/>
      <c r="B31" s="184" t="str">
        <f t="shared" si="3"/>
        <v>PKG-029</v>
      </c>
      <c r="C31" s="185"/>
      <c r="D31" s="186"/>
      <c r="E31" s="133"/>
      <c r="F31" s="134" t="str">
        <f t="shared" si="4"/>
        <v/>
      </c>
      <c r="G31" s="133" t="str">
        <f>IF(E31&lt;&gt;"",IF(General!$F$13&lt;&gt;"",ROUNDUP((1-General!$F$13)*E31,0),E31),"")</f>
        <v/>
      </c>
      <c r="H31" s="134" t="str">
        <f t="shared" si="5"/>
        <v/>
      </c>
      <c r="I31" s="183"/>
      <c r="J31" s="183"/>
      <c r="K31" s="183"/>
      <c r="L31" s="183"/>
      <c r="M31" s="122"/>
      <c r="N31" s="122"/>
    </row>
    <row r="32" spans="1:18" customFormat="1" ht="20.100000000000001" customHeight="1">
      <c r="A32" s="203"/>
      <c r="B32" s="184" t="str">
        <f t="shared" si="3"/>
        <v>PKG-030</v>
      </c>
      <c r="C32" s="185"/>
      <c r="D32" s="186"/>
      <c r="E32" s="133"/>
      <c r="F32" s="134" t="str">
        <f t="shared" si="4"/>
        <v/>
      </c>
      <c r="G32" s="133" t="str">
        <f>IF(E32&lt;&gt;"",IF(General!$F$13&lt;&gt;"",ROUNDUP((1-General!$F$13)*E32,0),E32),"")</f>
        <v/>
      </c>
      <c r="H32" s="134" t="str">
        <f t="shared" si="5"/>
        <v/>
      </c>
      <c r="I32" s="183"/>
      <c r="J32" s="183"/>
      <c r="K32" s="183"/>
      <c r="L32" s="183"/>
      <c r="M32" s="122"/>
      <c r="N32" s="122"/>
    </row>
    <row r="33" spans="1:14" customFormat="1" ht="20.100000000000001" customHeight="1">
      <c r="A33" s="203"/>
      <c r="B33" s="184" t="str">
        <f t="shared" si="3"/>
        <v>PKG-031</v>
      </c>
      <c r="C33" s="185"/>
      <c r="D33" s="186"/>
      <c r="E33" s="133"/>
      <c r="F33" s="134" t="str">
        <f t="shared" si="4"/>
        <v/>
      </c>
      <c r="G33" s="133" t="str">
        <f>IF(E33&lt;&gt;"",IF(General!$F$13&lt;&gt;"",ROUNDUP((1-General!$F$13)*E33,0),E33),"")</f>
        <v/>
      </c>
      <c r="H33" s="134" t="str">
        <f t="shared" si="5"/>
        <v/>
      </c>
      <c r="I33" s="183"/>
      <c r="J33" s="183"/>
      <c r="K33" s="183"/>
      <c r="L33" s="183"/>
      <c r="M33" s="122"/>
      <c r="N33" s="122"/>
    </row>
    <row r="34" spans="1:14" customFormat="1" ht="20.100000000000001" customHeight="1">
      <c r="A34" s="203"/>
      <c r="B34" s="184" t="str">
        <f t="shared" si="3"/>
        <v>PKG-032</v>
      </c>
      <c r="C34" s="185"/>
      <c r="D34" s="186"/>
      <c r="E34" s="133"/>
      <c r="F34" s="134" t="str">
        <f t="shared" si="4"/>
        <v/>
      </c>
      <c r="G34" s="133" t="str">
        <f>IF(E34&lt;&gt;"",IF(General!$F$13&lt;&gt;"",ROUNDUP((1-General!$F$13)*E34,0),E34),"")</f>
        <v/>
      </c>
      <c r="H34" s="134" t="str">
        <f t="shared" si="5"/>
        <v/>
      </c>
      <c r="I34" s="183"/>
      <c r="J34" s="183"/>
      <c r="K34" s="183"/>
      <c r="L34" s="183"/>
      <c r="M34" s="122"/>
      <c r="N34" s="122"/>
    </row>
    <row r="35" spans="1:14" customFormat="1" ht="20.100000000000001" customHeight="1">
      <c r="A35" s="203"/>
      <c r="B35" s="184" t="str">
        <f t="shared" si="3"/>
        <v>PKG-033</v>
      </c>
      <c r="C35" s="185"/>
      <c r="D35" s="186"/>
      <c r="E35" s="133"/>
      <c r="F35" s="134" t="str">
        <f t="shared" si="4"/>
        <v/>
      </c>
      <c r="G35" s="133" t="str">
        <f>IF(E35&lt;&gt;"",IF(General!$F$13&lt;&gt;"",ROUNDUP((1-General!$F$13)*E35,0),E35),"")</f>
        <v/>
      </c>
      <c r="H35" s="134" t="str">
        <f t="shared" si="5"/>
        <v/>
      </c>
      <c r="I35" s="183"/>
      <c r="J35" s="183"/>
      <c r="K35" s="183"/>
      <c r="L35" s="183"/>
      <c r="M35" s="122"/>
      <c r="N35" s="122"/>
    </row>
    <row r="36" spans="1:14" customFormat="1" ht="20.100000000000001" customHeight="1">
      <c r="A36" s="203"/>
      <c r="B36" s="184" t="str">
        <f t="shared" si="3"/>
        <v>PKG-034</v>
      </c>
      <c r="C36" s="185"/>
      <c r="D36" s="186"/>
      <c r="E36" s="133"/>
      <c r="F36" s="134" t="str">
        <f t="shared" si="4"/>
        <v/>
      </c>
      <c r="G36" s="133" t="str">
        <f>IF(E36&lt;&gt;"",IF(General!$F$13&lt;&gt;"",ROUNDUP((1-General!$F$13)*E36,0),E36),"")</f>
        <v/>
      </c>
      <c r="H36" s="134" t="str">
        <f t="shared" si="5"/>
        <v/>
      </c>
      <c r="I36" s="183"/>
      <c r="J36" s="183"/>
      <c r="K36" s="183"/>
      <c r="L36" s="183"/>
      <c r="M36" s="122"/>
      <c r="N36" s="122"/>
    </row>
    <row r="37" spans="1:14" customFormat="1" ht="20.100000000000001" customHeight="1">
      <c r="A37" s="203"/>
      <c r="B37" s="184" t="str">
        <f t="shared" si="3"/>
        <v>PKG-035</v>
      </c>
      <c r="C37" s="185"/>
      <c r="D37" s="186"/>
      <c r="E37" s="133"/>
      <c r="F37" s="134" t="str">
        <f t="shared" si="4"/>
        <v/>
      </c>
      <c r="G37" s="133" t="str">
        <f>IF(E37&lt;&gt;"",IF(General!$F$13&lt;&gt;"",ROUNDUP((1-General!$F$13)*E37,0),E37),"")</f>
        <v/>
      </c>
      <c r="H37" s="134" t="str">
        <f t="shared" si="5"/>
        <v/>
      </c>
      <c r="I37" s="183"/>
      <c r="J37" s="183"/>
      <c r="K37" s="183"/>
      <c r="L37" s="183"/>
      <c r="M37" s="122"/>
      <c r="N37" s="122"/>
    </row>
    <row r="38" spans="1:14" customFormat="1" ht="20.100000000000001" customHeight="1">
      <c r="A38" s="203"/>
      <c r="B38" s="184" t="str">
        <f t="shared" si="3"/>
        <v>PKG-036</v>
      </c>
      <c r="C38" s="185"/>
      <c r="D38" s="186"/>
      <c r="E38" s="133"/>
      <c r="F38" s="134" t="str">
        <f t="shared" si="4"/>
        <v/>
      </c>
      <c r="G38" s="133" t="str">
        <f>IF(E38&lt;&gt;"",IF(General!$F$13&lt;&gt;"",ROUNDUP((1-General!$F$13)*E38,0),E38),"")</f>
        <v/>
      </c>
      <c r="H38" s="134" t="str">
        <f t="shared" si="5"/>
        <v/>
      </c>
      <c r="I38" s="183"/>
      <c r="J38" s="183"/>
      <c r="K38" s="183"/>
      <c r="L38" s="183"/>
      <c r="M38" s="122"/>
      <c r="N38" s="122"/>
    </row>
    <row r="39" spans="1:14" customFormat="1" ht="20.100000000000001" customHeight="1">
      <c r="A39" s="203"/>
      <c r="B39" s="184" t="str">
        <f t="shared" si="3"/>
        <v>PKG-037</v>
      </c>
      <c r="C39" s="185"/>
      <c r="D39" s="186"/>
      <c r="E39" s="133"/>
      <c r="F39" s="134" t="str">
        <f t="shared" si="4"/>
        <v/>
      </c>
      <c r="G39" s="133" t="str">
        <f>IF(E39&lt;&gt;"",IF(General!$F$13&lt;&gt;"",ROUNDUP((1-General!$F$13)*E39,0),E39),"")</f>
        <v/>
      </c>
      <c r="H39" s="134" t="str">
        <f t="shared" si="5"/>
        <v/>
      </c>
      <c r="I39" s="183"/>
      <c r="J39" s="183"/>
      <c r="K39" s="183"/>
      <c r="L39" s="183"/>
      <c r="M39" s="122"/>
      <c r="N39" s="122"/>
    </row>
    <row r="40" spans="1:14" customFormat="1" ht="20.100000000000001" customHeight="1">
      <c r="A40" s="203"/>
      <c r="B40" s="184" t="str">
        <f t="shared" si="3"/>
        <v>PKG-038</v>
      </c>
      <c r="C40" s="185"/>
      <c r="D40" s="186"/>
      <c r="E40" s="133"/>
      <c r="F40" s="134" t="str">
        <f t="shared" si="4"/>
        <v/>
      </c>
      <c r="G40" s="133" t="str">
        <f>IF(E40&lt;&gt;"",IF(General!$F$13&lt;&gt;"",ROUNDUP((1-General!$F$13)*E40,0),E40),"")</f>
        <v/>
      </c>
      <c r="H40" s="134" t="str">
        <f t="shared" si="5"/>
        <v/>
      </c>
      <c r="I40" s="183"/>
      <c r="J40" s="183"/>
      <c r="K40" s="183"/>
      <c r="L40" s="183"/>
      <c r="M40" s="122"/>
      <c r="N40" s="122"/>
    </row>
    <row r="41" spans="1:14" customFormat="1" ht="20.100000000000001" customHeight="1">
      <c r="A41" s="203"/>
      <c r="B41" s="184" t="str">
        <f t="shared" si="3"/>
        <v>PKG-039</v>
      </c>
      <c r="C41" s="185"/>
      <c r="D41" s="186"/>
      <c r="E41" s="133"/>
      <c r="F41" s="134" t="str">
        <f t="shared" si="4"/>
        <v/>
      </c>
      <c r="G41" s="133" t="str">
        <f>IF(E41&lt;&gt;"",IF(General!$F$13&lt;&gt;"",ROUNDUP((1-General!$F$13)*E41,0),E41),"")</f>
        <v/>
      </c>
      <c r="H41" s="134" t="str">
        <f t="shared" si="5"/>
        <v/>
      </c>
      <c r="I41" s="183"/>
      <c r="J41" s="183"/>
      <c r="K41" s="183"/>
      <c r="L41" s="183"/>
      <c r="M41" s="122"/>
      <c r="N41" s="122"/>
    </row>
    <row r="42" spans="1:14" customFormat="1" ht="20.100000000000001" customHeight="1">
      <c r="A42" s="203"/>
      <c r="B42" s="184" t="str">
        <f t="shared" si="3"/>
        <v>PKG-040</v>
      </c>
      <c r="C42" s="185"/>
      <c r="D42" s="186"/>
      <c r="E42" s="133"/>
      <c r="F42" s="134" t="str">
        <f t="shared" si="4"/>
        <v/>
      </c>
      <c r="G42" s="133" t="str">
        <f>IF(E42&lt;&gt;"",IF(General!$F$13&lt;&gt;"",ROUNDUP((1-General!$F$13)*E42,0),E42),"")</f>
        <v/>
      </c>
      <c r="H42" s="134" t="str">
        <f t="shared" si="5"/>
        <v/>
      </c>
      <c r="I42" s="183"/>
      <c r="J42" s="183"/>
      <c r="K42" s="183"/>
      <c r="L42" s="183"/>
      <c r="M42" s="122"/>
      <c r="N42" s="122"/>
    </row>
    <row r="43" spans="1:14" customFormat="1" ht="20.100000000000001" customHeight="1">
      <c r="A43" s="203"/>
      <c r="B43" s="184" t="str">
        <f t="shared" si="3"/>
        <v>PKG-041</v>
      </c>
      <c r="C43" s="185"/>
      <c r="D43" s="186"/>
      <c r="E43" s="133"/>
      <c r="F43" s="134" t="str">
        <f t="shared" si="4"/>
        <v/>
      </c>
      <c r="G43" s="133" t="str">
        <f>IF(E43&lt;&gt;"",IF(General!$F$13&lt;&gt;"",ROUNDUP((1-General!$F$13)*E43,0),E43),"")</f>
        <v/>
      </c>
      <c r="H43" s="134" t="str">
        <f t="shared" si="5"/>
        <v/>
      </c>
      <c r="I43" s="183"/>
      <c r="J43" s="183"/>
      <c r="K43" s="183"/>
      <c r="L43" s="183"/>
      <c r="M43" s="122"/>
      <c r="N43" s="122"/>
    </row>
    <row r="44" spans="1:14" customFormat="1" ht="20.100000000000001" customHeight="1">
      <c r="A44" s="203"/>
      <c r="B44" s="184" t="str">
        <f t="shared" si="3"/>
        <v>PKG-042</v>
      </c>
      <c r="C44" s="185"/>
      <c r="D44" s="186"/>
      <c r="E44" s="133"/>
      <c r="F44" s="134" t="str">
        <f t="shared" si="4"/>
        <v/>
      </c>
      <c r="G44" s="133" t="str">
        <f>IF(E44&lt;&gt;"",IF(General!$F$13&lt;&gt;"",ROUNDUP((1-General!$F$13)*E44,0),E44),"")</f>
        <v/>
      </c>
      <c r="H44" s="134" t="str">
        <f t="shared" si="5"/>
        <v/>
      </c>
      <c r="I44" s="183"/>
      <c r="J44" s="183"/>
      <c r="K44" s="183"/>
      <c r="L44" s="183"/>
      <c r="M44" s="122"/>
      <c r="N44" s="122"/>
    </row>
    <row r="45" spans="1:14" customFormat="1" ht="20.100000000000001" customHeight="1">
      <c r="A45" s="203"/>
      <c r="B45" s="184" t="str">
        <f t="shared" si="3"/>
        <v>PKG-043</v>
      </c>
      <c r="C45" s="185"/>
      <c r="D45" s="186"/>
      <c r="E45" s="133"/>
      <c r="F45" s="134" t="str">
        <f t="shared" si="4"/>
        <v/>
      </c>
      <c r="G45" s="133" t="str">
        <f>IF(E45&lt;&gt;"",IF(General!$F$13&lt;&gt;"",ROUNDUP((1-General!$F$13)*E45,0),E45),"")</f>
        <v/>
      </c>
      <c r="H45" s="134" t="str">
        <f t="shared" si="5"/>
        <v/>
      </c>
      <c r="I45" s="183"/>
      <c r="J45" s="183"/>
      <c r="K45" s="183"/>
      <c r="L45" s="183"/>
      <c r="M45" s="122"/>
      <c r="N45" s="122"/>
    </row>
    <row r="46" spans="1:14" customFormat="1" ht="20.100000000000001" customHeight="1">
      <c r="A46" s="203"/>
      <c r="B46" s="184" t="str">
        <f t="shared" si="3"/>
        <v>PKG-044</v>
      </c>
      <c r="C46" s="185"/>
      <c r="D46" s="186"/>
      <c r="E46" s="133"/>
      <c r="F46" s="134" t="str">
        <f t="shared" si="4"/>
        <v/>
      </c>
      <c r="G46" s="133" t="str">
        <f>IF(E46&lt;&gt;"",IF(General!$F$13&lt;&gt;"",ROUNDUP((1-General!$F$13)*E46,0),E46),"")</f>
        <v/>
      </c>
      <c r="H46" s="134" t="str">
        <f t="shared" si="5"/>
        <v/>
      </c>
      <c r="I46" s="183"/>
      <c r="J46" s="183"/>
      <c r="K46" s="183"/>
      <c r="L46" s="183"/>
      <c r="M46" s="122"/>
      <c r="N46" s="122"/>
    </row>
    <row r="47" spans="1:14" customFormat="1" ht="20.100000000000001" customHeight="1">
      <c r="A47" s="203"/>
      <c r="B47" s="184" t="str">
        <f t="shared" si="3"/>
        <v>PKG-045</v>
      </c>
      <c r="C47" s="185"/>
      <c r="D47" s="186"/>
      <c r="E47" s="133"/>
      <c r="F47" s="134" t="str">
        <f t="shared" si="4"/>
        <v/>
      </c>
      <c r="G47" s="133" t="str">
        <f>IF(E47&lt;&gt;"",IF(General!$F$13&lt;&gt;"",ROUNDUP((1-General!$F$13)*E47,0),E47),"")</f>
        <v/>
      </c>
      <c r="H47" s="134" t="str">
        <f t="shared" si="5"/>
        <v/>
      </c>
      <c r="I47" s="183"/>
      <c r="J47" s="183"/>
      <c r="K47" s="183"/>
      <c r="L47" s="183"/>
      <c r="M47" s="122"/>
      <c r="N47" s="122"/>
    </row>
    <row r="48" spans="1:14" customFormat="1" ht="20.100000000000001" customHeight="1">
      <c r="A48" s="203"/>
      <c r="B48" s="184" t="str">
        <f t="shared" si="3"/>
        <v>PKG-046</v>
      </c>
      <c r="C48" s="185"/>
      <c r="D48" s="186"/>
      <c r="E48" s="133"/>
      <c r="F48" s="134" t="str">
        <f t="shared" si="4"/>
        <v/>
      </c>
      <c r="G48" s="133" t="str">
        <f>IF(E48&lt;&gt;"",IF(General!$F$13&lt;&gt;"",ROUNDUP((1-General!$F$13)*E48,0),E48),"")</f>
        <v/>
      </c>
      <c r="H48" s="134" t="str">
        <f t="shared" si="5"/>
        <v/>
      </c>
      <c r="I48" s="183"/>
      <c r="J48" s="183"/>
      <c r="K48" s="183"/>
      <c r="L48" s="183"/>
      <c r="M48" s="122"/>
      <c r="N48" s="122"/>
    </row>
    <row r="49" spans="1:14" customFormat="1" ht="20.100000000000001" customHeight="1">
      <c r="A49" s="203"/>
      <c r="B49" s="184" t="str">
        <f t="shared" si="3"/>
        <v>PKG-047</v>
      </c>
      <c r="C49" s="185"/>
      <c r="D49" s="186"/>
      <c r="E49" s="133"/>
      <c r="F49" s="134" t="str">
        <f t="shared" si="4"/>
        <v/>
      </c>
      <c r="G49" s="133" t="str">
        <f>IF(E49&lt;&gt;"",IF(General!$F$13&lt;&gt;"",ROUNDUP((1-General!$F$13)*E49,0),E49),"")</f>
        <v/>
      </c>
      <c r="H49" s="134" t="str">
        <f t="shared" si="5"/>
        <v/>
      </c>
      <c r="I49" s="183"/>
      <c r="J49" s="183"/>
      <c r="K49" s="183"/>
      <c r="L49" s="183"/>
      <c r="M49" s="122"/>
      <c r="N49" s="122"/>
    </row>
    <row r="50" spans="1:14" customFormat="1" ht="20.100000000000001" customHeight="1">
      <c r="A50" s="203"/>
      <c r="B50" s="184" t="str">
        <f t="shared" si="3"/>
        <v>PKG-048</v>
      </c>
      <c r="C50" s="185"/>
      <c r="D50" s="186"/>
      <c r="E50" s="133"/>
      <c r="F50" s="134" t="str">
        <f t="shared" si="4"/>
        <v/>
      </c>
      <c r="G50" s="133" t="str">
        <f>IF(E50&lt;&gt;"",IF(General!$F$13&lt;&gt;"",ROUNDUP((1-General!$F$13)*E50,0),E50),"")</f>
        <v/>
      </c>
      <c r="H50" s="134" t="str">
        <f t="shared" si="5"/>
        <v/>
      </c>
      <c r="I50" s="183"/>
      <c r="J50" s="183"/>
      <c r="K50" s="183"/>
      <c r="L50" s="183"/>
      <c r="M50" s="122"/>
      <c r="N50" s="122"/>
    </row>
    <row r="51" spans="1:14" customFormat="1" ht="20.100000000000001" customHeight="1">
      <c r="A51" s="203"/>
      <c r="B51" s="184" t="str">
        <f t="shared" si="3"/>
        <v>PKG-049</v>
      </c>
      <c r="C51" s="185"/>
      <c r="D51" s="186"/>
      <c r="E51" s="133"/>
      <c r="F51" s="134" t="str">
        <f t="shared" si="4"/>
        <v/>
      </c>
      <c r="G51" s="133" t="str">
        <f>IF(E51&lt;&gt;"",IF(General!$F$13&lt;&gt;"",ROUNDUP((1-General!$F$13)*E51,0),E51),"")</f>
        <v/>
      </c>
      <c r="H51" s="134" t="str">
        <f t="shared" si="5"/>
        <v/>
      </c>
      <c r="I51" s="183"/>
      <c r="J51" s="183"/>
      <c r="K51" s="183"/>
      <c r="L51" s="183"/>
      <c r="M51" s="122"/>
      <c r="N51" s="122"/>
    </row>
    <row r="52" spans="1:14" customFormat="1" ht="20.100000000000001" customHeight="1">
      <c r="A52" s="203"/>
      <c r="B52" s="184" t="str">
        <f t="shared" si="3"/>
        <v>PKG-050</v>
      </c>
      <c r="C52" s="185"/>
      <c r="D52" s="186"/>
      <c r="E52" s="133"/>
      <c r="F52" s="134" t="str">
        <f t="shared" si="4"/>
        <v/>
      </c>
      <c r="G52" s="133" t="str">
        <f>IF(E52&lt;&gt;"",IF(General!$F$13&lt;&gt;"",ROUNDUP((1-General!$F$13)*E52,0),E52),"")</f>
        <v/>
      </c>
      <c r="H52" s="134" t="str">
        <f t="shared" si="5"/>
        <v/>
      </c>
      <c r="I52" s="183"/>
      <c r="J52" s="183"/>
      <c r="K52" s="183"/>
      <c r="L52" s="183"/>
      <c r="M52" s="122"/>
      <c r="N52" s="122"/>
    </row>
    <row r="53" spans="1:14" customFormat="1" ht="20.100000000000001" customHeight="1">
      <c r="A53" s="203"/>
      <c r="B53" s="184" t="str">
        <f t="shared" si="3"/>
        <v>PKG-051</v>
      </c>
      <c r="C53" s="185"/>
      <c r="D53" s="186"/>
      <c r="E53" s="133"/>
      <c r="F53" s="134" t="str">
        <f t="shared" si="4"/>
        <v/>
      </c>
      <c r="G53" s="133" t="str">
        <f>IF(E53&lt;&gt;"",IF(General!$F$13&lt;&gt;"",ROUNDUP((1-General!$F$13)*E53,0),E53),"")</f>
        <v/>
      </c>
      <c r="H53" s="134" t="str">
        <f t="shared" si="5"/>
        <v/>
      </c>
      <c r="I53" s="183"/>
      <c r="J53" s="183"/>
      <c r="K53" s="183"/>
      <c r="L53" s="183"/>
      <c r="M53" s="122"/>
      <c r="N53" s="122"/>
    </row>
    <row r="54" spans="1:14" customFormat="1" ht="20.100000000000001" customHeight="1">
      <c r="A54" s="203"/>
      <c r="B54" s="184" t="str">
        <f t="shared" si="3"/>
        <v>PKG-052</v>
      </c>
      <c r="C54" s="185"/>
      <c r="D54" s="186"/>
      <c r="E54" s="133"/>
      <c r="F54" s="134" t="str">
        <f t="shared" si="4"/>
        <v/>
      </c>
      <c r="G54" s="133" t="str">
        <f>IF(E54&lt;&gt;"",IF(General!$F$13&lt;&gt;"",ROUNDUP((1-General!$F$13)*E54,0),E54),"")</f>
        <v/>
      </c>
      <c r="H54" s="134" t="str">
        <f t="shared" si="5"/>
        <v/>
      </c>
      <c r="I54" s="183"/>
      <c r="J54" s="183"/>
      <c r="K54" s="183"/>
      <c r="L54" s="183"/>
      <c r="M54" s="122"/>
      <c r="N54" s="122"/>
    </row>
    <row r="55" spans="1:14" customFormat="1" ht="20.100000000000001" customHeight="1">
      <c r="A55" s="203"/>
      <c r="B55" s="184" t="str">
        <f t="shared" si="3"/>
        <v>PKG-053</v>
      </c>
      <c r="C55" s="185"/>
      <c r="D55" s="186"/>
      <c r="E55" s="133"/>
      <c r="F55" s="134" t="str">
        <f t="shared" si="4"/>
        <v/>
      </c>
      <c r="G55" s="133" t="str">
        <f>IF(E55&lt;&gt;"",IF(General!$F$13&lt;&gt;"",ROUNDUP((1-General!$F$13)*E55,0),E55),"")</f>
        <v/>
      </c>
      <c r="H55" s="134" t="str">
        <f t="shared" si="5"/>
        <v/>
      </c>
      <c r="I55" s="183"/>
      <c r="J55" s="183"/>
      <c r="K55" s="183"/>
      <c r="L55" s="183"/>
      <c r="M55" s="122"/>
      <c r="N55" s="122"/>
    </row>
    <row r="56" spans="1:14" customFormat="1" ht="20.100000000000001" customHeight="1">
      <c r="A56" s="203"/>
      <c r="B56" s="184" t="str">
        <f t="shared" si="3"/>
        <v>PKG-054</v>
      </c>
      <c r="C56" s="185"/>
      <c r="D56" s="186"/>
      <c r="E56" s="133"/>
      <c r="F56" s="134" t="str">
        <f t="shared" si="4"/>
        <v/>
      </c>
      <c r="G56" s="133" t="str">
        <f>IF(E56&lt;&gt;"",IF(General!$F$13&lt;&gt;"",ROUNDUP((1-General!$F$13)*E56,0),E56),"")</f>
        <v/>
      </c>
      <c r="H56" s="134" t="str">
        <f t="shared" si="5"/>
        <v/>
      </c>
      <c r="I56" s="183"/>
      <c r="J56" s="183"/>
      <c r="K56" s="183"/>
      <c r="L56" s="183"/>
      <c r="M56" s="122"/>
      <c r="N56" s="122"/>
    </row>
    <row r="57" spans="1:14" customFormat="1" ht="20.100000000000001" customHeight="1">
      <c r="A57" s="203"/>
      <c r="B57" s="184" t="str">
        <f t="shared" si="3"/>
        <v>PKG-055</v>
      </c>
      <c r="C57" s="185"/>
      <c r="D57" s="186"/>
      <c r="E57" s="133"/>
      <c r="F57" s="134" t="str">
        <f t="shared" si="4"/>
        <v/>
      </c>
      <c r="G57" s="133" t="str">
        <f>IF(E57&lt;&gt;"",IF(General!$F$13&lt;&gt;"",ROUNDUP((1-General!$F$13)*E57,0),E57),"")</f>
        <v/>
      </c>
      <c r="H57" s="134" t="str">
        <f t="shared" si="5"/>
        <v/>
      </c>
      <c r="I57" s="183"/>
      <c r="J57" s="183"/>
      <c r="K57" s="183"/>
      <c r="L57" s="183"/>
      <c r="M57" s="122"/>
      <c r="N57" s="122"/>
    </row>
    <row r="58" spans="1:14" customFormat="1" ht="20.100000000000001" customHeight="1">
      <c r="A58" s="203"/>
      <c r="B58" s="184" t="str">
        <f t="shared" si="3"/>
        <v>PKG-056</v>
      </c>
      <c r="C58" s="185"/>
      <c r="D58" s="186"/>
      <c r="E58" s="133"/>
      <c r="F58" s="134" t="str">
        <f t="shared" si="4"/>
        <v/>
      </c>
      <c r="G58" s="133" t="str">
        <f>IF(E58&lt;&gt;"",IF(General!$F$13&lt;&gt;"",ROUNDUP((1-General!$F$13)*E58,0),E58),"")</f>
        <v/>
      </c>
      <c r="H58" s="134" t="str">
        <f t="shared" si="5"/>
        <v/>
      </c>
      <c r="I58" s="183"/>
      <c r="J58" s="183"/>
      <c r="K58" s="183"/>
      <c r="L58" s="183"/>
      <c r="M58" s="122"/>
      <c r="N58" s="122"/>
    </row>
    <row r="59" spans="1:14" customFormat="1" ht="20.100000000000001" customHeight="1">
      <c r="A59" s="203"/>
      <c r="B59" s="184" t="str">
        <f t="shared" si="3"/>
        <v>PKG-057</v>
      </c>
      <c r="C59" s="185"/>
      <c r="D59" s="186"/>
      <c r="E59" s="133"/>
      <c r="F59" s="134" t="str">
        <f t="shared" si="4"/>
        <v/>
      </c>
      <c r="G59" s="133" t="str">
        <f>IF(E59&lt;&gt;"",IF(General!$F$13&lt;&gt;"",ROUNDUP((1-General!$F$13)*E59,0),E59),"")</f>
        <v/>
      </c>
      <c r="H59" s="134" t="str">
        <f t="shared" si="5"/>
        <v/>
      </c>
      <c r="I59" s="183"/>
      <c r="J59" s="183"/>
      <c r="K59" s="183"/>
      <c r="L59" s="183"/>
      <c r="M59" s="122"/>
      <c r="N59" s="122"/>
    </row>
    <row r="60" spans="1:14" customFormat="1" ht="20.100000000000001" customHeight="1">
      <c r="A60" s="203"/>
      <c r="B60" s="184" t="str">
        <f t="shared" si="3"/>
        <v>PKG-058</v>
      </c>
      <c r="C60" s="185"/>
      <c r="D60" s="186"/>
      <c r="E60" s="133"/>
      <c r="F60" s="134" t="str">
        <f t="shared" si="4"/>
        <v/>
      </c>
      <c r="G60" s="133" t="str">
        <f>IF(E60&lt;&gt;"",IF(General!$F$13&lt;&gt;"",ROUNDUP((1-General!$F$13)*E60,0),E60),"")</f>
        <v/>
      </c>
      <c r="H60" s="134" t="str">
        <f t="shared" si="5"/>
        <v/>
      </c>
      <c r="I60" s="183"/>
      <c r="J60" s="183"/>
      <c r="K60" s="183"/>
      <c r="L60" s="183"/>
      <c r="M60" s="122"/>
      <c r="N60" s="122"/>
    </row>
    <row r="61" spans="1:14" customFormat="1" ht="20.100000000000001" customHeight="1">
      <c r="A61" s="203"/>
      <c r="B61" s="184" t="str">
        <f t="shared" si="3"/>
        <v>PKG-059</v>
      </c>
      <c r="C61" s="185"/>
      <c r="D61" s="186"/>
      <c r="E61" s="133"/>
      <c r="F61" s="134" t="str">
        <f t="shared" si="4"/>
        <v/>
      </c>
      <c r="G61" s="133" t="str">
        <f>IF(E61&lt;&gt;"",IF(General!$F$13&lt;&gt;"",ROUNDUP((1-General!$F$13)*E61,0),E61),"")</f>
        <v/>
      </c>
      <c r="H61" s="134" t="str">
        <f t="shared" si="5"/>
        <v/>
      </c>
      <c r="I61" s="183"/>
      <c r="J61" s="183"/>
      <c r="K61" s="183"/>
      <c r="L61" s="183"/>
      <c r="M61" s="122"/>
      <c r="N61" s="122"/>
    </row>
    <row r="62" spans="1:14" customFormat="1" ht="20.100000000000001" customHeight="1">
      <c r="A62" s="203"/>
      <c r="B62" s="184" t="str">
        <f t="shared" si="3"/>
        <v>PKG-060</v>
      </c>
      <c r="C62" s="185"/>
      <c r="D62" s="186"/>
      <c r="E62" s="133"/>
      <c r="F62" s="134" t="str">
        <f t="shared" si="4"/>
        <v/>
      </c>
      <c r="G62" s="133" t="str">
        <f>IF(E62&lt;&gt;"",IF(General!$F$13&lt;&gt;"",ROUNDUP((1-General!$F$13)*E62,0),E62),"")</f>
        <v/>
      </c>
      <c r="H62" s="134" t="str">
        <f t="shared" si="5"/>
        <v/>
      </c>
      <c r="I62" s="183"/>
      <c r="J62" s="183"/>
      <c r="K62" s="183"/>
      <c r="L62" s="183"/>
      <c r="M62" s="122"/>
      <c r="N62" s="122"/>
    </row>
    <row r="63" spans="1:14" customFormat="1" ht="20.100000000000001" customHeight="1">
      <c r="A63" s="203"/>
      <c r="B63" s="184" t="str">
        <f t="shared" si="3"/>
        <v>PKG-061</v>
      </c>
      <c r="C63" s="185"/>
      <c r="D63" s="186"/>
      <c r="E63" s="133"/>
      <c r="F63" s="134" t="str">
        <f t="shared" si="4"/>
        <v/>
      </c>
      <c r="G63" s="133" t="str">
        <f>IF(E63&lt;&gt;"",IF(General!$F$13&lt;&gt;"",ROUNDUP((1-General!$F$13)*E63,0),E63),"")</f>
        <v/>
      </c>
      <c r="H63" s="134" t="str">
        <f t="shared" si="5"/>
        <v/>
      </c>
      <c r="I63" s="183"/>
      <c r="J63" s="183"/>
      <c r="K63" s="183"/>
      <c r="L63" s="183"/>
      <c r="M63" s="122"/>
      <c r="N63" s="122"/>
    </row>
    <row r="64" spans="1:14" customFormat="1" ht="20.100000000000001" customHeight="1">
      <c r="A64" s="203"/>
      <c r="B64" s="184" t="str">
        <f t="shared" si="3"/>
        <v>PKG-062</v>
      </c>
      <c r="C64" s="185"/>
      <c r="D64" s="186"/>
      <c r="E64" s="133"/>
      <c r="F64" s="134" t="str">
        <f t="shared" si="4"/>
        <v/>
      </c>
      <c r="G64" s="133" t="str">
        <f>IF(E64&lt;&gt;"",IF(General!$F$13&lt;&gt;"",ROUNDUP((1-General!$F$13)*E64,0),E64),"")</f>
        <v/>
      </c>
      <c r="H64" s="134" t="str">
        <f t="shared" si="5"/>
        <v/>
      </c>
      <c r="I64" s="183"/>
      <c r="J64" s="183"/>
      <c r="K64" s="183"/>
      <c r="L64" s="183"/>
      <c r="M64" s="122"/>
      <c r="N64" s="122"/>
    </row>
    <row r="65" spans="1:14" customFormat="1" ht="20.100000000000001" customHeight="1">
      <c r="A65" s="203"/>
      <c r="B65" s="184" t="str">
        <f t="shared" si="3"/>
        <v>PKG-063</v>
      </c>
      <c r="C65" s="185"/>
      <c r="D65" s="186"/>
      <c r="E65" s="133"/>
      <c r="F65" s="134" t="str">
        <f t="shared" si="4"/>
        <v/>
      </c>
      <c r="G65" s="133" t="str">
        <f>IF(E65&lt;&gt;"",IF(General!$F$13&lt;&gt;"",ROUNDUP((1-General!$F$13)*E65,0),E65),"")</f>
        <v/>
      </c>
      <c r="H65" s="134" t="str">
        <f t="shared" si="5"/>
        <v/>
      </c>
      <c r="I65" s="183"/>
      <c r="J65" s="183"/>
      <c r="K65" s="183"/>
      <c r="L65" s="183"/>
      <c r="M65" s="122"/>
      <c r="N65" s="122"/>
    </row>
    <row r="66" spans="1:14" customFormat="1" ht="20.100000000000001" customHeight="1">
      <c r="A66" s="203"/>
      <c r="B66" s="184" t="str">
        <f t="shared" si="3"/>
        <v>PKG-064</v>
      </c>
      <c r="C66" s="185"/>
      <c r="D66" s="186"/>
      <c r="E66" s="133"/>
      <c r="F66" s="134" t="str">
        <f t="shared" si="4"/>
        <v/>
      </c>
      <c r="G66" s="133" t="str">
        <f>IF(E66&lt;&gt;"",IF(General!$F$13&lt;&gt;"",ROUNDUP((1-General!$F$13)*E66,0),E66),"")</f>
        <v/>
      </c>
      <c r="H66" s="134" t="str">
        <f t="shared" si="5"/>
        <v/>
      </c>
      <c r="I66" s="183"/>
      <c r="J66" s="183"/>
      <c r="K66" s="183"/>
      <c r="L66" s="183"/>
      <c r="M66" s="122"/>
      <c r="N66" s="122"/>
    </row>
    <row r="67" spans="1:14" customFormat="1" ht="20.100000000000001" customHeight="1">
      <c r="A67" s="203"/>
      <c r="B67" s="184" t="str">
        <f t="shared" si="3"/>
        <v>PKG-065</v>
      </c>
      <c r="C67" s="185"/>
      <c r="D67" s="186"/>
      <c r="E67" s="133"/>
      <c r="F67" s="134" t="str">
        <f t="shared" si="4"/>
        <v/>
      </c>
      <c r="G67" s="133" t="str">
        <f>IF(E67&lt;&gt;"",IF(General!$F$13&lt;&gt;"",ROUNDUP((1-General!$F$13)*E67,0),E67),"")</f>
        <v/>
      </c>
      <c r="H67" s="134" t="str">
        <f t="shared" si="5"/>
        <v/>
      </c>
      <c r="I67" s="183"/>
      <c r="J67" s="183"/>
      <c r="K67" s="183"/>
      <c r="L67" s="183"/>
      <c r="M67" s="122"/>
      <c r="N67" s="122"/>
    </row>
    <row r="68" spans="1:14" customFormat="1" ht="20.100000000000001" customHeight="1">
      <c r="A68" s="203"/>
      <c r="B68" s="184" t="str">
        <f t="shared" si="3"/>
        <v>PKG-066</v>
      </c>
      <c r="C68" s="185"/>
      <c r="D68" s="186"/>
      <c r="E68" s="133"/>
      <c r="F68" s="134" t="str">
        <f t="shared" si="4"/>
        <v/>
      </c>
      <c r="G68" s="133" t="str">
        <f>IF(E68&lt;&gt;"",IF(General!$F$13&lt;&gt;"",ROUNDUP((1-General!$F$13)*E68,0),E68),"")</f>
        <v/>
      </c>
      <c r="H68" s="134" t="str">
        <f t="shared" si="5"/>
        <v/>
      </c>
      <c r="I68" s="183"/>
      <c r="J68" s="183"/>
      <c r="K68" s="183"/>
      <c r="L68" s="183"/>
      <c r="M68" s="122"/>
      <c r="N68" s="122"/>
    </row>
    <row r="69" spans="1:14" customFormat="1" ht="20.100000000000001" customHeight="1">
      <c r="A69" s="203"/>
      <c r="B69" s="184" t="str">
        <f t="shared" si="3"/>
        <v>PKG-067</v>
      </c>
      <c r="C69" s="185"/>
      <c r="D69" s="186"/>
      <c r="E69" s="133"/>
      <c r="F69" s="134" t="str">
        <f t="shared" si="4"/>
        <v/>
      </c>
      <c r="G69" s="133" t="str">
        <f>IF(E69&lt;&gt;"",IF(General!$F$13&lt;&gt;"",ROUNDUP((1-General!$F$13)*E69,0),E69),"")</f>
        <v/>
      </c>
      <c r="H69" s="134" t="str">
        <f t="shared" si="5"/>
        <v/>
      </c>
      <c r="I69" s="183"/>
      <c r="J69" s="183"/>
      <c r="K69" s="183"/>
      <c r="L69" s="183"/>
      <c r="M69" s="122"/>
      <c r="N69" s="122"/>
    </row>
    <row r="70" spans="1:14" customFormat="1" ht="20.100000000000001" customHeight="1">
      <c r="A70" s="203"/>
      <c r="B70" s="184" t="str">
        <f t="shared" si="3"/>
        <v>PKG-068</v>
      </c>
      <c r="C70" s="185"/>
      <c r="D70" s="186"/>
      <c r="E70" s="133"/>
      <c r="F70" s="134" t="str">
        <f t="shared" si="4"/>
        <v/>
      </c>
      <c r="G70" s="133" t="str">
        <f>IF(E70&lt;&gt;"",IF(General!$F$13&lt;&gt;"",ROUNDUP((1-General!$F$13)*E70,0),E70),"")</f>
        <v/>
      </c>
      <c r="H70" s="134" t="str">
        <f t="shared" si="5"/>
        <v/>
      </c>
      <c r="I70" s="183"/>
      <c r="J70" s="183"/>
      <c r="K70" s="183"/>
      <c r="L70" s="183"/>
      <c r="M70" s="122"/>
      <c r="N70" s="122"/>
    </row>
    <row r="71" spans="1:14" customFormat="1" ht="20.100000000000001" customHeight="1">
      <c r="A71" s="203"/>
      <c r="B71" s="184" t="str">
        <f t="shared" si="3"/>
        <v>PKG-069</v>
      </c>
      <c r="C71" s="185"/>
      <c r="D71" s="186"/>
      <c r="E71" s="133"/>
      <c r="F71" s="134" t="str">
        <f t="shared" si="4"/>
        <v/>
      </c>
      <c r="G71" s="133" t="str">
        <f>IF(E71&lt;&gt;"",IF(General!$F$13&lt;&gt;"",ROUNDUP((1-General!$F$13)*E71,0),E71),"")</f>
        <v/>
      </c>
      <c r="H71" s="134" t="str">
        <f t="shared" si="5"/>
        <v/>
      </c>
      <c r="I71" s="183"/>
      <c r="J71" s="183"/>
      <c r="K71" s="183"/>
      <c r="L71" s="183"/>
      <c r="M71" s="122"/>
      <c r="N71" s="122"/>
    </row>
    <row r="72" spans="1:14" customFormat="1" ht="20.100000000000001" customHeight="1">
      <c r="A72" s="203"/>
      <c r="B72" s="184" t="str">
        <f t="shared" si="3"/>
        <v>PKG-070</v>
      </c>
      <c r="C72" s="185"/>
      <c r="D72" s="186"/>
      <c r="E72" s="133"/>
      <c r="F72" s="134" t="str">
        <f t="shared" si="4"/>
        <v/>
      </c>
      <c r="G72" s="133" t="str">
        <f>IF(E72&lt;&gt;"",IF(General!$F$13&lt;&gt;"",ROUNDUP((1-General!$F$13)*E72,0),E72),"")</f>
        <v/>
      </c>
      <c r="H72" s="134" t="str">
        <f t="shared" si="5"/>
        <v/>
      </c>
      <c r="I72" s="183"/>
      <c r="J72" s="183"/>
      <c r="K72" s="183"/>
      <c r="L72" s="183"/>
      <c r="M72" s="122"/>
      <c r="N72" s="122"/>
    </row>
    <row r="73" spans="1:14" customFormat="1" ht="20.100000000000001" customHeight="1">
      <c r="A73" s="203"/>
      <c r="B73" s="184" t="str">
        <f t="shared" si="3"/>
        <v>PKG-071</v>
      </c>
      <c r="C73" s="185"/>
      <c r="D73" s="186"/>
      <c r="E73" s="133"/>
      <c r="F73" s="134" t="str">
        <f t="shared" si="4"/>
        <v/>
      </c>
      <c r="G73" s="133" t="str">
        <f>IF(E73&lt;&gt;"",IF(General!$F$13&lt;&gt;"",ROUNDUP((1-General!$F$13)*E73,0),E73),"")</f>
        <v/>
      </c>
      <c r="H73" s="134" t="str">
        <f t="shared" si="5"/>
        <v/>
      </c>
      <c r="I73" s="183"/>
      <c r="J73" s="183"/>
      <c r="K73" s="183"/>
      <c r="L73" s="183"/>
      <c r="M73" s="122"/>
      <c r="N73" s="122"/>
    </row>
    <row r="74" spans="1:14" customFormat="1" ht="20.100000000000001" customHeight="1">
      <c r="A74" s="203"/>
      <c r="B74" s="184" t="str">
        <f t="shared" si="3"/>
        <v>PKG-072</v>
      </c>
      <c r="C74" s="185"/>
      <c r="D74" s="186"/>
      <c r="E74" s="133"/>
      <c r="F74" s="134" t="str">
        <f t="shared" si="4"/>
        <v/>
      </c>
      <c r="G74" s="133" t="str">
        <f>IF(E74&lt;&gt;"",IF(General!$F$13&lt;&gt;"",ROUNDUP((1-General!$F$13)*E74,0),E74),"")</f>
        <v/>
      </c>
      <c r="H74" s="134" t="str">
        <f t="shared" si="5"/>
        <v/>
      </c>
      <c r="I74" s="183"/>
      <c r="J74" s="183"/>
      <c r="K74" s="183"/>
      <c r="L74" s="183"/>
      <c r="M74" s="122"/>
      <c r="N74" s="122"/>
    </row>
    <row r="75" spans="1:14" customFormat="1" ht="20.100000000000001" customHeight="1">
      <c r="A75" s="203"/>
      <c r="B75" s="184" t="str">
        <f t="shared" si="3"/>
        <v>PKG-073</v>
      </c>
      <c r="C75" s="185"/>
      <c r="D75" s="186"/>
      <c r="E75" s="133"/>
      <c r="F75" s="134" t="str">
        <f t="shared" si="4"/>
        <v/>
      </c>
      <c r="G75" s="133" t="str">
        <f>IF(E75&lt;&gt;"",IF(General!$F$13&lt;&gt;"",ROUNDUP((1-General!$F$13)*E75,0),E75),"")</f>
        <v/>
      </c>
      <c r="H75" s="134" t="str">
        <f t="shared" si="5"/>
        <v/>
      </c>
      <c r="I75" s="183"/>
      <c r="J75" s="183"/>
      <c r="K75" s="183"/>
      <c r="L75" s="183"/>
      <c r="M75" s="122"/>
      <c r="N75" s="122"/>
    </row>
    <row r="76" spans="1:14" customFormat="1" ht="20.100000000000001" customHeight="1">
      <c r="A76" s="203"/>
      <c r="B76" s="184" t="str">
        <f t="shared" si="3"/>
        <v>PKG-074</v>
      </c>
      <c r="C76" s="185"/>
      <c r="D76" s="186"/>
      <c r="E76" s="133"/>
      <c r="F76" s="134" t="str">
        <f t="shared" si="4"/>
        <v/>
      </c>
      <c r="G76" s="133" t="str">
        <f>IF(E76&lt;&gt;"",IF(General!$F$13&lt;&gt;"",ROUNDUP((1-General!$F$13)*E76,0),E76),"")</f>
        <v/>
      </c>
      <c r="H76" s="134" t="str">
        <f t="shared" si="5"/>
        <v/>
      </c>
      <c r="I76" s="183"/>
      <c r="J76" s="183"/>
      <c r="K76" s="183"/>
      <c r="L76" s="183"/>
      <c r="M76" s="122"/>
      <c r="N76" s="122"/>
    </row>
    <row r="77" spans="1:14" customFormat="1" ht="20.100000000000001" customHeight="1">
      <c r="A77" s="203"/>
      <c r="B77" s="184" t="str">
        <f t="shared" si="3"/>
        <v>PKG-075</v>
      </c>
      <c r="C77" s="185"/>
      <c r="D77" s="186"/>
      <c r="E77" s="133"/>
      <c r="F77" s="134" t="str">
        <f t="shared" si="4"/>
        <v/>
      </c>
      <c r="G77" s="133" t="str">
        <f>IF(E77&lt;&gt;"",IF(General!$F$13&lt;&gt;"",ROUNDUP((1-General!$F$13)*E77,0),E77),"")</f>
        <v/>
      </c>
      <c r="H77" s="134" t="str">
        <f t="shared" si="5"/>
        <v/>
      </c>
      <c r="I77" s="183"/>
      <c r="J77" s="183"/>
      <c r="K77" s="183"/>
      <c r="L77" s="183"/>
      <c r="M77" s="122"/>
      <c r="N77" s="122"/>
    </row>
    <row r="78" spans="1:14" customFormat="1" ht="20.100000000000001" customHeight="1">
      <c r="A78" s="203"/>
      <c r="B78" s="184" t="str">
        <f t="shared" si="3"/>
        <v>PKG-076</v>
      </c>
      <c r="C78" s="185"/>
      <c r="D78" s="186"/>
      <c r="E78" s="133"/>
      <c r="F78" s="134" t="str">
        <f t="shared" si="4"/>
        <v/>
      </c>
      <c r="G78" s="133" t="str">
        <f>IF(E78&lt;&gt;"",IF(General!$F$13&lt;&gt;"",ROUNDUP((1-General!$F$13)*E78,0),E78),"")</f>
        <v/>
      </c>
      <c r="H78" s="134" t="str">
        <f t="shared" si="5"/>
        <v/>
      </c>
      <c r="I78" s="183"/>
      <c r="J78" s="183"/>
      <c r="K78" s="183"/>
      <c r="L78" s="183"/>
      <c r="M78" s="122"/>
      <c r="N78" s="122"/>
    </row>
    <row r="79" spans="1:14" customFormat="1" ht="20.100000000000001" customHeight="1">
      <c r="A79" s="203"/>
      <c r="B79" s="184" t="str">
        <f t="shared" si="3"/>
        <v>PKG-077</v>
      </c>
      <c r="C79" s="185"/>
      <c r="D79" s="186"/>
      <c r="E79" s="133"/>
      <c r="F79" s="134" t="str">
        <f t="shared" si="4"/>
        <v/>
      </c>
      <c r="G79" s="133" t="str">
        <f>IF(E79&lt;&gt;"",IF(General!$F$13&lt;&gt;"",ROUNDUP((1-General!$F$13)*E79,0),E79),"")</f>
        <v/>
      </c>
      <c r="H79" s="134" t="str">
        <f t="shared" si="5"/>
        <v/>
      </c>
      <c r="I79" s="183"/>
      <c r="J79" s="183"/>
      <c r="K79" s="183"/>
      <c r="L79" s="183"/>
      <c r="M79" s="122"/>
      <c r="N79" s="122"/>
    </row>
    <row r="80" spans="1:14" customFormat="1" ht="20.100000000000001" customHeight="1">
      <c r="A80" s="203"/>
      <c r="B80" s="184" t="str">
        <f t="shared" si="3"/>
        <v>PKG-078</v>
      </c>
      <c r="C80" s="185"/>
      <c r="D80" s="186"/>
      <c r="E80" s="133"/>
      <c r="F80" s="134" t="str">
        <f t="shared" si="4"/>
        <v/>
      </c>
      <c r="G80" s="133" t="str">
        <f>IF(E80&lt;&gt;"",IF(General!$F$13&lt;&gt;"",ROUNDUP((1-General!$F$13)*E80,0),E80),"")</f>
        <v/>
      </c>
      <c r="H80" s="134" t="str">
        <f t="shared" si="5"/>
        <v/>
      </c>
      <c r="I80" s="183"/>
      <c r="J80" s="183"/>
      <c r="K80" s="183"/>
      <c r="L80" s="183"/>
      <c r="M80" s="122"/>
      <c r="N80" s="122"/>
    </row>
    <row r="81" spans="1:14" customFormat="1" ht="20.100000000000001" customHeight="1">
      <c r="A81" s="203"/>
      <c r="B81" s="184" t="str">
        <f t="shared" si="3"/>
        <v>PKG-079</v>
      </c>
      <c r="C81" s="185"/>
      <c r="D81" s="186"/>
      <c r="E81" s="133"/>
      <c r="F81" s="134" t="str">
        <f t="shared" si="4"/>
        <v/>
      </c>
      <c r="G81" s="133" t="str">
        <f>IF(E81&lt;&gt;"",IF(General!$F$13&lt;&gt;"",ROUNDUP((1-General!$F$13)*E81,0),E81),"")</f>
        <v/>
      </c>
      <c r="H81" s="134" t="str">
        <f t="shared" si="5"/>
        <v/>
      </c>
      <c r="I81" s="183"/>
      <c r="J81" s="183"/>
      <c r="K81" s="183"/>
      <c r="L81" s="183"/>
      <c r="M81" s="122"/>
      <c r="N81" s="122"/>
    </row>
    <row r="82" spans="1:14" customFormat="1" ht="20.100000000000001" customHeight="1">
      <c r="A82" s="203"/>
      <c r="B82" s="184" t="str">
        <f t="shared" si="3"/>
        <v>PKG-080</v>
      </c>
      <c r="C82" s="185"/>
      <c r="D82" s="186"/>
      <c r="E82" s="133"/>
      <c r="F82" s="134" t="str">
        <f t="shared" si="4"/>
        <v/>
      </c>
      <c r="G82" s="133" t="str">
        <f>IF(E82&lt;&gt;"",IF(General!$F$13&lt;&gt;"",ROUNDUP((1-General!$F$13)*E82,0),E82),"")</f>
        <v/>
      </c>
      <c r="H82" s="134" t="str">
        <f t="shared" si="5"/>
        <v/>
      </c>
      <c r="I82" s="183"/>
      <c r="J82" s="183"/>
      <c r="K82" s="183"/>
      <c r="L82" s="183"/>
      <c r="M82" s="122"/>
      <c r="N82" s="122"/>
    </row>
    <row r="83" spans="1:14" customFormat="1" ht="20.100000000000001" customHeight="1">
      <c r="A83" s="203"/>
      <c r="B83" s="184" t="str">
        <f t="shared" si="3"/>
        <v>PKG-081</v>
      </c>
      <c r="C83" s="185"/>
      <c r="D83" s="186"/>
      <c r="E83" s="133"/>
      <c r="F83" s="134" t="str">
        <f t="shared" si="4"/>
        <v/>
      </c>
      <c r="G83" s="133" t="str">
        <f>IF(E83&lt;&gt;"",IF(General!$F$13&lt;&gt;"",ROUNDUP((1-General!$F$13)*E83,0),E83),"")</f>
        <v/>
      </c>
      <c r="H83" s="134" t="str">
        <f t="shared" si="5"/>
        <v/>
      </c>
      <c r="I83" s="183"/>
      <c r="J83" s="183"/>
      <c r="K83" s="183"/>
      <c r="L83" s="183"/>
      <c r="M83" s="122"/>
      <c r="N83" s="122"/>
    </row>
    <row r="84" spans="1:14" customFormat="1" ht="20.100000000000001" customHeight="1">
      <c r="A84" s="203"/>
      <c r="B84" s="184" t="str">
        <f t="shared" si="3"/>
        <v>PKG-082</v>
      </c>
      <c r="C84" s="185"/>
      <c r="D84" s="186"/>
      <c r="E84" s="133"/>
      <c r="F84" s="134" t="str">
        <f t="shared" si="4"/>
        <v/>
      </c>
      <c r="G84" s="133" t="str">
        <f>IF(E84&lt;&gt;"",IF(General!$F$13&lt;&gt;"",ROUNDUP((1-General!$F$13)*E84,0),E84),"")</f>
        <v/>
      </c>
      <c r="H84" s="134" t="str">
        <f t="shared" si="5"/>
        <v/>
      </c>
      <c r="I84" s="183"/>
      <c r="J84" s="183"/>
      <c r="K84" s="183"/>
      <c r="L84" s="183"/>
      <c r="M84" s="122"/>
      <c r="N84" s="122"/>
    </row>
    <row r="85" spans="1:14" customFormat="1" ht="20.100000000000001" customHeight="1">
      <c r="A85" s="203"/>
      <c r="B85" s="184" t="str">
        <f t="shared" si="3"/>
        <v>PKG-083</v>
      </c>
      <c r="C85" s="185"/>
      <c r="D85" s="186"/>
      <c r="E85" s="133"/>
      <c r="F85" s="134" t="str">
        <f t="shared" si="4"/>
        <v/>
      </c>
      <c r="G85" s="133" t="str">
        <f>IF(E85&lt;&gt;"",IF(General!$F$13&lt;&gt;"",ROUNDUP((1-General!$F$13)*E85,0),E85),"")</f>
        <v/>
      </c>
      <c r="H85" s="134" t="str">
        <f t="shared" si="5"/>
        <v/>
      </c>
      <c r="I85" s="183"/>
      <c r="J85" s="183"/>
      <c r="K85" s="183"/>
      <c r="L85" s="183"/>
      <c r="M85" s="122"/>
      <c r="N85" s="122"/>
    </row>
    <row r="86" spans="1:14" customFormat="1" ht="20.100000000000001" customHeight="1">
      <c r="A86" s="203"/>
      <c r="B86" s="184" t="str">
        <f t="shared" si="3"/>
        <v>PKG-084</v>
      </c>
      <c r="C86" s="185"/>
      <c r="D86" s="186"/>
      <c r="E86" s="133"/>
      <c r="F86" s="134" t="str">
        <f t="shared" si="4"/>
        <v/>
      </c>
      <c r="G86" s="133" t="str">
        <f>IF(E86&lt;&gt;"",IF(General!$F$13&lt;&gt;"",ROUNDUP((1-General!$F$13)*E86,0),E86),"")</f>
        <v/>
      </c>
      <c r="H86" s="134" t="str">
        <f t="shared" si="5"/>
        <v/>
      </c>
      <c r="I86" s="183"/>
      <c r="J86" s="183"/>
      <c r="K86" s="183"/>
      <c r="L86" s="183"/>
      <c r="M86" s="122"/>
      <c r="N86" s="122"/>
    </row>
    <row r="87" spans="1:14" customFormat="1" ht="20.100000000000001" customHeight="1">
      <c r="A87" s="203"/>
      <c r="B87" s="184" t="str">
        <f t="shared" ref="B87:B101" si="6">"PKG-0"&amp;ROW(A87)-2</f>
        <v>PKG-085</v>
      </c>
      <c r="C87" s="185"/>
      <c r="D87" s="186"/>
      <c r="E87" s="133"/>
      <c r="F87" s="134" t="str">
        <f t="shared" ref="F87:F101" si="7">IF(D87&lt;&gt;"",E87*D87,"")</f>
        <v/>
      </c>
      <c r="G87" s="133" t="str">
        <f>IF(E87&lt;&gt;"",IF(General!$F$13&lt;&gt;"",ROUNDUP((1-General!$F$13)*E87,0),E87),"")</f>
        <v/>
      </c>
      <c r="H87" s="134" t="str">
        <f t="shared" ref="H87:H101" si="8">IFERROR(IF(F87&lt;&gt;"",G87*D87,""),F87)</f>
        <v/>
      </c>
      <c r="I87" s="183"/>
      <c r="J87" s="183"/>
      <c r="K87" s="183"/>
      <c r="L87" s="183"/>
      <c r="M87" s="122"/>
      <c r="N87" s="122"/>
    </row>
    <row r="88" spans="1:14" customFormat="1" ht="20.100000000000001" customHeight="1">
      <c r="A88" s="203"/>
      <c r="B88" s="184" t="str">
        <f t="shared" si="6"/>
        <v>PKG-086</v>
      </c>
      <c r="C88" s="185"/>
      <c r="D88" s="186"/>
      <c r="E88" s="133"/>
      <c r="F88" s="134" t="str">
        <f t="shared" si="7"/>
        <v/>
      </c>
      <c r="G88" s="133" t="str">
        <f>IF(E88&lt;&gt;"",IF(General!$F$13&lt;&gt;"",ROUNDUP((1-General!$F$13)*E88,0),E88),"")</f>
        <v/>
      </c>
      <c r="H88" s="134" t="str">
        <f t="shared" si="8"/>
        <v/>
      </c>
      <c r="I88" s="183"/>
      <c r="J88" s="183"/>
      <c r="K88" s="183"/>
      <c r="L88" s="183"/>
      <c r="M88" s="122"/>
      <c r="N88" s="122"/>
    </row>
    <row r="89" spans="1:14" customFormat="1" ht="20.100000000000001" customHeight="1">
      <c r="A89" s="203"/>
      <c r="B89" s="184" t="str">
        <f t="shared" si="6"/>
        <v>PKG-087</v>
      </c>
      <c r="C89" s="185"/>
      <c r="D89" s="186"/>
      <c r="E89" s="133"/>
      <c r="F89" s="134" t="str">
        <f t="shared" si="7"/>
        <v/>
      </c>
      <c r="G89" s="133" t="str">
        <f>IF(E89&lt;&gt;"",IF(General!$F$13&lt;&gt;"",ROUNDUP((1-General!$F$13)*E89,0),E89),"")</f>
        <v/>
      </c>
      <c r="H89" s="134" t="str">
        <f t="shared" si="8"/>
        <v/>
      </c>
      <c r="I89" s="183"/>
      <c r="J89" s="183"/>
      <c r="K89" s="183"/>
      <c r="L89" s="183"/>
      <c r="M89" s="122"/>
      <c r="N89" s="122"/>
    </row>
    <row r="90" spans="1:14" customFormat="1" ht="20.100000000000001" customHeight="1">
      <c r="A90" s="203"/>
      <c r="B90" s="184" t="str">
        <f t="shared" si="6"/>
        <v>PKG-088</v>
      </c>
      <c r="C90" s="185"/>
      <c r="D90" s="186"/>
      <c r="E90" s="133"/>
      <c r="F90" s="134" t="str">
        <f t="shared" si="7"/>
        <v/>
      </c>
      <c r="G90" s="133" t="str">
        <f>IF(E90&lt;&gt;"",IF(General!$F$13&lt;&gt;"",ROUNDUP((1-General!$F$13)*E90,0),E90),"")</f>
        <v/>
      </c>
      <c r="H90" s="134" t="str">
        <f t="shared" si="8"/>
        <v/>
      </c>
      <c r="I90" s="183"/>
      <c r="J90" s="183"/>
      <c r="K90" s="183"/>
      <c r="L90" s="183"/>
      <c r="M90" s="122"/>
      <c r="N90" s="122"/>
    </row>
    <row r="91" spans="1:14" customFormat="1" ht="20.100000000000001" customHeight="1">
      <c r="A91" s="203"/>
      <c r="B91" s="184" t="str">
        <f t="shared" si="6"/>
        <v>PKG-089</v>
      </c>
      <c r="C91" s="185"/>
      <c r="D91" s="186"/>
      <c r="E91" s="133"/>
      <c r="F91" s="134" t="str">
        <f t="shared" si="7"/>
        <v/>
      </c>
      <c r="G91" s="133" t="str">
        <f>IF(E91&lt;&gt;"",IF(General!$F$13&lt;&gt;"",ROUNDUP((1-General!$F$13)*E91,0),E91),"")</f>
        <v/>
      </c>
      <c r="H91" s="134" t="str">
        <f t="shared" si="8"/>
        <v/>
      </c>
      <c r="I91" s="183"/>
      <c r="J91" s="183"/>
      <c r="K91" s="183"/>
      <c r="L91" s="183"/>
      <c r="M91" s="122"/>
      <c r="N91" s="122"/>
    </row>
    <row r="92" spans="1:14" customFormat="1" ht="20.100000000000001" customHeight="1">
      <c r="A92" s="203"/>
      <c r="B92" s="184" t="str">
        <f t="shared" si="6"/>
        <v>PKG-090</v>
      </c>
      <c r="C92" s="185"/>
      <c r="D92" s="186"/>
      <c r="E92" s="133"/>
      <c r="F92" s="134" t="str">
        <f t="shared" si="7"/>
        <v/>
      </c>
      <c r="G92" s="133" t="str">
        <f>IF(E92&lt;&gt;"",IF(General!$F$13&lt;&gt;"",ROUNDUP((1-General!$F$13)*E92,0),E92),"")</f>
        <v/>
      </c>
      <c r="H92" s="134" t="str">
        <f t="shared" si="8"/>
        <v/>
      </c>
      <c r="I92" s="183"/>
      <c r="J92" s="183"/>
      <c r="K92" s="183"/>
      <c r="L92" s="183"/>
      <c r="M92" s="122"/>
      <c r="N92" s="122"/>
    </row>
    <row r="93" spans="1:14" customFormat="1" ht="20.100000000000001" customHeight="1">
      <c r="A93" s="203"/>
      <c r="B93" s="184" t="str">
        <f t="shared" si="6"/>
        <v>PKG-091</v>
      </c>
      <c r="C93" s="185"/>
      <c r="D93" s="186"/>
      <c r="E93" s="133"/>
      <c r="F93" s="134" t="str">
        <f t="shared" si="7"/>
        <v/>
      </c>
      <c r="G93" s="133" t="str">
        <f>IF(E93&lt;&gt;"",IF(General!$F$13&lt;&gt;"",ROUNDUP((1-General!$F$13)*E93,0),E93),"")</f>
        <v/>
      </c>
      <c r="H93" s="134" t="str">
        <f t="shared" si="8"/>
        <v/>
      </c>
      <c r="I93" s="183"/>
      <c r="J93" s="183"/>
      <c r="K93" s="183"/>
      <c r="L93" s="183"/>
      <c r="M93" s="122"/>
      <c r="N93" s="122"/>
    </row>
    <row r="94" spans="1:14" customFormat="1" ht="20.100000000000001" customHeight="1">
      <c r="A94" s="203"/>
      <c r="B94" s="184" t="str">
        <f t="shared" si="6"/>
        <v>PKG-092</v>
      </c>
      <c r="C94" s="185"/>
      <c r="D94" s="186"/>
      <c r="E94" s="133"/>
      <c r="F94" s="134" t="str">
        <f t="shared" si="7"/>
        <v/>
      </c>
      <c r="G94" s="133" t="str">
        <f>IF(E94&lt;&gt;"",IF(General!$F$13&lt;&gt;"",ROUNDUP((1-General!$F$13)*E94,0),E94),"")</f>
        <v/>
      </c>
      <c r="H94" s="134" t="str">
        <f t="shared" si="8"/>
        <v/>
      </c>
      <c r="I94" s="183"/>
      <c r="J94" s="183"/>
      <c r="K94" s="183"/>
      <c r="L94" s="183"/>
      <c r="M94" s="122"/>
      <c r="N94" s="122"/>
    </row>
    <row r="95" spans="1:14" customFormat="1" ht="20.100000000000001" customHeight="1">
      <c r="A95" s="203"/>
      <c r="B95" s="184" t="str">
        <f t="shared" si="6"/>
        <v>PKG-093</v>
      </c>
      <c r="C95" s="185"/>
      <c r="D95" s="186"/>
      <c r="E95" s="133"/>
      <c r="F95" s="134" t="str">
        <f t="shared" si="7"/>
        <v/>
      </c>
      <c r="G95" s="133" t="str">
        <f>IF(E95&lt;&gt;"",IF(General!$F$13&lt;&gt;"",ROUNDUP((1-General!$F$13)*E95,0),E95),"")</f>
        <v/>
      </c>
      <c r="H95" s="134" t="str">
        <f t="shared" si="8"/>
        <v/>
      </c>
      <c r="I95" s="183"/>
      <c r="J95" s="183"/>
      <c r="K95" s="183"/>
      <c r="L95" s="183"/>
      <c r="M95" s="122"/>
      <c r="N95" s="122"/>
    </row>
    <row r="96" spans="1:14" customFormat="1" ht="20.100000000000001" customHeight="1">
      <c r="A96" s="203"/>
      <c r="B96" s="184" t="str">
        <f t="shared" si="6"/>
        <v>PKG-094</v>
      </c>
      <c r="C96" s="185"/>
      <c r="D96" s="186"/>
      <c r="E96" s="133"/>
      <c r="F96" s="134" t="str">
        <f t="shared" si="7"/>
        <v/>
      </c>
      <c r="G96" s="133" t="str">
        <f>IF(E96&lt;&gt;"",IF(General!$F$13&lt;&gt;"",ROUNDUP((1-General!$F$13)*E96,0),E96),"")</f>
        <v/>
      </c>
      <c r="H96" s="134" t="str">
        <f t="shared" si="8"/>
        <v/>
      </c>
      <c r="I96" s="183"/>
      <c r="J96" s="183"/>
      <c r="K96" s="183"/>
      <c r="L96" s="183"/>
      <c r="M96" s="122"/>
      <c r="N96" s="122"/>
    </row>
    <row r="97" spans="1:14" customFormat="1" ht="20.100000000000001" customHeight="1">
      <c r="A97" s="203"/>
      <c r="B97" s="184" t="str">
        <f t="shared" si="6"/>
        <v>PKG-095</v>
      </c>
      <c r="C97" s="185"/>
      <c r="D97" s="186"/>
      <c r="E97" s="133"/>
      <c r="F97" s="134" t="str">
        <f t="shared" si="7"/>
        <v/>
      </c>
      <c r="G97" s="133" t="str">
        <f>IF(E97&lt;&gt;"",IF(General!$F$13&lt;&gt;"",ROUNDUP((1-General!$F$13)*E97,0),E97),"")</f>
        <v/>
      </c>
      <c r="H97" s="134" t="str">
        <f t="shared" si="8"/>
        <v/>
      </c>
      <c r="I97" s="183"/>
      <c r="J97" s="183"/>
      <c r="K97" s="183"/>
      <c r="L97" s="183"/>
      <c r="M97" s="122"/>
      <c r="N97" s="122"/>
    </row>
    <row r="98" spans="1:14" customFormat="1" ht="20.100000000000001" customHeight="1">
      <c r="A98" s="203"/>
      <c r="B98" s="184" t="str">
        <f t="shared" si="6"/>
        <v>PKG-096</v>
      </c>
      <c r="C98" s="185"/>
      <c r="D98" s="186"/>
      <c r="E98" s="133"/>
      <c r="F98" s="134" t="str">
        <f t="shared" si="7"/>
        <v/>
      </c>
      <c r="G98" s="133" t="str">
        <f>IF(E98&lt;&gt;"",IF(General!$F$13&lt;&gt;"",ROUNDUP((1-General!$F$13)*E98,0),E98),"")</f>
        <v/>
      </c>
      <c r="H98" s="134" t="str">
        <f t="shared" si="8"/>
        <v/>
      </c>
      <c r="I98" s="183"/>
      <c r="J98" s="183"/>
      <c r="K98" s="183"/>
      <c r="L98" s="183"/>
      <c r="M98" s="122"/>
      <c r="N98" s="122"/>
    </row>
    <row r="99" spans="1:14" customFormat="1" ht="20.100000000000001" customHeight="1">
      <c r="A99" s="203"/>
      <c r="B99" s="184" t="str">
        <f t="shared" si="6"/>
        <v>PKG-097</v>
      </c>
      <c r="C99" s="185"/>
      <c r="D99" s="186"/>
      <c r="E99" s="133"/>
      <c r="F99" s="134" t="str">
        <f t="shared" si="7"/>
        <v/>
      </c>
      <c r="G99" s="133" t="str">
        <f>IF(E99&lt;&gt;"",IF(General!$F$13&lt;&gt;"",ROUNDUP((1-General!$F$13)*E99,0),E99),"")</f>
        <v/>
      </c>
      <c r="H99" s="134" t="str">
        <f t="shared" si="8"/>
        <v/>
      </c>
      <c r="I99" s="183"/>
      <c r="J99" s="183"/>
      <c r="K99" s="183"/>
      <c r="L99" s="183"/>
      <c r="M99" s="122"/>
      <c r="N99" s="122"/>
    </row>
    <row r="100" spans="1:14" customFormat="1" ht="20.100000000000001" customHeight="1">
      <c r="A100" s="203"/>
      <c r="B100" s="184" t="str">
        <f t="shared" si="6"/>
        <v>PKG-098</v>
      </c>
      <c r="C100" s="185"/>
      <c r="D100" s="186"/>
      <c r="E100" s="133"/>
      <c r="F100" s="134" t="str">
        <f t="shared" si="7"/>
        <v/>
      </c>
      <c r="G100" s="133" t="str">
        <f>IF(E100&lt;&gt;"",IF(General!$F$13&lt;&gt;"",ROUNDUP((1-General!$F$13)*E100,0),E100),"")</f>
        <v/>
      </c>
      <c r="H100" s="134" t="str">
        <f t="shared" si="8"/>
        <v/>
      </c>
      <c r="I100" s="183"/>
      <c r="J100" s="183"/>
      <c r="K100" s="183"/>
      <c r="L100" s="183"/>
      <c r="M100" s="122"/>
      <c r="N100" s="122"/>
    </row>
    <row r="101" spans="1:14" customFormat="1" ht="20.100000000000001" customHeight="1">
      <c r="A101" s="203"/>
      <c r="B101" s="184" t="str">
        <f t="shared" si="6"/>
        <v>PKG-099</v>
      </c>
      <c r="C101" s="185"/>
      <c r="D101" s="186"/>
      <c r="E101" s="133"/>
      <c r="F101" s="134" t="str">
        <f t="shared" si="7"/>
        <v/>
      </c>
      <c r="G101" s="133" t="str">
        <f>IF(E101&lt;&gt;"",IF(General!$F$13&lt;&gt;"",ROUNDUP((1-General!$F$13)*E101,0),E101),"")</f>
        <v/>
      </c>
      <c r="H101" s="134" t="str">
        <f t="shared" si="8"/>
        <v/>
      </c>
      <c r="I101" s="183"/>
      <c r="J101" s="183"/>
      <c r="K101" s="183"/>
      <c r="L101" s="183"/>
      <c r="M101" s="122"/>
      <c r="N101" s="122"/>
    </row>
    <row r="102" spans="1:14" s="104" customFormat="1" ht="20.100000000000001" customHeight="1" thickBot="1">
      <c r="A102" s="204"/>
      <c r="B102" s="190" t="str">
        <f t="shared" si="0"/>
        <v>PKG-0100</v>
      </c>
      <c r="C102" s="191"/>
      <c r="D102" s="192"/>
      <c r="E102" s="192"/>
      <c r="F102" s="193" t="str">
        <f t="shared" si="1"/>
        <v/>
      </c>
      <c r="G102" s="192" t="str">
        <f>IF(E102&lt;&gt;"",IF(General!$F$13&lt;&gt;"",ROUNDUP((1-General!$F$13)*E102,0),E102),"")</f>
        <v/>
      </c>
      <c r="H102" s="193" t="str">
        <f t="shared" si="2"/>
        <v/>
      </c>
      <c r="I102" s="183"/>
      <c r="J102" s="183"/>
      <c r="K102" s="183"/>
      <c r="L102" s="183"/>
    </row>
    <row r="103" spans="1:14" s="104" customFormat="1" ht="35.1" customHeight="1" thickBot="1">
      <c r="A103" s="209"/>
      <c r="B103" s="194"/>
      <c r="C103" s="153"/>
      <c r="D103" s="195">
        <f>SUM(D3:D102)</f>
        <v>0</v>
      </c>
      <c r="E103" s="195" t="s">
        <v>384</v>
      </c>
      <c r="F103" s="196">
        <f>SUM(F3:F102)</f>
        <v>0</v>
      </c>
      <c r="G103" s="195" t="s">
        <v>385</v>
      </c>
      <c r="H103" s="196">
        <f>SUM(H3:H102)</f>
        <v>0</v>
      </c>
      <c r="I103" s="183"/>
      <c r="J103" s="183"/>
      <c r="K103" s="183"/>
      <c r="L103" s="183"/>
    </row>
    <row r="104" spans="1:14" s="104" customFormat="1" ht="35.1" customHeight="1">
      <c r="A104" s="210"/>
      <c r="B104" s="88"/>
      <c r="C104" s="197"/>
      <c r="D104" s="198"/>
      <c r="E104" s="198"/>
      <c r="F104" s="88"/>
      <c r="G104" s="198"/>
      <c r="H104" s="88"/>
      <c r="I104" s="183"/>
      <c r="J104" s="183"/>
    </row>
    <row r="105" spans="1:14" s="104" customFormat="1" ht="35.1" customHeight="1">
      <c r="A105" s="210"/>
      <c r="B105" s="88"/>
      <c r="C105" s="197"/>
      <c r="D105" s="199"/>
      <c r="E105" s="199"/>
      <c r="F105" s="88"/>
      <c r="G105" s="199"/>
      <c r="H105" s="88"/>
      <c r="I105" s="183"/>
      <c r="J105" s="183"/>
    </row>
    <row r="106" spans="1:14" s="104" customFormat="1" ht="35.1" customHeight="1">
      <c r="A106" s="210"/>
      <c r="B106" s="88"/>
      <c r="C106" s="197"/>
      <c r="D106" s="199"/>
      <c r="E106" s="199"/>
      <c r="F106" s="88"/>
      <c r="G106" s="199"/>
      <c r="H106" s="88"/>
      <c r="I106" s="183"/>
      <c r="J106" s="183"/>
    </row>
    <row r="107" spans="1:14" s="104" customFormat="1" ht="35.1" customHeight="1">
      <c r="A107" s="210"/>
      <c r="B107" s="88"/>
      <c r="C107" s="197"/>
      <c r="D107" s="199"/>
      <c r="E107" s="199"/>
      <c r="F107" s="88"/>
      <c r="G107" s="199"/>
      <c r="H107" s="88"/>
      <c r="I107" s="183"/>
      <c r="J107" s="183"/>
    </row>
    <row r="108" spans="1:14" s="104" customFormat="1" ht="35.1" customHeight="1">
      <c r="A108" s="210"/>
      <c r="B108" s="88"/>
      <c r="C108" s="197"/>
      <c r="D108" s="199"/>
      <c r="E108" s="199"/>
      <c r="F108" s="88"/>
      <c r="G108" s="199"/>
      <c r="H108" s="88"/>
      <c r="I108" s="183"/>
      <c r="J108" s="183"/>
    </row>
    <row r="109" spans="1:14" s="104" customFormat="1" ht="35.1" customHeight="1">
      <c r="A109" s="210"/>
      <c r="B109" s="88"/>
      <c r="C109" s="197"/>
      <c r="D109" s="199"/>
      <c r="E109" s="199"/>
      <c r="F109" s="88"/>
      <c r="G109" s="199"/>
      <c r="H109" s="88"/>
      <c r="I109" s="183"/>
      <c r="J109" s="183"/>
    </row>
    <row r="110" spans="1:14" s="104" customFormat="1" ht="35.1" customHeight="1">
      <c r="A110" s="210"/>
      <c r="B110" s="88"/>
      <c r="C110" s="197"/>
      <c r="D110" s="199"/>
      <c r="E110" s="199"/>
      <c r="F110" s="88"/>
      <c r="G110" s="199"/>
      <c r="H110" s="88"/>
      <c r="I110" s="183"/>
      <c r="J110" s="183"/>
    </row>
    <row r="111" spans="1:14" s="104" customFormat="1" ht="35.1" customHeight="1">
      <c r="A111" s="210"/>
      <c r="B111" s="88"/>
      <c r="C111" s="160"/>
      <c r="D111" s="200"/>
      <c r="E111" s="200"/>
      <c r="F111" s="88"/>
      <c r="G111" s="200"/>
      <c r="H111" s="88"/>
      <c r="I111" s="183"/>
      <c r="J111" s="183"/>
    </row>
    <row r="112" spans="1:14" s="104" customFormat="1" ht="35.1" customHeight="1">
      <c r="A112" s="210"/>
      <c r="B112" s="88"/>
      <c r="C112" s="160"/>
      <c r="D112" s="160"/>
      <c r="E112" s="160"/>
      <c r="F112" s="88"/>
      <c r="G112" s="160"/>
      <c r="H112" s="88"/>
      <c r="I112" s="183"/>
      <c r="J112" s="183"/>
    </row>
    <row r="113" spans="1:8" ht="35.1" customHeight="1">
      <c r="A113" s="211"/>
      <c r="B113" s="104"/>
      <c r="C113" s="201"/>
      <c r="D113" s="104"/>
      <c r="E113" s="104"/>
      <c r="F113" s="104"/>
      <c r="G113" s="104"/>
      <c r="H113" s="104"/>
    </row>
    <row r="114" spans="1:8" ht="35.1" customHeight="1">
      <c r="A114" s="211"/>
      <c r="B114" s="104"/>
      <c r="C114" s="201"/>
      <c r="D114" s="104"/>
      <c r="E114" s="104"/>
      <c r="F114" s="104"/>
      <c r="G114" s="104"/>
      <c r="H114" s="104"/>
    </row>
    <row r="115" spans="1:8" ht="35.1" customHeight="1">
      <c r="A115" s="211"/>
      <c r="B115" s="104"/>
      <c r="C115" s="201"/>
      <c r="D115" s="104"/>
      <c r="E115" s="104"/>
      <c r="F115" s="104"/>
      <c r="G115" s="104"/>
      <c r="H115" s="104"/>
    </row>
    <row r="116" spans="1:8" ht="35.1" customHeight="1">
      <c r="A116" s="211"/>
      <c r="B116" s="104"/>
      <c r="C116" s="201"/>
      <c r="D116" s="104"/>
      <c r="E116" s="104"/>
      <c r="F116" s="104"/>
      <c r="G116" s="104"/>
      <c r="H116" s="104"/>
    </row>
    <row r="117" spans="1:8" ht="35.1" customHeight="1">
      <c r="A117" s="211"/>
      <c r="B117" s="104"/>
      <c r="C117" s="201"/>
      <c r="D117" s="104"/>
      <c r="E117" s="104"/>
      <c r="F117" s="104"/>
      <c r="G117" s="104"/>
      <c r="H117" s="104"/>
    </row>
    <row r="118" spans="1:8" ht="35.1" customHeight="1">
      <c r="A118" s="211"/>
      <c r="B118" s="104"/>
      <c r="C118" s="201"/>
      <c r="D118" s="104"/>
      <c r="E118" s="104"/>
      <c r="F118" s="104"/>
      <c r="G118" s="104"/>
      <c r="H118" s="104"/>
    </row>
    <row r="119" spans="1:8" ht="35.1" customHeight="1">
      <c r="A119" s="211"/>
      <c r="B119" s="104"/>
      <c r="C119" s="201"/>
      <c r="D119" s="104"/>
      <c r="E119" s="104"/>
      <c r="F119" s="104"/>
      <c r="G119" s="104"/>
      <c r="H119" s="104"/>
    </row>
    <row r="120" spans="1:8" ht="35.1" customHeight="1">
      <c r="A120" s="211"/>
      <c r="B120" s="104"/>
      <c r="C120" s="201"/>
      <c r="D120" s="104"/>
      <c r="E120" s="104"/>
      <c r="F120" s="104"/>
      <c r="G120" s="104"/>
      <c r="H120" s="104"/>
    </row>
    <row r="121" spans="1:8" ht="35.1" customHeight="1">
      <c r="A121" s="211"/>
      <c r="B121" s="104"/>
      <c r="C121" s="201"/>
      <c r="D121" s="104"/>
      <c r="E121" s="104"/>
      <c r="F121" s="104"/>
      <c r="G121" s="104"/>
      <c r="H121" s="104"/>
    </row>
    <row r="122" spans="1:8" ht="35.1" customHeight="1">
      <c r="A122" s="211"/>
      <c r="B122" s="104"/>
      <c r="C122" s="201"/>
      <c r="D122" s="104"/>
      <c r="E122" s="104"/>
      <c r="F122" s="104"/>
      <c r="G122" s="104"/>
      <c r="H122" s="104"/>
    </row>
    <row r="123" spans="1:8" ht="35.1" customHeight="1">
      <c r="A123" s="211"/>
      <c r="B123" s="104"/>
      <c r="C123" s="201"/>
      <c r="D123" s="104"/>
      <c r="E123" s="104"/>
      <c r="F123" s="104"/>
      <c r="G123" s="104"/>
      <c r="H123" s="104"/>
    </row>
    <row r="124" spans="1:8" ht="35.1" customHeight="1">
      <c r="A124" s="211"/>
      <c r="B124" s="104"/>
      <c r="C124" s="201"/>
      <c r="D124" s="104"/>
      <c r="E124" s="104"/>
      <c r="F124" s="104"/>
      <c r="G124" s="104"/>
      <c r="H124" s="104"/>
    </row>
    <row r="125" spans="1:8" ht="35.1" customHeight="1">
      <c r="A125" s="211"/>
      <c r="B125" s="104"/>
      <c r="C125" s="201"/>
      <c r="D125" s="104"/>
      <c r="E125" s="104"/>
      <c r="F125" s="104"/>
      <c r="G125" s="104"/>
      <c r="H125" s="104"/>
    </row>
    <row r="126" spans="1:8" ht="35.1" customHeight="1">
      <c r="A126" s="211"/>
      <c r="B126" s="104"/>
      <c r="C126" s="201"/>
      <c r="D126" s="104"/>
      <c r="E126" s="104"/>
      <c r="F126" s="104"/>
      <c r="G126" s="104"/>
      <c r="H126" s="104"/>
    </row>
    <row r="127" spans="1:8" ht="35.1" customHeight="1">
      <c r="A127" s="211"/>
      <c r="B127" s="104"/>
      <c r="C127" s="201"/>
      <c r="D127" s="104"/>
      <c r="E127" s="104"/>
      <c r="F127" s="104"/>
      <c r="G127" s="104"/>
      <c r="H127" s="104"/>
    </row>
    <row r="128" spans="1:8" ht="35.1" customHeight="1">
      <c r="A128" s="211"/>
      <c r="B128" s="104"/>
      <c r="C128" s="201"/>
      <c r="D128" s="104"/>
      <c r="E128" s="104"/>
      <c r="F128" s="104"/>
      <c r="G128" s="104"/>
      <c r="H128" s="104"/>
    </row>
    <row r="129" spans="1:8" ht="35.1" customHeight="1">
      <c r="A129" s="211"/>
      <c r="B129" s="104"/>
      <c r="C129" s="201"/>
      <c r="D129" s="104"/>
      <c r="E129" s="104"/>
      <c r="F129" s="104"/>
      <c r="G129" s="104"/>
      <c r="H129" s="104"/>
    </row>
    <row r="130" spans="1:8" ht="35.1" customHeight="1">
      <c r="A130" s="211"/>
      <c r="B130" s="104"/>
      <c r="C130" s="201"/>
      <c r="D130" s="104"/>
      <c r="E130" s="104"/>
      <c r="F130" s="104"/>
      <c r="G130" s="104"/>
      <c r="H130" s="104"/>
    </row>
    <row r="131" spans="1:8" ht="35.1" customHeight="1">
      <c r="A131" s="211"/>
      <c r="B131" s="104"/>
      <c r="C131" s="201"/>
      <c r="D131" s="104"/>
      <c r="E131" s="104"/>
      <c r="F131" s="104"/>
      <c r="G131" s="104"/>
      <c r="H131" s="104"/>
    </row>
    <row r="132" spans="1:8" ht="35.1" customHeight="1">
      <c r="A132" s="211"/>
      <c r="B132" s="104"/>
      <c r="C132" s="201"/>
      <c r="D132" s="104"/>
      <c r="E132" s="104"/>
      <c r="F132" s="104"/>
      <c r="G132" s="104"/>
      <c r="H132" s="104"/>
    </row>
    <row r="133" spans="1:8" ht="35.1" customHeight="1">
      <c r="A133" s="211"/>
      <c r="B133" s="104"/>
      <c r="C133" s="201"/>
      <c r="D133" s="104"/>
      <c r="E133" s="104"/>
      <c r="F133" s="104"/>
      <c r="G133" s="104"/>
      <c r="H133" s="104"/>
    </row>
    <row r="134" spans="1:8" ht="35.1" customHeight="1">
      <c r="A134" s="211"/>
      <c r="B134" s="104"/>
      <c r="C134" s="201"/>
      <c r="D134" s="104"/>
      <c r="E134" s="104"/>
      <c r="F134" s="104"/>
      <c r="G134" s="104"/>
      <c r="H134" s="104"/>
    </row>
    <row r="135" spans="1:8" ht="35.1" customHeight="1">
      <c r="A135" s="211"/>
      <c r="B135" s="104"/>
      <c r="C135" s="201"/>
      <c r="D135" s="104"/>
      <c r="E135" s="104"/>
      <c r="F135" s="104"/>
      <c r="G135" s="104"/>
      <c r="H135" s="104"/>
    </row>
    <row r="136" spans="1:8" ht="35.1" customHeight="1">
      <c r="A136" s="211"/>
      <c r="B136" s="104"/>
      <c r="C136" s="201"/>
      <c r="D136" s="104"/>
      <c r="E136" s="104"/>
      <c r="F136" s="104"/>
      <c r="G136" s="104"/>
      <c r="H136" s="104"/>
    </row>
    <row r="137" spans="1:8" ht="35.1" customHeight="1">
      <c r="A137" s="211"/>
      <c r="B137" s="104"/>
      <c r="C137" s="201"/>
      <c r="D137" s="104"/>
      <c r="E137" s="104"/>
      <c r="F137" s="104"/>
      <c r="G137" s="104"/>
      <c r="H137" s="104"/>
    </row>
    <row r="138" spans="1:8" ht="35.1" customHeight="1">
      <c r="A138" s="211"/>
      <c r="B138" s="104"/>
      <c r="C138" s="201"/>
      <c r="D138" s="104"/>
      <c r="E138" s="104"/>
      <c r="F138" s="104"/>
      <c r="G138" s="104"/>
      <c r="H138" s="104"/>
    </row>
    <row r="139" spans="1:8" ht="35.1" customHeight="1">
      <c r="A139" s="211"/>
      <c r="B139" s="104"/>
      <c r="C139" s="201"/>
      <c r="D139" s="104"/>
      <c r="E139" s="104"/>
      <c r="F139" s="104"/>
      <c r="G139" s="104"/>
      <c r="H139" s="104"/>
    </row>
    <row r="140" spans="1:8" ht="35.1" customHeight="1">
      <c r="A140" s="211"/>
      <c r="B140" s="104"/>
      <c r="C140" s="201"/>
      <c r="D140" s="104"/>
      <c r="E140" s="104"/>
      <c r="F140" s="104"/>
      <c r="G140" s="104"/>
      <c r="H140" s="104"/>
    </row>
    <row r="141" spans="1:8" ht="35.1" customHeight="1">
      <c r="A141" s="211"/>
      <c r="B141" s="104"/>
      <c r="C141" s="201"/>
      <c r="D141" s="104"/>
      <c r="E141" s="104"/>
      <c r="F141" s="104"/>
      <c r="G141" s="104"/>
      <c r="H141" s="104"/>
    </row>
    <row r="142" spans="1:8" ht="35.1" customHeight="1">
      <c r="A142" s="211"/>
      <c r="B142" s="104"/>
      <c r="C142" s="201"/>
      <c r="D142" s="104"/>
      <c r="E142" s="104"/>
      <c r="F142" s="104"/>
      <c r="G142" s="104"/>
      <c r="H142" s="104"/>
    </row>
    <row r="143" spans="1:8" ht="35.1" customHeight="1">
      <c r="A143" s="211"/>
      <c r="B143" s="104"/>
      <c r="C143" s="201"/>
      <c r="D143" s="104"/>
      <c r="E143" s="104"/>
      <c r="F143" s="104"/>
      <c r="G143" s="104"/>
      <c r="H143" s="104"/>
    </row>
    <row r="144" spans="1:8" ht="35.1" customHeight="1">
      <c r="A144" s="211"/>
      <c r="B144" s="104"/>
      <c r="C144" s="201"/>
      <c r="D144" s="104"/>
      <c r="E144" s="104"/>
      <c r="F144" s="104"/>
      <c r="G144" s="104"/>
      <c r="H144" s="104"/>
    </row>
    <row r="145" spans="1:8" ht="35.1" customHeight="1">
      <c r="A145" s="211"/>
      <c r="B145" s="104"/>
      <c r="C145" s="201"/>
      <c r="D145" s="104"/>
      <c r="E145" s="104"/>
      <c r="F145" s="104"/>
      <c r="G145" s="104"/>
      <c r="H145" s="104"/>
    </row>
    <row r="146" spans="1:8" ht="35.1" customHeight="1">
      <c r="A146" s="211"/>
      <c r="B146" s="104"/>
      <c r="C146" s="201"/>
      <c r="D146" s="104"/>
      <c r="E146" s="104"/>
      <c r="F146" s="104"/>
      <c r="G146" s="104"/>
      <c r="H146" s="104"/>
    </row>
    <row r="147" spans="1:8" ht="35.1" customHeight="1">
      <c r="A147" s="211"/>
      <c r="B147" s="104"/>
      <c r="C147" s="201"/>
      <c r="D147" s="104"/>
      <c r="E147" s="104"/>
      <c r="F147" s="104"/>
      <c r="G147" s="104"/>
      <c r="H147" s="104"/>
    </row>
    <row r="148" spans="1:8" ht="35.1" customHeight="1">
      <c r="A148" s="211"/>
      <c r="B148" s="104"/>
      <c r="C148" s="201"/>
      <c r="D148" s="104"/>
      <c r="E148" s="104"/>
      <c r="F148" s="104"/>
      <c r="G148" s="104"/>
      <c r="H148" s="104"/>
    </row>
    <row r="149" spans="1:8" ht="35.1" customHeight="1">
      <c r="A149" s="211"/>
      <c r="B149" s="104"/>
      <c r="C149" s="201"/>
      <c r="D149" s="104"/>
      <c r="E149" s="104"/>
      <c r="F149" s="104"/>
      <c r="G149" s="104"/>
      <c r="H149" s="104"/>
    </row>
    <row r="150" spans="1:8" ht="35.1" customHeight="1">
      <c r="A150" s="211"/>
      <c r="B150" s="104"/>
      <c r="C150" s="201"/>
      <c r="D150" s="104"/>
      <c r="E150" s="104"/>
      <c r="F150" s="104"/>
      <c r="G150" s="104"/>
      <c r="H150" s="104"/>
    </row>
    <row r="151" spans="1:8" ht="35.1" customHeight="1">
      <c r="A151" s="211"/>
      <c r="B151" s="104"/>
      <c r="C151" s="201"/>
      <c r="D151" s="104"/>
      <c r="E151" s="104"/>
      <c r="F151" s="104"/>
      <c r="G151" s="104"/>
      <c r="H151" s="104"/>
    </row>
    <row r="152" spans="1:8" ht="35.1" customHeight="1">
      <c r="A152" s="211"/>
      <c r="B152" s="104" t="s">
        <v>738</v>
      </c>
      <c r="C152" s="201"/>
      <c r="D152" s="104"/>
      <c r="E152" s="104"/>
      <c r="F152" s="104"/>
      <c r="G152" s="104"/>
      <c r="H152" s="104"/>
    </row>
    <row r="153" spans="1:8" ht="35.1" customHeight="1">
      <c r="A153" s="211"/>
      <c r="B153" s="104" t="s">
        <v>739</v>
      </c>
      <c r="C153" s="201"/>
      <c r="D153" s="104"/>
      <c r="E153" s="104"/>
      <c r="F153" s="104"/>
      <c r="G153" s="104"/>
      <c r="H153" s="104"/>
    </row>
    <row r="154" spans="1:8" ht="35.1" customHeight="1">
      <c r="A154" s="211"/>
      <c r="B154" s="104" t="s">
        <v>740</v>
      </c>
      <c r="C154" s="201"/>
      <c r="D154" s="104"/>
      <c r="E154" s="104"/>
      <c r="F154" s="104"/>
      <c r="G154" s="104"/>
      <c r="H154" s="104"/>
    </row>
    <row r="155" spans="1:8" ht="35.1" customHeight="1">
      <c r="A155" s="211"/>
      <c r="B155" s="104" t="s">
        <v>741</v>
      </c>
      <c r="C155" s="201"/>
      <c r="D155" s="104"/>
      <c r="E155" s="104"/>
      <c r="F155" s="104"/>
      <c r="G155" s="104"/>
      <c r="H155" s="104"/>
    </row>
    <row r="156" spans="1:8" ht="35.1" customHeight="1">
      <c r="A156" s="211"/>
      <c r="B156" s="104" t="s">
        <v>742</v>
      </c>
      <c r="C156" s="201"/>
      <c r="D156" s="104"/>
      <c r="E156" s="104"/>
      <c r="F156" s="104"/>
      <c r="G156" s="104"/>
      <c r="H156" s="104"/>
    </row>
    <row r="157" spans="1:8" ht="35.1" customHeight="1">
      <c r="A157" s="211"/>
      <c r="B157" s="104" t="s">
        <v>743</v>
      </c>
      <c r="C157" s="201"/>
      <c r="D157" s="104"/>
      <c r="E157" s="104"/>
      <c r="F157" s="104"/>
      <c r="G157" s="104"/>
      <c r="H157" s="104"/>
    </row>
    <row r="158" spans="1:8" ht="35.1" customHeight="1">
      <c r="A158" s="211"/>
      <c r="B158" s="104" t="s">
        <v>744</v>
      </c>
      <c r="C158" s="201"/>
      <c r="D158" s="104"/>
      <c r="E158" s="104"/>
      <c r="F158" s="104"/>
      <c r="G158" s="104"/>
      <c r="H158" s="104"/>
    </row>
    <row r="159" spans="1:8" ht="35.1" customHeight="1">
      <c r="A159" s="211"/>
      <c r="B159" s="104" t="s">
        <v>745</v>
      </c>
      <c r="C159" s="201"/>
      <c r="D159" s="104"/>
      <c r="E159" s="104"/>
      <c r="F159" s="104"/>
      <c r="G159" s="104"/>
      <c r="H159" s="104"/>
    </row>
    <row r="160" spans="1:8" ht="35.1" customHeight="1">
      <c r="A160" s="211"/>
      <c r="B160" s="104" t="s">
        <v>746</v>
      </c>
      <c r="C160" s="201"/>
      <c r="D160" s="104"/>
      <c r="E160" s="104"/>
      <c r="F160" s="104"/>
      <c r="G160" s="104"/>
      <c r="H160" s="104"/>
    </row>
    <row r="161" spans="1:8" ht="35.1" customHeight="1">
      <c r="A161" s="211"/>
      <c r="B161" s="104" t="s">
        <v>747</v>
      </c>
      <c r="C161" s="201"/>
      <c r="D161" s="104"/>
      <c r="E161" s="104"/>
      <c r="F161" s="104"/>
      <c r="G161" s="104"/>
      <c r="H161" s="104"/>
    </row>
    <row r="162" spans="1:8" ht="35.1" customHeight="1">
      <c r="A162" s="211"/>
      <c r="B162" s="104" t="s">
        <v>748</v>
      </c>
      <c r="C162" s="201"/>
      <c r="D162" s="104"/>
      <c r="E162" s="104"/>
      <c r="F162" s="104"/>
      <c r="G162" s="104"/>
      <c r="H162" s="104"/>
    </row>
    <row r="163" spans="1:8" ht="35.1" customHeight="1">
      <c r="A163" s="211"/>
      <c r="B163" s="104" t="s">
        <v>749</v>
      </c>
      <c r="C163" s="201"/>
      <c r="D163" s="104"/>
      <c r="E163" s="104"/>
      <c r="F163" s="104"/>
      <c r="G163" s="104"/>
      <c r="H163" s="104"/>
    </row>
    <row r="164" spans="1:8" ht="35.1" customHeight="1">
      <c r="A164" s="211"/>
      <c r="B164" s="104" t="s">
        <v>750</v>
      </c>
      <c r="C164" s="201"/>
      <c r="D164" s="104"/>
      <c r="E164" s="104"/>
      <c r="F164" s="104"/>
      <c r="G164" s="104"/>
      <c r="H164" s="104"/>
    </row>
    <row r="165" spans="1:8" ht="35.1" customHeight="1">
      <c r="A165" s="211"/>
      <c r="B165" s="104" t="s">
        <v>751</v>
      </c>
      <c r="C165" s="201"/>
      <c r="D165" s="104"/>
      <c r="E165" s="104"/>
      <c r="F165" s="104"/>
      <c r="G165" s="104"/>
      <c r="H165" s="104"/>
    </row>
    <row r="166" spans="1:8" ht="35.1" customHeight="1">
      <c r="A166" s="211"/>
      <c r="B166" s="104"/>
      <c r="C166" s="201"/>
      <c r="D166" s="104"/>
      <c r="E166" s="104"/>
      <c r="F166" s="104"/>
      <c r="G166" s="104"/>
      <c r="H166" s="104"/>
    </row>
    <row r="167" spans="1:8" ht="35.1" customHeight="1">
      <c r="A167" s="211"/>
      <c r="B167" s="104"/>
      <c r="C167" s="201"/>
      <c r="D167" s="104"/>
      <c r="E167" s="104"/>
      <c r="F167" s="104"/>
      <c r="G167" s="104"/>
      <c r="H167" s="104"/>
    </row>
    <row r="168" spans="1:8" ht="35.1" customHeight="1">
      <c r="A168" s="211"/>
      <c r="B168" s="104"/>
      <c r="C168" s="201"/>
      <c r="D168" s="104"/>
      <c r="E168" s="104"/>
      <c r="F168" s="104"/>
      <c r="G168" s="104"/>
      <c r="H168" s="104"/>
    </row>
    <row r="169" spans="1:8" ht="35.1" customHeight="1">
      <c r="A169" s="211"/>
      <c r="B169" s="104"/>
      <c r="C169" s="201"/>
      <c r="D169" s="104"/>
      <c r="E169" s="104"/>
      <c r="F169" s="104"/>
      <c r="G169" s="104"/>
      <c r="H169" s="104"/>
    </row>
    <row r="170" spans="1:8" ht="35.1" customHeight="1">
      <c r="A170" s="211"/>
      <c r="B170" s="104"/>
      <c r="C170" s="201"/>
      <c r="D170" s="104"/>
      <c r="E170" s="104"/>
      <c r="F170" s="104"/>
      <c r="G170" s="104"/>
      <c r="H170" s="104"/>
    </row>
    <row r="171" spans="1:8" ht="35.1" customHeight="1">
      <c r="A171" s="211"/>
      <c r="B171" s="104"/>
      <c r="C171" s="201"/>
      <c r="D171" s="104"/>
      <c r="E171" s="104"/>
      <c r="F171" s="104"/>
      <c r="G171" s="104"/>
      <c r="H171" s="104"/>
    </row>
    <row r="172" spans="1:8" ht="35.1" customHeight="1">
      <c r="A172" s="211"/>
      <c r="B172" s="104"/>
      <c r="C172" s="201"/>
      <c r="D172" s="104"/>
      <c r="E172" s="104"/>
      <c r="F172" s="104"/>
      <c r="G172" s="104"/>
      <c r="H172" s="104"/>
    </row>
    <row r="173" spans="1:8" ht="35.1" customHeight="1">
      <c r="A173" s="211"/>
      <c r="B173" s="104"/>
      <c r="C173" s="201"/>
      <c r="D173" s="104"/>
      <c r="E173" s="104"/>
      <c r="F173" s="104"/>
      <c r="G173" s="104"/>
      <c r="H173" s="104"/>
    </row>
    <row r="174" spans="1:8" ht="35.1" customHeight="1">
      <c r="A174" s="211"/>
      <c r="B174" s="104"/>
      <c r="C174" s="201"/>
      <c r="D174" s="104"/>
      <c r="E174" s="104"/>
      <c r="F174" s="104"/>
      <c r="G174" s="104"/>
      <c r="H174" s="104"/>
    </row>
    <row r="175" spans="1:8" ht="35.1" customHeight="1">
      <c r="A175" s="211"/>
      <c r="B175" s="104"/>
      <c r="C175" s="201"/>
      <c r="D175" s="104"/>
      <c r="E175" s="104"/>
      <c r="F175" s="104"/>
      <c r="G175" s="104"/>
      <c r="H175" s="104"/>
    </row>
    <row r="176" spans="1:8" ht="35.1" customHeight="1">
      <c r="A176" s="211"/>
      <c r="B176" s="104"/>
      <c r="C176" s="201"/>
      <c r="D176" s="104"/>
      <c r="E176" s="104"/>
      <c r="F176" s="104"/>
      <c r="G176" s="104"/>
      <c r="H176" s="104"/>
    </row>
    <row r="177" spans="1:8" ht="35.1" customHeight="1">
      <c r="A177" s="211"/>
      <c r="B177" s="104"/>
      <c r="C177" s="201"/>
      <c r="D177" s="104"/>
      <c r="E177" s="104"/>
      <c r="F177" s="104"/>
      <c r="G177" s="104"/>
      <c r="H177" s="104"/>
    </row>
    <row r="178" spans="1:8" ht="35.1" customHeight="1">
      <c r="A178" s="211"/>
      <c r="B178" s="104"/>
      <c r="C178" s="201"/>
      <c r="D178" s="104"/>
      <c r="E178" s="104"/>
      <c r="F178" s="104"/>
      <c r="G178" s="104"/>
      <c r="H178" s="104"/>
    </row>
    <row r="179" spans="1:8" ht="35.1" customHeight="1">
      <c r="A179" s="211"/>
      <c r="B179" s="104"/>
      <c r="C179" s="201"/>
      <c r="D179" s="104"/>
      <c r="E179" s="104"/>
      <c r="F179" s="104"/>
      <c r="G179" s="104"/>
      <c r="H179" s="104"/>
    </row>
    <row r="180" spans="1:8" ht="35.1" customHeight="1">
      <c r="A180" s="211"/>
      <c r="B180" s="104"/>
      <c r="C180" s="201"/>
      <c r="D180" s="104"/>
      <c r="E180" s="104"/>
      <c r="F180" s="104"/>
      <c r="G180" s="104"/>
      <c r="H180" s="104"/>
    </row>
    <row r="181" spans="1:8" ht="35.1" customHeight="1">
      <c r="A181" s="211"/>
      <c r="B181" s="104"/>
      <c r="C181" s="201"/>
      <c r="D181" s="104"/>
      <c r="E181" s="104"/>
      <c r="F181" s="104"/>
      <c r="G181" s="104"/>
      <c r="H181" s="104"/>
    </row>
    <row r="182" spans="1:8" ht="35.1" customHeight="1">
      <c r="A182" s="211"/>
      <c r="B182" s="104"/>
      <c r="C182" s="201"/>
      <c r="D182" s="104"/>
      <c r="E182" s="104"/>
      <c r="F182" s="104"/>
      <c r="G182" s="104"/>
      <c r="H182" s="104"/>
    </row>
    <row r="183" spans="1:8" ht="35.1" customHeight="1">
      <c r="A183" s="211"/>
      <c r="B183" s="104"/>
      <c r="C183" s="201"/>
      <c r="D183" s="104"/>
      <c r="E183" s="104"/>
      <c r="F183" s="104"/>
      <c r="G183" s="104"/>
      <c r="H183" s="104"/>
    </row>
    <row r="184" spans="1:8" ht="35.1" customHeight="1">
      <c r="A184" s="211"/>
      <c r="B184" s="104"/>
      <c r="C184" s="201"/>
      <c r="D184" s="104"/>
      <c r="E184" s="104"/>
      <c r="F184" s="104"/>
      <c r="G184" s="104"/>
      <c r="H184" s="104"/>
    </row>
    <row r="185" spans="1:8" ht="35.1" customHeight="1">
      <c r="A185" s="211"/>
      <c r="B185" s="104"/>
      <c r="C185" s="201"/>
      <c r="D185" s="104"/>
      <c r="E185" s="104"/>
      <c r="F185" s="104"/>
      <c r="G185" s="104"/>
      <c r="H185" s="104"/>
    </row>
    <row r="186" spans="1:8" ht="35.1" customHeight="1">
      <c r="A186" s="211"/>
      <c r="B186" s="104"/>
      <c r="C186" s="201"/>
      <c r="D186" s="104"/>
      <c r="E186" s="104"/>
      <c r="F186" s="104"/>
      <c r="G186" s="104"/>
      <c r="H186" s="104"/>
    </row>
    <row r="187" spans="1:8" ht="35.1" customHeight="1">
      <c r="A187" s="211"/>
      <c r="B187" s="104"/>
      <c r="C187" s="201"/>
      <c r="D187" s="104"/>
      <c r="E187" s="104"/>
      <c r="F187" s="104"/>
      <c r="G187" s="104"/>
      <c r="H187" s="104"/>
    </row>
    <row r="188" spans="1:8" ht="35.1" customHeight="1">
      <c r="A188" s="211"/>
      <c r="B188" s="104"/>
      <c r="C188" s="201"/>
      <c r="D188" s="104"/>
      <c r="E188" s="104"/>
      <c r="F188" s="104"/>
      <c r="G188" s="104"/>
      <c r="H188" s="104"/>
    </row>
    <row r="189" spans="1:8" ht="35.1" customHeight="1">
      <c r="A189" s="211"/>
      <c r="B189" s="104"/>
      <c r="C189" s="201"/>
      <c r="D189" s="104"/>
      <c r="E189" s="104"/>
      <c r="F189" s="104"/>
      <c r="G189" s="104"/>
      <c r="H189" s="104"/>
    </row>
    <row r="190" spans="1:8" ht="35.1" customHeight="1">
      <c r="A190" s="211"/>
      <c r="B190" s="104"/>
      <c r="C190" s="201"/>
      <c r="D190" s="104"/>
      <c r="E190" s="104"/>
      <c r="F190" s="104"/>
      <c r="G190" s="104"/>
      <c r="H190" s="104"/>
    </row>
    <row r="191" spans="1:8" ht="35.1" customHeight="1">
      <c r="A191" s="211"/>
      <c r="B191" s="104"/>
      <c r="C191" s="201"/>
      <c r="D191" s="104"/>
      <c r="E191" s="104"/>
      <c r="F191" s="104"/>
      <c r="G191" s="104"/>
      <c r="H191" s="104"/>
    </row>
    <row r="192" spans="1:8" ht="35.1" customHeight="1">
      <c r="A192" s="211"/>
      <c r="B192" s="104"/>
      <c r="C192" s="201"/>
      <c r="D192" s="104"/>
      <c r="E192" s="104"/>
      <c r="F192" s="104"/>
      <c r="G192" s="104"/>
      <c r="H192" s="104"/>
    </row>
    <row r="193" spans="1:8" ht="35.1" customHeight="1">
      <c r="A193" s="211"/>
      <c r="B193" s="104"/>
      <c r="C193" s="201"/>
      <c r="D193" s="104"/>
      <c r="E193" s="104"/>
      <c r="F193" s="104"/>
      <c r="G193" s="104"/>
      <c r="H193" s="104"/>
    </row>
    <row r="194" spans="1:8" ht="35.1" customHeight="1">
      <c r="A194" s="211"/>
      <c r="B194" s="104"/>
      <c r="C194" s="201"/>
      <c r="D194" s="104"/>
      <c r="E194" s="104"/>
      <c r="F194" s="104"/>
      <c r="G194" s="104"/>
      <c r="H194" s="104"/>
    </row>
    <row r="195" spans="1:8" ht="35.1" customHeight="1">
      <c r="A195" s="211"/>
      <c r="B195" s="104"/>
      <c r="C195" s="201"/>
      <c r="D195" s="104"/>
      <c r="E195" s="104"/>
      <c r="F195" s="104"/>
      <c r="G195" s="104"/>
      <c r="H195" s="104"/>
    </row>
    <row r="196" spans="1:8" ht="35.1" customHeight="1">
      <c r="A196" s="211"/>
      <c r="B196" s="104"/>
      <c r="C196" s="201"/>
      <c r="D196" s="104"/>
      <c r="E196" s="104"/>
      <c r="F196" s="104"/>
      <c r="G196" s="104"/>
      <c r="H196" s="104"/>
    </row>
    <row r="197" spans="1:8" ht="35.1" customHeight="1">
      <c r="A197" s="211"/>
      <c r="B197" s="104"/>
      <c r="C197" s="201"/>
      <c r="D197" s="104"/>
      <c r="E197" s="104"/>
      <c r="F197" s="104"/>
      <c r="G197" s="104"/>
      <c r="H197" s="104"/>
    </row>
    <row r="198" spans="1:8" ht="35.1" customHeight="1">
      <c r="A198" s="211"/>
      <c r="B198" s="104"/>
      <c r="C198" s="201"/>
      <c r="D198" s="104"/>
      <c r="E198" s="104"/>
      <c r="F198" s="104"/>
      <c r="G198" s="104"/>
      <c r="H198" s="104"/>
    </row>
    <row r="199" spans="1:8" ht="35.1" customHeight="1">
      <c r="A199" s="211"/>
      <c r="B199" s="104"/>
      <c r="C199" s="201"/>
      <c r="D199" s="104"/>
      <c r="E199" s="104"/>
      <c r="F199" s="104"/>
      <c r="G199" s="104"/>
      <c r="H199" s="104"/>
    </row>
    <row r="200" spans="1:8" ht="35.1" customHeight="1">
      <c r="A200" s="211"/>
      <c r="B200" s="104"/>
      <c r="C200" s="201"/>
      <c r="D200" s="104"/>
      <c r="E200" s="104"/>
      <c r="F200" s="104"/>
      <c r="G200" s="104"/>
      <c r="H200" s="104"/>
    </row>
    <row r="201" spans="1:8" ht="35.1" customHeight="1">
      <c r="A201" s="211"/>
      <c r="B201" s="104"/>
      <c r="C201" s="201"/>
      <c r="D201" s="104"/>
      <c r="E201" s="104"/>
      <c r="F201" s="104"/>
      <c r="G201" s="104"/>
      <c r="H201" s="104"/>
    </row>
    <row r="202" spans="1:8" ht="35.1" customHeight="1">
      <c r="A202" s="211"/>
      <c r="B202" s="104"/>
      <c r="C202" s="201"/>
      <c r="D202" s="104"/>
      <c r="E202" s="104"/>
      <c r="F202" s="104"/>
      <c r="G202" s="104"/>
      <c r="H202" s="104"/>
    </row>
    <row r="203" spans="1:8" ht="35.1" customHeight="1">
      <c r="A203" s="211"/>
      <c r="B203" s="104"/>
      <c r="C203" s="201"/>
      <c r="D203" s="104"/>
      <c r="E203" s="104"/>
      <c r="F203" s="104"/>
      <c r="G203" s="104"/>
      <c r="H203" s="104"/>
    </row>
    <row r="204" spans="1:8" ht="35.1" customHeight="1">
      <c r="A204" s="211"/>
      <c r="B204" s="104"/>
      <c r="C204" s="201"/>
      <c r="D204" s="104"/>
      <c r="E204" s="104"/>
      <c r="F204" s="104"/>
      <c r="G204" s="104"/>
      <c r="H204" s="104"/>
    </row>
    <row r="205" spans="1:8" ht="35.1" customHeight="1">
      <c r="A205" s="211"/>
      <c r="B205" s="104"/>
      <c r="C205" s="201"/>
      <c r="D205" s="104"/>
      <c r="E205" s="104"/>
      <c r="F205" s="104"/>
      <c r="G205" s="104"/>
      <c r="H205" s="104"/>
    </row>
    <row r="206" spans="1:8" ht="35.1" customHeight="1">
      <c r="A206" s="211"/>
      <c r="B206" s="104"/>
      <c r="C206" s="201"/>
      <c r="D206" s="104"/>
      <c r="E206" s="104"/>
      <c r="F206" s="104"/>
      <c r="G206" s="104"/>
      <c r="H206" s="104"/>
    </row>
    <row r="207" spans="1:8" ht="35.1" customHeight="1">
      <c r="A207" s="211"/>
      <c r="B207" s="104"/>
      <c r="C207" s="201"/>
      <c r="D207" s="104"/>
      <c r="E207" s="104"/>
      <c r="F207" s="104"/>
      <c r="G207" s="104"/>
      <c r="H207" s="104"/>
    </row>
    <row r="208" spans="1:8" ht="35.1" customHeight="1">
      <c r="A208" s="211"/>
      <c r="B208" s="104"/>
      <c r="C208" s="201"/>
      <c r="D208" s="104"/>
      <c r="E208" s="104"/>
      <c r="F208" s="104"/>
      <c r="G208" s="104"/>
      <c r="H208" s="104"/>
    </row>
    <row r="209" spans="1:8" ht="35.1" customHeight="1">
      <c r="A209" s="211"/>
      <c r="B209" s="104"/>
      <c r="C209" s="201"/>
      <c r="D209" s="104"/>
      <c r="E209" s="104"/>
      <c r="F209" s="104"/>
      <c r="G209" s="104"/>
      <c r="H209" s="104"/>
    </row>
    <row r="210" spans="1:8" ht="35.1" customHeight="1">
      <c r="A210" s="211"/>
      <c r="B210" s="104"/>
      <c r="C210" s="201"/>
      <c r="D210" s="104"/>
      <c r="E210" s="104"/>
      <c r="F210" s="104"/>
      <c r="G210" s="104"/>
      <c r="H210" s="104"/>
    </row>
    <row r="211" spans="1:8" ht="35.1" customHeight="1">
      <c r="A211" s="211"/>
      <c r="B211" s="104"/>
      <c r="C211" s="201"/>
      <c r="D211" s="104"/>
      <c r="E211" s="104"/>
      <c r="F211" s="104"/>
      <c r="G211" s="104"/>
      <c r="H211" s="104"/>
    </row>
    <row r="212" spans="1:8" ht="35.1" customHeight="1">
      <c r="A212" s="211"/>
      <c r="B212" s="104"/>
      <c r="C212" s="201"/>
      <c r="D212" s="104"/>
      <c r="E212" s="104"/>
      <c r="F212" s="104"/>
      <c r="G212" s="104"/>
      <c r="H212" s="104"/>
    </row>
    <row r="213" spans="1:8" ht="35.1" customHeight="1">
      <c r="A213" s="211"/>
      <c r="B213" s="104"/>
      <c r="C213" s="201"/>
      <c r="D213" s="104"/>
      <c r="E213" s="104"/>
      <c r="F213" s="104"/>
      <c r="G213" s="104"/>
      <c r="H213" s="104"/>
    </row>
    <row r="214" spans="1:8" ht="35.1" customHeight="1">
      <c r="A214" s="211"/>
      <c r="B214" s="104"/>
      <c r="C214" s="201"/>
      <c r="D214" s="104"/>
      <c r="E214" s="104"/>
      <c r="F214" s="104"/>
      <c r="G214" s="104"/>
      <c r="H214" s="104"/>
    </row>
    <row r="215" spans="1:8" ht="35.1" customHeight="1">
      <c r="A215" s="211"/>
      <c r="B215" s="104"/>
      <c r="C215" s="201"/>
      <c r="D215" s="104"/>
      <c r="E215" s="104"/>
      <c r="F215" s="104"/>
      <c r="G215" s="104"/>
      <c r="H215" s="104"/>
    </row>
    <row r="216" spans="1:8" ht="35.1" customHeight="1">
      <c r="A216" s="211"/>
      <c r="B216" s="104"/>
      <c r="C216" s="201"/>
      <c r="D216" s="104"/>
      <c r="E216" s="104"/>
      <c r="F216" s="104"/>
      <c r="G216" s="104"/>
      <c r="H216" s="104"/>
    </row>
    <row r="217" spans="1:8" ht="35.1" customHeight="1">
      <c r="A217" s="211"/>
      <c r="B217" s="104"/>
      <c r="C217" s="201"/>
      <c r="D217" s="104"/>
      <c r="E217" s="104"/>
      <c r="F217" s="104"/>
      <c r="G217" s="104"/>
      <c r="H217" s="104"/>
    </row>
    <row r="218" spans="1:8" ht="35.1" customHeight="1">
      <c r="A218" s="211"/>
      <c r="B218" s="104"/>
      <c r="C218" s="201"/>
      <c r="D218" s="104"/>
      <c r="E218" s="104"/>
      <c r="F218" s="104"/>
      <c r="G218" s="104"/>
      <c r="H218" s="104"/>
    </row>
    <row r="219" spans="1:8" ht="35.1" customHeight="1">
      <c r="A219" s="211"/>
      <c r="B219" s="104"/>
      <c r="C219" s="201"/>
      <c r="D219" s="104"/>
      <c r="E219" s="104"/>
      <c r="F219" s="104"/>
      <c r="G219" s="104"/>
      <c r="H219" s="104"/>
    </row>
    <row r="220" spans="1:8" ht="35.1" customHeight="1">
      <c r="A220" s="211"/>
      <c r="B220" s="104"/>
      <c r="C220" s="201"/>
      <c r="D220" s="104"/>
      <c r="E220" s="104"/>
      <c r="F220" s="104"/>
      <c r="G220" s="104"/>
      <c r="H220" s="104"/>
    </row>
    <row r="221" spans="1:8" ht="35.1" customHeight="1">
      <c r="A221" s="211"/>
      <c r="B221" s="104"/>
      <c r="C221" s="201"/>
      <c r="D221" s="104"/>
      <c r="E221" s="104"/>
      <c r="F221" s="104"/>
      <c r="G221" s="104"/>
      <c r="H221" s="104"/>
    </row>
    <row r="222" spans="1:8" ht="35.1" customHeight="1">
      <c r="A222" s="211"/>
      <c r="B222" s="104"/>
      <c r="C222" s="201"/>
      <c r="D222" s="104"/>
      <c r="E222" s="104"/>
      <c r="F222" s="104"/>
      <c r="G222" s="104"/>
      <c r="H222" s="104"/>
    </row>
    <row r="223" spans="1:8" ht="35.1" customHeight="1">
      <c r="A223" s="211"/>
      <c r="B223" s="104"/>
      <c r="C223" s="201"/>
      <c r="D223" s="104"/>
      <c r="E223" s="104"/>
      <c r="F223" s="104"/>
      <c r="G223" s="104"/>
      <c r="H223" s="104"/>
    </row>
    <row r="224" spans="1:8" ht="35.1" customHeight="1">
      <c r="A224" s="211"/>
      <c r="B224" s="104"/>
      <c r="C224" s="201"/>
      <c r="D224" s="104"/>
      <c r="E224" s="104"/>
      <c r="F224" s="104"/>
      <c r="G224" s="104"/>
      <c r="H224" s="104"/>
    </row>
    <row r="225" spans="1:8" ht="35.1" customHeight="1">
      <c r="A225" s="211"/>
      <c r="B225" s="104"/>
      <c r="C225" s="201"/>
      <c r="D225" s="104"/>
      <c r="E225" s="104"/>
      <c r="F225" s="104"/>
      <c r="G225" s="104"/>
      <c r="H225" s="104"/>
    </row>
    <row r="226" spans="1:8" ht="35.1" customHeight="1">
      <c r="A226" s="211"/>
      <c r="B226" s="104"/>
      <c r="C226" s="201"/>
      <c r="D226" s="104"/>
      <c r="E226" s="104"/>
      <c r="F226" s="104"/>
      <c r="G226" s="104"/>
      <c r="H226" s="104"/>
    </row>
    <row r="227" spans="1:8" ht="35.1" customHeight="1">
      <c r="A227" s="211"/>
      <c r="B227" s="104"/>
      <c r="C227" s="201"/>
      <c r="D227" s="104"/>
      <c r="E227" s="104"/>
      <c r="F227" s="104"/>
      <c r="G227" s="104"/>
      <c r="H227" s="104"/>
    </row>
    <row r="228" spans="1:8" ht="35.1" customHeight="1">
      <c r="A228" s="211"/>
      <c r="B228" s="104"/>
      <c r="C228" s="201"/>
      <c r="D228" s="104"/>
      <c r="E228" s="104"/>
      <c r="F228" s="104"/>
      <c r="G228" s="104"/>
      <c r="H228" s="104"/>
    </row>
    <row r="229" spans="1:8" ht="35.1" customHeight="1">
      <c r="A229" s="211"/>
      <c r="B229" s="104"/>
      <c r="C229" s="201"/>
      <c r="D229" s="104"/>
      <c r="E229" s="104"/>
      <c r="F229" s="104"/>
      <c r="G229" s="104"/>
      <c r="H229" s="104"/>
    </row>
    <row r="230" spans="1:8" ht="35.1" customHeight="1">
      <c r="A230" s="211"/>
      <c r="B230" s="104"/>
      <c r="C230" s="201"/>
      <c r="D230" s="104"/>
      <c r="E230" s="104"/>
      <c r="F230" s="104"/>
      <c r="G230" s="104"/>
      <c r="H230" s="104"/>
    </row>
    <row r="231" spans="1:8" ht="35.1" customHeight="1">
      <c r="A231" s="211"/>
      <c r="B231" s="104"/>
      <c r="C231" s="201"/>
      <c r="D231" s="104"/>
      <c r="E231" s="104"/>
      <c r="F231" s="104"/>
      <c r="G231" s="104"/>
      <c r="H231" s="104"/>
    </row>
    <row r="232" spans="1:8" ht="35.1" customHeight="1">
      <c r="A232" s="211"/>
      <c r="B232" s="104"/>
      <c r="C232" s="201"/>
      <c r="D232" s="104"/>
      <c r="E232" s="104"/>
      <c r="F232" s="104"/>
      <c r="G232" s="104"/>
      <c r="H232" s="104"/>
    </row>
    <row r="233" spans="1:8" ht="35.1" customHeight="1">
      <c r="A233" s="211"/>
      <c r="B233" s="104"/>
      <c r="C233" s="201"/>
      <c r="D233" s="104"/>
      <c r="E233" s="104"/>
      <c r="F233" s="104"/>
      <c r="G233" s="104"/>
      <c r="H233" s="104"/>
    </row>
    <row r="234" spans="1:8" ht="35.1" customHeight="1">
      <c r="A234" s="211"/>
      <c r="B234" s="104"/>
      <c r="C234" s="201"/>
      <c r="D234" s="104"/>
      <c r="E234" s="104"/>
      <c r="F234" s="104"/>
      <c r="G234" s="104"/>
      <c r="H234" s="104"/>
    </row>
    <row r="235" spans="1:8" ht="35.1" customHeight="1">
      <c r="A235" s="211"/>
      <c r="B235" s="104"/>
      <c r="C235" s="201"/>
      <c r="D235" s="104"/>
      <c r="E235" s="104"/>
      <c r="F235" s="104"/>
      <c r="G235" s="104"/>
      <c r="H235" s="104"/>
    </row>
    <row r="236" spans="1:8" ht="35.1" customHeight="1">
      <c r="A236" s="211"/>
      <c r="B236" s="104"/>
      <c r="C236" s="201"/>
      <c r="D236" s="104"/>
      <c r="E236" s="104"/>
      <c r="F236" s="104"/>
      <c r="G236" s="104"/>
      <c r="H236" s="104"/>
    </row>
    <row r="237" spans="1:8" ht="35.1" customHeight="1">
      <c r="A237" s="211"/>
      <c r="B237" s="104"/>
      <c r="C237" s="201"/>
      <c r="D237" s="104"/>
      <c r="E237" s="104"/>
      <c r="F237" s="104"/>
      <c r="G237" s="104"/>
      <c r="H237" s="104"/>
    </row>
    <row r="238" spans="1:8" ht="35.1" customHeight="1">
      <c r="A238" s="211"/>
      <c r="B238" s="104"/>
      <c r="C238" s="201"/>
      <c r="D238" s="104"/>
      <c r="E238" s="104"/>
      <c r="F238" s="104"/>
      <c r="G238" s="104"/>
      <c r="H238" s="104"/>
    </row>
    <row r="239" spans="1:8" ht="35.1" customHeight="1">
      <c r="A239" s="211"/>
      <c r="B239" s="104"/>
      <c r="C239" s="201"/>
      <c r="D239" s="104"/>
      <c r="E239" s="104"/>
      <c r="F239" s="104"/>
      <c r="G239" s="104"/>
      <c r="H239" s="104"/>
    </row>
    <row r="240" spans="1:8" ht="35.1" customHeight="1">
      <c r="A240" s="211"/>
      <c r="B240" s="104"/>
      <c r="C240" s="201"/>
      <c r="D240" s="104"/>
      <c r="E240" s="104"/>
      <c r="F240" s="104"/>
      <c r="G240" s="104"/>
      <c r="H240" s="104"/>
    </row>
    <row r="241" spans="1:8" ht="35.1" customHeight="1">
      <c r="A241" s="211"/>
      <c r="B241" s="104"/>
      <c r="C241" s="201"/>
      <c r="D241" s="104"/>
      <c r="E241" s="104"/>
      <c r="F241" s="104"/>
      <c r="G241" s="104"/>
      <c r="H241" s="104"/>
    </row>
    <row r="242" spans="1:8" ht="35.1" customHeight="1">
      <c r="A242" s="211"/>
      <c r="B242" s="104"/>
      <c r="C242" s="201"/>
      <c r="D242" s="104"/>
      <c r="E242" s="104"/>
      <c r="F242" s="104"/>
      <c r="G242" s="104"/>
      <c r="H242" s="104"/>
    </row>
    <row r="243" spans="1:8" ht="35.1" customHeight="1">
      <c r="A243" s="211"/>
      <c r="B243" s="104"/>
      <c r="C243" s="201"/>
      <c r="D243" s="104"/>
      <c r="E243" s="104"/>
      <c r="F243" s="104"/>
      <c r="G243" s="104"/>
      <c r="H243" s="104"/>
    </row>
    <row r="244" spans="1:8" ht="35.1" customHeight="1">
      <c r="A244" s="211"/>
      <c r="B244" s="104"/>
      <c r="C244" s="201"/>
      <c r="D244" s="104"/>
      <c r="E244" s="104"/>
      <c r="F244" s="104"/>
      <c r="G244" s="104"/>
      <c r="H244" s="104"/>
    </row>
    <row r="245" spans="1:8" ht="35.1" customHeight="1">
      <c r="A245" s="211"/>
      <c r="B245" s="104"/>
      <c r="C245" s="201"/>
      <c r="D245" s="104"/>
      <c r="E245" s="104"/>
      <c r="F245" s="104"/>
      <c r="G245" s="104"/>
      <c r="H245" s="104"/>
    </row>
    <row r="246" spans="1:8" ht="35.1" customHeight="1">
      <c r="A246" s="211"/>
      <c r="B246" s="104"/>
      <c r="C246" s="201"/>
      <c r="D246" s="104"/>
      <c r="E246" s="104"/>
      <c r="F246" s="104"/>
      <c r="G246" s="104"/>
      <c r="H246" s="104"/>
    </row>
    <row r="247" spans="1:8" ht="35.1" customHeight="1">
      <c r="A247" s="211"/>
      <c r="B247" s="104"/>
      <c r="C247" s="201"/>
      <c r="D247" s="104"/>
      <c r="E247" s="104"/>
      <c r="F247" s="104"/>
      <c r="G247" s="104"/>
      <c r="H247" s="104"/>
    </row>
    <row r="248" spans="1:8" ht="35.1" customHeight="1">
      <c r="A248" s="211"/>
      <c r="B248" s="104"/>
      <c r="C248" s="201"/>
      <c r="D248" s="104"/>
      <c r="E248" s="104"/>
      <c r="F248" s="104"/>
      <c r="G248" s="104"/>
      <c r="H248" s="104"/>
    </row>
    <row r="249" spans="1:8" ht="35.1" customHeight="1">
      <c r="A249" s="211"/>
      <c r="B249" s="104"/>
      <c r="C249" s="201"/>
      <c r="D249" s="104"/>
      <c r="E249" s="104"/>
      <c r="F249" s="104"/>
      <c r="G249" s="104"/>
      <c r="H249" s="104"/>
    </row>
    <row r="250" spans="1:8" ht="35.1" customHeight="1">
      <c r="A250" s="211"/>
      <c r="B250" s="104"/>
      <c r="C250" s="201"/>
      <c r="D250" s="104"/>
      <c r="E250" s="104"/>
      <c r="F250" s="104"/>
      <c r="G250" s="104"/>
      <c r="H250" s="104"/>
    </row>
    <row r="251" spans="1:8" ht="35.1" customHeight="1">
      <c r="A251" s="211"/>
      <c r="B251" s="104"/>
      <c r="C251" s="201"/>
      <c r="D251" s="104"/>
      <c r="E251" s="104"/>
      <c r="F251" s="104"/>
      <c r="G251" s="104"/>
      <c r="H251" s="104"/>
    </row>
    <row r="252" spans="1:8" ht="35.1" customHeight="1">
      <c r="A252" s="211"/>
      <c r="B252" s="104"/>
      <c r="C252" s="201"/>
      <c r="D252" s="104"/>
      <c r="E252" s="104"/>
      <c r="F252" s="104"/>
      <c r="G252" s="104"/>
      <c r="H252" s="104"/>
    </row>
    <row r="253" spans="1:8" ht="35.1" customHeight="1">
      <c r="A253" s="211"/>
      <c r="B253" s="104"/>
      <c r="C253" s="201"/>
      <c r="D253" s="104"/>
      <c r="E253" s="104"/>
      <c r="F253" s="104"/>
      <c r="G253" s="104"/>
      <c r="H253" s="104"/>
    </row>
    <row r="254" spans="1:8" ht="35.1" customHeight="1">
      <c r="A254" s="211"/>
      <c r="B254" s="104"/>
      <c r="C254" s="201"/>
      <c r="D254" s="104"/>
      <c r="E254" s="104"/>
      <c r="F254" s="104"/>
      <c r="G254" s="104"/>
      <c r="H254" s="104"/>
    </row>
    <row r="255" spans="1:8" ht="35.1" customHeight="1">
      <c r="A255" s="211"/>
      <c r="B255" s="104"/>
      <c r="C255" s="201"/>
      <c r="D255" s="104"/>
      <c r="E255" s="104"/>
      <c r="F255" s="104"/>
      <c r="G255" s="104"/>
      <c r="H255" s="104"/>
    </row>
    <row r="256" spans="1:8" ht="35.1" customHeight="1">
      <c r="A256" s="211"/>
      <c r="B256" s="104"/>
      <c r="C256" s="201"/>
      <c r="D256" s="104"/>
      <c r="E256" s="104"/>
      <c r="F256" s="104"/>
      <c r="G256" s="104"/>
      <c r="H256" s="104"/>
    </row>
    <row r="257" spans="1:8" ht="35.1" customHeight="1">
      <c r="A257" s="211"/>
      <c r="B257" s="104"/>
      <c r="C257" s="201"/>
      <c r="D257" s="104"/>
      <c r="E257" s="104"/>
      <c r="F257" s="104"/>
      <c r="G257" s="104"/>
      <c r="H257" s="104"/>
    </row>
    <row r="258" spans="1:8" ht="35.1" customHeight="1">
      <c r="A258" s="211"/>
      <c r="B258" s="104"/>
      <c r="C258" s="201"/>
      <c r="D258" s="104"/>
      <c r="E258" s="104"/>
      <c r="F258" s="104"/>
      <c r="G258" s="104"/>
      <c r="H258" s="104"/>
    </row>
    <row r="259" spans="1:8" ht="35.1" customHeight="1">
      <c r="A259" s="211"/>
      <c r="B259" s="104"/>
      <c r="C259" s="201"/>
      <c r="D259" s="104"/>
      <c r="E259" s="104"/>
      <c r="F259" s="104"/>
      <c r="G259" s="104"/>
      <c r="H259" s="104"/>
    </row>
    <row r="260" spans="1:8" ht="35.1" customHeight="1">
      <c r="A260" s="211"/>
      <c r="B260" s="104"/>
      <c r="C260" s="201"/>
      <c r="D260" s="104"/>
      <c r="E260" s="104"/>
      <c r="F260" s="104"/>
      <c r="G260" s="104"/>
      <c r="H260" s="104"/>
    </row>
    <row r="261" spans="1:8" ht="35.1" customHeight="1">
      <c r="A261" s="211"/>
      <c r="B261" s="104"/>
      <c r="C261" s="201"/>
      <c r="D261" s="104"/>
      <c r="E261" s="104"/>
      <c r="F261" s="104"/>
      <c r="G261" s="104"/>
      <c r="H261" s="104"/>
    </row>
    <row r="262" spans="1:8" ht="35.1" customHeight="1">
      <c r="A262" s="211"/>
      <c r="B262" s="104"/>
      <c r="C262" s="201"/>
      <c r="D262" s="104"/>
      <c r="E262" s="104"/>
      <c r="F262" s="104"/>
      <c r="G262" s="104"/>
      <c r="H262" s="104"/>
    </row>
    <row r="263" spans="1:8" ht="35.1" customHeight="1">
      <c r="A263" s="211"/>
      <c r="B263" s="104"/>
      <c r="C263" s="201"/>
      <c r="D263" s="104"/>
      <c r="E263" s="104"/>
      <c r="F263" s="104"/>
      <c r="G263" s="104"/>
      <c r="H263" s="104"/>
    </row>
    <row r="264" spans="1:8" ht="35.1" customHeight="1">
      <c r="A264" s="211"/>
      <c r="B264" s="104"/>
      <c r="C264" s="201"/>
      <c r="D264" s="104"/>
      <c r="E264" s="104"/>
      <c r="F264" s="104"/>
      <c r="G264" s="104"/>
      <c r="H264" s="104"/>
    </row>
    <row r="265" spans="1:8" ht="35.1" customHeight="1">
      <c r="A265" s="211"/>
      <c r="B265" s="104"/>
      <c r="C265" s="201"/>
      <c r="D265" s="104"/>
      <c r="E265" s="104"/>
      <c r="F265" s="104"/>
      <c r="G265" s="104"/>
      <c r="H265" s="104"/>
    </row>
    <row r="266" spans="1:8" ht="35.1" customHeight="1">
      <c r="A266" s="211"/>
      <c r="B266" s="104"/>
      <c r="C266" s="201"/>
      <c r="D266" s="104"/>
      <c r="E266" s="104"/>
      <c r="F266" s="104"/>
      <c r="G266" s="104"/>
      <c r="H266" s="104"/>
    </row>
    <row r="267" spans="1:8" ht="35.1" customHeight="1">
      <c r="A267" s="211"/>
      <c r="B267" s="104"/>
      <c r="C267" s="201"/>
      <c r="D267" s="104"/>
      <c r="E267" s="104"/>
      <c r="F267" s="104"/>
      <c r="G267" s="104"/>
      <c r="H267" s="104"/>
    </row>
    <row r="268" spans="1:8" ht="35.1" customHeight="1">
      <c r="A268" s="211"/>
      <c r="B268" s="104"/>
      <c r="C268" s="201"/>
      <c r="D268" s="104"/>
      <c r="E268" s="104"/>
      <c r="F268" s="104"/>
      <c r="G268" s="104"/>
      <c r="H268" s="104"/>
    </row>
    <row r="269" spans="1:8" ht="35.1" customHeight="1">
      <c r="A269" s="211"/>
      <c r="B269" s="104"/>
      <c r="C269" s="201"/>
      <c r="D269" s="104"/>
      <c r="E269" s="104"/>
      <c r="F269" s="104"/>
      <c r="G269" s="104"/>
      <c r="H269" s="104"/>
    </row>
    <row r="270" spans="1:8" ht="35.1" customHeight="1">
      <c r="A270" s="211"/>
      <c r="B270" s="104"/>
      <c r="C270" s="201"/>
      <c r="D270" s="104"/>
      <c r="E270" s="104"/>
      <c r="F270" s="104"/>
      <c r="G270" s="104"/>
      <c r="H270" s="104"/>
    </row>
    <row r="271" spans="1:8" ht="35.1" customHeight="1">
      <c r="A271" s="211"/>
      <c r="B271" s="104"/>
      <c r="C271" s="201"/>
      <c r="D271" s="104"/>
      <c r="E271" s="104"/>
      <c r="F271" s="104"/>
      <c r="G271" s="104"/>
      <c r="H271" s="104"/>
    </row>
    <row r="272" spans="1:8" ht="35.1" customHeight="1">
      <c r="A272" s="211"/>
      <c r="B272" s="104"/>
      <c r="C272" s="201"/>
      <c r="D272" s="104"/>
      <c r="E272" s="104"/>
      <c r="F272" s="104"/>
      <c r="G272" s="104"/>
      <c r="H272" s="104"/>
    </row>
    <row r="273" spans="1:8" ht="35.1" customHeight="1">
      <c r="A273" s="211"/>
      <c r="B273" s="104"/>
      <c r="C273" s="201"/>
      <c r="D273" s="104"/>
      <c r="E273" s="104"/>
      <c r="F273" s="104"/>
      <c r="G273" s="104"/>
      <c r="H273" s="104"/>
    </row>
    <row r="274" spans="1:8" ht="35.1" customHeight="1">
      <c r="A274" s="211"/>
      <c r="B274" s="104"/>
      <c r="C274" s="201"/>
      <c r="D274" s="104"/>
      <c r="E274" s="104"/>
      <c r="F274" s="104"/>
      <c r="G274" s="104"/>
      <c r="H274" s="104"/>
    </row>
    <row r="275" spans="1:8" ht="35.1" customHeight="1">
      <c r="A275" s="211"/>
      <c r="B275" s="104"/>
      <c r="C275" s="201"/>
      <c r="D275" s="104"/>
      <c r="E275" s="104"/>
      <c r="F275" s="104"/>
      <c r="G275" s="104"/>
      <c r="H275" s="104"/>
    </row>
    <row r="276" spans="1:8" ht="35.1" customHeight="1">
      <c r="A276" s="211"/>
      <c r="B276" s="104"/>
      <c r="C276" s="201"/>
      <c r="D276" s="104"/>
      <c r="E276" s="104"/>
      <c r="F276" s="104"/>
      <c r="G276" s="104"/>
      <c r="H276" s="104"/>
    </row>
    <row r="277" spans="1:8" ht="35.1" customHeight="1">
      <c r="A277" s="211"/>
      <c r="B277" s="104"/>
      <c r="C277" s="201"/>
      <c r="D277" s="104"/>
      <c r="E277" s="104"/>
      <c r="F277" s="104"/>
      <c r="G277" s="104"/>
      <c r="H277" s="104"/>
    </row>
    <row r="278" spans="1:8" ht="35.1" customHeight="1">
      <c r="A278" s="211"/>
      <c r="B278" s="104"/>
      <c r="C278" s="201"/>
      <c r="D278" s="104"/>
      <c r="E278" s="104"/>
      <c r="F278" s="104"/>
      <c r="G278" s="104"/>
      <c r="H278" s="104"/>
    </row>
    <row r="279" spans="1:8" ht="35.1" customHeight="1">
      <c r="A279" s="211"/>
      <c r="B279" s="104"/>
      <c r="C279" s="201"/>
      <c r="D279" s="104"/>
      <c r="E279" s="104"/>
      <c r="F279" s="104"/>
      <c r="G279" s="104"/>
      <c r="H279" s="104"/>
    </row>
    <row r="280" spans="1:8" ht="35.1" customHeight="1">
      <c r="A280" s="211"/>
      <c r="B280" s="104"/>
      <c r="C280" s="201"/>
      <c r="D280" s="104"/>
      <c r="E280" s="104"/>
      <c r="F280" s="104"/>
      <c r="G280" s="104"/>
      <c r="H280" s="104"/>
    </row>
    <row r="281" spans="1:8" ht="35.1" customHeight="1">
      <c r="A281" s="211"/>
      <c r="B281" s="104"/>
      <c r="C281" s="201"/>
      <c r="D281" s="104"/>
      <c r="E281" s="104"/>
      <c r="F281" s="104"/>
      <c r="G281" s="104"/>
      <c r="H281" s="104"/>
    </row>
    <row r="282" spans="1:8" ht="35.1" customHeight="1">
      <c r="A282" s="211"/>
      <c r="B282" s="104"/>
      <c r="C282" s="201"/>
      <c r="D282" s="104"/>
      <c r="E282" s="104"/>
      <c r="F282" s="104"/>
      <c r="G282" s="104"/>
      <c r="H282" s="104"/>
    </row>
    <row r="283" spans="1:8" ht="35.1" customHeight="1">
      <c r="A283" s="211"/>
      <c r="B283" s="104"/>
      <c r="C283" s="201"/>
      <c r="D283" s="104"/>
      <c r="E283" s="104"/>
      <c r="F283" s="104"/>
      <c r="G283" s="104"/>
      <c r="H283" s="104"/>
    </row>
    <row r="284" spans="1:8" ht="35.1" customHeight="1">
      <c r="A284" s="211"/>
      <c r="B284" s="104"/>
      <c r="C284" s="201"/>
      <c r="D284" s="104"/>
      <c r="E284" s="104"/>
      <c r="F284" s="104"/>
      <c r="G284" s="104"/>
      <c r="H284" s="104"/>
    </row>
    <row r="285" spans="1:8" ht="35.1" customHeight="1">
      <c r="A285" s="211"/>
      <c r="B285" s="104"/>
      <c r="C285" s="201"/>
      <c r="D285" s="104"/>
      <c r="E285" s="104"/>
      <c r="F285" s="104"/>
      <c r="G285" s="104"/>
      <c r="H285" s="104"/>
    </row>
    <row r="286" spans="1:8" ht="35.1" customHeight="1">
      <c r="A286" s="211"/>
      <c r="B286" s="104"/>
      <c r="C286" s="201"/>
      <c r="D286" s="104"/>
      <c r="E286" s="104"/>
      <c r="F286" s="104"/>
      <c r="G286" s="104"/>
      <c r="H286" s="104"/>
    </row>
    <row r="287" spans="1:8" ht="35.1" customHeight="1">
      <c r="A287" s="211"/>
      <c r="B287" s="104"/>
      <c r="C287" s="201"/>
      <c r="D287" s="104"/>
      <c r="E287" s="104"/>
      <c r="F287" s="104"/>
      <c r="G287" s="104"/>
      <c r="H287" s="104"/>
    </row>
    <row r="288" spans="1:8" ht="35.1" customHeight="1">
      <c r="A288" s="211"/>
      <c r="B288" s="104"/>
      <c r="C288" s="201"/>
      <c r="D288" s="104"/>
      <c r="E288" s="104"/>
      <c r="F288" s="104"/>
      <c r="G288" s="104"/>
      <c r="H288" s="104"/>
    </row>
    <row r="289" spans="1:8" ht="35.1" customHeight="1">
      <c r="A289" s="211"/>
      <c r="B289" s="104"/>
      <c r="C289" s="201"/>
      <c r="D289" s="104"/>
      <c r="E289" s="104"/>
      <c r="F289" s="104"/>
      <c r="G289" s="104"/>
      <c r="H289" s="104"/>
    </row>
    <row r="290" spans="1:8" ht="35.1" customHeight="1">
      <c r="A290" s="211"/>
      <c r="B290" s="104"/>
      <c r="C290" s="201"/>
      <c r="D290" s="104"/>
      <c r="E290" s="104"/>
      <c r="F290" s="104"/>
      <c r="G290" s="104"/>
      <c r="H290" s="104"/>
    </row>
    <row r="291" spans="1:8" ht="35.1" customHeight="1">
      <c r="A291" s="211"/>
      <c r="B291" s="104"/>
      <c r="C291" s="201"/>
      <c r="D291" s="104"/>
      <c r="E291" s="104"/>
      <c r="F291" s="104"/>
      <c r="G291" s="104"/>
      <c r="H291" s="104"/>
    </row>
    <row r="292" spans="1:8" ht="35.1" customHeight="1">
      <c r="A292" s="211"/>
      <c r="B292" s="104"/>
      <c r="C292" s="201"/>
      <c r="D292" s="104"/>
      <c r="E292" s="104"/>
      <c r="F292" s="104"/>
      <c r="G292" s="104"/>
      <c r="H292" s="104"/>
    </row>
    <row r="293" spans="1:8" ht="35.1" customHeight="1">
      <c r="A293" s="211"/>
      <c r="B293" s="104"/>
      <c r="C293" s="201"/>
      <c r="D293" s="104"/>
      <c r="E293" s="104"/>
      <c r="F293" s="104"/>
      <c r="G293" s="104"/>
      <c r="H293" s="104"/>
    </row>
    <row r="294" spans="1:8" ht="35.1" customHeight="1">
      <c r="A294" s="211"/>
      <c r="B294" s="104"/>
      <c r="C294" s="201"/>
      <c r="D294" s="104"/>
      <c r="E294" s="104"/>
      <c r="F294" s="104"/>
      <c r="G294" s="104"/>
      <c r="H294" s="104"/>
    </row>
    <row r="295" spans="1:8" ht="35.1" customHeight="1">
      <c r="A295" s="211"/>
      <c r="B295" s="104"/>
      <c r="C295" s="201"/>
      <c r="D295" s="104"/>
      <c r="E295" s="104"/>
      <c r="F295" s="104"/>
      <c r="G295" s="104"/>
      <c r="H295" s="104"/>
    </row>
    <row r="296" spans="1:8" ht="35.1" customHeight="1">
      <c r="A296" s="211"/>
      <c r="B296" s="104"/>
      <c r="C296" s="201"/>
      <c r="D296" s="104"/>
      <c r="E296" s="104"/>
      <c r="F296" s="104"/>
      <c r="G296" s="104"/>
      <c r="H296" s="104"/>
    </row>
    <row r="297" spans="1:8" ht="35.1" customHeight="1">
      <c r="A297" s="211"/>
      <c r="B297" s="104"/>
      <c r="C297" s="201"/>
      <c r="D297" s="104"/>
      <c r="E297" s="104"/>
      <c r="F297" s="104"/>
      <c r="G297" s="104"/>
      <c r="H297" s="104"/>
    </row>
    <row r="298" spans="1:8" ht="35.1" customHeight="1">
      <c r="A298" s="211"/>
      <c r="B298" s="104"/>
      <c r="C298" s="201"/>
      <c r="D298" s="104"/>
      <c r="E298" s="104"/>
      <c r="F298" s="104"/>
      <c r="G298" s="104"/>
      <c r="H298" s="104"/>
    </row>
    <row r="299" spans="1:8" ht="35.1" customHeight="1">
      <c r="A299" s="211"/>
      <c r="B299" s="104"/>
      <c r="C299" s="201"/>
      <c r="D299" s="104"/>
      <c r="E299" s="104"/>
      <c r="F299" s="104"/>
      <c r="G299" s="104"/>
      <c r="H299" s="104"/>
    </row>
    <row r="300" spans="1:8" ht="35.1" customHeight="1">
      <c r="A300" s="211"/>
      <c r="B300" s="104"/>
      <c r="C300" s="201"/>
      <c r="D300" s="104"/>
      <c r="E300" s="104"/>
      <c r="F300" s="104"/>
      <c r="G300" s="104"/>
      <c r="H300" s="104"/>
    </row>
    <row r="301" spans="1:8" ht="35.1" customHeight="1">
      <c r="A301" s="211"/>
      <c r="B301" s="104"/>
      <c r="C301" s="201"/>
      <c r="D301" s="104"/>
      <c r="E301" s="104"/>
      <c r="F301" s="104"/>
      <c r="G301" s="104"/>
      <c r="H301" s="104"/>
    </row>
    <row r="302" spans="1:8" ht="35.1" customHeight="1">
      <c r="A302" s="211"/>
      <c r="B302" s="104"/>
      <c r="C302" s="201"/>
      <c r="D302" s="104"/>
      <c r="E302" s="104"/>
      <c r="F302" s="104"/>
      <c r="G302" s="104"/>
      <c r="H302" s="104"/>
    </row>
    <row r="303" spans="1:8" ht="35.1" customHeight="1">
      <c r="A303" s="211"/>
      <c r="B303" s="104"/>
      <c r="C303" s="201"/>
      <c r="D303" s="104"/>
      <c r="E303" s="104"/>
      <c r="F303" s="104"/>
      <c r="G303" s="104"/>
      <c r="H303" s="104"/>
    </row>
    <row r="304" spans="1:8" ht="35.1" customHeight="1">
      <c r="A304" s="211"/>
      <c r="B304" s="104"/>
      <c r="C304" s="201"/>
      <c r="D304" s="104"/>
      <c r="E304" s="104"/>
      <c r="F304" s="104"/>
      <c r="G304" s="104"/>
      <c r="H304" s="104"/>
    </row>
    <row r="305" spans="1:8" ht="35.1" customHeight="1">
      <c r="A305" s="211"/>
      <c r="B305" s="104"/>
      <c r="C305" s="201"/>
      <c r="D305" s="104"/>
      <c r="E305" s="104"/>
      <c r="F305" s="104"/>
      <c r="G305" s="104"/>
      <c r="H305" s="104"/>
    </row>
    <row r="306" spans="1:8" ht="35.1" customHeight="1">
      <c r="A306" s="211"/>
      <c r="B306" s="104"/>
      <c r="C306" s="201"/>
      <c r="D306" s="104"/>
      <c r="E306" s="104"/>
      <c r="F306" s="104"/>
      <c r="G306" s="104"/>
      <c r="H306" s="104"/>
    </row>
    <row r="307" spans="1:8" ht="35.1" customHeight="1">
      <c r="A307" s="211"/>
      <c r="B307" s="104"/>
      <c r="C307" s="201"/>
      <c r="D307" s="104"/>
      <c r="E307" s="104"/>
      <c r="F307" s="104"/>
      <c r="G307" s="104"/>
      <c r="H307" s="104"/>
    </row>
    <row r="308" spans="1:8" ht="35.1" customHeight="1">
      <c r="A308" s="211"/>
      <c r="B308" s="104"/>
      <c r="C308" s="201"/>
      <c r="D308" s="104"/>
      <c r="E308" s="104"/>
      <c r="F308" s="104"/>
      <c r="G308" s="104"/>
      <c r="H308" s="104"/>
    </row>
    <row r="309" spans="1:8" ht="35.1" customHeight="1">
      <c r="A309" s="211"/>
      <c r="B309" s="104"/>
      <c r="C309" s="201"/>
      <c r="D309" s="104"/>
      <c r="E309" s="104"/>
      <c r="F309" s="104"/>
      <c r="G309" s="104"/>
      <c r="H309" s="104"/>
    </row>
    <row r="310" spans="1:8" ht="35.1" customHeight="1">
      <c r="A310" s="211"/>
      <c r="B310" s="104"/>
      <c r="C310" s="201"/>
      <c r="D310" s="104"/>
      <c r="E310" s="104"/>
      <c r="F310" s="104"/>
      <c r="G310" s="104"/>
      <c r="H310" s="104"/>
    </row>
    <row r="311" spans="1:8" ht="35.1" customHeight="1">
      <c r="A311" s="211"/>
      <c r="B311" s="104"/>
      <c r="C311" s="201"/>
      <c r="D311" s="104"/>
      <c r="E311" s="104"/>
      <c r="F311" s="104"/>
      <c r="G311" s="104"/>
      <c r="H311" s="104"/>
    </row>
    <row r="312" spans="1:8" ht="35.1" customHeight="1">
      <c r="A312" s="211"/>
      <c r="B312" s="104"/>
      <c r="C312" s="201"/>
      <c r="D312" s="104"/>
      <c r="E312" s="104"/>
      <c r="F312" s="104"/>
      <c r="G312" s="104"/>
      <c r="H312" s="104"/>
    </row>
    <row r="313" spans="1:8" ht="35.1" customHeight="1">
      <c r="A313" s="211"/>
      <c r="B313" s="104"/>
      <c r="C313" s="201"/>
      <c r="D313" s="104"/>
      <c r="E313" s="104"/>
      <c r="F313" s="104"/>
      <c r="G313" s="104"/>
      <c r="H313" s="104"/>
    </row>
    <row r="314" spans="1:8" ht="35.1" customHeight="1">
      <c r="A314" s="211"/>
      <c r="B314" s="104"/>
      <c r="C314" s="201"/>
      <c r="D314" s="104"/>
      <c r="E314" s="104"/>
      <c r="F314" s="104"/>
      <c r="G314" s="104"/>
      <c r="H314" s="104"/>
    </row>
    <row r="315" spans="1:8" ht="35.1" customHeight="1">
      <c r="A315" s="211"/>
      <c r="B315" s="104"/>
      <c r="C315" s="201"/>
      <c r="D315" s="104"/>
      <c r="E315" s="104"/>
      <c r="F315" s="104"/>
      <c r="G315" s="104"/>
      <c r="H315" s="104"/>
    </row>
    <row r="316" spans="1:8" ht="35.1" customHeight="1">
      <c r="A316" s="211"/>
      <c r="B316" s="104"/>
      <c r="C316" s="201"/>
      <c r="D316" s="104"/>
      <c r="E316" s="104"/>
      <c r="F316" s="104"/>
      <c r="G316" s="104"/>
      <c r="H316" s="104"/>
    </row>
    <row r="317" spans="1:8" ht="35.1" customHeight="1">
      <c r="A317" s="211"/>
      <c r="B317" s="104"/>
      <c r="C317" s="201"/>
      <c r="D317" s="104"/>
      <c r="E317" s="104"/>
      <c r="F317" s="104"/>
      <c r="G317" s="104"/>
      <c r="H317" s="104"/>
    </row>
    <row r="318" spans="1:8" ht="35.1" customHeight="1">
      <c r="A318" s="211"/>
      <c r="B318" s="104"/>
      <c r="C318" s="201"/>
      <c r="D318" s="104"/>
      <c r="E318" s="104"/>
      <c r="F318" s="104"/>
      <c r="G318" s="104"/>
      <c r="H318" s="104"/>
    </row>
    <row r="319" spans="1:8" ht="35.1" customHeight="1">
      <c r="A319" s="211"/>
      <c r="B319" s="104"/>
      <c r="C319" s="201"/>
      <c r="D319" s="104"/>
      <c r="E319" s="104"/>
      <c r="F319" s="104"/>
      <c r="G319" s="104"/>
      <c r="H319" s="104"/>
    </row>
    <row r="320" spans="1:8" ht="35.1" customHeight="1">
      <c r="A320" s="211"/>
      <c r="B320" s="104"/>
      <c r="C320" s="201"/>
      <c r="D320" s="104"/>
      <c r="E320" s="104"/>
      <c r="F320" s="104"/>
      <c r="G320" s="104"/>
      <c r="H320" s="104"/>
    </row>
    <row r="321" spans="1:8" ht="35.1" customHeight="1">
      <c r="A321" s="211"/>
      <c r="B321" s="104"/>
      <c r="C321" s="201"/>
      <c r="D321" s="104"/>
      <c r="E321" s="104"/>
      <c r="F321" s="104"/>
      <c r="G321" s="104"/>
      <c r="H321" s="104"/>
    </row>
    <row r="322" spans="1:8" ht="35.1" customHeight="1">
      <c r="A322" s="211"/>
      <c r="B322" s="104"/>
      <c r="C322" s="201"/>
      <c r="D322" s="104"/>
      <c r="E322" s="104"/>
      <c r="F322" s="104"/>
      <c r="G322" s="104"/>
      <c r="H322" s="104"/>
    </row>
    <row r="323" spans="1:8" ht="35.1" customHeight="1">
      <c r="A323" s="211"/>
      <c r="B323" s="104"/>
      <c r="C323" s="201"/>
      <c r="D323" s="104"/>
      <c r="E323" s="104"/>
      <c r="F323" s="104"/>
      <c r="G323" s="104"/>
      <c r="H323" s="104"/>
    </row>
    <row r="324" spans="1:8" ht="35.1" customHeight="1">
      <c r="A324" s="211"/>
      <c r="B324" s="104"/>
      <c r="C324" s="201"/>
      <c r="D324" s="104"/>
      <c r="E324" s="104"/>
      <c r="F324" s="104"/>
      <c r="G324" s="104"/>
      <c r="H324" s="104"/>
    </row>
    <row r="325" spans="1:8" ht="35.1" customHeight="1">
      <c r="A325" s="211"/>
      <c r="B325" s="104"/>
      <c r="C325" s="201"/>
      <c r="D325" s="104"/>
      <c r="E325" s="104"/>
      <c r="F325" s="104"/>
      <c r="G325" s="104"/>
      <c r="H325" s="104"/>
    </row>
    <row r="326" spans="1:8" ht="35.1" customHeight="1">
      <c r="A326" s="211"/>
      <c r="B326" s="104"/>
      <c r="C326" s="201"/>
      <c r="D326" s="104"/>
      <c r="E326" s="104"/>
      <c r="F326" s="104"/>
      <c r="G326" s="104"/>
      <c r="H326" s="104"/>
    </row>
    <row r="327" spans="1:8" ht="35.1" customHeight="1">
      <c r="A327" s="211"/>
      <c r="B327" s="104"/>
      <c r="C327" s="201"/>
      <c r="D327" s="104"/>
      <c r="E327" s="104"/>
      <c r="F327" s="104"/>
      <c r="G327" s="104"/>
      <c r="H327" s="104"/>
    </row>
    <row r="328" spans="1:8" ht="35.1" customHeight="1">
      <c r="A328" s="211"/>
      <c r="B328" s="104"/>
      <c r="C328" s="201"/>
      <c r="D328" s="104"/>
      <c r="E328" s="104"/>
      <c r="F328" s="104"/>
      <c r="G328" s="104"/>
      <c r="H328" s="104"/>
    </row>
    <row r="329" spans="1:8" ht="35.1" customHeight="1">
      <c r="A329" s="211"/>
      <c r="B329" s="104"/>
      <c r="C329" s="201"/>
      <c r="D329" s="104"/>
      <c r="E329" s="104"/>
      <c r="F329" s="104"/>
      <c r="G329" s="104"/>
      <c r="H329" s="104"/>
    </row>
    <row r="330" spans="1:8" ht="35.1" customHeight="1">
      <c r="A330" s="211"/>
      <c r="B330" s="104"/>
      <c r="C330" s="201"/>
      <c r="D330" s="104"/>
      <c r="E330" s="104"/>
      <c r="F330" s="104"/>
      <c r="G330" s="104"/>
      <c r="H330" s="104"/>
    </row>
    <row r="331" spans="1:8" ht="35.1" customHeight="1">
      <c r="A331" s="211"/>
      <c r="B331" s="104"/>
      <c r="C331" s="201"/>
      <c r="D331" s="104"/>
      <c r="E331" s="104"/>
      <c r="F331" s="104"/>
      <c r="G331" s="104"/>
      <c r="H331" s="104"/>
    </row>
    <row r="332" spans="1:8" ht="35.1" customHeight="1">
      <c r="A332" s="211"/>
      <c r="B332" s="104"/>
      <c r="C332" s="201"/>
      <c r="D332" s="104"/>
      <c r="E332" s="104"/>
      <c r="F332" s="104"/>
      <c r="G332" s="104"/>
      <c r="H332" s="104"/>
    </row>
    <row r="333" spans="1:8" ht="35.1" customHeight="1">
      <c r="A333" s="211"/>
      <c r="B333" s="104"/>
      <c r="C333" s="201"/>
      <c r="D333" s="104"/>
      <c r="E333" s="104"/>
      <c r="F333" s="104"/>
      <c r="G333" s="104"/>
      <c r="H333" s="104"/>
    </row>
    <row r="334" spans="1:8" ht="35.1" customHeight="1">
      <c r="A334" s="211"/>
      <c r="B334" s="104"/>
      <c r="C334" s="201"/>
      <c r="D334" s="104"/>
      <c r="E334" s="104"/>
      <c r="F334" s="104"/>
      <c r="G334" s="104"/>
      <c r="H334" s="104"/>
    </row>
    <row r="335" spans="1:8" ht="35.1" customHeight="1">
      <c r="A335" s="211"/>
      <c r="B335" s="104"/>
      <c r="C335" s="201"/>
      <c r="D335" s="104"/>
      <c r="E335" s="104"/>
      <c r="F335" s="104"/>
      <c r="G335" s="104"/>
      <c r="H335" s="104"/>
    </row>
    <row r="336" spans="1:8" ht="35.1" customHeight="1">
      <c r="A336" s="211"/>
      <c r="B336" s="104"/>
      <c r="C336" s="201"/>
      <c r="D336" s="104"/>
      <c r="E336" s="104"/>
      <c r="F336" s="104"/>
      <c r="G336" s="104"/>
      <c r="H336" s="104"/>
    </row>
    <row r="337" spans="1:8" ht="35.1" customHeight="1">
      <c r="A337" s="211"/>
      <c r="B337" s="104"/>
      <c r="C337" s="201"/>
      <c r="D337" s="104"/>
      <c r="E337" s="104"/>
      <c r="F337" s="104"/>
      <c r="G337" s="104"/>
      <c r="H337" s="104"/>
    </row>
    <row r="338" spans="1:8" ht="35.1" customHeight="1">
      <c r="A338" s="211"/>
      <c r="B338" s="104"/>
      <c r="C338" s="201"/>
      <c r="D338" s="104"/>
      <c r="E338" s="104"/>
      <c r="F338" s="104"/>
      <c r="G338" s="104"/>
      <c r="H338" s="104"/>
    </row>
    <row r="339" spans="1:8" ht="35.1" customHeight="1">
      <c r="A339" s="211"/>
      <c r="B339" s="104"/>
      <c r="C339" s="201"/>
      <c r="D339" s="104"/>
      <c r="E339" s="104"/>
      <c r="F339" s="104"/>
      <c r="G339" s="104"/>
      <c r="H339" s="104"/>
    </row>
    <row r="340" spans="1:8" ht="35.1" customHeight="1">
      <c r="A340" s="211"/>
      <c r="B340" s="104"/>
      <c r="C340" s="201"/>
      <c r="D340" s="104"/>
      <c r="E340" s="104"/>
      <c r="F340" s="104"/>
      <c r="G340" s="104"/>
      <c r="H340" s="104"/>
    </row>
    <row r="341" spans="1:8" ht="35.1" customHeight="1">
      <c r="A341" s="211"/>
      <c r="B341" s="104"/>
      <c r="C341" s="201"/>
      <c r="D341" s="104"/>
      <c r="E341" s="104"/>
      <c r="F341" s="104"/>
      <c r="G341" s="104"/>
      <c r="H341" s="104"/>
    </row>
    <row r="342" spans="1:8" ht="35.1" customHeight="1">
      <c r="A342" s="211"/>
      <c r="B342" s="104"/>
      <c r="C342" s="201"/>
      <c r="D342" s="104"/>
      <c r="E342" s="104"/>
      <c r="F342" s="104"/>
      <c r="G342" s="104"/>
      <c r="H342" s="104"/>
    </row>
    <row r="343" spans="1:8" ht="35.1" customHeight="1">
      <c r="A343" s="211"/>
      <c r="B343" s="104"/>
      <c r="C343" s="201"/>
      <c r="D343" s="104"/>
      <c r="E343" s="104"/>
      <c r="F343" s="104"/>
      <c r="G343" s="104"/>
      <c r="H343" s="104"/>
    </row>
    <row r="344" spans="1:8" ht="35.1" customHeight="1">
      <c r="A344" s="211"/>
      <c r="B344" s="104"/>
      <c r="C344" s="201"/>
      <c r="D344" s="104"/>
      <c r="E344" s="104"/>
      <c r="F344" s="104"/>
      <c r="G344" s="104"/>
      <c r="H344" s="104"/>
    </row>
    <row r="345" spans="1:8" ht="35.1" customHeight="1">
      <c r="A345" s="211"/>
      <c r="B345" s="104"/>
      <c r="C345" s="201"/>
      <c r="D345" s="104"/>
      <c r="E345" s="104"/>
      <c r="F345" s="104"/>
      <c r="G345" s="104"/>
      <c r="H345" s="104"/>
    </row>
    <row r="346" spans="1:8" ht="35.1" customHeight="1">
      <c r="A346" s="211"/>
      <c r="B346" s="104"/>
      <c r="C346" s="201"/>
      <c r="D346" s="104"/>
      <c r="E346" s="104"/>
      <c r="F346" s="104"/>
      <c r="G346" s="104"/>
      <c r="H346" s="104"/>
    </row>
    <row r="347" spans="1:8" ht="35.1" customHeight="1">
      <c r="A347" s="211"/>
      <c r="B347" s="104"/>
      <c r="C347" s="201"/>
      <c r="D347" s="104"/>
      <c r="E347" s="104"/>
      <c r="F347" s="104"/>
      <c r="G347" s="104"/>
      <c r="H347" s="104"/>
    </row>
    <row r="348" spans="1:8" ht="35.1" customHeight="1">
      <c r="A348" s="211"/>
      <c r="B348" s="104"/>
      <c r="C348" s="201"/>
      <c r="D348" s="104"/>
      <c r="E348" s="104"/>
      <c r="F348" s="104"/>
      <c r="G348" s="104"/>
      <c r="H348" s="104"/>
    </row>
    <row r="349" spans="1:8" ht="35.1" customHeight="1">
      <c r="A349" s="211"/>
      <c r="B349" s="104"/>
      <c r="C349" s="201"/>
      <c r="D349" s="104"/>
      <c r="E349" s="104"/>
      <c r="F349" s="104"/>
      <c r="G349" s="104"/>
      <c r="H349" s="104"/>
    </row>
    <row r="350" spans="1:8" ht="35.1" customHeight="1">
      <c r="A350" s="211"/>
      <c r="B350" s="104"/>
      <c r="C350" s="201"/>
      <c r="D350" s="104"/>
      <c r="E350" s="104"/>
      <c r="F350" s="104"/>
      <c r="G350" s="104"/>
      <c r="H350" s="104"/>
    </row>
    <row r="351" spans="1:8" ht="35.1" customHeight="1">
      <c r="A351" s="211"/>
      <c r="B351" s="104"/>
      <c r="C351" s="201"/>
      <c r="D351" s="104"/>
      <c r="E351" s="104"/>
      <c r="F351" s="104"/>
      <c r="G351" s="104"/>
      <c r="H351" s="104"/>
    </row>
    <row r="352" spans="1:8" ht="35.1" customHeight="1">
      <c r="A352" s="211"/>
      <c r="B352" s="104"/>
      <c r="C352" s="201"/>
      <c r="D352" s="104"/>
      <c r="E352" s="104"/>
      <c r="F352" s="104"/>
      <c r="G352" s="104"/>
      <c r="H352" s="104"/>
    </row>
    <row r="353" spans="1:8" ht="35.1" customHeight="1">
      <c r="A353" s="211"/>
      <c r="B353" s="104"/>
      <c r="C353" s="201"/>
      <c r="D353" s="104"/>
      <c r="E353" s="104"/>
      <c r="F353" s="104"/>
      <c r="G353" s="104"/>
      <c r="H353" s="104"/>
    </row>
    <row r="354" spans="1:8" ht="35.1" customHeight="1">
      <c r="A354" s="211"/>
      <c r="B354" s="104"/>
      <c r="C354" s="201"/>
      <c r="D354" s="104"/>
      <c r="E354" s="104"/>
      <c r="F354" s="104"/>
      <c r="G354" s="104"/>
      <c r="H354" s="104"/>
    </row>
    <row r="355" spans="1:8" ht="35.1" customHeight="1">
      <c r="A355" s="211"/>
      <c r="B355" s="104"/>
      <c r="C355" s="201"/>
      <c r="D355" s="104"/>
      <c r="E355" s="104"/>
      <c r="F355" s="104"/>
      <c r="G355" s="104"/>
      <c r="H355" s="104"/>
    </row>
    <row r="356" spans="1:8" ht="35.1" customHeight="1">
      <c r="A356" s="211"/>
      <c r="B356" s="104"/>
      <c r="C356" s="201"/>
      <c r="D356" s="104"/>
      <c r="E356" s="104"/>
      <c r="F356" s="104"/>
      <c r="G356" s="104"/>
      <c r="H356" s="104"/>
    </row>
    <row r="357" spans="1:8" ht="35.1" customHeight="1">
      <c r="A357" s="211"/>
      <c r="B357" s="104"/>
      <c r="C357" s="201"/>
      <c r="D357" s="104"/>
      <c r="E357" s="104"/>
      <c r="F357" s="104"/>
      <c r="G357" s="104"/>
      <c r="H357" s="104"/>
    </row>
    <row r="358" spans="1:8" ht="35.1" customHeight="1">
      <c r="A358" s="211"/>
      <c r="B358" s="104"/>
      <c r="C358" s="201"/>
      <c r="D358" s="104"/>
      <c r="E358" s="104"/>
      <c r="F358" s="104"/>
      <c r="G358" s="104"/>
      <c r="H358" s="104"/>
    </row>
    <row r="359" spans="1:8" ht="35.1" customHeight="1">
      <c r="A359" s="211"/>
      <c r="B359" s="104"/>
      <c r="C359" s="201"/>
      <c r="D359" s="104"/>
      <c r="E359" s="104"/>
      <c r="F359" s="104"/>
      <c r="G359" s="104"/>
      <c r="H359" s="104"/>
    </row>
    <row r="360" spans="1:8" ht="35.1" customHeight="1">
      <c r="A360" s="211"/>
      <c r="B360" s="104"/>
      <c r="C360" s="201"/>
      <c r="D360" s="104"/>
      <c r="E360" s="104"/>
      <c r="F360" s="104"/>
      <c r="G360" s="104"/>
      <c r="H360" s="104"/>
    </row>
    <row r="361" spans="1:8" ht="35.1" customHeight="1">
      <c r="A361" s="211"/>
      <c r="B361" s="104"/>
      <c r="C361" s="201"/>
      <c r="D361" s="104"/>
      <c r="E361" s="104"/>
      <c r="F361" s="104"/>
      <c r="G361" s="104"/>
      <c r="H361" s="104"/>
    </row>
    <row r="362" spans="1:8" ht="35.1" customHeight="1">
      <c r="A362" s="211"/>
      <c r="B362" s="104"/>
      <c r="C362" s="201"/>
      <c r="D362" s="104"/>
      <c r="E362" s="104"/>
      <c r="F362" s="104"/>
      <c r="G362" s="104"/>
      <c r="H362" s="104"/>
    </row>
    <row r="363" spans="1:8" ht="35.1" customHeight="1">
      <c r="A363" s="211"/>
      <c r="B363" s="104"/>
      <c r="C363" s="201"/>
      <c r="D363" s="104"/>
      <c r="E363" s="104"/>
      <c r="F363" s="104"/>
      <c r="G363" s="104"/>
      <c r="H363" s="104"/>
    </row>
    <row r="364" spans="1:8" ht="35.1" customHeight="1">
      <c r="A364" s="211"/>
      <c r="B364" s="104"/>
      <c r="C364" s="201"/>
      <c r="D364" s="104"/>
      <c r="E364" s="104"/>
      <c r="F364" s="104"/>
      <c r="G364" s="104"/>
      <c r="H364" s="104"/>
    </row>
    <row r="365" spans="1:8" ht="35.1" customHeight="1">
      <c r="A365" s="211"/>
      <c r="B365" s="104"/>
      <c r="C365" s="201"/>
      <c r="D365" s="104"/>
      <c r="E365" s="104"/>
      <c r="F365" s="104"/>
      <c r="G365" s="104"/>
      <c r="H365" s="104"/>
    </row>
    <row r="366" spans="1:8" ht="35.1" customHeight="1">
      <c r="A366" s="211"/>
      <c r="B366" s="104"/>
      <c r="C366" s="201"/>
      <c r="D366" s="104"/>
      <c r="E366" s="104"/>
      <c r="F366" s="104"/>
      <c r="G366" s="104"/>
      <c r="H366" s="104"/>
    </row>
    <row r="367" spans="1:8" ht="35.1" customHeight="1">
      <c r="A367" s="211"/>
      <c r="B367" s="104"/>
      <c r="C367" s="201"/>
      <c r="D367" s="104"/>
      <c r="E367" s="104"/>
      <c r="F367" s="104"/>
      <c r="G367" s="104"/>
      <c r="H367" s="104"/>
    </row>
    <row r="368" spans="1:8" ht="35.1" customHeight="1">
      <c r="A368" s="211"/>
      <c r="B368" s="104"/>
      <c r="C368" s="201"/>
      <c r="D368" s="104"/>
      <c r="E368" s="104"/>
      <c r="F368" s="104"/>
      <c r="G368" s="104"/>
      <c r="H368" s="104"/>
    </row>
    <row r="369" spans="1:8" ht="35.1" customHeight="1">
      <c r="A369" s="211"/>
      <c r="B369" s="104"/>
      <c r="C369" s="201"/>
      <c r="D369" s="104"/>
      <c r="E369" s="104"/>
      <c r="F369" s="104"/>
      <c r="G369" s="104"/>
      <c r="H369" s="104"/>
    </row>
    <row r="370" spans="1:8" ht="35.1" customHeight="1">
      <c r="A370" s="211"/>
      <c r="B370" s="104"/>
      <c r="C370" s="201"/>
      <c r="D370" s="104"/>
      <c r="E370" s="104"/>
      <c r="F370" s="104"/>
      <c r="G370" s="104"/>
      <c r="H370" s="104"/>
    </row>
    <row r="371" spans="1:8" ht="35.1" customHeight="1">
      <c r="A371" s="211"/>
      <c r="B371" s="104"/>
      <c r="C371" s="201"/>
      <c r="D371" s="104"/>
      <c r="E371" s="104"/>
      <c r="F371" s="104"/>
      <c r="G371" s="104"/>
      <c r="H371" s="104"/>
    </row>
    <row r="372" spans="1:8" ht="35.1" customHeight="1">
      <c r="A372" s="211"/>
      <c r="B372" s="104"/>
      <c r="C372" s="201"/>
      <c r="D372" s="104"/>
      <c r="E372" s="104"/>
      <c r="F372" s="104"/>
      <c r="G372" s="104"/>
      <c r="H372" s="104"/>
    </row>
    <row r="373" spans="1:8" ht="35.1" customHeight="1">
      <c r="A373" s="211"/>
      <c r="B373" s="104"/>
      <c r="C373" s="201"/>
      <c r="D373" s="104"/>
      <c r="E373" s="104"/>
      <c r="F373" s="104"/>
      <c r="G373" s="104"/>
      <c r="H373" s="104"/>
    </row>
    <row r="374" spans="1:8" ht="35.1" customHeight="1">
      <c r="A374" s="211"/>
      <c r="B374" s="104"/>
      <c r="C374" s="201"/>
      <c r="D374" s="104"/>
      <c r="E374" s="104"/>
      <c r="F374" s="104"/>
      <c r="G374" s="104"/>
      <c r="H374" s="104"/>
    </row>
    <row r="375" spans="1:8" ht="35.1" customHeight="1">
      <c r="A375" s="211"/>
      <c r="B375" s="104"/>
      <c r="C375" s="201"/>
      <c r="D375" s="104"/>
      <c r="E375" s="104"/>
      <c r="F375" s="104"/>
      <c r="G375" s="104"/>
      <c r="H375" s="104"/>
    </row>
    <row r="376" spans="1:8" ht="35.1" customHeight="1">
      <c r="A376" s="211"/>
      <c r="B376" s="104"/>
      <c r="C376" s="201"/>
      <c r="D376" s="104"/>
      <c r="E376" s="104"/>
      <c r="F376" s="104"/>
      <c r="G376" s="104"/>
      <c r="H376" s="104"/>
    </row>
    <row r="377" spans="1:8" ht="35.1" customHeight="1">
      <c r="A377" s="211"/>
      <c r="B377" s="104"/>
      <c r="C377" s="201"/>
      <c r="D377" s="104"/>
      <c r="E377" s="104"/>
      <c r="F377" s="104"/>
      <c r="G377" s="104"/>
      <c r="H377" s="104"/>
    </row>
    <row r="378" spans="1:8" ht="35.1" customHeight="1">
      <c r="A378" s="211"/>
      <c r="B378" s="104"/>
      <c r="C378" s="201"/>
      <c r="D378" s="104"/>
      <c r="E378" s="104"/>
      <c r="F378" s="104"/>
      <c r="G378" s="104"/>
      <c r="H378" s="104"/>
    </row>
    <row r="379" spans="1:8" ht="35.1" customHeight="1">
      <c r="A379" s="211"/>
      <c r="B379" s="104"/>
      <c r="C379" s="201"/>
      <c r="D379" s="104"/>
      <c r="E379" s="104"/>
      <c r="F379" s="104"/>
      <c r="G379" s="104"/>
      <c r="H379" s="104"/>
    </row>
    <row r="380" spans="1:8" ht="35.1" customHeight="1">
      <c r="A380" s="211"/>
      <c r="B380" s="104"/>
      <c r="C380" s="201"/>
      <c r="D380" s="104"/>
      <c r="E380" s="104"/>
      <c r="F380" s="104"/>
      <c r="G380" s="104"/>
      <c r="H380" s="104"/>
    </row>
    <row r="381" spans="1:8" ht="35.1" customHeight="1">
      <c r="A381" s="211"/>
      <c r="B381" s="104"/>
      <c r="C381" s="201"/>
      <c r="D381" s="104"/>
      <c r="E381" s="104"/>
      <c r="F381" s="104"/>
      <c r="G381" s="104"/>
      <c r="H381" s="104"/>
    </row>
    <row r="382" spans="1:8" ht="35.1" customHeight="1">
      <c r="A382" s="211"/>
      <c r="B382" s="104"/>
      <c r="C382" s="201"/>
      <c r="D382" s="104"/>
      <c r="E382" s="104"/>
      <c r="F382" s="104"/>
      <c r="G382" s="104"/>
      <c r="H382" s="104"/>
    </row>
    <row r="383" spans="1:8" ht="35.1" customHeight="1">
      <c r="A383" s="211"/>
      <c r="B383" s="104"/>
      <c r="C383" s="201"/>
      <c r="D383" s="104"/>
      <c r="E383" s="104"/>
      <c r="F383" s="104"/>
      <c r="G383" s="104"/>
      <c r="H383" s="104"/>
    </row>
    <row r="384" spans="1:8" ht="35.1" customHeight="1">
      <c r="A384" s="211"/>
      <c r="B384" s="104"/>
      <c r="C384" s="201"/>
      <c r="D384" s="104"/>
      <c r="E384" s="104"/>
      <c r="F384" s="104"/>
      <c r="G384" s="104"/>
      <c r="H384" s="104"/>
    </row>
    <row r="385" spans="1:8" ht="35.1" customHeight="1">
      <c r="A385" s="211"/>
      <c r="B385" s="104"/>
      <c r="C385" s="201"/>
      <c r="D385" s="104"/>
      <c r="E385" s="104"/>
      <c r="F385" s="104"/>
      <c r="G385" s="104"/>
      <c r="H385" s="104"/>
    </row>
    <row r="386" spans="1:8" ht="35.1" customHeight="1">
      <c r="A386" s="211"/>
      <c r="B386" s="104"/>
      <c r="C386" s="201"/>
      <c r="D386" s="104"/>
      <c r="E386" s="104"/>
      <c r="F386" s="104"/>
      <c r="G386" s="104"/>
      <c r="H386" s="104"/>
    </row>
    <row r="387" spans="1:8" ht="35.1" customHeight="1">
      <c r="A387" s="211"/>
      <c r="B387" s="104"/>
      <c r="C387" s="201"/>
      <c r="D387" s="104"/>
      <c r="E387" s="104"/>
      <c r="F387" s="104"/>
      <c r="G387" s="104"/>
      <c r="H387" s="104"/>
    </row>
    <row r="388" spans="1:8" ht="35.1" customHeight="1">
      <c r="A388" s="211"/>
      <c r="B388" s="104"/>
      <c r="C388" s="201"/>
      <c r="D388" s="104"/>
      <c r="E388" s="104"/>
      <c r="F388" s="104"/>
      <c r="G388" s="104"/>
      <c r="H388" s="104"/>
    </row>
    <row r="389" spans="1:8" ht="35.1" customHeight="1">
      <c r="A389" s="211"/>
      <c r="B389" s="104"/>
      <c r="C389" s="201"/>
      <c r="D389" s="104"/>
      <c r="E389" s="104"/>
      <c r="F389" s="104"/>
      <c r="G389" s="104"/>
      <c r="H389" s="104"/>
    </row>
    <row r="390" spans="1:8" ht="35.1" customHeight="1">
      <c r="A390" s="211"/>
      <c r="B390" s="104"/>
      <c r="C390" s="201"/>
      <c r="D390" s="104"/>
      <c r="E390" s="104"/>
      <c r="F390" s="104"/>
      <c r="G390" s="104"/>
      <c r="H390" s="104"/>
    </row>
    <row r="391" spans="1:8" ht="35.1" customHeight="1">
      <c r="A391" s="211"/>
      <c r="B391" s="104"/>
      <c r="C391" s="201"/>
      <c r="D391" s="104"/>
      <c r="E391" s="104"/>
      <c r="F391" s="104"/>
      <c r="G391" s="104"/>
      <c r="H391" s="104"/>
    </row>
    <row r="392" spans="1:8" ht="35.1" customHeight="1">
      <c r="A392" s="211"/>
      <c r="B392" s="104"/>
      <c r="C392" s="201"/>
      <c r="D392" s="104"/>
      <c r="E392" s="104"/>
      <c r="F392" s="104"/>
      <c r="G392" s="104"/>
      <c r="H392" s="104"/>
    </row>
    <row r="393" spans="1:8" ht="35.1" customHeight="1">
      <c r="A393" s="211"/>
      <c r="B393" s="104"/>
      <c r="C393" s="201"/>
      <c r="D393" s="104"/>
      <c r="E393" s="104"/>
      <c r="F393" s="104"/>
      <c r="G393" s="104"/>
      <c r="H393" s="104"/>
    </row>
    <row r="394" spans="1:8" ht="35.1" customHeight="1">
      <c r="A394" s="211"/>
      <c r="B394" s="104"/>
      <c r="C394" s="201"/>
      <c r="D394" s="104"/>
      <c r="E394" s="104"/>
      <c r="F394" s="104"/>
      <c r="G394" s="104"/>
      <c r="H394" s="104"/>
    </row>
    <row r="395" spans="1:8" ht="35.1" customHeight="1">
      <c r="A395" s="211"/>
      <c r="B395" s="104"/>
      <c r="C395" s="201"/>
      <c r="D395" s="104"/>
      <c r="E395" s="104"/>
      <c r="F395" s="104"/>
      <c r="G395" s="104"/>
      <c r="H395" s="104"/>
    </row>
    <row r="396" spans="1:8" ht="35.1" customHeight="1">
      <c r="A396" s="211"/>
      <c r="B396" s="104"/>
      <c r="C396" s="201"/>
      <c r="D396" s="104"/>
      <c r="E396" s="104"/>
      <c r="F396" s="104"/>
      <c r="G396" s="104"/>
      <c r="H396" s="104"/>
    </row>
    <row r="397" spans="1:8" ht="35.1" customHeight="1">
      <c r="A397" s="211"/>
      <c r="B397" s="104"/>
      <c r="C397" s="201"/>
      <c r="D397" s="104"/>
      <c r="E397" s="104"/>
      <c r="F397" s="104"/>
      <c r="G397" s="104"/>
      <c r="H397" s="104"/>
    </row>
    <row r="398" spans="1:8" ht="35.1" customHeight="1">
      <c r="A398" s="211"/>
      <c r="B398" s="104"/>
      <c r="C398" s="201"/>
      <c r="D398" s="104"/>
      <c r="E398" s="104"/>
      <c r="F398" s="104"/>
      <c r="G398" s="104"/>
      <c r="H398" s="104"/>
    </row>
    <row r="399" spans="1:8" ht="35.1" customHeight="1">
      <c r="A399" s="211"/>
      <c r="B399" s="104"/>
      <c r="C399" s="201"/>
      <c r="D399" s="104"/>
      <c r="E399" s="104"/>
      <c r="F399" s="104"/>
      <c r="G399" s="104"/>
      <c r="H399" s="104"/>
    </row>
    <row r="400" spans="1:8" ht="35.1" customHeight="1">
      <c r="A400" s="211"/>
      <c r="B400" s="104"/>
      <c r="C400" s="201"/>
      <c r="D400" s="104"/>
      <c r="E400" s="104"/>
      <c r="F400" s="104"/>
      <c r="G400" s="104"/>
      <c r="H400" s="104"/>
    </row>
    <row r="401" spans="1:8" ht="35.1" customHeight="1">
      <c r="A401" s="211"/>
      <c r="B401" s="104"/>
      <c r="C401" s="201"/>
      <c r="D401" s="104"/>
      <c r="E401" s="104"/>
      <c r="F401" s="104"/>
      <c r="G401" s="104"/>
      <c r="H401" s="104"/>
    </row>
    <row r="402" spans="1:8" ht="35.1" customHeight="1">
      <c r="A402" s="211"/>
      <c r="B402" s="104"/>
      <c r="C402" s="201"/>
      <c r="D402" s="104"/>
      <c r="E402" s="104"/>
      <c r="F402" s="104"/>
      <c r="G402" s="104"/>
      <c r="H402" s="104"/>
    </row>
    <row r="403" spans="1:8" ht="35.1" customHeight="1">
      <c r="A403" s="211"/>
      <c r="B403" s="104"/>
      <c r="C403" s="201"/>
      <c r="D403" s="104"/>
      <c r="E403" s="104"/>
      <c r="F403" s="104"/>
      <c r="G403" s="104"/>
      <c r="H403" s="104"/>
    </row>
    <row r="404" spans="1:8" ht="35.1" customHeight="1">
      <c r="A404" s="211"/>
      <c r="B404" s="104"/>
      <c r="C404" s="201"/>
      <c r="D404" s="104"/>
      <c r="E404" s="104"/>
      <c r="F404" s="104"/>
      <c r="G404" s="104"/>
      <c r="H404" s="104"/>
    </row>
    <row r="405" spans="1:8" ht="35.1" customHeight="1">
      <c r="A405" s="211"/>
      <c r="B405" s="104"/>
      <c r="C405" s="201"/>
      <c r="D405" s="104"/>
      <c r="E405" s="104"/>
      <c r="F405" s="104"/>
      <c r="G405" s="104"/>
      <c r="H405" s="104"/>
    </row>
    <row r="406" spans="1:8" ht="35.1" customHeight="1">
      <c r="A406" s="211"/>
      <c r="B406" s="104"/>
      <c r="C406" s="201"/>
      <c r="D406" s="104"/>
      <c r="E406" s="104"/>
      <c r="F406" s="104"/>
      <c r="G406" s="104"/>
      <c r="H406" s="104"/>
    </row>
    <row r="407" spans="1:8" ht="35.1" customHeight="1">
      <c r="A407" s="211"/>
      <c r="B407" s="104"/>
      <c r="C407" s="201"/>
      <c r="D407" s="104"/>
      <c r="E407" s="104"/>
      <c r="F407" s="104"/>
      <c r="G407" s="104"/>
      <c r="H407" s="104"/>
    </row>
    <row r="408" spans="1:8" ht="35.1" customHeight="1">
      <c r="A408" s="211"/>
      <c r="B408" s="104"/>
      <c r="C408" s="201"/>
      <c r="D408" s="104"/>
      <c r="E408" s="104"/>
      <c r="F408" s="104"/>
      <c r="G408" s="104"/>
      <c r="H408" s="104"/>
    </row>
    <row r="409" spans="1:8" ht="35.1" customHeight="1">
      <c r="A409" s="211"/>
      <c r="B409" s="104"/>
      <c r="C409" s="201"/>
      <c r="D409" s="104"/>
      <c r="E409" s="104"/>
      <c r="F409" s="104"/>
      <c r="G409" s="104"/>
      <c r="H409" s="104"/>
    </row>
    <row r="410" spans="1:8" ht="35.1" customHeight="1">
      <c r="A410" s="211"/>
      <c r="B410" s="104"/>
      <c r="C410" s="201"/>
      <c r="D410" s="104"/>
      <c r="E410" s="104"/>
      <c r="F410" s="104"/>
      <c r="G410" s="104"/>
      <c r="H410" s="104"/>
    </row>
    <row r="411" spans="1:8" ht="35.1" customHeight="1">
      <c r="A411" s="211"/>
      <c r="B411" s="104"/>
      <c r="C411" s="201"/>
      <c r="D411" s="104"/>
      <c r="E411" s="104"/>
      <c r="F411" s="104"/>
      <c r="G411" s="104"/>
      <c r="H411" s="104"/>
    </row>
    <row r="412" spans="1:8" ht="35.1" customHeight="1">
      <c r="A412" s="211"/>
      <c r="B412" s="104"/>
      <c r="C412" s="201"/>
      <c r="D412" s="104"/>
      <c r="E412" s="104"/>
      <c r="F412" s="104"/>
      <c r="G412" s="104"/>
      <c r="H412" s="104"/>
    </row>
    <row r="413" spans="1:8" ht="35.1" customHeight="1">
      <c r="A413" s="211"/>
      <c r="B413" s="104"/>
      <c r="C413" s="201"/>
      <c r="D413" s="104"/>
      <c r="E413" s="104"/>
      <c r="F413" s="104"/>
      <c r="G413" s="104"/>
      <c r="H413" s="104"/>
    </row>
    <row r="414" spans="1:8" ht="35.1" customHeight="1">
      <c r="A414" s="211"/>
      <c r="B414" s="104"/>
      <c r="C414" s="201"/>
      <c r="D414" s="104"/>
      <c r="E414" s="104"/>
      <c r="F414" s="104"/>
      <c r="G414" s="104"/>
      <c r="H414" s="104"/>
    </row>
    <row r="415" spans="1:8" ht="35.1" customHeight="1">
      <c r="A415" s="211"/>
      <c r="B415" s="104"/>
      <c r="C415" s="201"/>
      <c r="D415" s="104"/>
      <c r="E415" s="104"/>
      <c r="F415" s="104"/>
      <c r="G415" s="104"/>
      <c r="H415" s="104"/>
    </row>
    <row r="416" spans="1:8" ht="35.1" customHeight="1">
      <c r="A416" s="211"/>
      <c r="B416" s="104"/>
      <c r="C416" s="201"/>
      <c r="D416" s="104"/>
      <c r="E416" s="104"/>
      <c r="F416" s="104"/>
      <c r="G416" s="104"/>
      <c r="H416" s="104"/>
    </row>
    <row r="417" spans="1:8" ht="35.1" customHeight="1">
      <c r="A417" s="211"/>
      <c r="B417" s="104"/>
      <c r="C417" s="201"/>
      <c r="D417" s="104"/>
      <c r="E417" s="104"/>
      <c r="F417" s="104"/>
      <c r="G417" s="104"/>
      <c r="H417" s="104"/>
    </row>
    <row r="418" spans="1:8" ht="35.1" customHeight="1">
      <c r="A418" s="211"/>
      <c r="B418" s="104"/>
      <c r="C418" s="201"/>
      <c r="D418" s="104"/>
      <c r="E418" s="104"/>
      <c r="F418" s="104"/>
      <c r="G418" s="104"/>
      <c r="H418" s="104"/>
    </row>
    <row r="419" spans="1:8" ht="35.1" customHeight="1">
      <c r="A419" s="211"/>
      <c r="B419" s="104"/>
      <c r="C419" s="201"/>
      <c r="D419" s="104"/>
      <c r="E419" s="104"/>
      <c r="F419" s="104"/>
      <c r="G419" s="104"/>
      <c r="H419" s="104"/>
    </row>
    <row r="420" spans="1:8" ht="35.1" customHeight="1">
      <c r="A420" s="211"/>
      <c r="B420" s="104"/>
      <c r="C420" s="201"/>
      <c r="D420" s="104"/>
      <c r="E420" s="104"/>
      <c r="F420" s="104"/>
      <c r="G420" s="104"/>
      <c r="H420" s="104"/>
    </row>
    <row r="421" spans="1:8" ht="35.1" customHeight="1">
      <c r="A421" s="211"/>
      <c r="B421" s="104"/>
      <c r="C421" s="201"/>
      <c r="D421" s="104"/>
      <c r="E421" s="104"/>
      <c r="F421" s="104"/>
      <c r="G421" s="104"/>
      <c r="H421" s="104"/>
    </row>
    <row r="422" spans="1:8" ht="35.1" customHeight="1">
      <c r="A422" s="211"/>
      <c r="B422" s="104"/>
      <c r="C422" s="201"/>
      <c r="D422" s="104"/>
      <c r="E422" s="104"/>
      <c r="F422" s="104"/>
      <c r="G422" s="104"/>
      <c r="H422" s="104"/>
    </row>
    <row r="423" spans="1:8" ht="35.1" customHeight="1">
      <c r="A423" s="211"/>
      <c r="B423" s="104"/>
      <c r="C423" s="201"/>
      <c r="D423" s="104"/>
      <c r="E423" s="104"/>
      <c r="F423" s="104"/>
      <c r="G423" s="104"/>
      <c r="H423" s="104"/>
    </row>
    <row r="424" spans="1:8" ht="35.1" customHeight="1">
      <c r="A424" s="211"/>
      <c r="B424" s="104"/>
      <c r="C424" s="201"/>
      <c r="D424" s="104"/>
      <c r="E424" s="104"/>
      <c r="F424" s="104"/>
      <c r="G424" s="104"/>
      <c r="H424" s="104"/>
    </row>
    <row r="425" spans="1:8" ht="35.1" customHeight="1">
      <c r="A425" s="211"/>
      <c r="B425" s="104"/>
      <c r="C425" s="201"/>
      <c r="D425" s="104"/>
      <c r="E425" s="104"/>
      <c r="F425" s="104"/>
      <c r="G425" s="104"/>
      <c r="H425" s="104"/>
    </row>
    <row r="426" spans="1:8" ht="35.1" customHeight="1">
      <c r="A426" s="211"/>
      <c r="B426" s="104"/>
      <c r="C426" s="201"/>
      <c r="D426" s="104"/>
      <c r="E426" s="104"/>
      <c r="F426" s="104"/>
      <c r="G426" s="104"/>
      <c r="H426" s="104"/>
    </row>
    <row r="427" spans="1:8" ht="35.1" customHeight="1">
      <c r="A427" s="211"/>
      <c r="B427" s="104"/>
      <c r="C427" s="201"/>
      <c r="D427" s="104"/>
      <c r="E427" s="104"/>
      <c r="F427" s="104"/>
      <c r="G427" s="104"/>
      <c r="H427" s="104"/>
    </row>
    <row r="428" spans="1:8" ht="35.1" customHeight="1">
      <c r="A428" s="211"/>
      <c r="B428" s="104"/>
      <c r="C428" s="201"/>
      <c r="D428" s="104"/>
      <c r="E428" s="104"/>
      <c r="F428" s="104"/>
      <c r="G428" s="104"/>
      <c r="H428" s="104"/>
    </row>
    <row r="429" spans="1:8" ht="35.1" customHeight="1">
      <c r="A429" s="211"/>
      <c r="B429" s="104"/>
      <c r="C429" s="201"/>
      <c r="D429" s="104"/>
      <c r="E429" s="104"/>
      <c r="F429" s="104"/>
      <c r="G429" s="104"/>
      <c r="H429" s="104"/>
    </row>
    <row r="430" spans="1:8" ht="35.1" customHeight="1">
      <c r="A430" s="211"/>
      <c r="B430" s="104"/>
      <c r="C430" s="201"/>
      <c r="D430" s="104"/>
      <c r="E430" s="104"/>
      <c r="F430" s="104"/>
      <c r="G430" s="104"/>
      <c r="H430" s="104"/>
    </row>
    <row r="431" spans="1:8" ht="35.1" customHeight="1">
      <c r="A431" s="211"/>
      <c r="B431" s="104"/>
      <c r="C431" s="201"/>
      <c r="D431" s="104"/>
      <c r="E431" s="104"/>
      <c r="F431" s="104"/>
      <c r="G431" s="104"/>
      <c r="H431" s="104"/>
    </row>
    <row r="432" spans="1:8" ht="35.1" customHeight="1">
      <c r="A432" s="211"/>
      <c r="B432" s="104"/>
      <c r="C432" s="201"/>
      <c r="D432" s="104"/>
      <c r="E432" s="104"/>
      <c r="F432" s="104"/>
      <c r="G432" s="104"/>
      <c r="H432" s="104"/>
    </row>
    <row r="433" spans="1:8" ht="35.1" customHeight="1">
      <c r="A433" s="211"/>
      <c r="B433" s="104"/>
      <c r="C433" s="201"/>
      <c r="D433" s="104"/>
      <c r="E433" s="104"/>
      <c r="F433" s="104"/>
      <c r="G433" s="104"/>
      <c r="H433" s="104"/>
    </row>
    <row r="434" spans="1:8" ht="35.1" customHeight="1">
      <c r="A434" s="211"/>
      <c r="B434" s="104"/>
      <c r="C434" s="201"/>
      <c r="D434" s="104"/>
      <c r="E434" s="104"/>
      <c r="F434" s="104"/>
      <c r="G434" s="104"/>
      <c r="H434" s="104"/>
    </row>
    <row r="435" spans="1:8" ht="35.1" customHeight="1">
      <c r="A435" s="211"/>
      <c r="B435" s="104"/>
      <c r="C435" s="201"/>
      <c r="D435" s="104"/>
      <c r="E435" s="104"/>
      <c r="F435" s="104"/>
      <c r="G435" s="104"/>
      <c r="H435" s="104"/>
    </row>
    <row r="436" spans="1:8" ht="35.1" customHeight="1">
      <c r="A436" s="211"/>
      <c r="B436" s="104"/>
      <c r="C436" s="201"/>
      <c r="D436" s="104"/>
      <c r="E436" s="104"/>
      <c r="F436" s="104"/>
      <c r="G436" s="104"/>
      <c r="H436" s="104"/>
    </row>
    <row r="437" spans="1:8" ht="35.1" customHeight="1">
      <c r="A437" s="211"/>
      <c r="B437" s="104"/>
      <c r="C437" s="201"/>
      <c r="D437" s="104"/>
      <c r="E437" s="104"/>
      <c r="F437" s="104"/>
      <c r="G437" s="104"/>
      <c r="H437" s="104"/>
    </row>
    <row r="438" spans="1:8" ht="35.1" customHeight="1">
      <c r="A438" s="211"/>
      <c r="B438" s="104"/>
      <c r="C438" s="201"/>
      <c r="D438" s="104"/>
      <c r="E438" s="104"/>
      <c r="F438" s="104"/>
      <c r="G438" s="104"/>
      <c r="H438" s="104"/>
    </row>
    <row r="439" spans="1:8" ht="35.1" customHeight="1">
      <c r="A439" s="211"/>
      <c r="B439" s="104"/>
      <c r="C439" s="201"/>
      <c r="D439" s="104"/>
      <c r="E439" s="104"/>
      <c r="F439" s="104"/>
      <c r="G439" s="104"/>
      <c r="H439" s="104"/>
    </row>
    <row r="440" spans="1:8" ht="35.1" customHeight="1">
      <c r="A440" s="211"/>
      <c r="B440" s="104"/>
      <c r="C440" s="201"/>
      <c r="D440" s="104"/>
      <c r="E440" s="104"/>
      <c r="F440" s="104"/>
      <c r="G440" s="104"/>
      <c r="H440" s="104"/>
    </row>
    <row r="441" spans="1:8" ht="35.1" customHeight="1">
      <c r="A441" s="211"/>
      <c r="B441" s="104"/>
      <c r="C441" s="201"/>
      <c r="D441" s="104"/>
      <c r="E441" s="104"/>
      <c r="F441" s="104"/>
      <c r="G441" s="104"/>
      <c r="H441" s="104"/>
    </row>
    <row r="442" spans="1:8" ht="35.1" customHeight="1">
      <c r="A442" s="211"/>
      <c r="B442" s="104"/>
      <c r="C442" s="201"/>
      <c r="D442" s="104"/>
      <c r="E442" s="104"/>
      <c r="F442" s="104"/>
      <c r="G442" s="104"/>
      <c r="H442" s="104"/>
    </row>
    <row r="443" spans="1:8" ht="35.1" customHeight="1">
      <c r="A443" s="211"/>
      <c r="B443" s="104"/>
      <c r="C443" s="201"/>
      <c r="D443" s="104"/>
      <c r="E443" s="104"/>
      <c r="F443" s="104"/>
      <c r="G443" s="104"/>
      <c r="H443" s="104"/>
    </row>
    <row r="444" spans="1:8" ht="35.1" customHeight="1">
      <c r="A444" s="211"/>
      <c r="B444" s="104"/>
      <c r="C444" s="201"/>
      <c r="D444" s="104"/>
      <c r="E444" s="104"/>
      <c r="F444" s="104"/>
      <c r="G444" s="104"/>
      <c r="H444" s="104"/>
    </row>
    <row r="445" spans="1:8" ht="35.1" customHeight="1">
      <c r="A445" s="211"/>
      <c r="B445" s="104"/>
      <c r="C445" s="201"/>
      <c r="D445" s="104"/>
      <c r="E445" s="104"/>
      <c r="F445" s="104"/>
      <c r="G445" s="104"/>
      <c r="H445" s="104"/>
    </row>
    <row r="446" spans="1:8" ht="35.1" customHeight="1">
      <c r="A446" s="211"/>
      <c r="B446" s="104"/>
      <c r="C446" s="201"/>
      <c r="D446" s="104"/>
      <c r="E446" s="104"/>
      <c r="F446" s="104"/>
      <c r="G446" s="104"/>
      <c r="H446" s="104"/>
    </row>
    <row r="447" spans="1:8" ht="35.1" customHeight="1">
      <c r="A447" s="211"/>
      <c r="B447" s="104"/>
      <c r="C447" s="201"/>
      <c r="D447" s="104"/>
      <c r="E447" s="104"/>
      <c r="F447" s="104"/>
      <c r="G447" s="104"/>
      <c r="H447" s="104"/>
    </row>
    <row r="448" spans="1:8" ht="35.1" customHeight="1">
      <c r="A448" s="211"/>
      <c r="B448" s="104"/>
      <c r="C448" s="201"/>
      <c r="D448" s="104"/>
      <c r="E448" s="104"/>
      <c r="F448" s="104"/>
      <c r="G448" s="104"/>
      <c r="H448" s="104"/>
    </row>
    <row r="449" spans="1:8" ht="35.1" customHeight="1">
      <c r="A449" s="211"/>
      <c r="B449" s="104"/>
      <c r="C449" s="201"/>
      <c r="D449" s="104"/>
      <c r="E449" s="104"/>
      <c r="F449" s="104"/>
      <c r="G449" s="104"/>
      <c r="H449" s="104"/>
    </row>
    <row r="450" spans="1:8" ht="35.1" customHeight="1">
      <c r="A450" s="211"/>
      <c r="B450" s="104"/>
      <c r="C450" s="201"/>
      <c r="D450" s="104"/>
      <c r="E450" s="104"/>
      <c r="F450" s="104"/>
      <c r="G450" s="104"/>
      <c r="H450" s="104"/>
    </row>
    <row r="451" spans="1:8" ht="35.1" customHeight="1">
      <c r="A451" s="211"/>
      <c r="B451" s="104"/>
      <c r="C451" s="201"/>
      <c r="D451" s="104"/>
      <c r="E451" s="104"/>
      <c r="F451" s="104"/>
      <c r="G451" s="104"/>
      <c r="H451" s="104"/>
    </row>
    <row r="452" spans="1:8" ht="35.1" customHeight="1">
      <c r="A452" s="211"/>
      <c r="B452" s="104"/>
      <c r="C452" s="201"/>
      <c r="D452" s="104"/>
      <c r="E452" s="104"/>
      <c r="F452" s="104"/>
      <c r="G452" s="104"/>
      <c r="H452" s="104"/>
    </row>
    <row r="453" spans="1:8" ht="35.1" customHeight="1">
      <c r="A453" s="211"/>
      <c r="B453" s="104"/>
      <c r="C453" s="201"/>
      <c r="D453" s="104"/>
      <c r="E453" s="104"/>
      <c r="F453" s="104"/>
      <c r="G453" s="104"/>
      <c r="H453" s="104"/>
    </row>
    <row r="454" spans="1:8" ht="35.1" customHeight="1">
      <c r="A454" s="211"/>
      <c r="B454" s="104"/>
      <c r="C454" s="201"/>
      <c r="D454" s="104"/>
      <c r="E454" s="104"/>
      <c r="F454" s="104"/>
      <c r="G454" s="104"/>
      <c r="H454" s="104"/>
    </row>
    <row r="455" spans="1:8" ht="35.1" customHeight="1">
      <c r="A455" s="211"/>
      <c r="B455" s="104"/>
      <c r="C455" s="201"/>
      <c r="D455" s="104"/>
      <c r="E455" s="104"/>
      <c r="F455" s="104"/>
      <c r="G455" s="104"/>
      <c r="H455" s="104"/>
    </row>
    <row r="456" spans="1:8" ht="35.1" customHeight="1">
      <c r="A456" s="211"/>
      <c r="B456" s="104"/>
      <c r="C456" s="201"/>
      <c r="D456" s="104"/>
      <c r="E456" s="104"/>
      <c r="F456" s="104"/>
      <c r="G456" s="104"/>
      <c r="H456" s="104"/>
    </row>
    <row r="457" spans="1:8" ht="35.1" customHeight="1">
      <c r="A457" s="211"/>
      <c r="B457" s="104"/>
      <c r="C457" s="201"/>
      <c r="D457" s="104"/>
      <c r="E457" s="104"/>
      <c r="F457" s="104"/>
      <c r="G457" s="104"/>
      <c r="H457" s="104"/>
    </row>
    <row r="458" spans="1:8" ht="35.1" customHeight="1">
      <c r="A458" s="211"/>
      <c r="B458" s="104"/>
      <c r="C458" s="201"/>
      <c r="D458" s="104"/>
      <c r="E458" s="104"/>
      <c r="F458" s="104"/>
      <c r="G458" s="104"/>
      <c r="H458" s="104"/>
    </row>
    <row r="459" spans="1:8" ht="35.1" customHeight="1">
      <c r="A459" s="211"/>
      <c r="B459" s="104"/>
      <c r="C459" s="201"/>
      <c r="D459" s="104"/>
      <c r="E459" s="104"/>
      <c r="F459" s="104"/>
      <c r="G459" s="104"/>
      <c r="H459" s="104"/>
    </row>
    <row r="460" spans="1:8" ht="35.1" customHeight="1">
      <c r="A460" s="211"/>
      <c r="B460" s="104"/>
      <c r="C460" s="201"/>
      <c r="D460" s="104"/>
      <c r="E460" s="104"/>
      <c r="F460" s="104"/>
      <c r="G460" s="104"/>
      <c r="H460" s="104"/>
    </row>
    <row r="461" spans="1:8" ht="35.1" customHeight="1">
      <c r="A461" s="211"/>
      <c r="B461" s="104"/>
      <c r="C461" s="201"/>
      <c r="D461" s="104"/>
      <c r="E461" s="104"/>
      <c r="F461" s="104"/>
      <c r="G461" s="104"/>
      <c r="H461" s="104"/>
    </row>
    <row r="462" spans="1:8" ht="35.1" customHeight="1">
      <c r="A462" s="211"/>
      <c r="B462" s="104"/>
      <c r="C462" s="201"/>
      <c r="D462" s="104"/>
      <c r="E462" s="104"/>
      <c r="F462" s="104"/>
      <c r="G462" s="104"/>
      <c r="H462" s="104"/>
    </row>
    <row r="463" spans="1:8" ht="35.1" customHeight="1">
      <c r="A463" s="211"/>
      <c r="B463" s="104"/>
      <c r="C463" s="201"/>
      <c r="D463" s="104"/>
      <c r="E463" s="104"/>
      <c r="F463" s="104"/>
      <c r="G463" s="104"/>
      <c r="H463" s="104"/>
    </row>
    <row r="464" spans="1:8" ht="35.1" customHeight="1">
      <c r="A464" s="211"/>
      <c r="B464" s="104"/>
      <c r="C464" s="201"/>
      <c r="D464" s="104"/>
      <c r="E464" s="104"/>
      <c r="F464" s="104"/>
      <c r="G464" s="104"/>
      <c r="H464" s="104"/>
    </row>
    <row r="465" spans="1:8" ht="35.1" customHeight="1">
      <c r="A465" s="211"/>
      <c r="B465" s="104"/>
      <c r="C465" s="201"/>
      <c r="D465" s="104"/>
      <c r="E465" s="104"/>
      <c r="F465" s="104"/>
      <c r="G465" s="104"/>
      <c r="H465" s="104"/>
    </row>
    <row r="466" spans="1:8" ht="35.1" customHeight="1">
      <c r="A466" s="211"/>
      <c r="B466" s="104"/>
      <c r="C466" s="201"/>
      <c r="D466" s="104"/>
      <c r="E466" s="104"/>
      <c r="F466" s="104"/>
      <c r="G466" s="104"/>
      <c r="H466" s="104"/>
    </row>
    <row r="467" spans="1:8" ht="35.1" customHeight="1">
      <c r="A467" s="211"/>
      <c r="B467" s="104"/>
      <c r="C467" s="201"/>
      <c r="D467" s="104"/>
      <c r="E467" s="104"/>
      <c r="F467" s="104"/>
      <c r="G467" s="104"/>
      <c r="H467" s="104"/>
    </row>
    <row r="468" spans="1:8" ht="35.1" customHeight="1">
      <c r="A468" s="211"/>
      <c r="B468" s="104"/>
      <c r="C468" s="201"/>
      <c r="D468" s="104"/>
      <c r="E468" s="104"/>
      <c r="F468" s="104"/>
      <c r="G468" s="104"/>
      <c r="H468" s="104"/>
    </row>
    <row r="469" spans="1:8" ht="35.1" customHeight="1">
      <c r="A469" s="211"/>
      <c r="B469" s="104"/>
      <c r="C469" s="201"/>
      <c r="D469" s="104"/>
      <c r="E469" s="104"/>
      <c r="F469" s="104"/>
      <c r="G469" s="104"/>
      <c r="H469" s="104"/>
    </row>
    <row r="470" spans="1:8" ht="35.1" customHeight="1">
      <c r="A470" s="211"/>
      <c r="B470" s="104"/>
      <c r="C470" s="201"/>
      <c r="D470" s="104"/>
      <c r="E470" s="104"/>
      <c r="F470" s="104"/>
      <c r="G470" s="104"/>
      <c r="H470" s="104"/>
    </row>
    <row r="471" spans="1:8" ht="35.1" customHeight="1">
      <c r="A471" s="211"/>
      <c r="B471" s="104"/>
      <c r="C471" s="201"/>
      <c r="D471" s="104"/>
      <c r="E471" s="104"/>
      <c r="F471" s="104"/>
      <c r="G471" s="104"/>
      <c r="H471" s="104"/>
    </row>
    <row r="472" spans="1:8" ht="35.1" customHeight="1">
      <c r="A472" s="211"/>
      <c r="B472" s="104"/>
      <c r="C472" s="201"/>
      <c r="D472" s="104"/>
      <c r="E472" s="104"/>
      <c r="F472" s="104"/>
      <c r="G472" s="104"/>
      <c r="H472" s="104"/>
    </row>
    <row r="473" spans="1:8" ht="35.1" customHeight="1">
      <c r="A473" s="211"/>
      <c r="B473" s="104"/>
      <c r="C473" s="201"/>
      <c r="D473" s="104"/>
      <c r="E473" s="104"/>
      <c r="F473" s="104"/>
      <c r="G473" s="104"/>
      <c r="H473" s="104"/>
    </row>
    <row r="474" spans="1:8" ht="35.1" customHeight="1">
      <c r="A474" s="211"/>
      <c r="B474" s="104"/>
      <c r="C474" s="201"/>
      <c r="D474" s="104"/>
      <c r="E474" s="104"/>
      <c r="F474" s="104"/>
      <c r="G474" s="104"/>
      <c r="H474" s="104"/>
    </row>
    <row r="475" spans="1:8" ht="35.1" customHeight="1">
      <c r="A475" s="211"/>
      <c r="B475" s="104"/>
      <c r="C475" s="201"/>
      <c r="D475" s="104"/>
      <c r="E475" s="104"/>
      <c r="F475" s="104"/>
      <c r="G475" s="104"/>
      <c r="H475" s="104"/>
    </row>
    <row r="476" spans="1:8" ht="35.1" customHeight="1">
      <c r="A476" s="211"/>
      <c r="B476" s="104"/>
      <c r="C476" s="201"/>
      <c r="D476" s="104"/>
      <c r="E476" s="104"/>
      <c r="F476" s="104"/>
      <c r="G476" s="104"/>
      <c r="H476" s="104"/>
    </row>
    <row r="477" spans="1:8" ht="35.1" customHeight="1">
      <c r="A477" s="211"/>
      <c r="B477" s="104"/>
      <c r="C477" s="201"/>
      <c r="D477" s="104"/>
      <c r="E477" s="104"/>
      <c r="F477" s="104"/>
      <c r="G477" s="104"/>
      <c r="H477" s="104"/>
    </row>
    <row r="478" spans="1:8" ht="35.1" customHeight="1">
      <c r="A478" s="211"/>
      <c r="B478" s="104"/>
      <c r="C478" s="201"/>
      <c r="D478" s="104"/>
      <c r="E478" s="104"/>
      <c r="F478" s="104"/>
      <c r="G478" s="104"/>
      <c r="H478" s="104"/>
    </row>
    <row r="479" spans="1:8" ht="35.1" customHeight="1">
      <c r="A479" s="211"/>
      <c r="B479" s="104"/>
      <c r="C479" s="201"/>
      <c r="D479" s="104"/>
      <c r="E479" s="104"/>
      <c r="F479" s="104"/>
      <c r="G479" s="104"/>
      <c r="H479" s="104"/>
    </row>
    <row r="480" spans="1:8" ht="35.1" customHeight="1">
      <c r="A480" s="211"/>
      <c r="B480" s="104"/>
      <c r="C480" s="201"/>
      <c r="D480" s="104"/>
      <c r="E480" s="104"/>
      <c r="F480" s="104"/>
      <c r="G480" s="104"/>
      <c r="H480" s="104"/>
    </row>
    <row r="481" spans="1:8" ht="35.1" customHeight="1">
      <c r="A481" s="211"/>
      <c r="B481" s="104"/>
      <c r="C481" s="201"/>
      <c r="D481" s="104"/>
      <c r="E481" s="104"/>
      <c r="F481" s="104"/>
      <c r="G481" s="104"/>
      <c r="H481" s="104"/>
    </row>
    <row r="482" spans="1:8" ht="35.1" customHeight="1">
      <c r="A482" s="211"/>
      <c r="B482" s="104"/>
      <c r="C482" s="201"/>
      <c r="D482" s="104"/>
      <c r="E482" s="104"/>
      <c r="F482" s="104"/>
      <c r="G482" s="104"/>
      <c r="H482" s="104"/>
    </row>
    <row r="483" spans="1:8" ht="35.1" customHeight="1">
      <c r="A483" s="211"/>
      <c r="B483" s="104"/>
      <c r="C483" s="201"/>
      <c r="D483" s="104"/>
      <c r="E483" s="104"/>
      <c r="F483" s="104"/>
      <c r="G483" s="104"/>
      <c r="H483" s="104"/>
    </row>
    <row r="484" spans="1:8" ht="35.1" customHeight="1">
      <c r="A484" s="211"/>
      <c r="B484" s="104"/>
      <c r="C484" s="201"/>
      <c r="D484" s="104"/>
      <c r="E484" s="104"/>
      <c r="F484" s="104"/>
      <c r="G484" s="104"/>
      <c r="H484" s="104"/>
    </row>
    <row r="485" spans="1:8" ht="35.1" customHeight="1">
      <c r="A485" s="211"/>
      <c r="B485" s="104"/>
      <c r="C485" s="201"/>
      <c r="D485" s="104"/>
      <c r="E485" s="104"/>
      <c r="F485" s="104"/>
      <c r="G485" s="104"/>
      <c r="H485" s="104"/>
    </row>
    <row r="486" spans="1:8" ht="35.1" customHeight="1">
      <c r="A486" s="211"/>
      <c r="B486" s="104"/>
      <c r="C486" s="201"/>
      <c r="D486" s="104"/>
      <c r="E486" s="104"/>
      <c r="F486" s="104"/>
      <c r="G486" s="104"/>
      <c r="H486" s="104"/>
    </row>
    <row r="487" spans="1:8" ht="35.1" customHeight="1">
      <c r="A487" s="211"/>
      <c r="B487" s="104"/>
      <c r="C487" s="201"/>
      <c r="D487" s="104"/>
      <c r="E487" s="104"/>
      <c r="F487" s="104"/>
      <c r="G487" s="104"/>
      <c r="H487" s="104"/>
    </row>
    <row r="488" spans="1:8" ht="35.1" customHeight="1">
      <c r="A488" s="211"/>
      <c r="B488" s="104"/>
      <c r="C488" s="201"/>
      <c r="D488" s="104"/>
      <c r="E488" s="104"/>
      <c r="F488" s="104"/>
      <c r="G488" s="104"/>
      <c r="H488" s="104"/>
    </row>
    <row r="489" spans="1:8" ht="35.1" customHeight="1">
      <c r="A489" s="211"/>
      <c r="B489" s="104"/>
      <c r="C489" s="201"/>
      <c r="D489" s="104"/>
      <c r="E489" s="104"/>
      <c r="F489" s="104"/>
      <c r="G489" s="104"/>
      <c r="H489" s="104"/>
    </row>
    <row r="490" spans="1:8" ht="35.1" customHeight="1">
      <c r="A490" s="211"/>
      <c r="B490" s="104"/>
      <c r="C490" s="201"/>
      <c r="D490" s="104"/>
      <c r="E490" s="104"/>
      <c r="F490" s="104"/>
      <c r="G490" s="104"/>
      <c r="H490" s="104"/>
    </row>
    <row r="491" spans="1:8" ht="35.1" customHeight="1">
      <c r="A491" s="211"/>
      <c r="B491" s="104"/>
      <c r="C491" s="201"/>
      <c r="D491" s="104"/>
      <c r="E491" s="104"/>
      <c r="F491" s="104"/>
      <c r="G491" s="104"/>
      <c r="H491" s="104"/>
    </row>
    <row r="492" spans="1:8" ht="35.1" customHeight="1">
      <c r="A492" s="211"/>
      <c r="B492" s="104"/>
      <c r="C492" s="201"/>
      <c r="D492" s="104"/>
      <c r="E492" s="104"/>
      <c r="F492" s="104"/>
      <c r="G492" s="104"/>
      <c r="H492" s="104"/>
    </row>
    <row r="493" spans="1:8" ht="35.1" customHeight="1">
      <c r="A493" s="211"/>
      <c r="B493" s="104"/>
      <c r="C493" s="201"/>
      <c r="D493" s="104"/>
      <c r="E493" s="104"/>
      <c r="F493" s="104"/>
      <c r="G493" s="104"/>
      <c r="H493" s="104"/>
    </row>
    <row r="494" spans="1:8" ht="35.1" customHeight="1">
      <c r="A494" s="211"/>
      <c r="B494" s="104"/>
      <c r="C494" s="201"/>
      <c r="D494" s="104"/>
      <c r="E494" s="104"/>
      <c r="F494" s="104"/>
      <c r="G494" s="104"/>
      <c r="H494" s="104"/>
    </row>
    <row r="495" spans="1:8" ht="35.1" customHeight="1">
      <c r="A495" s="211"/>
      <c r="B495" s="104"/>
      <c r="C495" s="201"/>
      <c r="D495" s="104"/>
      <c r="E495" s="104"/>
      <c r="F495" s="104"/>
      <c r="G495" s="104"/>
      <c r="H495" s="104"/>
    </row>
    <row r="496" spans="1:8" ht="35.1" customHeight="1">
      <c r="A496" s="211"/>
      <c r="B496" s="104"/>
      <c r="C496" s="201"/>
      <c r="D496" s="104"/>
      <c r="E496" s="104"/>
      <c r="F496" s="104"/>
      <c r="G496" s="104"/>
      <c r="H496" s="104"/>
    </row>
    <row r="497" spans="1:8" ht="35.1" customHeight="1">
      <c r="A497" s="211"/>
      <c r="B497" s="104"/>
      <c r="C497" s="201"/>
      <c r="D497" s="104"/>
      <c r="E497" s="104"/>
      <c r="F497" s="104"/>
      <c r="G497" s="104"/>
      <c r="H497" s="104"/>
    </row>
    <row r="498" spans="1:8" ht="35.1" customHeight="1">
      <c r="A498" s="211"/>
      <c r="B498" s="104"/>
      <c r="C498" s="201"/>
      <c r="D498" s="104"/>
      <c r="E498" s="104"/>
      <c r="F498" s="104"/>
      <c r="G498" s="104"/>
      <c r="H498" s="104"/>
    </row>
    <row r="499" spans="1:8" ht="35.1" customHeight="1">
      <c r="A499" s="211"/>
      <c r="B499" s="104"/>
      <c r="C499" s="201"/>
      <c r="D499" s="104"/>
      <c r="E499" s="104"/>
      <c r="F499" s="104"/>
      <c r="G499" s="104"/>
      <c r="H499" s="104"/>
    </row>
    <row r="500" spans="1:8" ht="35.1" customHeight="1">
      <c r="A500" s="211"/>
      <c r="B500" s="104"/>
      <c r="C500" s="201"/>
      <c r="D500" s="104"/>
      <c r="E500" s="104"/>
      <c r="F500" s="104"/>
      <c r="G500" s="104"/>
      <c r="H500" s="104"/>
    </row>
    <row r="501" spans="1:8" ht="35.1" customHeight="1">
      <c r="A501" s="211"/>
      <c r="B501" s="104"/>
      <c r="C501" s="201"/>
      <c r="D501" s="104"/>
      <c r="E501" s="104"/>
      <c r="F501" s="104"/>
      <c r="G501" s="104"/>
      <c r="H501" s="104"/>
    </row>
    <row r="502" spans="1:8" ht="35.1" customHeight="1">
      <c r="A502" s="211"/>
      <c r="B502" s="104"/>
      <c r="C502" s="201"/>
      <c r="D502" s="104"/>
      <c r="E502" s="104"/>
      <c r="F502" s="104"/>
      <c r="G502" s="104"/>
      <c r="H502" s="104"/>
    </row>
    <row r="503" spans="1:8" ht="35.1" customHeight="1">
      <c r="A503" s="211"/>
      <c r="B503" s="104"/>
      <c r="C503" s="201"/>
      <c r="D503" s="104"/>
      <c r="E503" s="104"/>
      <c r="F503" s="104"/>
      <c r="G503" s="104"/>
      <c r="H503" s="104"/>
    </row>
    <row r="504" spans="1:8" ht="35.1" customHeight="1">
      <c r="A504" s="211"/>
      <c r="B504" s="104"/>
      <c r="C504" s="201"/>
      <c r="D504" s="104"/>
      <c r="E504" s="104"/>
      <c r="F504" s="104"/>
      <c r="G504" s="104"/>
      <c r="H504" s="104"/>
    </row>
    <row r="505" spans="1:8" ht="35.1" customHeight="1">
      <c r="A505" s="211"/>
      <c r="B505" s="104"/>
      <c r="C505" s="201"/>
      <c r="D505" s="104"/>
      <c r="E505" s="104"/>
      <c r="F505" s="104"/>
      <c r="G505" s="104"/>
      <c r="H505" s="104"/>
    </row>
    <row r="506" spans="1:8" ht="35.1" customHeight="1">
      <c r="A506" s="211"/>
      <c r="B506" s="104"/>
      <c r="C506" s="201"/>
      <c r="D506" s="104"/>
      <c r="E506" s="104"/>
      <c r="F506" s="104"/>
      <c r="G506" s="104"/>
      <c r="H506" s="104"/>
    </row>
    <row r="507" spans="1:8" ht="35.1" customHeight="1">
      <c r="A507" s="211"/>
      <c r="B507" s="104"/>
      <c r="C507" s="201"/>
      <c r="D507" s="104"/>
      <c r="E507" s="104"/>
      <c r="F507" s="104"/>
      <c r="G507" s="104"/>
      <c r="H507" s="104"/>
    </row>
    <row r="508" spans="1:8" ht="35.1" customHeight="1">
      <c r="A508" s="211"/>
      <c r="B508" s="104"/>
      <c r="C508" s="201"/>
      <c r="D508" s="104"/>
      <c r="E508" s="104"/>
      <c r="F508" s="104"/>
      <c r="G508" s="104"/>
      <c r="H508" s="104"/>
    </row>
    <row r="509" spans="1:8" ht="35.1" customHeight="1">
      <c r="A509" s="211"/>
      <c r="B509" s="104"/>
      <c r="C509" s="201"/>
      <c r="D509" s="104"/>
      <c r="E509" s="104"/>
      <c r="F509" s="104"/>
      <c r="G509" s="104"/>
      <c r="H509" s="104"/>
    </row>
    <row r="510" spans="1:8" ht="35.1" customHeight="1">
      <c r="A510" s="211"/>
      <c r="B510" s="104"/>
      <c r="C510" s="201"/>
      <c r="D510" s="104"/>
      <c r="E510" s="104"/>
      <c r="F510" s="104"/>
      <c r="G510" s="104"/>
      <c r="H510" s="104"/>
    </row>
    <row r="511" spans="1:8" ht="35.1" customHeight="1">
      <c r="A511" s="211"/>
      <c r="B511" s="104"/>
      <c r="C511" s="201"/>
      <c r="D511" s="104"/>
      <c r="E511" s="104"/>
      <c r="F511" s="104"/>
      <c r="G511" s="104"/>
      <c r="H511" s="104"/>
    </row>
    <row r="512" spans="1:8" ht="35.1" customHeight="1">
      <c r="A512" s="211"/>
      <c r="B512" s="104"/>
      <c r="C512" s="201"/>
      <c r="D512" s="104"/>
      <c r="E512" s="104"/>
      <c r="F512" s="104"/>
      <c r="G512" s="104"/>
      <c r="H512" s="104"/>
    </row>
    <row r="513" spans="1:8" ht="35.1" customHeight="1">
      <c r="A513" s="211"/>
      <c r="B513" s="104"/>
      <c r="C513" s="201"/>
      <c r="D513" s="104"/>
      <c r="E513" s="104"/>
      <c r="F513" s="104"/>
      <c r="G513" s="104"/>
      <c r="H513" s="104"/>
    </row>
    <row r="514" spans="1:8" ht="35.1" customHeight="1">
      <c r="A514" s="211"/>
      <c r="B514" s="104"/>
      <c r="C514" s="201"/>
      <c r="D514" s="104"/>
      <c r="E514" s="104"/>
      <c r="F514" s="104"/>
      <c r="G514" s="104"/>
      <c r="H514" s="104"/>
    </row>
    <row r="515" spans="1:8" ht="35.1" customHeight="1">
      <c r="A515" s="211"/>
      <c r="B515" s="104"/>
      <c r="C515" s="201"/>
      <c r="D515" s="104"/>
      <c r="E515" s="104"/>
      <c r="F515" s="104"/>
      <c r="G515" s="104"/>
      <c r="H515" s="104"/>
    </row>
    <row r="516" spans="1:8" ht="35.1" customHeight="1">
      <c r="A516" s="211"/>
      <c r="B516" s="104"/>
      <c r="C516" s="201"/>
      <c r="D516" s="104"/>
      <c r="E516" s="104"/>
      <c r="F516" s="104"/>
      <c r="G516" s="104"/>
      <c r="H516" s="104"/>
    </row>
    <row r="517" spans="1:8" ht="35.1" customHeight="1">
      <c r="A517" s="211"/>
      <c r="B517" s="104"/>
      <c r="C517" s="201"/>
      <c r="D517" s="104"/>
      <c r="E517" s="104"/>
      <c r="F517" s="104"/>
      <c r="G517" s="104"/>
      <c r="H517" s="104"/>
    </row>
    <row r="518" spans="1:8" ht="35.1" customHeight="1">
      <c r="A518" s="211"/>
      <c r="B518" s="104"/>
      <c r="C518" s="201"/>
      <c r="D518" s="104"/>
      <c r="E518" s="104"/>
      <c r="F518" s="104"/>
      <c r="G518" s="104"/>
      <c r="H518" s="104"/>
    </row>
    <row r="519" spans="1:8" ht="35.1" customHeight="1">
      <c r="A519" s="211"/>
      <c r="B519" s="104"/>
      <c r="C519" s="201"/>
      <c r="D519" s="104"/>
      <c r="E519" s="104"/>
      <c r="F519" s="104"/>
      <c r="G519" s="104"/>
      <c r="H519" s="104"/>
    </row>
    <row r="520" spans="1:8" ht="35.1" customHeight="1">
      <c r="A520" s="211"/>
      <c r="B520" s="104"/>
      <c r="C520" s="201"/>
      <c r="D520" s="104"/>
      <c r="E520" s="104"/>
      <c r="F520" s="104"/>
      <c r="G520" s="104"/>
      <c r="H520" s="104"/>
    </row>
    <row r="521" spans="1:8" ht="35.1" customHeight="1">
      <c r="A521" s="211"/>
      <c r="B521" s="104"/>
      <c r="C521" s="201"/>
      <c r="D521" s="104"/>
      <c r="E521" s="104"/>
      <c r="F521" s="104"/>
      <c r="G521" s="104"/>
      <c r="H521" s="104"/>
    </row>
    <row r="522" spans="1:8" ht="35.1" customHeight="1">
      <c r="A522" s="211"/>
      <c r="B522" s="104"/>
      <c r="C522" s="201"/>
      <c r="D522" s="104"/>
      <c r="E522" s="104"/>
      <c r="F522" s="104"/>
      <c r="G522" s="104"/>
      <c r="H522" s="104"/>
    </row>
    <row r="523" spans="1:8" ht="35.1" customHeight="1">
      <c r="A523" s="211"/>
      <c r="B523" s="104"/>
      <c r="C523" s="201"/>
      <c r="D523" s="104"/>
      <c r="E523" s="104"/>
      <c r="F523" s="104"/>
      <c r="G523" s="104"/>
      <c r="H523" s="104"/>
    </row>
    <row r="524" spans="1:8" ht="35.1" customHeight="1">
      <c r="A524" s="211"/>
      <c r="B524" s="104"/>
      <c r="C524" s="201"/>
      <c r="D524" s="104"/>
      <c r="E524" s="104"/>
      <c r="F524" s="104"/>
      <c r="G524" s="104"/>
      <c r="H524" s="104"/>
    </row>
    <row r="525" spans="1:8" ht="35.1" customHeight="1">
      <c r="A525" s="211"/>
      <c r="B525" s="104"/>
      <c r="C525" s="201"/>
      <c r="D525" s="104"/>
      <c r="E525" s="104"/>
      <c r="F525" s="104"/>
      <c r="G525" s="104"/>
      <c r="H525" s="104"/>
    </row>
    <row r="526" spans="1:8" ht="35.1" customHeight="1">
      <c r="A526" s="211"/>
      <c r="B526" s="104"/>
      <c r="C526" s="201"/>
      <c r="D526" s="104"/>
      <c r="E526" s="104"/>
      <c r="F526" s="104"/>
      <c r="G526" s="104"/>
      <c r="H526" s="104"/>
    </row>
    <row r="527" spans="1:8" ht="35.1" customHeight="1">
      <c r="A527" s="211"/>
      <c r="B527" s="104"/>
      <c r="C527" s="201"/>
      <c r="D527" s="104"/>
      <c r="E527" s="104"/>
      <c r="F527" s="104"/>
      <c r="G527" s="104"/>
      <c r="H527" s="104"/>
    </row>
    <row r="528" spans="1:8" ht="35.1" customHeight="1">
      <c r="A528" s="211"/>
      <c r="B528" s="104"/>
      <c r="C528" s="201"/>
      <c r="D528" s="104"/>
      <c r="E528" s="104"/>
      <c r="F528" s="104"/>
      <c r="G528" s="104"/>
      <c r="H528" s="104"/>
    </row>
    <row r="529" spans="1:8" ht="35.1" customHeight="1">
      <c r="A529" s="211"/>
      <c r="B529" s="104"/>
      <c r="C529" s="201"/>
      <c r="D529" s="104"/>
      <c r="E529" s="104"/>
      <c r="F529" s="104"/>
      <c r="G529" s="104"/>
      <c r="H529" s="104"/>
    </row>
    <row r="530" spans="1:8" ht="35.1" customHeight="1">
      <c r="A530" s="211"/>
      <c r="B530" s="104"/>
      <c r="C530" s="201"/>
      <c r="D530" s="104"/>
      <c r="E530" s="104"/>
      <c r="F530" s="104"/>
      <c r="G530" s="104"/>
      <c r="H530" s="104"/>
    </row>
    <row r="531" spans="1:8" ht="35.1" customHeight="1">
      <c r="A531" s="211"/>
      <c r="B531" s="104"/>
      <c r="C531" s="201"/>
      <c r="D531" s="104"/>
      <c r="E531" s="104"/>
      <c r="F531" s="104"/>
      <c r="G531" s="104"/>
      <c r="H531" s="104"/>
    </row>
    <row r="532" spans="1:8" ht="35.1" customHeight="1">
      <c r="A532" s="211"/>
      <c r="B532" s="104"/>
      <c r="C532" s="201"/>
      <c r="D532" s="104"/>
      <c r="E532" s="104"/>
      <c r="F532" s="104"/>
      <c r="G532" s="104"/>
      <c r="H532" s="104"/>
    </row>
    <row r="533" spans="1:8" ht="35.1" customHeight="1">
      <c r="A533" s="211"/>
      <c r="B533" s="104"/>
      <c r="C533" s="201"/>
      <c r="D533" s="104"/>
      <c r="E533" s="104"/>
      <c r="F533" s="104"/>
      <c r="G533" s="104"/>
      <c r="H533" s="104"/>
    </row>
    <row r="534" spans="1:8" ht="35.1" customHeight="1">
      <c r="A534" s="211"/>
      <c r="B534" s="104"/>
      <c r="C534" s="201"/>
      <c r="D534" s="104"/>
      <c r="E534" s="104"/>
      <c r="F534" s="104"/>
      <c r="G534" s="104"/>
      <c r="H534" s="104"/>
    </row>
    <row r="535" spans="1:8" ht="35.1" customHeight="1">
      <c r="A535" s="211"/>
      <c r="B535" s="104"/>
      <c r="C535" s="201"/>
      <c r="D535" s="104"/>
      <c r="E535" s="104"/>
      <c r="F535" s="104"/>
      <c r="G535" s="104"/>
      <c r="H535" s="104"/>
    </row>
    <row r="536" spans="1:8" ht="35.1" customHeight="1">
      <c r="A536" s="211"/>
      <c r="B536" s="104"/>
      <c r="C536" s="201"/>
      <c r="D536" s="104"/>
      <c r="E536" s="104"/>
      <c r="F536" s="104"/>
      <c r="G536" s="104"/>
      <c r="H536" s="104"/>
    </row>
    <row r="537" spans="1:8" ht="35.1" customHeight="1">
      <c r="A537" s="211"/>
      <c r="B537" s="104"/>
      <c r="C537" s="201"/>
      <c r="D537" s="104"/>
      <c r="E537" s="104"/>
      <c r="F537" s="104"/>
      <c r="G537" s="104"/>
      <c r="H537" s="104"/>
    </row>
    <row r="538" spans="1:8" ht="35.1" customHeight="1">
      <c r="A538" s="211"/>
      <c r="B538" s="104"/>
      <c r="C538" s="201"/>
      <c r="D538" s="104"/>
      <c r="E538" s="104"/>
      <c r="F538" s="104"/>
      <c r="G538" s="104"/>
      <c r="H538" s="104"/>
    </row>
    <row r="539" spans="1:8" ht="35.1" customHeight="1">
      <c r="A539" s="211"/>
      <c r="B539" s="104"/>
      <c r="C539" s="201"/>
      <c r="D539" s="104"/>
      <c r="E539" s="104"/>
      <c r="F539" s="104"/>
      <c r="G539" s="104"/>
      <c r="H539" s="104"/>
    </row>
    <row r="540" spans="1:8" ht="35.1" customHeight="1">
      <c r="A540" s="211"/>
      <c r="B540" s="104"/>
      <c r="C540" s="201"/>
      <c r="D540" s="104"/>
      <c r="E540" s="104"/>
      <c r="F540" s="104"/>
      <c r="G540" s="104"/>
      <c r="H540" s="104"/>
    </row>
    <row r="541" spans="1:8" ht="35.1" customHeight="1">
      <c r="A541" s="211"/>
      <c r="B541" s="104"/>
      <c r="C541" s="201"/>
      <c r="D541" s="104"/>
      <c r="E541" s="104"/>
      <c r="F541" s="104"/>
      <c r="G541" s="104"/>
      <c r="H541" s="104"/>
    </row>
    <row r="542" spans="1:8" ht="35.1" customHeight="1">
      <c r="A542" s="211"/>
      <c r="B542" s="104"/>
      <c r="C542" s="201"/>
      <c r="D542" s="104"/>
      <c r="E542" s="104"/>
      <c r="F542" s="104"/>
      <c r="G542" s="104"/>
      <c r="H542" s="104"/>
    </row>
    <row r="543" spans="1:8" ht="35.1" customHeight="1">
      <c r="A543" s="211"/>
      <c r="B543" s="104"/>
      <c r="C543" s="201"/>
      <c r="D543" s="104"/>
      <c r="E543" s="104"/>
      <c r="F543" s="104"/>
      <c r="G543" s="104"/>
      <c r="H543" s="104"/>
    </row>
    <row r="544" spans="1:8" ht="35.1" customHeight="1">
      <c r="A544" s="211"/>
      <c r="B544" s="104"/>
      <c r="C544" s="201"/>
      <c r="D544" s="104"/>
      <c r="E544" s="104"/>
      <c r="F544" s="104"/>
      <c r="G544" s="104"/>
      <c r="H544" s="104"/>
    </row>
    <row r="545" spans="1:8" ht="35.1" customHeight="1">
      <c r="A545" s="211"/>
      <c r="B545" s="104"/>
      <c r="C545" s="201"/>
      <c r="D545" s="104"/>
      <c r="E545" s="104"/>
      <c r="F545" s="104"/>
      <c r="G545" s="104"/>
      <c r="H545" s="104"/>
    </row>
    <row r="546" spans="1:8" ht="35.1" customHeight="1">
      <c r="A546" s="211"/>
      <c r="B546" s="104"/>
      <c r="C546" s="201"/>
      <c r="D546" s="104"/>
      <c r="E546" s="104"/>
      <c r="F546" s="104"/>
      <c r="G546" s="104"/>
      <c r="H546" s="104"/>
    </row>
    <row r="547" spans="1:8" ht="35.1" customHeight="1">
      <c r="A547" s="211"/>
      <c r="B547" s="104"/>
      <c r="C547" s="201"/>
      <c r="D547" s="104"/>
      <c r="E547" s="104"/>
      <c r="F547" s="104"/>
      <c r="G547" s="104"/>
      <c r="H547" s="104"/>
    </row>
    <row r="548" spans="1:8" ht="35.1" customHeight="1">
      <c r="A548" s="211"/>
      <c r="B548" s="104"/>
      <c r="C548" s="201"/>
      <c r="D548" s="104"/>
      <c r="E548" s="104"/>
      <c r="F548" s="104"/>
      <c r="G548" s="104"/>
      <c r="H548" s="104"/>
    </row>
    <row r="549" spans="1:8" ht="35.1" customHeight="1">
      <c r="A549" s="211"/>
      <c r="B549" s="104"/>
      <c r="C549" s="201"/>
      <c r="D549" s="104"/>
      <c r="E549" s="104"/>
      <c r="F549" s="104"/>
      <c r="G549" s="104"/>
      <c r="H549" s="104"/>
    </row>
    <row r="550" spans="1:8" ht="35.1" customHeight="1">
      <c r="A550" s="211"/>
      <c r="B550" s="104"/>
      <c r="C550" s="201"/>
      <c r="D550" s="104"/>
      <c r="E550" s="104"/>
      <c r="F550" s="104"/>
      <c r="G550" s="104"/>
      <c r="H550" s="104"/>
    </row>
    <row r="551" spans="1:8" ht="35.1" customHeight="1">
      <c r="A551" s="211"/>
      <c r="B551" s="104"/>
      <c r="C551" s="201"/>
      <c r="D551" s="104"/>
      <c r="E551" s="104"/>
      <c r="F551" s="104"/>
      <c r="G551" s="104"/>
      <c r="H551" s="104"/>
    </row>
    <row r="552" spans="1:8" ht="35.1" customHeight="1">
      <c r="A552" s="211"/>
      <c r="B552" s="104"/>
      <c r="C552" s="201"/>
      <c r="D552" s="104"/>
      <c r="E552" s="104"/>
      <c r="F552" s="104"/>
      <c r="G552" s="104"/>
      <c r="H552" s="104"/>
    </row>
    <row r="553" spans="1:8" ht="35.1" customHeight="1">
      <c r="A553" s="211"/>
      <c r="B553" s="104"/>
      <c r="C553" s="201"/>
      <c r="D553" s="104"/>
      <c r="E553" s="104"/>
      <c r="F553" s="104"/>
      <c r="G553" s="104"/>
      <c r="H553" s="104"/>
    </row>
    <row r="554" spans="1:8" ht="35.1" customHeight="1">
      <c r="A554" s="211"/>
      <c r="B554" s="104"/>
      <c r="C554" s="201"/>
      <c r="D554" s="104"/>
      <c r="E554" s="104"/>
      <c r="F554" s="104"/>
      <c r="G554" s="104"/>
      <c r="H554" s="104"/>
    </row>
    <row r="555" spans="1:8" ht="35.1" customHeight="1">
      <c r="A555" s="211"/>
      <c r="B555" s="104"/>
      <c r="C555" s="201"/>
      <c r="D555" s="104"/>
      <c r="E555" s="104"/>
      <c r="F555" s="104"/>
      <c r="G555" s="104"/>
      <c r="H555" s="104"/>
    </row>
    <row r="556" spans="1:8" ht="35.1" customHeight="1">
      <c r="A556" s="211"/>
      <c r="B556" s="104"/>
      <c r="C556" s="201"/>
      <c r="D556" s="104"/>
      <c r="E556" s="104"/>
      <c r="F556" s="104"/>
      <c r="G556" s="104"/>
      <c r="H556" s="104"/>
    </row>
    <row r="557" spans="1:8" ht="35.1" customHeight="1">
      <c r="A557" s="211"/>
      <c r="B557" s="104"/>
      <c r="C557" s="201"/>
      <c r="D557" s="104"/>
      <c r="E557" s="104"/>
      <c r="F557" s="104"/>
      <c r="G557" s="104"/>
      <c r="H557" s="104"/>
    </row>
    <row r="558" spans="1:8" ht="35.1" customHeight="1">
      <c r="A558" s="211"/>
      <c r="B558" s="104"/>
      <c r="C558" s="201"/>
      <c r="D558" s="104"/>
      <c r="E558" s="104"/>
      <c r="F558" s="104"/>
      <c r="G558" s="104"/>
      <c r="H558" s="104"/>
    </row>
    <row r="559" spans="1:8" ht="35.1" customHeight="1">
      <c r="A559" s="211"/>
      <c r="B559" s="104"/>
      <c r="C559" s="201"/>
      <c r="D559" s="104"/>
      <c r="E559" s="104"/>
      <c r="F559" s="104"/>
      <c r="G559" s="104"/>
      <c r="H559" s="104"/>
    </row>
    <row r="560" spans="1:8" ht="35.1" customHeight="1">
      <c r="A560" s="211"/>
      <c r="B560" s="104"/>
      <c r="C560" s="201"/>
      <c r="D560" s="104"/>
      <c r="E560" s="104"/>
      <c r="F560" s="104"/>
      <c r="G560" s="104"/>
      <c r="H560" s="104"/>
    </row>
    <row r="561" spans="1:8" ht="35.1" customHeight="1">
      <c r="A561" s="211"/>
      <c r="B561" s="104"/>
      <c r="C561" s="201"/>
      <c r="D561" s="104"/>
      <c r="E561" s="104"/>
      <c r="F561" s="104"/>
      <c r="G561" s="104"/>
      <c r="H561" s="104"/>
    </row>
    <row r="562" spans="1:8" ht="35.1" customHeight="1">
      <c r="A562" s="211"/>
      <c r="B562" s="104"/>
      <c r="C562" s="201"/>
      <c r="D562" s="104"/>
      <c r="E562" s="104"/>
      <c r="F562" s="104"/>
      <c r="G562" s="104"/>
      <c r="H562" s="104"/>
    </row>
    <row r="563" spans="1:8" ht="35.1" customHeight="1">
      <c r="A563" s="211"/>
      <c r="B563" s="104"/>
      <c r="C563" s="201"/>
      <c r="D563" s="104"/>
      <c r="E563" s="104"/>
      <c r="F563" s="104"/>
      <c r="G563" s="104"/>
      <c r="H563" s="104"/>
    </row>
    <row r="564" spans="1:8" ht="35.1" customHeight="1">
      <c r="A564" s="211"/>
      <c r="B564" s="104"/>
      <c r="C564" s="201"/>
      <c r="D564" s="104"/>
      <c r="E564" s="104"/>
      <c r="F564" s="104"/>
      <c r="G564" s="104"/>
      <c r="H564" s="104"/>
    </row>
    <row r="565" spans="1:8" ht="35.1" customHeight="1">
      <c r="A565" s="211"/>
      <c r="B565" s="104"/>
      <c r="C565" s="201"/>
      <c r="D565" s="104"/>
      <c r="E565" s="104"/>
      <c r="F565" s="104"/>
      <c r="G565" s="104"/>
      <c r="H565" s="104"/>
    </row>
    <row r="566" spans="1:8" ht="35.1" customHeight="1">
      <c r="A566" s="211"/>
      <c r="B566" s="104"/>
      <c r="C566" s="201"/>
      <c r="D566" s="104"/>
      <c r="E566" s="104"/>
      <c r="F566" s="104"/>
      <c r="G566" s="104"/>
      <c r="H566" s="104"/>
    </row>
    <row r="567" spans="1:8" ht="35.1" customHeight="1">
      <c r="A567" s="211"/>
      <c r="B567" s="104"/>
      <c r="C567" s="201"/>
      <c r="D567" s="104"/>
      <c r="E567" s="104"/>
      <c r="F567" s="104"/>
      <c r="G567" s="104"/>
      <c r="H567" s="104"/>
    </row>
    <row r="568" spans="1:8" ht="35.1" customHeight="1">
      <c r="A568" s="211"/>
      <c r="B568" s="104"/>
      <c r="C568" s="201"/>
      <c r="D568" s="104"/>
      <c r="E568" s="104"/>
      <c r="F568" s="104"/>
      <c r="G568" s="104"/>
      <c r="H568" s="104"/>
    </row>
    <row r="569" spans="1:8" ht="35.1" customHeight="1">
      <c r="A569" s="211"/>
      <c r="B569" s="104"/>
      <c r="C569" s="201"/>
      <c r="D569" s="104"/>
      <c r="E569" s="104"/>
      <c r="F569" s="104"/>
      <c r="G569" s="104"/>
      <c r="H569" s="104"/>
    </row>
    <row r="570" spans="1:8" ht="35.1" customHeight="1">
      <c r="A570" s="211"/>
      <c r="B570" s="104"/>
      <c r="C570" s="201"/>
      <c r="D570" s="104"/>
      <c r="E570" s="104"/>
      <c r="F570" s="104"/>
      <c r="G570" s="104"/>
      <c r="H570" s="104"/>
    </row>
    <row r="571" spans="1:8" ht="35.1" customHeight="1">
      <c r="A571" s="211"/>
      <c r="B571" s="104"/>
      <c r="C571" s="201"/>
      <c r="D571" s="104"/>
      <c r="E571" s="104"/>
      <c r="F571" s="104"/>
      <c r="G571" s="104"/>
      <c r="H571" s="104"/>
    </row>
    <row r="572" spans="1:8" ht="35.1" customHeight="1">
      <c r="A572" s="211"/>
      <c r="B572" s="104"/>
      <c r="C572" s="201"/>
      <c r="D572" s="104"/>
      <c r="E572" s="104"/>
      <c r="F572" s="104"/>
      <c r="G572" s="104"/>
      <c r="H572" s="104"/>
    </row>
    <row r="573" spans="1:8" ht="35.1" customHeight="1">
      <c r="A573" s="211"/>
      <c r="B573" s="104"/>
      <c r="C573" s="201"/>
      <c r="D573" s="104"/>
      <c r="E573" s="104"/>
      <c r="F573" s="104"/>
      <c r="G573" s="104"/>
      <c r="H573" s="104"/>
    </row>
    <row r="574" spans="1:8" ht="35.1" customHeight="1">
      <c r="A574" s="211"/>
      <c r="B574" s="104"/>
      <c r="C574" s="201"/>
      <c r="D574" s="104"/>
      <c r="E574" s="104"/>
      <c r="F574" s="104"/>
      <c r="G574" s="104"/>
      <c r="H574" s="104"/>
    </row>
    <row r="575" spans="1:8" ht="35.1" customHeight="1">
      <c r="A575" s="211"/>
      <c r="B575" s="104"/>
      <c r="C575" s="201"/>
      <c r="D575" s="104"/>
      <c r="E575" s="104"/>
      <c r="F575" s="104"/>
      <c r="G575" s="104"/>
      <c r="H575" s="104"/>
    </row>
    <row r="576" spans="1:8" ht="35.1" customHeight="1">
      <c r="A576" s="211"/>
      <c r="B576" s="104"/>
      <c r="C576" s="201"/>
      <c r="D576" s="104"/>
      <c r="E576" s="104"/>
      <c r="F576" s="104"/>
      <c r="G576" s="104"/>
      <c r="H576" s="104"/>
    </row>
    <row r="577" spans="1:8" ht="35.1" customHeight="1">
      <c r="A577" s="211"/>
      <c r="B577" s="104"/>
      <c r="C577" s="201"/>
      <c r="D577" s="104"/>
      <c r="E577" s="104"/>
      <c r="F577" s="104"/>
      <c r="G577" s="104"/>
      <c r="H577" s="104"/>
    </row>
    <row r="578" spans="1:8" ht="35.1" customHeight="1">
      <c r="A578" s="211"/>
      <c r="B578" s="104"/>
      <c r="C578" s="201"/>
      <c r="D578" s="104"/>
      <c r="E578" s="104"/>
      <c r="F578" s="104"/>
      <c r="G578" s="104"/>
      <c r="H578" s="104"/>
    </row>
    <row r="579" spans="1:8" ht="35.1" customHeight="1">
      <c r="A579" s="211"/>
      <c r="B579" s="104"/>
      <c r="C579" s="201"/>
      <c r="D579" s="104"/>
      <c r="E579" s="104"/>
      <c r="F579" s="104"/>
      <c r="G579" s="104"/>
      <c r="H579" s="104"/>
    </row>
    <row r="580" spans="1:8" ht="35.1" customHeight="1">
      <c r="A580" s="211"/>
      <c r="B580" s="104"/>
      <c r="C580" s="201"/>
      <c r="D580" s="104"/>
      <c r="E580" s="104"/>
      <c r="F580" s="104"/>
      <c r="G580" s="104"/>
      <c r="H580" s="104"/>
    </row>
    <row r="581" spans="1:8" ht="35.1" customHeight="1">
      <c r="A581" s="211"/>
      <c r="B581" s="104"/>
      <c r="C581" s="201"/>
      <c r="D581" s="104"/>
      <c r="E581" s="104"/>
      <c r="F581" s="104"/>
      <c r="G581" s="104"/>
      <c r="H581" s="104"/>
    </row>
    <row r="582" spans="1:8" ht="35.1" customHeight="1">
      <c r="A582" s="211"/>
      <c r="B582" s="104"/>
      <c r="C582" s="201"/>
      <c r="D582" s="104"/>
      <c r="E582" s="104"/>
      <c r="F582" s="104"/>
      <c r="G582" s="104"/>
      <c r="H582" s="104"/>
    </row>
    <row r="583" spans="1:8" ht="35.1" customHeight="1">
      <c r="A583" s="211"/>
      <c r="B583" s="104"/>
      <c r="C583" s="201"/>
      <c r="D583" s="104"/>
      <c r="E583" s="104"/>
      <c r="F583" s="104"/>
      <c r="G583" s="104"/>
      <c r="H583" s="104"/>
    </row>
    <row r="584" spans="1:8" ht="35.1" customHeight="1">
      <c r="A584" s="211"/>
      <c r="B584" s="104"/>
      <c r="C584" s="201"/>
      <c r="D584" s="104"/>
      <c r="E584" s="104"/>
      <c r="F584" s="104"/>
      <c r="G584" s="104"/>
      <c r="H584" s="104"/>
    </row>
    <row r="585" spans="1:8" ht="35.1" customHeight="1">
      <c r="A585" s="211"/>
      <c r="B585" s="104"/>
      <c r="C585" s="201"/>
      <c r="D585" s="104"/>
      <c r="E585" s="104"/>
      <c r="F585" s="104"/>
      <c r="G585" s="104"/>
      <c r="H585" s="104"/>
    </row>
    <row r="586" spans="1:8" ht="35.1" customHeight="1">
      <c r="A586" s="211"/>
      <c r="B586" s="104"/>
      <c r="C586" s="201"/>
      <c r="D586" s="104"/>
      <c r="E586" s="104"/>
      <c r="F586" s="104"/>
      <c r="G586" s="104"/>
      <c r="H586" s="104"/>
    </row>
    <row r="587" spans="1:8" ht="35.1" customHeight="1">
      <c r="A587" s="211"/>
      <c r="B587" s="104"/>
      <c r="C587" s="201"/>
      <c r="D587" s="104"/>
      <c r="E587" s="104"/>
      <c r="F587" s="104"/>
      <c r="G587" s="104"/>
      <c r="H587" s="104"/>
    </row>
    <row r="588" spans="1:8" ht="35.1" customHeight="1">
      <c r="A588" s="211"/>
      <c r="B588" s="104"/>
      <c r="C588" s="201"/>
      <c r="D588" s="104"/>
      <c r="E588" s="104"/>
      <c r="F588" s="104"/>
      <c r="G588" s="104"/>
      <c r="H588" s="104"/>
    </row>
    <row r="589" spans="1:8" ht="35.1" customHeight="1">
      <c r="A589" s="211"/>
      <c r="B589" s="104"/>
      <c r="C589" s="201"/>
      <c r="D589" s="104"/>
      <c r="E589" s="104"/>
      <c r="F589" s="104"/>
      <c r="G589" s="104"/>
      <c r="H589" s="104"/>
    </row>
    <row r="590" spans="1:8" ht="35.1" customHeight="1">
      <c r="A590" s="211"/>
      <c r="B590" s="104"/>
      <c r="C590" s="201"/>
      <c r="D590" s="104"/>
      <c r="E590" s="104"/>
      <c r="F590" s="104"/>
      <c r="G590" s="104"/>
      <c r="H590" s="104"/>
    </row>
    <row r="591" spans="1:8" ht="35.1" customHeight="1">
      <c r="A591" s="211"/>
      <c r="B591" s="104"/>
      <c r="C591" s="201"/>
      <c r="D591" s="104"/>
      <c r="E591" s="104"/>
      <c r="F591" s="104"/>
      <c r="G591" s="104"/>
      <c r="H591" s="104"/>
    </row>
    <row r="592" spans="1:8" ht="35.1" customHeight="1">
      <c r="A592" s="211"/>
      <c r="B592" s="104"/>
      <c r="C592" s="201"/>
      <c r="D592" s="104"/>
      <c r="E592" s="104"/>
      <c r="F592" s="104"/>
      <c r="G592" s="104"/>
      <c r="H592" s="104"/>
    </row>
    <row r="593" spans="1:8" ht="35.1" customHeight="1">
      <c r="A593" s="211"/>
      <c r="B593" s="104"/>
      <c r="C593" s="201"/>
      <c r="D593" s="104"/>
      <c r="E593" s="104"/>
      <c r="F593" s="104"/>
      <c r="G593" s="104"/>
      <c r="H593" s="104"/>
    </row>
    <row r="594" spans="1:8" ht="35.1" customHeight="1">
      <c r="A594" s="211"/>
      <c r="B594" s="104"/>
      <c r="C594" s="201"/>
      <c r="D594" s="104"/>
      <c r="E594" s="104"/>
      <c r="F594" s="104"/>
      <c r="G594" s="104"/>
      <c r="H594" s="104"/>
    </row>
    <row r="595" spans="1:8" ht="35.1" customHeight="1">
      <c r="A595" s="211"/>
      <c r="B595" s="104"/>
      <c r="C595" s="201"/>
      <c r="D595" s="104"/>
      <c r="E595" s="104"/>
      <c r="F595" s="104"/>
      <c r="G595" s="104"/>
      <c r="H595" s="104"/>
    </row>
    <row r="596" spans="1:8" ht="35.1" customHeight="1">
      <c r="A596" s="211"/>
      <c r="B596" s="104"/>
      <c r="C596" s="201"/>
      <c r="D596" s="104"/>
      <c r="E596" s="104"/>
      <c r="F596" s="104"/>
      <c r="G596" s="104"/>
      <c r="H596" s="104"/>
    </row>
    <row r="597" spans="1:8" ht="35.1" customHeight="1">
      <c r="A597" s="211"/>
      <c r="B597" s="104"/>
      <c r="C597" s="201"/>
      <c r="D597" s="104"/>
      <c r="E597" s="104"/>
      <c r="F597" s="104"/>
      <c r="G597" s="104"/>
      <c r="H597" s="104"/>
    </row>
    <row r="598" spans="1:8" ht="35.1" customHeight="1">
      <c r="A598" s="211"/>
      <c r="B598" s="104"/>
      <c r="C598" s="201"/>
      <c r="D598" s="104"/>
      <c r="E598" s="104"/>
      <c r="F598" s="104"/>
      <c r="G598" s="104"/>
      <c r="H598" s="104"/>
    </row>
    <row r="599" spans="1:8" ht="35.1" customHeight="1">
      <c r="A599" s="211"/>
      <c r="B599" s="104"/>
      <c r="C599" s="201"/>
      <c r="D599" s="104"/>
      <c r="E599" s="104"/>
      <c r="F599" s="104"/>
      <c r="G599" s="104"/>
      <c r="H599" s="104"/>
    </row>
    <row r="600" spans="1:8" ht="35.1" customHeight="1">
      <c r="A600" s="211"/>
      <c r="B600" s="104"/>
      <c r="C600" s="201"/>
      <c r="D600" s="104"/>
      <c r="E600" s="104"/>
      <c r="F600" s="104"/>
      <c r="G600" s="104"/>
      <c r="H600" s="104"/>
    </row>
    <row r="601" spans="1:8" ht="35.1" customHeight="1">
      <c r="A601" s="211"/>
      <c r="B601" s="104"/>
      <c r="C601" s="201"/>
      <c r="D601" s="104"/>
      <c r="E601" s="104"/>
      <c r="F601" s="104"/>
      <c r="G601" s="104"/>
      <c r="H601" s="104"/>
    </row>
    <row r="602" spans="1:8" ht="35.1" customHeight="1">
      <c r="A602" s="211"/>
      <c r="B602" s="104"/>
      <c r="C602" s="201"/>
      <c r="D602" s="104"/>
      <c r="E602" s="104"/>
      <c r="F602" s="104"/>
      <c r="G602" s="104"/>
      <c r="H602" s="104"/>
    </row>
    <row r="603" spans="1:8" ht="35.1" customHeight="1">
      <c r="A603" s="211"/>
      <c r="B603" s="104"/>
      <c r="C603" s="201"/>
      <c r="D603" s="104"/>
      <c r="E603" s="104"/>
      <c r="F603" s="104"/>
      <c r="G603" s="104"/>
      <c r="H603" s="104"/>
    </row>
    <row r="604" spans="1:8" ht="35.1" customHeight="1">
      <c r="A604" s="211"/>
      <c r="B604" s="104"/>
      <c r="C604" s="201"/>
      <c r="D604" s="104"/>
      <c r="E604" s="104"/>
      <c r="F604" s="104"/>
      <c r="G604" s="104"/>
      <c r="H604" s="104"/>
    </row>
    <row r="605" spans="1:8" ht="35.1" customHeight="1">
      <c r="A605" s="211"/>
      <c r="B605" s="104"/>
      <c r="C605" s="201"/>
      <c r="D605" s="104"/>
      <c r="E605" s="104"/>
      <c r="F605" s="104"/>
      <c r="G605" s="104"/>
      <c r="H605" s="104"/>
    </row>
    <row r="606" spans="1:8" ht="35.1" customHeight="1">
      <c r="A606" s="211"/>
      <c r="B606" s="104"/>
      <c r="C606" s="201"/>
      <c r="D606" s="104"/>
      <c r="E606" s="104"/>
      <c r="F606" s="104"/>
      <c r="G606" s="104"/>
      <c r="H606" s="104"/>
    </row>
    <row r="607" spans="1:8" ht="35.1" customHeight="1">
      <c r="A607" s="211"/>
      <c r="B607" s="104"/>
      <c r="C607" s="201"/>
      <c r="D607" s="104"/>
      <c r="E607" s="104"/>
      <c r="F607" s="104"/>
      <c r="G607" s="104"/>
      <c r="H607" s="104"/>
    </row>
    <row r="608" spans="1:8" ht="35.1" customHeight="1">
      <c r="A608" s="211"/>
      <c r="B608" s="104"/>
      <c r="C608" s="201"/>
      <c r="D608" s="104"/>
      <c r="E608" s="104"/>
      <c r="F608" s="104"/>
      <c r="G608" s="104"/>
      <c r="H608" s="104"/>
    </row>
    <row r="609" spans="1:8" ht="35.1" customHeight="1">
      <c r="A609" s="211"/>
      <c r="B609" s="104"/>
      <c r="C609" s="201"/>
      <c r="D609" s="104"/>
      <c r="E609" s="104"/>
      <c r="F609" s="104"/>
      <c r="G609" s="104"/>
      <c r="H609" s="104"/>
    </row>
    <row r="610" spans="1:8" ht="35.1" customHeight="1">
      <c r="A610" s="211"/>
      <c r="B610" s="104"/>
      <c r="C610" s="201"/>
      <c r="D610" s="104"/>
      <c r="E610" s="104"/>
      <c r="F610" s="104"/>
      <c r="G610" s="104"/>
      <c r="H610" s="104"/>
    </row>
    <row r="611" spans="1:8" ht="35.1" customHeight="1">
      <c r="A611" s="211"/>
      <c r="B611" s="104"/>
      <c r="C611" s="201"/>
      <c r="D611" s="104"/>
      <c r="E611" s="104"/>
      <c r="F611" s="104"/>
      <c r="G611" s="104"/>
      <c r="H611" s="104"/>
    </row>
    <row r="612" spans="1:8" ht="35.1" customHeight="1">
      <c r="A612" s="211"/>
      <c r="B612" s="104"/>
      <c r="C612" s="201"/>
      <c r="D612" s="104"/>
      <c r="E612" s="104"/>
      <c r="F612" s="104"/>
      <c r="G612" s="104"/>
      <c r="H612" s="104"/>
    </row>
    <row r="613" spans="1:8" ht="35.1" customHeight="1">
      <c r="A613" s="211"/>
      <c r="B613" s="104"/>
      <c r="C613" s="201"/>
      <c r="D613" s="104"/>
      <c r="E613" s="104"/>
      <c r="F613" s="104"/>
      <c r="G613" s="104"/>
      <c r="H613" s="104"/>
    </row>
    <row r="614" spans="1:8" ht="35.1" customHeight="1">
      <c r="A614" s="211"/>
      <c r="B614" s="104"/>
      <c r="C614" s="201"/>
      <c r="D614" s="104"/>
      <c r="E614" s="104"/>
      <c r="F614" s="104"/>
      <c r="G614" s="104"/>
      <c r="H614" s="104"/>
    </row>
    <row r="615" spans="1:8" ht="35.1" customHeight="1">
      <c r="A615" s="211"/>
      <c r="B615" s="104"/>
      <c r="C615" s="201"/>
      <c r="D615" s="104"/>
      <c r="E615" s="104"/>
      <c r="F615" s="104"/>
      <c r="G615" s="104"/>
      <c r="H615" s="104"/>
    </row>
    <row r="616" spans="1:8" ht="35.1" customHeight="1">
      <c r="A616" s="211"/>
      <c r="B616" s="104"/>
      <c r="C616" s="201"/>
      <c r="D616" s="104"/>
      <c r="E616" s="104"/>
      <c r="F616" s="104"/>
      <c r="G616" s="104"/>
      <c r="H616" s="104"/>
    </row>
    <row r="617" spans="1:8" ht="35.1" customHeight="1">
      <c r="A617" s="211"/>
      <c r="B617" s="104"/>
      <c r="C617" s="201"/>
      <c r="D617" s="104"/>
      <c r="E617" s="104"/>
      <c r="F617" s="104"/>
      <c r="G617" s="104"/>
      <c r="H617" s="104"/>
    </row>
    <row r="618" spans="1:8" ht="35.1" customHeight="1">
      <c r="A618" s="211"/>
      <c r="B618" s="104"/>
      <c r="C618" s="201"/>
      <c r="D618" s="104"/>
      <c r="E618" s="104"/>
      <c r="F618" s="104"/>
      <c r="G618" s="104"/>
      <c r="H618" s="104"/>
    </row>
    <row r="619" spans="1:8" ht="35.1" customHeight="1">
      <c r="A619" s="211"/>
      <c r="B619" s="104"/>
      <c r="C619" s="201"/>
      <c r="D619" s="104"/>
      <c r="E619" s="104"/>
      <c r="F619" s="104"/>
      <c r="G619" s="104"/>
      <c r="H619" s="104"/>
    </row>
    <row r="620" spans="1:8" ht="35.1" customHeight="1">
      <c r="A620" s="211"/>
      <c r="B620" s="104"/>
      <c r="C620" s="201"/>
      <c r="D620" s="104"/>
      <c r="E620" s="104"/>
      <c r="F620" s="104"/>
      <c r="G620" s="104"/>
      <c r="H620" s="104"/>
    </row>
    <row r="621" spans="1:8" ht="35.1" customHeight="1">
      <c r="A621" s="211"/>
      <c r="B621" s="104"/>
      <c r="C621" s="201"/>
      <c r="D621" s="104"/>
      <c r="E621" s="104"/>
      <c r="F621" s="104"/>
      <c r="G621" s="104"/>
      <c r="H621" s="104"/>
    </row>
    <row r="622" spans="1:8" ht="35.1" customHeight="1">
      <c r="A622" s="211"/>
      <c r="B622" s="104"/>
      <c r="C622" s="201"/>
      <c r="D622" s="104"/>
      <c r="E622" s="104"/>
      <c r="F622" s="104"/>
      <c r="G622" s="104"/>
      <c r="H622" s="104"/>
    </row>
    <row r="623" spans="1:8" ht="35.1" customHeight="1">
      <c r="A623" s="211"/>
      <c r="B623" s="104"/>
      <c r="C623" s="201"/>
      <c r="D623" s="104"/>
      <c r="E623" s="104"/>
      <c r="F623" s="104"/>
      <c r="G623" s="104"/>
      <c r="H623" s="104"/>
    </row>
    <row r="624" spans="1:8" ht="35.1" customHeight="1">
      <c r="A624" s="211"/>
      <c r="B624" s="104"/>
      <c r="C624" s="201"/>
      <c r="D624" s="104"/>
      <c r="E624" s="104"/>
      <c r="F624" s="104"/>
      <c r="G624" s="104"/>
      <c r="H624" s="104"/>
    </row>
    <row r="625" spans="1:8" ht="35.1" customHeight="1">
      <c r="A625" s="211"/>
      <c r="B625" s="104"/>
      <c r="C625" s="201"/>
      <c r="D625" s="104"/>
      <c r="E625" s="104"/>
      <c r="F625" s="104"/>
      <c r="G625" s="104"/>
      <c r="H625" s="104"/>
    </row>
    <row r="626" spans="1:8" ht="35.1" customHeight="1">
      <c r="A626" s="211"/>
      <c r="B626" s="104"/>
      <c r="C626" s="201"/>
      <c r="D626" s="104"/>
      <c r="E626" s="104"/>
      <c r="F626" s="104"/>
      <c r="G626" s="104"/>
      <c r="H626" s="104"/>
    </row>
    <row r="627" spans="1:8" ht="35.1" customHeight="1">
      <c r="A627" s="211"/>
      <c r="B627" s="104"/>
      <c r="C627" s="201"/>
      <c r="D627" s="104"/>
      <c r="E627" s="104"/>
      <c r="F627" s="104"/>
      <c r="G627" s="104"/>
      <c r="H627" s="104"/>
    </row>
    <row r="628" spans="1:8" ht="35.1" customHeight="1">
      <c r="A628" s="211"/>
      <c r="B628" s="104"/>
      <c r="C628" s="201"/>
      <c r="D628" s="104"/>
      <c r="E628" s="104"/>
      <c r="F628" s="104"/>
      <c r="G628" s="104"/>
      <c r="H628" s="104"/>
    </row>
    <row r="629" spans="1:8" ht="35.1" customHeight="1">
      <c r="A629" s="211"/>
      <c r="B629" s="104"/>
      <c r="C629" s="201"/>
      <c r="D629" s="104"/>
      <c r="E629" s="104"/>
      <c r="F629" s="104"/>
      <c r="G629" s="104"/>
      <c r="H629" s="104"/>
    </row>
    <row r="630" spans="1:8" ht="35.1" customHeight="1">
      <c r="A630" s="211"/>
      <c r="B630" s="104"/>
      <c r="C630" s="201"/>
      <c r="D630" s="104"/>
      <c r="E630" s="104"/>
      <c r="F630" s="104"/>
      <c r="G630" s="104"/>
      <c r="H630" s="104"/>
    </row>
    <row r="631" spans="1:8" ht="35.1" customHeight="1">
      <c r="A631" s="211"/>
      <c r="B631" s="104"/>
      <c r="C631" s="201"/>
      <c r="D631" s="104"/>
      <c r="E631" s="104"/>
      <c r="F631" s="104"/>
      <c r="G631" s="104"/>
      <c r="H631" s="104"/>
    </row>
    <row r="632" spans="1:8" ht="35.1" customHeight="1">
      <c r="A632" s="211"/>
      <c r="B632" s="104"/>
      <c r="C632" s="201"/>
      <c r="D632" s="104"/>
      <c r="E632" s="104"/>
      <c r="F632" s="104"/>
      <c r="G632" s="104"/>
      <c r="H632" s="104"/>
    </row>
    <row r="633" spans="1:8" ht="35.1" customHeight="1">
      <c r="A633" s="211"/>
      <c r="B633" s="104"/>
      <c r="C633" s="201"/>
      <c r="D633" s="104"/>
      <c r="E633" s="104"/>
      <c r="F633" s="104"/>
      <c r="G633" s="104"/>
      <c r="H633" s="104"/>
    </row>
    <row r="634" spans="1:8" ht="35.1" customHeight="1">
      <c r="A634" s="211"/>
      <c r="B634" s="104"/>
      <c r="C634" s="201"/>
      <c r="D634" s="104"/>
      <c r="E634" s="104"/>
      <c r="F634" s="104"/>
      <c r="G634" s="104"/>
      <c r="H634" s="104"/>
    </row>
    <row r="635" spans="1:8" ht="35.1" customHeight="1">
      <c r="A635" s="211"/>
      <c r="B635" s="104"/>
      <c r="C635" s="201"/>
      <c r="D635" s="104"/>
      <c r="E635" s="104"/>
      <c r="F635" s="104"/>
      <c r="G635" s="104"/>
      <c r="H635" s="104"/>
    </row>
    <row r="636" spans="1:8" ht="35.1" customHeight="1">
      <c r="A636" s="211"/>
      <c r="B636" s="104"/>
      <c r="C636" s="201"/>
      <c r="D636" s="104"/>
      <c r="E636" s="104"/>
      <c r="F636" s="104"/>
      <c r="G636" s="104"/>
      <c r="H636" s="104"/>
    </row>
    <row r="637" spans="1:8" ht="35.1" customHeight="1">
      <c r="A637" s="211"/>
      <c r="B637" s="104"/>
      <c r="C637" s="201"/>
      <c r="D637" s="104"/>
      <c r="E637" s="104"/>
      <c r="F637" s="104"/>
      <c r="G637" s="104"/>
      <c r="H637" s="104"/>
    </row>
    <row r="638" spans="1:8" ht="35.1" customHeight="1">
      <c r="A638" s="211"/>
      <c r="B638" s="104"/>
      <c r="C638" s="201"/>
      <c r="D638" s="104"/>
      <c r="E638" s="104"/>
      <c r="F638" s="104"/>
      <c r="G638" s="104"/>
      <c r="H638" s="104"/>
    </row>
    <row r="639" spans="1:8" ht="35.1" customHeight="1">
      <c r="A639" s="211"/>
      <c r="B639" s="104"/>
      <c r="C639" s="201"/>
      <c r="D639" s="104"/>
      <c r="E639" s="104"/>
      <c r="F639" s="104"/>
      <c r="G639" s="104"/>
      <c r="H639" s="104"/>
    </row>
    <row r="640" spans="1:8" ht="35.1" customHeight="1">
      <c r="A640" s="211"/>
      <c r="B640" s="104"/>
      <c r="C640" s="201"/>
      <c r="D640" s="104"/>
      <c r="E640" s="104"/>
      <c r="F640" s="104"/>
      <c r="G640" s="104"/>
      <c r="H640" s="104"/>
    </row>
    <row r="641" spans="1:8" ht="35.1" customHeight="1">
      <c r="A641" s="211"/>
      <c r="B641" s="104"/>
      <c r="C641" s="201"/>
      <c r="D641" s="104"/>
      <c r="E641" s="104"/>
      <c r="F641" s="104"/>
      <c r="G641" s="104"/>
      <c r="H641" s="104"/>
    </row>
    <row r="642" spans="1:8" ht="35.1" customHeight="1">
      <c r="A642" s="211"/>
      <c r="B642" s="104"/>
      <c r="C642" s="201"/>
      <c r="D642" s="104"/>
      <c r="E642" s="104"/>
      <c r="F642" s="104"/>
      <c r="G642" s="104"/>
      <c r="H642" s="104"/>
    </row>
    <row r="643" spans="1:8" ht="35.1" customHeight="1">
      <c r="A643" s="211"/>
      <c r="B643" s="104"/>
      <c r="C643" s="201"/>
      <c r="D643" s="104"/>
      <c r="E643" s="104"/>
      <c r="F643" s="104"/>
      <c r="G643" s="104"/>
      <c r="H643" s="104"/>
    </row>
    <row r="644" spans="1:8" ht="35.1" customHeight="1">
      <c r="A644" s="211"/>
      <c r="B644" s="104"/>
      <c r="C644" s="201"/>
      <c r="D644" s="104"/>
      <c r="E644" s="104"/>
      <c r="F644" s="104"/>
      <c r="G644" s="104"/>
      <c r="H644" s="104"/>
    </row>
    <row r="645" spans="1:8" ht="35.1" customHeight="1">
      <c r="A645" s="211"/>
      <c r="B645" s="104"/>
      <c r="C645" s="201"/>
      <c r="D645" s="104"/>
      <c r="E645" s="104"/>
      <c r="F645" s="104"/>
      <c r="G645" s="104"/>
      <c r="H645" s="104"/>
    </row>
    <row r="646" spans="1:8" ht="35.1" customHeight="1">
      <c r="A646" s="211"/>
      <c r="B646" s="104"/>
      <c r="C646" s="201"/>
      <c r="D646" s="104"/>
      <c r="E646" s="104"/>
      <c r="F646" s="104"/>
      <c r="G646" s="104"/>
      <c r="H646" s="104"/>
    </row>
    <row r="647" spans="1:8" ht="35.1" customHeight="1">
      <c r="A647" s="211"/>
      <c r="B647" s="104"/>
      <c r="C647" s="201"/>
      <c r="D647" s="104"/>
      <c r="E647" s="104"/>
      <c r="F647" s="104"/>
      <c r="G647" s="104"/>
      <c r="H647" s="104"/>
    </row>
    <row r="648" spans="1:8" ht="35.1" customHeight="1">
      <c r="A648" s="211"/>
      <c r="B648" s="104"/>
      <c r="C648" s="201"/>
      <c r="D648" s="104"/>
      <c r="E648" s="104"/>
      <c r="F648" s="104"/>
      <c r="G648" s="104"/>
      <c r="H648" s="104"/>
    </row>
    <row r="649" spans="1:8" ht="35.1" customHeight="1">
      <c r="A649" s="211"/>
      <c r="B649" s="104"/>
      <c r="C649" s="201"/>
      <c r="D649" s="104"/>
      <c r="E649" s="104"/>
      <c r="F649" s="104"/>
      <c r="G649" s="104"/>
      <c r="H649" s="104"/>
    </row>
    <row r="650" spans="1:8" ht="35.1" customHeight="1">
      <c r="A650" s="211"/>
      <c r="B650" s="104"/>
      <c r="C650" s="201"/>
      <c r="D650" s="104"/>
      <c r="E650" s="104"/>
      <c r="F650" s="104"/>
      <c r="G650" s="104"/>
      <c r="H650" s="104"/>
    </row>
    <row r="651" spans="1:8" ht="35.1" customHeight="1">
      <c r="A651" s="211"/>
      <c r="B651" s="104"/>
      <c r="C651" s="201"/>
      <c r="D651" s="104"/>
      <c r="E651" s="104"/>
      <c r="F651" s="104"/>
      <c r="G651" s="104"/>
      <c r="H651" s="104"/>
    </row>
    <row r="652" spans="1:8" ht="35.1" customHeight="1">
      <c r="A652" s="211"/>
      <c r="B652" s="104"/>
      <c r="C652" s="201"/>
      <c r="D652" s="104"/>
      <c r="E652" s="104"/>
      <c r="F652" s="104"/>
      <c r="G652" s="104"/>
      <c r="H652" s="104"/>
    </row>
    <row r="653" spans="1:8" ht="35.1" customHeight="1">
      <c r="A653" s="211"/>
      <c r="B653" s="104"/>
      <c r="C653" s="201"/>
      <c r="D653" s="104"/>
      <c r="E653" s="104"/>
      <c r="F653" s="104"/>
      <c r="G653" s="104"/>
      <c r="H653" s="104"/>
    </row>
    <row r="654" spans="1:8" ht="35.1" customHeight="1">
      <c r="A654" s="211"/>
      <c r="B654" s="104"/>
      <c r="C654" s="201"/>
      <c r="D654" s="104"/>
      <c r="E654" s="104"/>
      <c r="F654" s="104"/>
      <c r="G654" s="104"/>
      <c r="H654" s="104"/>
    </row>
    <row r="655" spans="1:8" ht="35.1" customHeight="1">
      <c r="A655" s="211"/>
      <c r="B655" s="104"/>
      <c r="C655" s="201"/>
      <c r="D655" s="104"/>
      <c r="E655" s="104"/>
      <c r="F655" s="104"/>
      <c r="G655" s="104"/>
      <c r="H655" s="104"/>
    </row>
    <row r="656" spans="1:8" ht="35.1" customHeight="1">
      <c r="A656" s="211"/>
      <c r="B656" s="104"/>
      <c r="C656" s="201"/>
      <c r="D656" s="104"/>
      <c r="E656" s="104"/>
      <c r="F656" s="104"/>
      <c r="G656" s="104"/>
      <c r="H656" s="104"/>
    </row>
    <row r="657" spans="1:8" ht="35.1" customHeight="1">
      <c r="A657" s="211"/>
      <c r="B657" s="104"/>
      <c r="C657" s="201"/>
      <c r="D657" s="104"/>
      <c r="E657" s="104"/>
      <c r="F657" s="104"/>
      <c r="G657" s="104"/>
      <c r="H657" s="104"/>
    </row>
    <row r="658" spans="1:8" ht="35.1" customHeight="1">
      <c r="A658" s="211"/>
      <c r="B658" s="104"/>
      <c r="C658" s="201"/>
      <c r="D658" s="104"/>
      <c r="E658" s="104"/>
      <c r="F658" s="104"/>
      <c r="G658" s="104"/>
      <c r="H658" s="104"/>
    </row>
    <row r="659" spans="1:8" ht="35.1" customHeight="1">
      <c r="A659" s="211"/>
      <c r="B659" s="104"/>
      <c r="C659" s="201"/>
      <c r="D659" s="104"/>
      <c r="E659" s="104"/>
      <c r="F659" s="104"/>
      <c r="G659" s="104"/>
      <c r="H659" s="104"/>
    </row>
    <row r="660" spans="1:8" ht="35.1" customHeight="1">
      <c r="A660" s="211"/>
      <c r="B660" s="104"/>
      <c r="C660" s="201"/>
      <c r="D660" s="104"/>
      <c r="E660" s="104"/>
      <c r="F660" s="104"/>
      <c r="G660" s="104"/>
      <c r="H660" s="104"/>
    </row>
    <row r="661" spans="1:8" ht="35.1" customHeight="1">
      <c r="A661" s="211"/>
      <c r="B661" s="104"/>
      <c r="C661" s="201"/>
      <c r="D661" s="104"/>
      <c r="E661" s="104"/>
      <c r="F661" s="104"/>
      <c r="G661" s="104"/>
      <c r="H661" s="104"/>
    </row>
    <row r="662" spans="1:8" ht="35.1" customHeight="1">
      <c r="A662" s="211"/>
      <c r="B662" s="104"/>
      <c r="C662" s="201"/>
      <c r="D662" s="104"/>
      <c r="E662" s="104"/>
      <c r="F662" s="104"/>
      <c r="G662" s="104"/>
      <c r="H662" s="104"/>
    </row>
    <row r="663" spans="1:8" ht="35.1" customHeight="1">
      <c r="A663" s="211"/>
      <c r="B663" s="104"/>
      <c r="C663" s="201"/>
      <c r="D663" s="104"/>
      <c r="E663" s="104"/>
      <c r="F663" s="104"/>
      <c r="G663" s="104"/>
      <c r="H663" s="104"/>
    </row>
    <row r="664" spans="1:8" ht="35.1" customHeight="1">
      <c r="A664" s="211"/>
      <c r="B664" s="104"/>
      <c r="C664" s="201"/>
      <c r="D664" s="104"/>
      <c r="E664" s="104"/>
      <c r="F664" s="104"/>
      <c r="G664" s="104"/>
      <c r="H664" s="104"/>
    </row>
    <row r="665" spans="1:8" ht="35.1" customHeight="1">
      <c r="A665" s="211"/>
      <c r="B665" s="104"/>
      <c r="C665" s="201"/>
      <c r="D665" s="104"/>
      <c r="E665" s="104"/>
      <c r="F665" s="104"/>
      <c r="G665" s="104"/>
      <c r="H665" s="104"/>
    </row>
    <row r="666" spans="1:8" ht="35.1" customHeight="1">
      <c r="A666" s="211"/>
      <c r="B666" s="104"/>
      <c r="C666" s="201"/>
      <c r="D666" s="104"/>
      <c r="E666" s="104"/>
      <c r="F666" s="104"/>
      <c r="G666" s="104"/>
      <c r="H666" s="104"/>
    </row>
    <row r="667" spans="1:8" ht="35.1" customHeight="1">
      <c r="A667" s="211"/>
      <c r="B667" s="104"/>
      <c r="C667" s="201"/>
      <c r="D667" s="104"/>
      <c r="E667" s="104"/>
      <c r="F667" s="104"/>
      <c r="G667" s="104"/>
      <c r="H667" s="104"/>
    </row>
    <row r="668" spans="1:8" ht="35.1" customHeight="1">
      <c r="A668" s="211"/>
      <c r="B668" s="104"/>
      <c r="C668" s="201"/>
      <c r="D668" s="104"/>
      <c r="E668" s="104"/>
      <c r="F668" s="104"/>
      <c r="G668" s="104"/>
      <c r="H668" s="104"/>
    </row>
    <row r="669" spans="1:8" ht="35.1" customHeight="1">
      <c r="A669" s="211"/>
      <c r="B669" s="104"/>
      <c r="C669" s="201"/>
      <c r="D669" s="104"/>
      <c r="E669" s="104"/>
      <c r="F669" s="104"/>
      <c r="G669" s="104"/>
      <c r="H669" s="104"/>
    </row>
    <row r="670" spans="1:8" ht="35.1" customHeight="1">
      <c r="A670" s="211"/>
      <c r="B670" s="104"/>
      <c r="C670" s="201"/>
      <c r="D670" s="104"/>
      <c r="E670" s="104"/>
      <c r="F670" s="104"/>
      <c r="G670" s="104"/>
      <c r="H670" s="104"/>
    </row>
    <row r="671" spans="1:8" ht="35.1" customHeight="1">
      <c r="A671" s="211"/>
      <c r="B671" s="104"/>
      <c r="C671" s="201"/>
      <c r="D671" s="104"/>
      <c r="E671" s="104"/>
      <c r="F671" s="104"/>
      <c r="G671" s="104"/>
      <c r="H671" s="104"/>
    </row>
    <row r="672" spans="1:8" ht="35.1" customHeight="1">
      <c r="A672" s="211"/>
      <c r="B672" s="104"/>
      <c r="C672" s="201"/>
      <c r="D672" s="104"/>
      <c r="E672" s="104"/>
      <c r="F672" s="104"/>
      <c r="G672" s="104"/>
      <c r="H672" s="104"/>
    </row>
    <row r="673" spans="1:8" ht="35.1" customHeight="1">
      <c r="A673" s="211"/>
      <c r="B673" s="104"/>
      <c r="C673" s="201"/>
      <c r="D673" s="104"/>
      <c r="E673" s="104"/>
      <c r="F673" s="104"/>
      <c r="G673" s="104"/>
      <c r="H673" s="104"/>
    </row>
    <row r="674" spans="1:8" ht="35.1" customHeight="1">
      <c r="A674" s="211"/>
      <c r="B674" s="104"/>
      <c r="C674" s="201"/>
      <c r="D674" s="104"/>
      <c r="E674" s="104"/>
      <c r="F674" s="104"/>
      <c r="G674" s="104"/>
      <c r="H674" s="104"/>
    </row>
    <row r="675" spans="1:8" ht="35.1" customHeight="1">
      <c r="A675" s="211"/>
      <c r="B675" s="104"/>
      <c r="C675" s="201"/>
      <c r="D675" s="104"/>
      <c r="E675" s="104"/>
      <c r="F675" s="104"/>
      <c r="G675" s="104"/>
      <c r="H675" s="104"/>
    </row>
    <row r="676" spans="1:8" ht="35.1" customHeight="1">
      <c r="A676" s="211"/>
      <c r="B676" s="104"/>
      <c r="C676" s="201"/>
      <c r="D676" s="104"/>
      <c r="E676" s="104"/>
      <c r="F676" s="104"/>
      <c r="G676" s="104"/>
      <c r="H676" s="104"/>
    </row>
    <row r="677" spans="1:8" ht="35.1" customHeight="1">
      <c r="A677" s="211"/>
      <c r="B677" s="104"/>
      <c r="C677" s="201"/>
      <c r="D677" s="104"/>
      <c r="E677" s="104"/>
      <c r="F677" s="104"/>
      <c r="G677" s="104"/>
      <c r="H677" s="104"/>
    </row>
    <row r="678" spans="1:8" ht="35.1" customHeight="1">
      <c r="A678" s="211"/>
      <c r="B678" s="104"/>
      <c r="C678" s="201"/>
      <c r="D678" s="104"/>
      <c r="E678" s="104"/>
      <c r="F678" s="104"/>
      <c r="G678" s="104"/>
      <c r="H678" s="104"/>
    </row>
    <row r="679" spans="1:8" ht="35.1" customHeight="1">
      <c r="A679" s="211"/>
      <c r="B679" s="104"/>
      <c r="C679" s="201"/>
      <c r="D679" s="104"/>
      <c r="E679" s="104"/>
      <c r="F679" s="104"/>
      <c r="G679" s="104"/>
      <c r="H679" s="104"/>
    </row>
    <row r="680" spans="1:8" ht="35.1" customHeight="1">
      <c r="A680" s="211"/>
      <c r="B680" s="104"/>
      <c r="C680" s="201"/>
      <c r="D680" s="104"/>
      <c r="E680" s="104"/>
      <c r="F680" s="104"/>
      <c r="G680" s="104"/>
      <c r="H680" s="104"/>
    </row>
    <row r="681" spans="1:8" ht="35.1" customHeight="1">
      <c r="A681" s="211"/>
      <c r="B681" s="104"/>
      <c r="C681" s="201"/>
      <c r="D681" s="104"/>
      <c r="E681" s="104"/>
      <c r="F681" s="104"/>
      <c r="G681" s="104"/>
      <c r="H681" s="104"/>
    </row>
    <row r="682" spans="1:8" ht="35.1" customHeight="1">
      <c r="A682" s="211"/>
      <c r="B682" s="104"/>
      <c r="C682" s="201"/>
      <c r="D682" s="104"/>
      <c r="E682" s="104"/>
      <c r="F682" s="104"/>
      <c r="G682" s="104"/>
      <c r="H682" s="104"/>
    </row>
    <row r="683" spans="1:8" ht="35.1" customHeight="1">
      <c r="A683" s="211"/>
      <c r="B683" s="104"/>
      <c r="C683" s="201"/>
      <c r="D683" s="104"/>
      <c r="E683" s="104"/>
      <c r="F683" s="104"/>
      <c r="G683" s="104"/>
      <c r="H683" s="104"/>
    </row>
    <row r="684" spans="1:8" ht="35.1" customHeight="1">
      <c r="A684" s="211"/>
      <c r="B684" s="104"/>
      <c r="C684" s="201"/>
      <c r="D684" s="104"/>
      <c r="E684" s="104"/>
      <c r="F684" s="104"/>
      <c r="G684" s="104"/>
      <c r="H684" s="104"/>
    </row>
    <row r="685" spans="1:8" ht="35.1" customHeight="1">
      <c r="A685" s="211"/>
      <c r="B685" s="104"/>
      <c r="C685" s="201"/>
      <c r="D685" s="104"/>
      <c r="E685" s="104"/>
      <c r="F685" s="104"/>
      <c r="G685" s="104"/>
      <c r="H685" s="104"/>
    </row>
    <row r="686" spans="1:8" ht="35.1" customHeight="1">
      <c r="A686" s="211"/>
      <c r="B686" s="104"/>
      <c r="C686" s="201"/>
      <c r="D686" s="104"/>
      <c r="E686" s="104"/>
      <c r="F686" s="104"/>
      <c r="G686" s="104"/>
      <c r="H686" s="104"/>
    </row>
    <row r="687" spans="1:8" ht="35.1" customHeight="1">
      <c r="A687" s="211"/>
      <c r="B687" s="104"/>
      <c r="C687" s="201"/>
      <c r="D687" s="104"/>
      <c r="E687" s="104"/>
      <c r="F687" s="104"/>
      <c r="G687" s="104"/>
      <c r="H687" s="104"/>
    </row>
    <row r="688" spans="1:8" ht="35.1" customHeight="1">
      <c r="A688" s="211"/>
      <c r="B688" s="104"/>
      <c r="C688" s="201"/>
      <c r="D688" s="104"/>
      <c r="E688" s="104"/>
      <c r="F688" s="104"/>
      <c r="G688" s="104"/>
      <c r="H688" s="104"/>
    </row>
    <row r="689" spans="1:8" ht="35.1" customHeight="1">
      <c r="A689" s="211"/>
      <c r="B689" s="104"/>
      <c r="C689" s="201"/>
      <c r="D689" s="104"/>
      <c r="E689" s="104"/>
      <c r="F689" s="104"/>
      <c r="G689" s="104"/>
      <c r="H689" s="104"/>
    </row>
    <row r="690" spans="1:8" ht="35.1" customHeight="1">
      <c r="A690" s="211"/>
      <c r="B690" s="104"/>
      <c r="C690" s="201"/>
      <c r="D690" s="104"/>
      <c r="E690" s="104"/>
      <c r="F690" s="104"/>
      <c r="G690" s="104"/>
      <c r="H690" s="104"/>
    </row>
    <row r="691" spans="1:8" ht="35.1" customHeight="1">
      <c r="A691" s="211"/>
      <c r="B691" s="104"/>
      <c r="C691" s="201"/>
      <c r="D691" s="104"/>
      <c r="E691" s="104"/>
      <c r="F691" s="104"/>
      <c r="G691" s="104"/>
      <c r="H691" s="104"/>
    </row>
    <row r="692" spans="1:8" ht="35.1" customHeight="1">
      <c r="A692" s="211"/>
      <c r="B692" s="104"/>
      <c r="C692" s="201"/>
      <c r="D692" s="104"/>
      <c r="E692" s="104"/>
      <c r="F692" s="104"/>
      <c r="G692" s="104"/>
      <c r="H692" s="104"/>
    </row>
    <row r="693" spans="1:8" ht="35.1" customHeight="1">
      <c r="A693" s="211"/>
      <c r="B693" s="104"/>
      <c r="C693" s="201"/>
      <c r="D693" s="104"/>
      <c r="E693" s="104"/>
      <c r="F693" s="104"/>
      <c r="G693" s="104"/>
      <c r="H693" s="104"/>
    </row>
    <row r="694" spans="1:8" ht="35.1" customHeight="1">
      <c r="A694" s="211"/>
      <c r="B694" s="104"/>
      <c r="C694" s="201"/>
      <c r="D694" s="104"/>
      <c r="E694" s="104"/>
      <c r="F694" s="104"/>
      <c r="G694" s="104"/>
      <c r="H694" s="104"/>
    </row>
    <row r="695" spans="1:8" ht="35.1" customHeight="1">
      <c r="A695" s="211"/>
      <c r="B695" s="104"/>
      <c r="C695" s="201"/>
      <c r="D695" s="104"/>
      <c r="E695" s="104"/>
      <c r="F695" s="104"/>
      <c r="G695" s="104"/>
      <c r="H695" s="104"/>
    </row>
    <row r="696" spans="1:8" ht="35.1" customHeight="1">
      <c r="A696" s="211"/>
      <c r="B696" s="104"/>
      <c r="C696" s="201"/>
      <c r="D696" s="104"/>
      <c r="E696" s="104"/>
      <c r="F696" s="104"/>
      <c r="G696" s="104"/>
      <c r="H696" s="104"/>
    </row>
    <row r="697" spans="1:8" ht="35.1" customHeight="1">
      <c r="A697" s="211"/>
      <c r="B697" s="104"/>
      <c r="C697" s="201"/>
      <c r="D697" s="104"/>
      <c r="E697" s="104"/>
      <c r="F697" s="104"/>
      <c r="G697" s="104"/>
      <c r="H697" s="104"/>
    </row>
    <row r="698" spans="1:8" ht="35.1" customHeight="1">
      <c r="A698" s="211"/>
      <c r="B698" s="104"/>
      <c r="C698" s="201"/>
      <c r="D698" s="104"/>
      <c r="E698" s="104"/>
      <c r="F698" s="104"/>
      <c r="G698" s="104"/>
      <c r="H698" s="104"/>
    </row>
    <row r="699" spans="1:8" ht="35.1" customHeight="1">
      <c r="A699" s="211"/>
      <c r="B699" s="104"/>
      <c r="C699" s="201"/>
      <c r="D699" s="104"/>
      <c r="E699" s="104"/>
      <c r="F699" s="104"/>
      <c r="G699" s="104"/>
      <c r="H699" s="104"/>
    </row>
    <row r="700" spans="1:8" ht="35.1" customHeight="1">
      <c r="A700" s="211"/>
      <c r="B700" s="104"/>
      <c r="C700" s="201"/>
      <c r="D700" s="104"/>
      <c r="E700" s="104"/>
      <c r="F700" s="104"/>
      <c r="G700" s="104"/>
      <c r="H700" s="104"/>
    </row>
    <row r="701" spans="1:8" ht="35.1" customHeight="1">
      <c r="A701" s="211"/>
      <c r="B701" s="104"/>
      <c r="C701" s="201"/>
      <c r="D701" s="104"/>
      <c r="E701" s="104"/>
      <c r="F701" s="104"/>
      <c r="G701" s="104"/>
      <c r="H701" s="104"/>
    </row>
    <row r="702" spans="1:8" ht="35.1" customHeight="1">
      <c r="A702" s="211"/>
      <c r="B702" s="104"/>
      <c r="C702" s="201"/>
      <c r="D702" s="104"/>
      <c r="E702" s="104"/>
      <c r="F702" s="104"/>
      <c r="G702" s="104"/>
      <c r="H702" s="104"/>
    </row>
    <row r="703" spans="1:8" ht="35.1" customHeight="1">
      <c r="A703" s="211"/>
      <c r="B703" s="104"/>
      <c r="C703" s="201"/>
      <c r="D703" s="104"/>
      <c r="E703" s="104"/>
      <c r="F703" s="104"/>
      <c r="G703" s="104"/>
      <c r="H703" s="104"/>
    </row>
    <row r="704" spans="1:8" ht="35.1" customHeight="1">
      <c r="A704" s="211"/>
      <c r="B704" s="104"/>
      <c r="C704" s="201"/>
      <c r="D704" s="104"/>
      <c r="E704" s="104"/>
      <c r="F704" s="104"/>
      <c r="G704" s="104"/>
      <c r="H704" s="104"/>
    </row>
    <row r="705" spans="1:8" ht="35.1" customHeight="1">
      <c r="A705" s="211"/>
      <c r="B705" s="104"/>
      <c r="C705" s="201"/>
      <c r="D705" s="104"/>
      <c r="E705" s="104"/>
      <c r="F705" s="104"/>
      <c r="G705" s="104"/>
      <c r="H705" s="104"/>
    </row>
    <row r="706" spans="1:8" ht="35.1" customHeight="1">
      <c r="A706" s="211"/>
      <c r="B706" s="104"/>
      <c r="C706" s="201"/>
      <c r="D706" s="104"/>
      <c r="E706" s="104"/>
      <c r="F706" s="104"/>
      <c r="G706" s="104"/>
      <c r="H706" s="104"/>
    </row>
    <row r="707" spans="1:8" ht="35.1" customHeight="1">
      <c r="A707" s="211"/>
      <c r="B707" s="104"/>
      <c r="C707" s="201"/>
      <c r="D707" s="104"/>
      <c r="E707" s="104"/>
      <c r="F707" s="104"/>
      <c r="G707" s="104"/>
      <c r="H707" s="104"/>
    </row>
    <row r="708" spans="1:8" ht="35.1" customHeight="1">
      <c r="A708" s="211"/>
      <c r="B708" s="104"/>
      <c r="C708" s="201"/>
      <c r="D708" s="104"/>
      <c r="E708" s="104"/>
      <c r="F708" s="104"/>
      <c r="G708" s="104"/>
      <c r="H708" s="104"/>
    </row>
    <row r="709" spans="1:8" ht="35.1" customHeight="1">
      <c r="A709" s="211"/>
      <c r="B709" s="104"/>
      <c r="C709" s="201"/>
      <c r="D709" s="104"/>
      <c r="E709" s="104"/>
      <c r="F709" s="104"/>
      <c r="G709" s="104"/>
      <c r="H709" s="104"/>
    </row>
    <row r="710" spans="1:8" ht="35.1" customHeight="1">
      <c r="A710" s="211"/>
      <c r="B710" s="104"/>
      <c r="C710" s="201"/>
      <c r="D710" s="104"/>
      <c r="E710" s="104"/>
      <c r="F710" s="104"/>
      <c r="G710" s="104"/>
      <c r="H710" s="104"/>
    </row>
    <row r="711" spans="1:8" ht="35.1" customHeight="1">
      <c r="A711" s="211"/>
      <c r="B711" s="104"/>
      <c r="C711" s="201"/>
      <c r="D711" s="104"/>
      <c r="E711" s="104"/>
      <c r="F711" s="104"/>
      <c r="G711" s="104"/>
      <c r="H711" s="104"/>
    </row>
    <row r="712" spans="1:8" ht="35.1" customHeight="1">
      <c r="A712" s="211"/>
      <c r="B712" s="104"/>
      <c r="C712" s="201"/>
      <c r="D712" s="104"/>
      <c r="E712" s="104"/>
      <c r="F712" s="104"/>
      <c r="G712" s="104"/>
      <c r="H712" s="104"/>
    </row>
    <row r="713" spans="1:8" ht="35.1" customHeight="1">
      <c r="A713" s="211"/>
      <c r="B713" s="104"/>
      <c r="C713" s="201"/>
      <c r="D713" s="104"/>
      <c r="E713" s="104"/>
      <c r="F713" s="104"/>
      <c r="G713" s="104"/>
      <c r="H713" s="104"/>
    </row>
    <row r="714" spans="1:8" ht="35.1" customHeight="1">
      <c r="A714" s="211"/>
      <c r="B714" s="104"/>
      <c r="C714" s="201"/>
      <c r="D714" s="104"/>
      <c r="E714" s="104"/>
      <c r="F714" s="104"/>
      <c r="G714" s="104"/>
      <c r="H714" s="104"/>
    </row>
    <row r="715" spans="1:8" ht="35.1" customHeight="1">
      <c r="A715" s="211"/>
      <c r="B715" s="104"/>
      <c r="C715" s="201"/>
      <c r="D715" s="104"/>
      <c r="E715" s="104"/>
      <c r="F715" s="104"/>
      <c r="G715" s="104"/>
      <c r="H715" s="104"/>
    </row>
    <row r="716" spans="1:8" ht="35.1" customHeight="1">
      <c r="A716" s="211"/>
      <c r="B716" s="104"/>
      <c r="C716" s="201"/>
      <c r="D716" s="104"/>
      <c r="E716" s="104"/>
      <c r="F716" s="104"/>
      <c r="G716" s="104"/>
      <c r="H716" s="104"/>
    </row>
    <row r="717" spans="1:8" ht="35.1" customHeight="1">
      <c r="A717" s="211"/>
      <c r="B717" s="104"/>
      <c r="C717" s="201"/>
      <c r="D717" s="104"/>
      <c r="E717" s="104"/>
      <c r="F717" s="104"/>
      <c r="G717" s="104"/>
      <c r="H717" s="104"/>
    </row>
    <row r="718" spans="1:8" ht="35.1" customHeight="1">
      <c r="A718" s="211"/>
      <c r="B718" s="104"/>
      <c r="C718" s="201"/>
      <c r="D718" s="104"/>
      <c r="E718" s="104"/>
      <c r="F718" s="104"/>
      <c r="G718" s="104"/>
      <c r="H718" s="104"/>
    </row>
    <row r="719" spans="1:8" ht="35.1" customHeight="1">
      <c r="A719" s="211"/>
      <c r="B719" s="104"/>
      <c r="C719" s="201"/>
      <c r="D719" s="104"/>
      <c r="E719" s="104"/>
      <c r="F719" s="104"/>
      <c r="G719" s="104"/>
      <c r="H719" s="104"/>
    </row>
    <row r="720" spans="1:8" ht="35.1" customHeight="1">
      <c r="A720" s="211"/>
      <c r="B720" s="104"/>
      <c r="C720" s="201"/>
      <c r="D720" s="104"/>
      <c r="E720" s="104"/>
      <c r="F720" s="104"/>
      <c r="G720" s="104"/>
      <c r="H720" s="104"/>
    </row>
    <row r="721" spans="1:8" ht="35.1" customHeight="1">
      <c r="A721" s="211"/>
      <c r="B721" s="104"/>
      <c r="C721" s="201"/>
      <c r="D721" s="104"/>
      <c r="E721" s="104"/>
      <c r="F721" s="104"/>
      <c r="G721" s="104"/>
      <c r="H721" s="104"/>
    </row>
    <row r="722" spans="1:8" ht="35.1" customHeight="1">
      <c r="A722" s="211"/>
      <c r="B722" s="104"/>
      <c r="C722" s="201"/>
      <c r="D722" s="104"/>
      <c r="E722" s="104"/>
      <c r="F722" s="104"/>
      <c r="G722" s="104"/>
      <c r="H722" s="104"/>
    </row>
    <row r="723" spans="1:8" ht="35.1" customHeight="1">
      <c r="A723" s="211"/>
      <c r="B723" s="104"/>
      <c r="C723" s="201"/>
      <c r="D723" s="104"/>
      <c r="E723" s="104"/>
      <c r="F723" s="104"/>
      <c r="G723" s="104"/>
      <c r="H723" s="104"/>
    </row>
    <row r="724" spans="1:8" ht="35.1" customHeight="1">
      <c r="A724" s="211"/>
      <c r="B724" s="104"/>
      <c r="C724" s="201"/>
      <c r="D724" s="104"/>
      <c r="E724" s="104"/>
      <c r="F724" s="104"/>
      <c r="G724" s="104"/>
      <c r="H724" s="104"/>
    </row>
    <row r="725" spans="1:8" ht="35.1" customHeight="1">
      <c r="A725" s="211"/>
      <c r="B725" s="104"/>
      <c r="C725" s="201"/>
      <c r="D725" s="104"/>
      <c r="E725" s="104"/>
      <c r="F725" s="104"/>
      <c r="G725" s="104"/>
      <c r="H725" s="104"/>
    </row>
    <row r="726" spans="1:8" ht="35.1" customHeight="1">
      <c r="A726" s="211"/>
      <c r="B726" s="104"/>
      <c r="C726" s="201"/>
      <c r="D726" s="104"/>
      <c r="E726" s="104"/>
      <c r="F726" s="104"/>
      <c r="G726" s="104"/>
      <c r="H726" s="104"/>
    </row>
    <row r="727" spans="1:8" ht="35.1" customHeight="1">
      <c r="A727" s="211"/>
      <c r="B727" s="104"/>
      <c r="C727" s="201"/>
      <c r="D727" s="104"/>
      <c r="E727" s="104"/>
      <c r="F727" s="104"/>
      <c r="G727" s="104"/>
      <c r="H727" s="104"/>
    </row>
    <row r="728" spans="1:8" ht="35.1" customHeight="1">
      <c r="A728" s="211"/>
      <c r="B728" s="104"/>
      <c r="C728" s="201"/>
      <c r="D728" s="104"/>
      <c r="E728" s="104"/>
      <c r="F728" s="104"/>
      <c r="G728" s="104"/>
      <c r="H728" s="104"/>
    </row>
    <row r="729" spans="1:8" ht="35.1" customHeight="1">
      <c r="A729" s="211"/>
      <c r="B729" s="104"/>
      <c r="C729" s="201"/>
      <c r="D729" s="104"/>
      <c r="E729" s="104"/>
      <c r="F729" s="104"/>
      <c r="G729" s="104"/>
      <c r="H729" s="104"/>
    </row>
    <row r="730" spans="1:8" ht="35.1" customHeight="1">
      <c r="A730" s="211"/>
      <c r="B730" s="104"/>
      <c r="C730" s="201"/>
      <c r="D730" s="104"/>
      <c r="E730" s="104"/>
      <c r="F730" s="104"/>
      <c r="G730" s="104"/>
      <c r="H730" s="104"/>
    </row>
    <row r="731" spans="1:8" ht="35.1" customHeight="1">
      <c r="A731" s="211"/>
      <c r="B731" s="104"/>
      <c r="C731" s="201"/>
      <c r="D731" s="104"/>
      <c r="E731" s="104"/>
      <c r="F731" s="104"/>
      <c r="G731" s="104"/>
      <c r="H731" s="104"/>
    </row>
    <row r="732" spans="1:8" ht="35.1" customHeight="1">
      <c r="A732" s="211"/>
      <c r="B732" s="104"/>
      <c r="C732" s="201"/>
      <c r="D732" s="104"/>
      <c r="E732" s="104"/>
      <c r="F732" s="104"/>
      <c r="G732" s="104"/>
      <c r="H732" s="104"/>
    </row>
    <row r="733" spans="1:8" ht="35.1" customHeight="1">
      <c r="A733" s="211"/>
      <c r="B733" s="104"/>
      <c r="C733" s="201"/>
      <c r="D733" s="104"/>
      <c r="E733" s="104"/>
      <c r="F733" s="104"/>
      <c r="G733" s="104"/>
      <c r="H733" s="104"/>
    </row>
    <row r="734" spans="1:8" ht="35.1" customHeight="1">
      <c r="A734" s="211"/>
      <c r="B734" s="104"/>
      <c r="C734" s="201"/>
      <c r="D734" s="104"/>
      <c r="E734" s="104"/>
      <c r="F734" s="104"/>
      <c r="G734" s="104"/>
      <c r="H734" s="104"/>
    </row>
    <row r="735" spans="1:8" ht="35.1" customHeight="1">
      <c r="A735" s="211"/>
      <c r="B735" s="104"/>
      <c r="C735" s="201"/>
      <c r="D735" s="104"/>
      <c r="E735" s="104"/>
      <c r="F735" s="104"/>
      <c r="G735" s="104"/>
      <c r="H735" s="104"/>
    </row>
    <row r="736" spans="1:8" ht="35.1" customHeight="1">
      <c r="A736" s="211"/>
      <c r="B736" s="104"/>
      <c r="C736" s="201"/>
      <c r="D736" s="104"/>
      <c r="E736" s="104"/>
      <c r="F736" s="104"/>
      <c r="G736" s="104"/>
      <c r="H736" s="104"/>
    </row>
    <row r="737" spans="1:8" ht="35.1" customHeight="1">
      <c r="A737" s="211"/>
      <c r="B737" s="104"/>
      <c r="C737" s="201"/>
      <c r="D737" s="104"/>
      <c r="E737" s="104"/>
      <c r="F737" s="104"/>
      <c r="G737" s="104"/>
      <c r="H737" s="104"/>
    </row>
    <row r="738" spans="1:8" ht="35.1" customHeight="1">
      <c r="A738" s="211"/>
      <c r="B738" s="104"/>
      <c r="C738" s="201"/>
      <c r="D738" s="104"/>
      <c r="E738" s="104"/>
      <c r="F738" s="104"/>
      <c r="G738" s="104"/>
      <c r="H738" s="104"/>
    </row>
    <row r="739" spans="1:8" ht="35.1" customHeight="1">
      <c r="A739" s="211"/>
      <c r="B739" s="104"/>
      <c r="C739" s="201"/>
      <c r="D739" s="104"/>
      <c r="E739" s="104"/>
      <c r="F739" s="104"/>
      <c r="G739" s="104"/>
      <c r="H739" s="104"/>
    </row>
    <row r="740" spans="1:8" ht="35.1" customHeight="1">
      <c r="A740" s="211"/>
      <c r="B740" s="104"/>
      <c r="C740" s="201"/>
      <c r="D740" s="104"/>
      <c r="E740" s="104"/>
      <c r="F740" s="104"/>
      <c r="G740" s="104"/>
      <c r="H740" s="104"/>
    </row>
    <row r="741" spans="1:8" ht="35.1" customHeight="1">
      <c r="A741" s="211"/>
      <c r="B741" s="104"/>
      <c r="C741" s="201"/>
      <c r="D741" s="104"/>
      <c r="E741" s="104"/>
      <c r="F741" s="104"/>
      <c r="G741" s="104"/>
      <c r="H741" s="104"/>
    </row>
    <row r="742" spans="1:8" ht="35.1" customHeight="1">
      <c r="A742" s="211"/>
      <c r="B742" s="104"/>
      <c r="C742" s="201"/>
      <c r="D742" s="104"/>
      <c r="E742" s="104"/>
      <c r="F742" s="104"/>
      <c r="G742" s="104"/>
      <c r="H742" s="104"/>
    </row>
    <row r="743" spans="1:8" ht="35.1" customHeight="1">
      <c r="A743" s="211"/>
      <c r="B743" s="104"/>
      <c r="C743" s="201"/>
      <c r="D743" s="104"/>
      <c r="E743" s="104"/>
      <c r="F743" s="104"/>
      <c r="G743" s="104"/>
      <c r="H743" s="104"/>
    </row>
    <row r="744" spans="1:8" ht="35.1" customHeight="1">
      <c r="A744" s="211"/>
      <c r="B744" s="104"/>
      <c r="C744" s="201"/>
      <c r="D744" s="104"/>
      <c r="E744" s="104"/>
      <c r="F744" s="104"/>
      <c r="G744" s="104"/>
      <c r="H744" s="104"/>
    </row>
    <row r="745" spans="1:8" ht="35.1" customHeight="1">
      <c r="A745" s="211"/>
      <c r="B745" s="104"/>
      <c r="C745" s="201"/>
      <c r="D745" s="104"/>
      <c r="E745" s="104"/>
      <c r="F745" s="104"/>
      <c r="G745" s="104"/>
      <c r="H745" s="104"/>
    </row>
    <row r="746" spans="1:8" ht="35.1" customHeight="1">
      <c r="A746" s="211"/>
      <c r="B746" s="104"/>
      <c r="C746" s="201"/>
      <c r="D746" s="104"/>
      <c r="E746" s="104"/>
      <c r="F746" s="104"/>
      <c r="G746" s="104"/>
      <c r="H746" s="104"/>
    </row>
    <row r="747" spans="1:8" ht="35.1" customHeight="1">
      <c r="A747" s="211"/>
      <c r="B747" s="104"/>
      <c r="C747" s="201"/>
      <c r="D747" s="104"/>
      <c r="E747" s="104"/>
      <c r="F747" s="104"/>
      <c r="G747" s="104"/>
      <c r="H747" s="104"/>
    </row>
    <row r="748" spans="1:8" ht="35.1" customHeight="1">
      <c r="A748" s="211"/>
      <c r="B748" s="104"/>
      <c r="C748" s="201"/>
      <c r="D748" s="104"/>
      <c r="E748" s="104"/>
      <c r="F748" s="104"/>
      <c r="G748" s="104"/>
      <c r="H748" s="104"/>
    </row>
    <row r="749" spans="1:8" ht="35.1" customHeight="1">
      <c r="A749" s="211"/>
      <c r="B749" s="104"/>
      <c r="C749" s="201"/>
      <c r="D749" s="104"/>
      <c r="E749" s="104"/>
      <c r="F749" s="104"/>
      <c r="G749" s="104"/>
      <c r="H749" s="104"/>
    </row>
    <row r="750" spans="1:8" ht="35.1" customHeight="1">
      <c r="A750" s="211"/>
      <c r="B750" s="104"/>
      <c r="C750" s="201"/>
      <c r="D750" s="104"/>
      <c r="E750" s="104"/>
      <c r="F750" s="104"/>
      <c r="G750" s="104"/>
      <c r="H750" s="104"/>
    </row>
    <row r="751" spans="1:8" ht="35.1" customHeight="1">
      <c r="A751" s="211"/>
      <c r="B751" s="104"/>
      <c r="C751" s="201"/>
      <c r="D751" s="104"/>
      <c r="E751" s="104"/>
      <c r="F751" s="104"/>
      <c r="G751" s="104"/>
      <c r="H751" s="104"/>
    </row>
    <row r="752" spans="1:8" ht="35.1" customHeight="1">
      <c r="A752" s="211"/>
      <c r="B752" s="104"/>
      <c r="C752" s="201"/>
      <c r="D752" s="104"/>
      <c r="E752" s="104"/>
      <c r="F752" s="104"/>
      <c r="G752" s="104"/>
      <c r="H752" s="104"/>
    </row>
    <row r="753" spans="1:8" ht="35.1" customHeight="1">
      <c r="A753" s="211"/>
      <c r="B753" s="104"/>
      <c r="C753" s="201"/>
      <c r="D753" s="104"/>
      <c r="E753" s="104"/>
      <c r="F753" s="104"/>
      <c r="G753" s="104"/>
      <c r="H753" s="104"/>
    </row>
    <row r="754" spans="1:8" ht="35.1" customHeight="1">
      <c r="A754" s="211"/>
      <c r="B754" s="104"/>
      <c r="C754" s="201"/>
      <c r="D754" s="104"/>
      <c r="E754" s="104"/>
      <c r="F754" s="104"/>
      <c r="G754" s="104"/>
      <c r="H754" s="104"/>
    </row>
    <row r="755" spans="1:8" ht="35.1" customHeight="1">
      <c r="A755" s="211"/>
      <c r="B755" s="104"/>
      <c r="C755" s="201"/>
      <c r="D755" s="104"/>
      <c r="E755" s="104"/>
      <c r="F755" s="104"/>
      <c r="G755" s="104"/>
      <c r="H755" s="104"/>
    </row>
    <row r="756" spans="1:8" ht="35.1" customHeight="1">
      <c r="A756" s="211"/>
      <c r="B756" s="104"/>
      <c r="C756" s="201"/>
      <c r="D756" s="104"/>
      <c r="E756" s="104"/>
      <c r="F756" s="104"/>
      <c r="G756" s="104"/>
      <c r="H756" s="104"/>
    </row>
    <row r="757" spans="1:8" ht="35.1" customHeight="1">
      <c r="A757" s="211"/>
      <c r="B757" s="104"/>
      <c r="C757" s="201"/>
      <c r="D757" s="104"/>
      <c r="E757" s="104"/>
      <c r="F757" s="104"/>
      <c r="G757" s="104"/>
      <c r="H757" s="104"/>
    </row>
    <row r="758" spans="1:8" ht="35.1" customHeight="1">
      <c r="A758" s="211"/>
      <c r="B758" s="104"/>
      <c r="C758" s="201"/>
      <c r="D758" s="104"/>
      <c r="E758" s="104"/>
      <c r="F758" s="104"/>
      <c r="G758" s="104"/>
      <c r="H758" s="104"/>
    </row>
    <row r="759" spans="1:8" ht="35.1" customHeight="1">
      <c r="A759" s="211"/>
      <c r="B759" s="104"/>
      <c r="C759" s="201"/>
      <c r="D759" s="104"/>
      <c r="E759" s="104"/>
      <c r="F759" s="104"/>
      <c r="G759" s="104"/>
      <c r="H759" s="104"/>
    </row>
    <row r="760" spans="1:8" ht="35.1" customHeight="1">
      <c r="A760" s="211"/>
      <c r="B760" s="104"/>
      <c r="C760" s="201"/>
      <c r="D760" s="104"/>
      <c r="E760" s="104"/>
      <c r="F760" s="104"/>
      <c r="G760" s="104"/>
      <c r="H760" s="104"/>
    </row>
    <row r="761" spans="1:8" ht="35.1" customHeight="1">
      <c r="A761" s="211"/>
      <c r="B761" s="104"/>
      <c r="C761" s="201"/>
      <c r="D761" s="104"/>
      <c r="E761" s="104"/>
      <c r="F761" s="104"/>
      <c r="G761" s="104"/>
      <c r="H761" s="104"/>
    </row>
    <row r="762" spans="1:8" ht="35.1" customHeight="1">
      <c r="A762" s="211"/>
      <c r="B762" s="104"/>
      <c r="C762" s="201"/>
      <c r="D762" s="104"/>
      <c r="E762" s="104"/>
      <c r="F762" s="104"/>
      <c r="G762" s="104"/>
      <c r="H762" s="104"/>
    </row>
    <row r="763" spans="1:8" ht="35.1" customHeight="1">
      <c r="A763" s="211"/>
      <c r="B763" s="104"/>
      <c r="C763" s="201"/>
      <c r="D763" s="104"/>
      <c r="E763" s="104"/>
      <c r="F763" s="104"/>
      <c r="G763" s="104"/>
      <c r="H763" s="104"/>
    </row>
    <row r="764" spans="1:8" ht="35.1" customHeight="1">
      <c r="A764" s="211"/>
      <c r="B764" s="104"/>
      <c r="C764" s="201"/>
      <c r="D764" s="104"/>
      <c r="E764" s="104"/>
      <c r="F764" s="104"/>
      <c r="G764" s="104"/>
      <c r="H764" s="104"/>
    </row>
    <row r="765" spans="1:8" ht="35.1" customHeight="1">
      <c r="A765" s="211"/>
      <c r="B765" s="104"/>
      <c r="C765" s="201"/>
      <c r="D765" s="104"/>
      <c r="E765" s="104"/>
      <c r="F765" s="104"/>
      <c r="G765" s="104"/>
      <c r="H765" s="104"/>
    </row>
    <row r="766" spans="1:8" ht="35.1" customHeight="1">
      <c r="A766" s="211"/>
      <c r="B766" s="104"/>
      <c r="C766" s="201"/>
      <c r="D766" s="104"/>
      <c r="E766" s="104"/>
      <c r="F766" s="104"/>
      <c r="G766" s="104"/>
      <c r="H766" s="104"/>
    </row>
    <row r="767" spans="1:8" ht="35.1" customHeight="1">
      <c r="A767" s="211"/>
      <c r="B767" s="104"/>
      <c r="C767" s="201"/>
      <c r="D767" s="104"/>
      <c r="E767" s="104"/>
      <c r="F767" s="104"/>
      <c r="G767" s="104"/>
      <c r="H767" s="104"/>
    </row>
    <row r="768" spans="1:8" ht="35.1" customHeight="1">
      <c r="A768" s="211"/>
      <c r="B768" s="104"/>
      <c r="C768" s="201"/>
      <c r="D768" s="104"/>
      <c r="E768" s="104"/>
      <c r="F768" s="104"/>
      <c r="G768" s="104"/>
      <c r="H768" s="104"/>
    </row>
    <row r="769" spans="1:8" ht="35.1" customHeight="1">
      <c r="A769" s="211"/>
      <c r="B769" s="104"/>
      <c r="C769" s="201"/>
      <c r="D769" s="104"/>
      <c r="E769" s="104"/>
      <c r="F769" s="104"/>
      <c r="G769" s="104"/>
      <c r="H769" s="104"/>
    </row>
    <row r="770" spans="1:8" ht="35.1" customHeight="1">
      <c r="A770" s="211"/>
      <c r="B770" s="104"/>
      <c r="C770" s="201"/>
      <c r="D770" s="104"/>
      <c r="E770" s="104"/>
      <c r="F770" s="104"/>
      <c r="G770" s="104"/>
      <c r="H770" s="104"/>
    </row>
    <row r="771" spans="1:8" ht="35.1" customHeight="1">
      <c r="A771" s="211"/>
      <c r="B771" s="104"/>
      <c r="C771" s="201"/>
      <c r="D771" s="104"/>
      <c r="E771" s="104"/>
      <c r="F771" s="104"/>
      <c r="G771" s="104"/>
      <c r="H771" s="104"/>
    </row>
    <row r="772" spans="1:8" ht="35.1" customHeight="1">
      <c r="A772" s="211"/>
      <c r="B772" s="104"/>
      <c r="C772" s="201"/>
      <c r="D772" s="104"/>
      <c r="E772" s="104"/>
      <c r="F772" s="104"/>
      <c r="G772" s="104"/>
      <c r="H772" s="104"/>
    </row>
    <row r="773" spans="1:8" ht="35.1" customHeight="1">
      <c r="A773" s="211"/>
      <c r="B773" s="104"/>
      <c r="C773" s="201"/>
      <c r="D773" s="104"/>
      <c r="E773" s="104"/>
      <c r="F773" s="104"/>
      <c r="G773" s="104"/>
      <c r="H773" s="104"/>
    </row>
    <row r="774" spans="1:8" ht="35.1" customHeight="1">
      <c r="A774" s="211"/>
      <c r="B774" s="104"/>
      <c r="C774" s="201"/>
      <c r="D774" s="104"/>
      <c r="E774" s="104"/>
      <c r="F774" s="104"/>
      <c r="G774" s="104"/>
      <c r="H774" s="104"/>
    </row>
    <row r="775" spans="1:8" ht="35.1" customHeight="1">
      <c r="A775" s="211"/>
      <c r="B775" s="104"/>
      <c r="C775" s="201"/>
      <c r="D775" s="104"/>
      <c r="E775" s="104"/>
      <c r="F775" s="104"/>
      <c r="G775" s="104"/>
      <c r="H775" s="104"/>
    </row>
    <row r="776" spans="1:8" ht="35.1" customHeight="1">
      <c r="A776" s="211"/>
      <c r="B776" s="104"/>
      <c r="C776" s="201"/>
      <c r="D776" s="104"/>
      <c r="E776" s="104"/>
      <c r="F776" s="104"/>
      <c r="G776" s="104"/>
      <c r="H776" s="104"/>
    </row>
    <row r="777" spans="1:8" ht="35.1" customHeight="1">
      <c r="A777" s="211"/>
      <c r="B777" s="104"/>
      <c r="C777" s="201"/>
      <c r="D777" s="104"/>
      <c r="E777" s="104"/>
      <c r="F777" s="104"/>
      <c r="G777" s="104"/>
      <c r="H777" s="104"/>
    </row>
    <row r="778" spans="1:8" ht="35.1" customHeight="1">
      <c r="A778" s="211"/>
      <c r="B778" s="104"/>
      <c r="C778" s="201"/>
      <c r="D778" s="104"/>
      <c r="E778" s="104"/>
      <c r="F778" s="104"/>
      <c r="G778" s="104"/>
      <c r="H778" s="104"/>
    </row>
    <row r="779" spans="1:8" ht="35.1" customHeight="1">
      <c r="A779" s="211"/>
      <c r="B779" s="104"/>
      <c r="C779" s="201"/>
      <c r="D779" s="104"/>
      <c r="E779" s="104"/>
      <c r="F779" s="104"/>
      <c r="G779" s="104"/>
      <c r="H779" s="104"/>
    </row>
    <row r="780" spans="1:8" ht="35.1" customHeight="1">
      <c r="A780" s="211"/>
      <c r="B780" s="104"/>
      <c r="C780" s="201"/>
      <c r="D780" s="104"/>
      <c r="E780" s="104"/>
      <c r="F780" s="104"/>
      <c r="G780" s="104"/>
      <c r="H780" s="104"/>
    </row>
    <row r="781" spans="1:8" ht="35.1" customHeight="1">
      <c r="A781" s="211"/>
      <c r="B781" s="104"/>
      <c r="C781" s="201"/>
      <c r="D781" s="104"/>
      <c r="E781" s="104"/>
      <c r="F781" s="104"/>
      <c r="G781" s="104"/>
      <c r="H781" s="104"/>
    </row>
    <row r="782" spans="1:8" ht="35.1" customHeight="1">
      <c r="A782" s="211"/>
      <c r="B782" s="104"/>
      <c r="C782" s="201"/>
      <c r="D782" s="104"/>
      <c r="E782" s="104"/>
      <c r="F782" s="104"/>
      <c r="G782" s="104"/>
      <c r="H782" s="104"/>
    </row>
    <row r="783" spans="1:8" ht="35.1" customHeight="1">
      <c r="A783" s="211"/>
      <c r="B783" s="104"/>
      <c r="C783" s="201"/>
      <c r="D783" s="104"/>
      <c r="E783" s="104"/>
      <c r="F783" s="104"/>
      <c r="G783" s="104"/>
      <c r="H783" s="104"/>
    </row>
    <row r="784" spans="1:8" ht="35.1" customHeight="1">
      <c r="A784" s="211"/>
      <c r="B784" s="104"/>
      <c r="C784" s="201"/>
      <c r="D784" s="104"/>
      <c r="E784" s="104"/>
      <c r="F784" s="104"/>
      <c r="G784" s="104"/>
      <c r="H784" s="104"/>
    </row>
    <row r="785" spans="1:8" ht="35.1" customHeight="1">
      <c r="A785" s="211"/>
      <c r="B785" s="104"/>
      <c r="C785" s="201"/>
      <c r="D785" s="104"/>
      <c r="E785" s="104"/>
      <c r="F785" s="104"/>
      <c r="G785" s="104"/>
      <c r="H785" s="104"/>
    </row>
    <row r="786" spans="1:8" ht="35.1" customHeight="1">
      <c r="A786" s="211"/>
      <c r="B786" s="104"/>
      <c r="C786" s="201"/>
      <c r="D786" s="104"/>
      <c r="E786" s="104"/>
      <c r="F786" s="104"/>
      <c r="G786" s="104"/>
      <c r="H786" s="104"/>
    </row>
    <row r="787" spans="1:8" ht="35.1" customHeight="1">
      <c r="A787" s="211"/>
      <c r="B787" s="104"/>
      <c r="C787" s="201"/>
      <c r="D787" s="104"/>
      <c r="E787" s="104"/>
      <c r="F787" s="104"/>
      <c r="G787" s="104"/>
      <c r="H787" s="104"/>
    </row>
    <row r="788" spans="1:8" ht="35.1" customHeight="1">
      <c r="A788" s="211"/>
      <c r="B788" s="104"/>
      <c r="C788" s="201"/>
      <c r="D788" s="104"/>
      <c r="E788" s="104"/>
      <c r="F788" s="104"/>
      <c r="G788" s="104"/>
      <c r="H788" s="104"/>
    </row>
    <row r="789" spans="1:8" ht="35.1" customHeight="1">
      <c r="A789" s="211"/>
      <c r="B789" s="104"/>
      <c r="C789" s="201"/>
      <c r="D789" s="104"/>
      <c r="E789" s="104"/>
      <c r="F789" s="104"/>
      <c r="G789" s="104"/>
      <c r="H789" s="104"/>
    </row>
    <row r="790" spans="1:8" ht="35.1" customHeight="1">
      <c r="A790" s="211"/>
      <c r="B790" s="104"/>
      <c r="C790" s="201"/>
      <c r="D790" s="104"/>
      <c r="E790" s="104"/>
      <c r="F790" s="104"/>
      <c r="G790" s="104"/>
      <c r="H790" s="104"/>
    </row>
    <row r="791" spans="1:8" ht="35.1" customHeight="1">
      <c r="A791" s="211"/>
      <c r="B791" s="104"/>
      <c r="C791" s="201"/>
      <c r="D791" s="104"/>
      <c r="E791" s="104"/>
      <c r="F791" s="104"/>
      <c r="G791" s="104"/>
      <c r="H791" s="104"/>
    </row>
    <row r="792" spans="1:8" ht="35.1" customHeight="1">
      <c r="A792" s="211"/>
      <c r="B792" s="104"/>
      <c r="C792" s="201"/>
      <c r="D792" s="104"/>
      <c r="E792" s="104"/>
      <c r="F792" s="104"/>
      <c r="G792" s="104"/>
      <c r="H792" s="104"/>
    </row>
    <row r="793" spans="1:8" ht="35.1" customHeight="1">
      <c r="A793" s="211"/>
      <c r="B793" s="104"/>
      <c r="C793" s="201"/>
      <c r="D793" s="104"/>
      <c r="E793" s="104"/>
      <c r="F793" s="104"/>
      <c r="G793" s="104"/>
      <c r="H793" s="104"/>
    </row>
    <row r="794" spans="1:8" ht="35.1" customHeight="1">
      <c r="A794" s="211"/>
      <c r="B794" s="104"/>
      <c r="C794" s="201"/>
      <c r="D794" s="104"/>
      <c r="E794" s="104"/>
      <c r="F794" s="104"/>
      <c r="G794" s="104"/>
      <c r="H794" s="104"/>
    </row>
    <row r="795" spans="1:8" ht="35.1" customHeight="1">
      <c r="A795" s="211"/>
      <c r="B795" s="104"/>
      <c r="C795" s="201"/>
      <c r="D795" s="104"/>
      <c r="E795" s="104"/>
      <c r="F795" s="104"/>
      <c r="G795" s="104"/>
      <c r="H795" s="104"/>
    </row>
    <row r="796" spans="1:8" ht="35.1" customHeight="1">
      <c r="A796" s="211"/>
      <c r="B796" s="104"/>
      <c r="C796" s="201"/>
      <c r="D796" s="104"/>
      <c r="E796" s="104"/>
      <c r="F796" s="104"/>
      <c r="G796" s="104"/>
      <c r="H796" s="104"/>
    </row>
    <row r="797" spans="1:8" ht="35.1" customHeight="1">
      <c r="A797" s="211"/>
      <c r="B797" s="104"/>
      <c r="C797" s="201"/>
      <c r="D797" s="104"/>
      <c r="E797" s="104"/>
      <c r="F797" s="104"/>
      <c r="G797" s="104"/>
      <c r="H797" s="104"/>
    </row>
    <row r="798" spans="1:8" ht="35.1" customHeight="1">
      <c r="A798" s="211"/>
      <c r="B798" s="104"/>
      <c r="C798" s="201"/>
      <c r="D798" s="104"/>
      <c r="E798" s="104"/>
      <c r="F798" s="104"/>
      <c r="G798" s="104"/>
      <c r="H798" s="104"/>
    </row>
    <row r="799" spans="1:8" ht="35.1" customHeight="1">
      <c r="A799" s="211"/>
      <c r="B799" s="104"/>
      <c r="C799" s="201"/>
      <c r="D799" s="104"/>
      <c r="E799" s="104"/>
      <c r="F799" s="104"/>
      <c r="G799" s="104"/>
      <c r="H799" s="104"/>
    </row>
    <row r="800" spans="1:8" ht="35.1" customHeight="1">
      <c r="A800" s="211"/>
      <c r="B800" s="104"/>
      <c r="C800" s="201"/>
      <c r="D800" s="104"/>
      <c r="E800" s="104"/>
      <c r="F800" s="104"/>
      <c r="G800" s="104"/>
      <c r="H800" s="104"/>
    </row>
    <row r="801" spans="1:8" ht="35.1" customHeight="1">
      <c r="A801" s="211"/>
      <c r="B801" s="104"/>
      <c r="C801" s="201"/>
      <c r="D801" s="104"/>
      <c r="E801" s="104"/>
      <c r="F801" s="104"/>
      <c r="G801" s="104"/>
      <c r="H801" s="104"/>
    </row>
    <row r="802" spans="1:8" ht="35.1" customHeight="1">
      <c r="A802" s="211"/>
      <c r="B802" s="104"/>
      <c r="C802" s="201"/>
      <c r="D802" s="104"/>
      <c r="E802" s="104"/>
      <c r="F802" s="104"/>
      <c r="G802" s="104"/>
      <c r="H802" s="104"/>
    </row>
    <row r="803" spans="1:8" ht="35.1" customHeight="1">
      <c r="A803" s="211"/>
      <c r="B803" s="104"/>
      <c r="C803" s="201"/>
      <c r="D803" s="104"/>
      <c r="E803" s="104"/>
      <c r="F803" s="104"/>
      <c r="G803" s="104"/>
      <c r="H803" s="104"/>
    </row>
    <row r="804" spans="1:8" ht="35.1" customHeight="1">
      <c r="A804" s="211"/>
      <c r="B804" s="104"/>
      <c r="C804" s="201"/>
      <c r="D804" s="104"/>
      <c r="E804" s="104"/>
      <c r="F804" s="104"/>
      <c r="G804" s="104"/>
      <c r="H804" s="104"/>
    </row>
    <row r="805" spans="1:8" ht="35.1" customHeight="1">
      <c r="A805" s="211"/>
      <c r="B805" s="104"/>
      <c r="C805" s="201"/>
      <c r="D805" s="104"/>
      <c r="E805" s="104"/>
      <c r="F805" s="104"/>
      <c r="G805" s="104"/>
      <c r="H805" s="104"/>
    </row>
    <row r="806" spans="1:8" ht="35.1" customHeight="1">
      <c r="A806" s="211"/>
      <c r="B806" s="104"/>
      <c r="C806" s="201"/>
      <c r="D806" s="104"/>
      <c r="E806" s="104"/>
      <c r="F806" s="104"/>
      <c r="G806" s="104"/>
      <c r="H806" s="104"/>
    </row>
    <row r="807" spans="1:8" ht="35.1" customHeight="1">
      <c r="A807" s="211"/>
      <c r="B807" s="104"/>
      <c r="C807" s="201"/>
      <c r="D807" s="104"/>
      <c r="E807" s="104"/>
      <c r="F807" s="104"/>
      <c r="G807" s="104"/>
      <c r="H807" s="104"/>
    </row>
    <row r="808" spans="1:8" ht="35.1" customHeight="1">
      <c r="A808" s="211"/>
      <c r="B808" s="104"/>
      <c r="C808" s="201"/>
      <c r="D808" s="104"/>
      <c r="E808" s="104"/>
      <c r="F808" s="104"/>
      <c r="G808" s="104"/>
      <c r="H808" s="104"/>
    </row>
    <row r="809" spans="1:8" ht="35.1" customHeight="1">
      <c r="A809" s="211"/>
      <c r="B809" s="104"/>
      <c r="C809" s="201"/>
      <c r="D809" s="104"/>
      <c r="E809" s="104"/>
      <c r="F809" s="104"/>
      <c r="G809" s="104"/>
      <c r="H809" s="104"/>
    </row>
    <row r="810" spans="1:8" ht="35.1" customHeight="1">
      <c r="A810" s="211"/>
      <c r="B810" s="104"/>
      <c r="C810" s="201"/>
      <c r="D810" s="104"/>
      <c r="E810" s="104"/>
      <c r="F810" s="104"/>
      <c r="G810" s="104"/>
      <c r="H810" s="104"/>
    </row>
    <row r="811" spans="1:8" ht="35.1" customHeight="1">
      <c r="A811" s="211"/>
      <c r="B811" s="104"/>
      <c r="C811" s="201"/>
      <c r="D811" s="104"/>
      <c r="E811" s="104"/>
      <c r="F811" s="104"/>
      <c r="G811" s="104"/>
      <c r="H811" s="104"/>
    </row>
    <row r="812" spans="1:8" ht="35.1" customHeight="1">
      <c r="A812" s="211"/>
      <c r="B812" s="104"/>
      <c r="C812" s="201"/>
      <c r="D812" s="104"/>
      <c r="E812" s="104"/>
      <c r="F812" s="104"/>
      <c r="G812" s="104"/>
      <c r="H812" s="104"/>
    </row>
    <row r="813" spans="1:8" ht="35.1" customHeight="1">
      <c r="A813" s="211"/>
      <c r="B813" s="104"/>
      <c r="C813" s="201"/>
      <c r="D813" s="104"/>
      <c r="E813" s="104"/>
      <c r="F813" s="104"/>
      <c r="G813" s="104"/>
      <c r="H813" s="104"/>
    </row>
    <row r="814" spans="1:8" ht="35.1" customHeight="1">
      <c r="A814" s="211"/>
      <c r="B814" s="104"/>
      <c r="C814" s="201"/>
      <c r="D814" s="104"/>
      <c r="E814" s="104"/>
      <c r="F814" s="104"/>
      <c r="G814" s="104"/>
      <c r="H814" s="104"/>
    </row>
    <row r="815" spans="1:8" ht="35.1" customHeight="1">
      <c r="A815" s="211"/>
      <c r="B815" s="104"/>
      <c r="C815" s="201"/>
      <c r="D815" s="104"/>
      <c r="E815" s="104"/>
      <c r="F815" s="104"/>
      <c r="G815" s="104"/>
      <c r="H815" s="104"/>
    </row>
    <row r="816" spans="1:8" ht="35.1" customHeight="1">
      <c r="A816" s="211"/>
      <c r="B816" s="104"/>
      <c r="C816" s="201"/>
      <c r="D816" s="104"/>
      <c r="E816" s="104"/>
      <c r="F816" s="104"/>
      <c r="G816" s="104"/>
      <c r="H816" s="104"/>
    </row>
    <row r="817" spans="1:8" ht="35.1" customHeight="1">
      <c r="A817" s="211"/>
      <c r="B817" s="104"/>
      <c r="C817" s="201"/>
      <c r="D817" s="104"/>
      <c r="E817" s="104"/>
      <c r="F817" s="104"/>
      <c r="G817" s="104"/>
      <c r="H817" s="104"/>
    </row>
    <row r="818" spans="1:8" ht="35.1" customHeight="1">
      <c r="A818" s="211"/>
      <c r="B818" s="104"/>
      <c r="C818" s="201"/>
      <c r="D818" s="104"/>
      <c r="E818" s="104"/>
      <c r="F818" s="104"/>
      <c r="G818" s="104"/>
      <c r="H818" s="104"/>
    </row>
    <row r="819" spans="1:8" ht="35.1" customHeight="1">
      <c r="A819" s="211"/>
      <c r="B819" s="104"/>
      <c r="C819" s="201"/>
      <c r="D819" s="104"/>
      <c r="E819" s="104"/>
      <c r="F819" s="104"/>
      <c r="G819" s="104"/>
      <c r="H819" s="104"/>
    </row>
    <row r="820" spans="1:8" ht="35.1" customHeight="1">
      <c r="A820" s="211"/>
      <c r="B820" s="104"/>
      <c r="C820" s="201"/>
      <c r="D820" s="104"/>
      <c r="E820" s="104"/>
      <c r="F820" s="104"/>
      <c r="G820" s="104"/>
      <c r="H820" s="104"/>
    </row>
    <row r="821" spans="1:8" ht="35.1" customHeight="1">
      <c r="A821" s="211"/>
      <c r="B821" s="104"/>
      <c r="C821" s="201"/>
      <c r="D821" s="104"/>
      <c r="E821" s="104"/>
      <c r="F821" s="104"/>
      <c r="G821" s="104"/>
      <c r="H821" s="104"/>
    </row>
    <row r="822" spans="1:8" ht="35.1" customHeight="1">
      <c r="A822" s="211"/>
      <c r="B822" s="104"/>
      <c r="C822" s="201"/>
      <c r="D822" s="104"/>
      <c r="E822" s="104"/>
      <c r="F822" s="104"/>
      <c r="G822" s="104"/>
      <c r="H822" s="104"/>
    </row>
    <row r="823" spans="1:8" ht="35.1" customHeight="1">
      <c r="A823" s="211"/>
      <c r="B823" s="104"/>
      <c r="C823" s="201"/>
      <c r="D823" s="104"/>
      <c r="E823" s="104"/>
      <c r="F823" s="104"/>
      <c r="G823" s="104"/>
      <c r="H823" s="104"/>
    </row>
    <row r="824" spans="1:8" ht="35.1" customHeight="1">
      <c r="A824" s="211"/>
      <c r="B824" s="104"/>
      <c r="C824" s="201"/>
      <c r="D824" s="104"/>
      <c r="E824" s="104"/>
      <c r="F824" s="104"/>
      <c r="G824" s="104"/>
      <c r="H824" s="104"/>
    </row>
    <row r="825" spans="1:8" ht="35.1" customHeight="1">
      <c r="A825" s="211"/>
      <c r="B825" s="104"/>
      <c r="C825" s="201"/>
      <c r="D825" s="104"/>
      <c r="E825" s="104"/>
      <c r="F825" s="104"/>
      <c r="G825" s="104"/>
      <c r="H825" s="104"/>
    </row>
    <row r="826" spans="1:8" ht="35.1" customHeight="1">
      <c r="A826" s="211"/>
      <c r="B826" s="104"/>
      <c r="C826" s="201"/>
      <c r="D826" s="104"/>
      <c r="E826" s="104"/>
      <c r="F826" s="104"/>
      <c r="G826" s="104"/>
      <c r="H826" s="104"/>
    </row>
    <row r="827" spans="1:8" ht="35.1" customHeight="1">
      <c r="A827" s="211"/>
      <c r="B827" s="104"/>
      <c r="C827" s="201"/>
      <c r="D827" s="104"/>
      <c r="E827" s="104"/>
      <c r="F827" s="104"/>
      <c r="G827" s="104"/>
      <c r="H827" s="104"/>
    </row>
    <row r="828" spans="1:8" ht="35.1" customHeight="1">
      <c r="A828" s="211"/>
      <c r="B828" s="104"/>
      <c r="C828" s="201"/>
      <c r="D828" s="104"/>
      <c r="E828" s="104"/>
      <c r="F828" s="104"/>
      <c r="G828" s="104"/>
      <c r="H828" s="104"/>
    </row>
    <row r="829" spans="1:8" ht="35.1" customHeight="1">
      <c r="A829" s="211"/>
      <c r="B829" s="104"/>
      <c r="C829" s="201"/>
      <c r="D829" s="104"/>
      <c r="E829" s="104"/>
      <c r="F829" s="104"/>
      <c r="G829" s="104"/>
      <c r="H829" s="104"/>
    </row>
    <row r="830" spans="1:8" ht="35.1" customHeight="1">
      <c r="A830" s="211"/>
      <c r="B830" s="104"/>
      <c r="C830" s="201"/>
      <c r="D830" s="104"/>
      <c r="E830" s="104"/>
      <c r="F830" s="104"/>
      <c r="G830" s="104"/>
      <c r="H830" s="104"/>
    </row>
    <row r="831" spans="1:8" ht="35.1" customHeight="1">
      <c r="A831" s="211"/>
      <c r="B831" s="104"/>
      <c r="C831" s="201"/>
      <c r="D831" s="104"/>
      <c r="E831" s="104"/>
      <c r="F831" s="104"/>
      <c r="G831" s="104"/>
      <c r="H831" s="104"/>
    </row>
    <row r="832" spans="1:8" ht="35.1" customHeight="1">
      <c r="A832" s="211"/>
      <c r="B832" s="104"/>
      <c r="C832" s="201"/>
      <c r="D832" s="104"/>
      <c r="E832" s="104"/>
      <c r="F832" s="104"/>
      <c r="G832" s="104"/>
      <c r="H832" s="104"/>
    </row>
    <row r="833" spans="1:8" ht="35.1" customHeight="1">
      <c r="A833" s="211"/>
      <c r="B833" s="104"/>
      <c r="C833" s="201"/>
      <c r="D833" s="104"/>
      <c r="E833" s="104"/>
      <c r="F833" s="104"/>
      <c r="G833" s="104"/>
      <c r="H833" s="104"/>
    </row>
    <row r="834" spans="1:8" ht="35.1" customHeight="1">
      <c r="A834" s="211"/>
      <c r="B834" s="104"/>
      <c r="C834" s="201"/>
      <c r="D834" s="104"/>
      <c r="E834" s="104"/>
      <c r="F834" s="104"/>
      <c r="G834" s="104"/>
      <c r="H834" s="104"/>
    </row>
    <row r="835" spans="1:8" ht="35.1" customHeight="1">
      <c r="A835" s="211"/>
      <c r="B835" s="104"/>
      <c r="C835" s="201"/>
      <c r="D835" s="104"/>
      <c r="E835" s="104"/>
      <c r="F835" s="104"/>
      <c r="G835" s="104"/>
      <c r="H835" s="104"/>
    </row>
    <row r="836" spans="1:8" ht="35.1" customHeight="1">
      <c r="A836" s="211"/>
      <c r="B836" s="104"/>
      <c r="C836" s="201"/>
      <c r="D836" s="104"/>
      <c r="E836" s="104"/>
      <c r="F836" s="104"/>
      <c r="G836" s="104"/>
      <c r="H836" s="104"/>
    </row>
    <row r="837" spans="1:8" ht="35.1" customHeight="1">
      <c r="A837" s="211"/>
      <c r="B837" s="104"/>
      <c r="C837" s="201"/>
      <c r="D837" s="104"/>
      <c r="E837" s="104"/>
      <c r="F837" s="104"/>
      <c r="G837" s="104"/>
      <c r="H837" s="104"/>
    </row>
    <row r="838" spans="1:8" ht="35.1" customHeight="1">
      <c r="A838" s="211"/>
      <c r="B838" s="104"/>
      <c r="C838" s="201"/>
      <c r="D838" s="104"/>
      <c r="E838" s="104"/>
      <c r="F838" s="104"/>
      <c r="G838" s="104"/>
      <c r="H838" s="104"/>
    </row>
    <row r="839" spans="1:8" ht="35.1" customHeight="1">
      <c r="A839" s="211"/>
      <c r="B839" s="104"/>
      <c r="C839" s="201"/>
      <c r="D839" s="104"/>
      <c r="E839" s="104"/>
      <c r="F839" s="104"/>
      <c r="G839" s="104"/>
      <c r="H839" s="104"/>
    </row>
    <row r="840" spans="1:8" ht="35.1" customHeight="1">
      <c r="A840" s="211"/>
      <c r="B840" s="104"/>
      <c r="C840" s="201"/>
      <c r="D840" s="104"/>
      <c r="E840" s="104"/>
      <c r="F840" s="104"/>
      <c r="G840" s="104"/>
      <c r="H840" s="104"/>
    </row>
    <row r="841" spans="1:8" ht="35.1" customHeight="1">
      <c r="A841" s="211"/>
      <c r="B841" s="104"/>
      <c r="C841" s="201"/>
      <c r="D841" s="104"/>
      <c r="E841" s="104"/>
      <c r="F841" s="104"/>
      <c r="G841" s="104"/>
      <c r="H841" s="104"/>
    </row>
    <row r="842" spans="1:8" ht="35.1" customHeight="1">
      <c r="A842" s="211"/>
      <c r="B842" s="104"/>
      <c r="C842" s="201"/>
      <c r="D842" s="104"/>
      <c r="E842" s="104"/>
      <c r="F842" s="104"/>
      <c r="G842" s="104"/>
      <c r="H842" s="104"/>
    </row>
    <row r="843" spans="1:8" ht="35.1" customHeight="1">
      <c r="A843" s="211"/>
      <c r="B843" s="104"/>
      <c r="C843" s="201"/>
      <c r="D843" s="104"/>
      <c r="E843" s="104"/>
      <c r="F843" s="104"/>
      <c r="G843" s="104"/>
      <c r="H843" s="104"/>
    </row>
    <row r="844" spans="1:8" ht="35.1" customHeight="1">
      <c r="A844" s="211"/>
      <c r="B844" s="104"/>
      <c r="C844" s="201"/>
      <c r="D844" s="104"/>
      <c r="E844" s="104"/>
      <c r="F844" s="104"/>
      <c r="G844" s="104"/>
      <c r="H844" s="104"/>
    </row>
    <row r="845" spans="1:8" ht="35.1" customHeight="1">
      <c r="A845" s="211"/>
      <c r="B845" s="104"/>
      <c r="C845" s="201"/>
      <c r="D845" s="104"/>
      <c r="E845" s="104"/>
      <c r="F845" s="104"/>
      <c r="G845" s="104"/>
      <c r="H845" s="104"/>
    </row>
    <row r="846" spans="1:8" ht="35.1" customHeight="1">
      <c r="A846" s="211"/>
      <c r="B846" s="104"/>
      <c r="C846" s="201"/>
      <c r="D846" s="104"/>
      <c r="E846" s="104"/>
      <c r="F846" s="104"/>
      <c r="G846" s="104"/>
      <c r="H846" s="104"/>
    </row>
    <row r="847" spans="1:8" ht="35.1" customHeight="1">
      <c r="A847" s="211"/>
      <c r="B847" s="104"/>
      <c r="C847" s="201"/>
      <c r="D847" s="104"/>
      <c r="E847" s="104"/>
      <c r="F847" s="104"/>
      <c r="G847" s="104"/>
      <c r="H847" s="104"/>
    </row>
    <row r="848" spans="1:8" ht="35.1" customHeight="1">
      <c r="A848" s="211"/>
      <c r="B848" s="104"/>
      <c r="C848" s="201"/>
      <c r="D848" s="104"/>
      <c r="E848" s="104"/>
      <c r="F848" s="104"/>
      <c r="G848" s="104"/>
      <c r="H848" s="104"/>
    </row>
    <row r="849" spans="1:8" ht="35.1" customHeight="1">
      <c r="A849" s="211"/>
      <c r="B849" s="104"/>
      <c r="C849" s="201"/>
      <c r="D849" s="104"/>
      <c r="E849" s="104"/>
      <c r="F849" s="104"/>
      <c r="G849" s="104"/>
      <c r="H849" s="104"/>
    </row>
    <row r="850" spans="1:8" ht="35.1" customHeight="1">
      <c r="A850" s="211"/>
      <c r="B850" s="104"/>
      <c r="C850" s="201"/>
      <c r="D850" s="104"/>
      <c r="E850" s="104"/>
      <c r="F850" s="104"/>
      <c r="G850" s="104"/>
      <c r="H850" s="104"/>
    </row>
    <row r="851" spans="1:8" ht="35.1" customHeight="1">
      <c r="A851" s="211"/>
      <c r="B851" s="104"/>
      <c r="C851" s="201"/>
      <c r="D851" s="104"/>
      <c r="E851" s="104"/>
      <c r="F851" s="104"/>
      <c r="G851" s="104"/>
      <c r="H851" s="104"/>
    </row>
    <row r="852" spans="1:8" ht="35.1" customHeight="1">
      <c r="A852" s="211"/>
      <c r="B852" s="104"/>
      <c r="C852" s="201"/>
      <c r="D852" s="104"/>
      <c r="E852" s="104"/>
      <c r="F852" s="104"/>
      <c r="G852" s="104"/>
      <c r="H852" s="104"/>
    </row>
    <row r="853" spans="1:8" ht="35.1" customHeight="1">
      <c r="A853" s="211"/>
      <c r="B853" s="104"/>
      <c r="C853" s="201"/>
      <c r="D853" s="104"/>
      <c r="E853" s="104"/>
      <c r="F853" s="104"/>
      <c r="G853" s="104"/>
      <c r="H853" s="104"/>
    </row>
    <row r="854" spans="1:8" ht="35.1" customHeight="1">
      <c r="A854" s="211"/>
      <c r="B854" s="104"/>
      <c r="C854" s="201"/>
      <c r="D854" s="104"/>
      <c r="E854" s="104"/>
      <c r="F854" s="104"/>
      <c r="G854" s="104"/>
      <c r="H854" s="104"/>
    </row>
    <row r="855" spans="1:8" ht="35.1" customHeight="1">
      <c r="A855" s="211"/>
      <c r="B855" s="104"/>
      <c r="C855" s="201"/>
      <c r="D855" s="104"/>
      <c r="E855" s="104"/>
      <c r="F855" s="104"/>
      <c r="G855" s="104"/>
      <c r="H855" s="104"/>
    </row>
    <row r="856" spans="1:8" ht="35.1" customHeight="1">
      <c r="A856" s="211"/>
      <c r="B856" s="104"/>
      <c r="C856" s="201"/>
      <c r="D856" s="104"/>
      <c r="E856" s="104"/>
      <c r="F856" s="104"/>
      <c r="G856" s="104"/>
      <c r="H856" s="104"/>
    </row>
    <row r="857" spans="1:8" ht="35.1" customHeight="1">
      <c r="A857" s="211"/>
      <c r="B857" s="104"/>
      <c r="C857" s="201"/>
      <c r="D857" s="104"/>
      <c r="E857" s="104"/>
      <c r="F857" s="104"/>
      <c r="G857" s="104"/>
      <c r="H857" s="104"/>
    </row>
    <row r="858" spans="1:8" ht="35.1" customHeight="1">
      <c r="A858" s="211"/>
      <c r="B858" s="104"/>
      <c r="C858" s="201"/>
      <c r="D858" s="104"/>
      <c r="E858" s="104"/>
      <c r="F858" s="104"/>
      <c r="G858" s="104"/>
      <c r="H858" s="104"/>
    </row>
    <row r="859" spans="1:8" ht="35.1" customHeight="1">
      <c r="A859" s="211"/>
      <c r="B859" s="104"/>
      <c r="C859" s="201"/>
      <c r="D859" s="104"/>
      <c r="E859" s="104"/>
      <c r="F859" s="104"/>
      <c r="G859" s="104"/>
      <c r="H859" s="104"/>
    </row>
    <row r="860" spans="1:8" ht="35.1" customHeight="1">
      <c r="A860" s="211"/>
      <c r="B860" s="104"/>
      <c r="C860" s="201"/>
      <c r="D860" s="104"/>
      <c r="E860" s="104"/>
      <c r="F860" s="104"/>
      <c r="G860" s="104"/>
      <c r="H860" s="104"/>
    </row>
    <row r="861" spans="1:8" ht="35.1" customHeight="1">
      <c r="A861" s="211"/>
      <c r="B861" s="104"/>
      <c r="C861" s="201"/>
      <c r="D861" s="104"/>
      <c r="E861" s="104"/>
      <c r="F861" s="104"/>
      <c r="G861" s="104"/>
      <c r="H861" s="104"/>
    </row>
    <row r="862" spans="1:8" ht="35.1" customHeight="1">
      <c r="A862" s="211"/>
      <c r="B862" s="104"/>
      <c r="C862" s="201"/>
      <c r="D862" s="104"/>
      <c r="E862" s="104"/>
      <c r="F862" s="104"/>
      <c r="G862" s="104"/>
      <c r="H862" s="104"/>
    </row>
    <row r="863" spans="1:8" ht="35.1" customHeight="1">
      <c r="A863" s="211"/>
      <c r="B863" s="104"/>
      <c r="C863" s="201"/>
      <c r="D863" s="104"/>
      <c r="E863" s="104"/>
      <c r="F863" s="104"/>
      <c r="G863" s="104"/>
      <c r="H863" s="104"/>
    </row>
    <row r="864" spans="1:8" ht="35.1" customHeight="1">
      <c r="A864" s="211"/>
      <c r="B864" s="104"/>
      <c r="C864" s="201"/>
      <c r="D864" s="104"/>
      <c r="E864" s="104"/>
      <c r="F864" s="104"/>
      <c r="G864" s="104"/>
      <c r="H864" s="104"/>
    </row>
    <row r="865" spans="1:8" ht="35.1" customHeight="1">
      <c r="A865" s="211"/>
      <c r="B865" s="104"/>
      <c r="C865" s="201"/>
      <c r="D865" s="104"/>
      <c r="E865" s="104"/>
      <c r="F865" s="104"/>
      <c r="G865" s="104"/>
      <c r="H865" s="104"/>
    </row>
    <row r="866" spans="1:8" ht="35.1" customHeight="1">
      <c r="A866" s="211"/>
      <c r="B866" s="104"/>
      <c r="C866" s="201"/>
      <c r="D866" s="104"/>
      <c r="E866" s="104"/>
      <c r="F866" s="104"/>
      <c r="G866" s="104"/>
      <c r="H866" s="104"/>
    </row>
    <row r="867" spans="1:8" ht="35.1" customHeight="1">
      <c r="A867" s="211"/>
      <c r="B867" s="104"/>
      <c r="C867" s="201"/>
      <c r="D867" s="104"/>
      <c r="E867" s="104"/>
      <c r="F867" s="104"/>
      <c r="G867" s="104"/>
      <c r="H867" s="104"/>
    </row>
    <row r="868" spans="1:8" ht="35.1" customHeight="1">
      <c r="A868" s="211"/>
      <c r="B868" s="104"/>
      <c r="C868" s="201"/>
      <c r="D868" s="104"/>
      <c r="E868" s="104"/>
      <c r="F868" s="104"/>
      <c r="G868" s="104"/>
      <c r="H868" s="104"/>
    </row>
    <row r="869" spans="1:8" ht="35.1" customHeight="1">
      <c r="A869" s="211"/>
      <c r="B869" s="104"/>
      <c r="C869" s="201"/>
      <c r="D869" s="104"/>
      <c r="E869" s="104"/>
      <c r="F869" s="104"/>
      <c r="G869" s="104"/>
      <c r="H869" s="104"/>
    </row>
    <row r="870" spans="1:8" ht="35.1" customHeight="1">
      <c r="A870" s="211"/>
      <c r="B870" s="104"/>
      <c r="C870" s="201"/>
      <c r="D870" s="104"/>
      <c r="E870" s="104"/>
      <c r="F870" s="104"/>
      <c r="G870" s="104"/>
      <c r="H870" s="104"/>
    </row>
    <row r="871" spans="1:8" ht="35.1" customHeight="1">
      <c r="A871" s="211"/>
      <c r="B871" s="104"/>
      <c r="C871" s="201"/>
      <c r="D871" s="104"/>
      <c r="E871" s="104"/>
      <c r="F871" s="104"/>
      <c r="G871" s="104"/>
      <c r="H871" s="104"/>
    </row>
    <row r="872" spans="1:8" ht="35.1" customHeight="1">
      <c r="A872" s="211"/>
      <c r="B872" s="104"/>
      <c r="C872" s="201"/>
      <c r="D872" s="104"/>
      <c r="E872" s="104"/>
      <c r="F872" s="104"/>
      <c r="G872" s="104"/>
      <c r="H872" s="104"/>
    </row>
    <row r="873" spans="1:8" ht="35.1" customHeight="1">
      <c r="A873" s="211"/>
      <c r="B873" s="104"/>
      <c r="C873" s="201"/>
      <c r="D873" s="104"/>
      <c r="E873" s="104"/>
      <c r="F873" s="104"/>
      <c r="G873" s="104"/>
      <c r="H873" s="104"/>
    </row>
    <row r="874" spans="1:8" ht="35.1" customHeight="1">
      <c r="A874" s="211"/>
      <c r="B874" s="104"/>
      <c r="C874" s="201"/>
      <c r="D874" s="104"/>
      <c r="E874" s="104"/>
      <c r="F874" s="104"/>
      <c r="G874" s="104"/>
      <c r="H874" s="104"/>
    </row>
    <row r="875" spans="1:8" ht="35.1" customHeight="1">
      <c r="A875" s="211"/>
      <c r="B875" s="104"/>
      <c r="C875" s="201"/>
      <c r="D875" s="104"/>
      <c r="E875" s="104"/>
      <c r="F875" s="104"/>
      <c r="G875" s="104"/>
      <c r="H875" s="104"/>
    </row>
    <row r="876" spans="1:8" ht="35.1" customHeight="1">
      <c r="A876" s="211"/>
      <c r="B876" s="104"/>
      <c r="C876" s="201"/>
      <c r="D876" s="104"/>
      <c r="E876" s="104"/>
      <c r="F876" s="104"/>
      <c r="G876" s="104"/>
      <c r="H876" s="104"/>
    </row>
    <row r="877" spans="1:8" ht="35.1" customHeight="1">
      <c r="A877" s="211"/>
      <c r="B877" s="104"/>
      <c r="C877" s="201"/>
      <c r="D877" s="104"/>
      <c r="E877" s="104"/>
      <c r="F877" s="104"/>
      <c r="G877" s="104"/>
      <c r="H877" s="104"/>
    </row>
    <row r="878" spans="1:8" ht="35.1" customHeight="1">
      <c r="A878" s="211"/>
      <c r="B878" s="104"/>
      <c r="C878" s="201"/>
      <c r="D878" s="104"/>
      <c r="E878" s="104"/>
      <c r="F878" s="104"/>
      <c r="G878" s="104"/>
      <c r="H878" s="104"/>
    </row>
    <row r="879" spans="1:8" ht="35.1" customHeight="1">
      <c r="A879" s="211"/>
      <c r="B879" s="104"/>
      <c r="C879" s="201"/>
      <c r="D879" s="104"/>
      <c r="E879" s="104"/>
      <c r="F879" s="104"/>
      <c r="G879" s="104"/>
      <c r="H879" s="104"/>
    </row>
    <row r="880" spans="1:8" ht="35.1" customHeight="1">
      <c r="A880" s="211"/>
      <c r="B880" s="104"/>
      <c r="C880" s="201"/>
      <c r="D880" s="104"/>
      <c r="E880" s="104"/>
      <c r="F880" s="104"/>
      <c r="G880" s="104"/>
      <c r="H880" s="104"/>
    </row>
    <row r="881" spans="1:8" ht="35.1" customHeight="1">
      <c r="A881" s="211"/>
      <c r="B881" s="104"/>
      <c r="C881" s="201"/>
      <c r="D881" s="104"/>
      <c r="E881" s="104"/>
      <c r="F881" s="104"/>
      <c r="G881" s="104"/>
      <c r="H881" s="104"/>
    </row>
    <row r="882" spans="1:8" ht="35.1" customHeight="1">
      <c r="A882" s="211"/>
      <c r="B882" s="104"/>
      <c r="C882" s="201"/>
      <c r="D882" s="104"/>
      <c r="E882" s="104"/>
      <c r="F882" s="104"/>
      <c r="G882" s="104"/>
      <c r="H882" s="104"/>
    </row>
    <row r="883" spans="1:8" ht="35.1" customHeight="1">
      <c r="A883" s="211"/>
      <c r="B883" s="104"/>
      <c r="C883" s="201"/>
      <c r="D883" s="104"/>
      <c r="E883" s="104"/>
      <c r="F883" s="104"/>
      <c r="G883" s="104"/>
      <c r="H883" s="104"/>
    </row>
    <row r="884" spans="1:8" ht="35.1" customHeight="1">
      <c r="A884" s="211"/>
      <c r="B884" s="104"/>
      <c r="C884" s="201"/>
      <c r="D884" s="104"/>
      <c r="E884" s="104"/>
      <c r="F884" s="104"/>
      <c r="G884" s="104"/>
      <c r="H884" s="104"/>
    </row>
    <row r="885" spans="1:8" ht="35.1" customHeight="1">
      <c r="A885" s="211"/>
      <c r="B885" s="104"/>
      <c r="C885" s="201"/>
      <c r="D885" s="104"/>
      <c r="E885" s="104"/>
      <c r="F885" s="104"/>
      <c r="G885" s="104"/>
      <c r="H885" s="104"/>
    </row>
    <row r="886" spans="1:8" ht="35.1" customHeight="1">
      <c r="A886" s="211"/>
      <c r="B886" s="104"/>
      <c r="C886" s="201"/>
      <c r="D886" s="104"/>
      <c r="E886" s="104"/>
      <c r="F886" s="104"/>
      <c r="G886" s="104"/>
      <c r="H886" s="104"/>
    </row>
    <row r="887" spans="1:8" ht="35.1" customHeight="1">
      <c r="A887" s="211"/>
      <c r="B887" s="104"/>
      <c r="C887" s="201"/>
      <c r="D887" s="104"/>
      <c r="E887" s="104"/>
      <c r="F887" s="104"/>
      <c r="G887" s="104"/>
      <c r="H887" s="104"/>
    </row>
    <row r="888" spans="1:8" ht="35.1" customHeight="1">
      <c r="A888" s="211"/>
      <c r="B888" s="104"/>
      <c r="C888" s="201"/>
      <c r="D888" s="104"/>
      <c r="E888" s="104"/>
      <c r="F888" s="104"/>
      <c r="G888" s="104"/>
      <c r="H888" s="104"/>
    </row>
    <row r="889" spans="1:8" ht="35.1" customHeight="1">
      <c r="A889" s="211"/>
      <c r="B889" s="104"/>
      <c r="C889" s="201"/>
      <c r="D889" s="104"/>
      <c r="E889" s="104"/>
      <c r="F889" s="104"/>
      <c r="G889" s="104"/>
      <c r="H889" s="104"/>
    </row>
    <row r="890" spans="1:8" ht="35.1" customHeight="1">
      <c r="A890" s="211"/>
      <c r="B890" s="104"/>
      <c r="C890" s="201"/>
      <c r="D890" s="104"/>
      <c r="E890" s="104"/>
      <c r="F890" s="104"/>
      <c r="G890" s="104"/>
      <c r="H890" s="104"/>
    </row>
    <row r="891" spans="1:8" ht="35.1" customHeight="1">
      <c r="A891" s="211"/>
      <c r="B891" s="104"/>
      <c r="C891" s="201"/>
      <c r="D891" s="104"/>
      <c r="E891" s="104"/>
      <c r="F891" s="104"/>
      <c r="G891" s="104"/>
      <c r="H891" s="104"/>
    </row>
    <row r="892" spans="1:8" ht="35.1" customHeight="1">
      <c r="A892" s="211"/>
      <c r="B892" s="104"/>
      <c r="C892" s="201"/>
      <c r="D892" s="104"/>
      <c r="E892" s="104"/>
      <c r="F892" s="104"/>
      <c r="G892" s="104"/>
      <c r="H892" s="104"/>
    </row>
    <row r="893" spans="1:8" ht="35.1" customHeight="1">
      <c r="A893" s="211"/>
      <c r="B893" s="104"/>
      <c r="C893" s="201"/>
      <c r="D893" s="104"/>
      <c r="E893" s="104"/>
      <c r="F893" s="104"/>
      <c r="G893" s="104"/>
      <c r="H893" s="104"/>
    </row>
    <row r="894" spans="1:8" ht="35.1" customHeight="1">
      <c r="A894" s="211"/>
      <c r="B894" s="104"/>
      <c r="C894" s="201"/>
      <c r="D894" s="104"/>
      <c r="E894" s="104"/>
      <c r="F894" s="104"/>
      <c r="G894" s="104"/>
      <c r="H894" s="104"/>
    </row>
    <row r="895" spans="1:8" ht="35.1" customHeight="1">
      <c r="A895" s="211"/>
      <c r="B895" s="104"/>
      <c r="C895" s="201"/>
      <c r="D895" s="104"/>
      <c r="E895" s="104"/>
      <c r="F895" s="104"/>
      <c r="G895" s="104"/>
      <c r="H895" s="104"/>
    </row>
    <row r="896" spans="1:8" ht="35.1" customHeight="1">
      <c r="A896" s="211"/>
      <c r="B896" s="104"/>
      <c r="C896" s="201"/>
      <c r="D896" s="104"/>
      <c r="E896" s="104"/>
      <c r="F896" s="104"/>
      <c r="G896" s="104"/>
      <c r="H896" s="104"/>
    </row>
    <row r="897" spans="1:8" ht="35.1" customHeight="1">
      <c r="A897" s="211"/>
      <c r="B897" s="104"/>
      <c r="C897" s="201"/>
      <c r="D897" s="104"/>
      <c r="E897" s="104"/>
      <c r="F897" s="104"/>
      <c r="G897" s="104"/>
      <c r="H897" s="104"/>
    </row>
    <row r="898" spans="1:8" ht="35.1" customHeight="1">
      <c r="A898" s="211"/>
      <c r="B898" s="104"/>
      <c r="C898" s="201"/>
      <c r="D898" s="104"/>
      <c r="E898" s="104"/>
      <c r="F898" s="104"/>
      <c r="G898" s="104"/>
      <c r="H898" s="104"/>
    </row>
    <row r="899" spans="1:8" ht="35.1" customHeight="1">
      <c r="A899" s="211"/>
      <c r="B899" s="104"/>
      <c r="C899" s="201"/>
      <c r="D899" s="104"/>
      <c r="E899" s="104"/>
      <c r="F899" s="104"/>
      <c r="G899" s="104"/>
      <c r="H899" s="104"/>
    </row>
    <row r="900" spans="1:8" ht="35.1" customHeight="1">
      <c r="A900" s="211"/>
      <c r="B900" s="104"/>
      <c r="C900" s="201"/>
      <c r="D900" s="104"/>
      <c r="E900" s="104"/>
      <c r="F900" s="104"/>
      <c r="G900" s="104"/>
      <c r="H900" s="104"/>
    </row>
    <row r="901" spans="1:8" ht="35.1" customHeight="1">
      <c r="A901" s="211"/>
      <c r="B901" s="104"/>
      <c r="C901" s="201"/>
      <c r="D901" s="104"/>
      <c r="E901" s="104"/>
      <c r="F901" s="104"/>
      <c r="G901" s="104"/>
      <c r="H901" s="104"/>
    </row>
    <row r="902" spans="1:8" ht="35.1" customHeight="1">
      <c r="A902" s="211"/>
      <c r="B902" s="104"/>
      <c r="C902" s="201"/>
      <c r="D902" s="104"/>
      <c r="E902" s="104"/>
      <c r="F902" s="104"/>
      <c r="G902" s="104"/>
      <c r="H902" s="104"/>
    </row>
    <row r="903" spans="1:8" ht="35.1" customHeight="1">
      <c r="A903" s="211"/>
      <c r="B903" s="104"/>
      <c r="C903" s="201"/>
      <c r="D903" s="104"/>
      <c r="E903" s="104"/>
      <c r="F903" s="104"/>
      <c r="G903" s="104"/>
      <c r="H903" s="104"/>
    </row>
    <row r="904" spans="1:8" ht="35.1" customHeight="1">
      <c r="A904" s="211"/>
      <c r="B904" s="104"/>
      <c r="C904" s="201"/>
      <c r="D904" s="104"/>
      <c r="E904" s="104"/>
      <c r="F904" s="104"/>
      <c r="G904" s="104"/>
      <c r="H904" s="104"/>
    </row>
    <row r="905" spans="1:8" ht="35.1" customHeight="1">
      <c r="A905" s="211"/>
      <c r="B905" s="104"/>
      <c r="C905" s="201"/>
      <c r="D905" s="104"/>
      <c r="E905" s="104"/>
      <c r="F905" s="104"/>
      <c r="G905" s="104"/>
      <c r="H905" s="104"/>
    </row>
    <row r="906" spans="1:8" ht="35.1" customHeight="1">
      <c r="A906" s="211"/>
      <c r="B906" s="104"/>
      <c r="C906" s="201"/>
      <c r="D906" s="104"/>
      <c r="E906" s="104"/>
      <c r="F906" s="104"/>
      <c r="G906" s="104"/>
      <c r="H906" s="104"/>
    </row>
    <row r="907" spans="1:8" ht="35.1" customHeight="1">
      <c r="A907" s="211"/>
      <c r="B907" s="104"/>
      <c r="C907" s="201"/>
      <c r="D907" s="104"/>
      <c r="E907" s="104"/>
      <c r="F907" s="104"/>
      <c r="G907" s="104"/>
      <c r="H907" s="104"/>
    </row>
    <row r="908" spans="1:8" ht="35.1" customHeight="1">
      <c r="A908" s="211"/>
      <c r="B908" s="104"/>
      <c r="C908" s="201"/>
      <c r="D908" s="104"/>
      <c r="E908" s="104"/>
      <c r="F908" s="104"/>
      <c r="G908" s="104"/>
      <c r="H908" s="104"/>
    </row>
    <row r="909" spans="1:8" ht="35.1" customHeight="1">
      <c r="A909" s="211"/>
      <c r="B909" s="104"/>
      <c r="C909" s="201"/>
      <c r="D909" s="104"/>
      <c r="E909" s="104"/>
      <c r="F909" s="104"/>
      <c r="G909" s="104"/>
      <c r="H909" s="104"/>
    </row>
    <row r="910" spans="1:8" ht="35.1" customHeight="1">
      <c r="A910" s="211"/>
      <c r="B910" s="104"/>
      <c r="C910" s="201"/>
      <c r="D910" s="104"/>
      <c r="E910" s="104"/>
      <c r="F910" s="104"/>
      <c r="G910" s="104"/>
      <c r="H910" s="104"/>
    </row>
    <row r="911" spans="1:8" ht="35.1" customHeight="1">
      <c r="A911" s="211"/>
      <c r="B911" s="104"/>
      <c r="C911" s="201"/>
      <c r="D911" s="104"/>
      <c r="E911" s="104"/>
      <c r="F911" s="104"/>
      <c r="G911" s="104"/>
      <c r="H911" s="104"/>
    </row>
    <row r="912" spans="1:8" ht="35.1" customHeight="1">
      <c r="A912" s="211"/>
      <c r="B912" s="104"/>
      <c r="C912" s="201"/>
      <c r="D912" s="104"/>
      <c r="E912" s="104"/>
      <c r="F912" s="104"/>
      <c r="G912" s="104"/>
      <c r="H912" s="104"/>
    </row>
    <row r="913" spans="1:8" ht="35.1" customHeight="1">
      <c r="A913" s="211"/>
      <c r="B913" s="104"/>
      <c r="C913" s="201"/>
      <c r="D913" s="104"/>
      <c r="E913" s="104"/>
      <c r="F913" s="104"/>
      <c r="G913" s="104"/>
      <c r="H913" s="104"/>
    </row>
    <row r="914" spans="1:8" ht="35.1" customHeight="1">
      <c r="A914" s="211"/>
      <c r="B914" s="104"/>
      <c r="C914" s="201"/>
      <c r="D914" s="104"/>
      <c r="E914" s="104"/>
      <c r="F914" s="104"/>
      <c r="G914" s="104"/>
      <c r="H914" s="104"/>
    </row>
    <row r="915" spans="1:8" ht="35.1" customHeight="1">
      <c r="A915" s="211"/>
      <c r="B915" s="104"/>
      <c r="C915" s="201"/>
      <c r="D915" s="104"/>
      <c r="E915" s="104"/>
      <c r="F915" s="104"/>
      <c r="G915" s="104"/>
      <c r="H915" s="104"/>
    </row>
    <row r="916" spans="1:8" ht="35.1" customHeight="1">
      <c r="A916" s="211"/>
      <c r="B916" s="104"/>
      <c r="C916" s="201"/>
      <c r="D916" s="104"/>
      <c r="E916" s="104"/>
      <c r="F916" s="104"/>
      <c r="G916" s="104"/>
      <c r="H916" s="104"/>
    </row>
    <row r="917" spans="1:8" ht="35.1" customHeight="1">
      <c r="A917" s="211"/>
      <c r="B917" s="104"/>
      <c r="C917" s="201"/>
      <c r="D917" s="104"/>
      <c r="E917" s="104"/>
      <c r="F917" s="104"/>
      <c r="G917" s="104"/>
      <c r="H917" s="104"/>
    </row>
    <row r="918" spans="1:8" ht="35.1" customHeight="1">
      <c r="A918" s="211"/>
      <c r="B918" s="104"/>
      <c r="C918" s="201"/>
      <c r="D918" s="104"/>
      <c r="E918" s="104"/>
      <c r="F918" s="104"/>
      <c r="G918" s="104"/>
      <c r="H918" s="104"/>
    </row>
    <row r="919" spans="1:8" ht="35.1" customHeight="1">
      <c r="A919" s="211"/>
      <c r="B919" s="104"/>
      <c r="C919" s="201"/>
      <c r="D919" s="104"/>
      <c r="E919" s="104"/>
      <c r="F919" s="104"/>
      <c r="G919" s="104"/>
      <c r="H919" s="104"/>
    </row>
    <row r="920" spans="1:8" ht="35.1" customHeight="1">
      <c r="A920" s="211"/>
      <c r="B920" s="104"/>
      <c r="C920" s="201"/>
      <c r="D920" s="104"/>
      <c r="E920" s="104"/>
      <c r="F920" s="104"/>
      <c r="G920" s="104"/>
      <c r="H920" s="104"/>
    </row>
    <row r="921" spans="1:8" ht="35.1" customHeight="1">
      <c r="A921" s="211"/>
      <c r="B921" s="104"/>
      <c r="C921" s="201"/>
      <c r="D921" s="104"/>
      <c r="E921" s="104"/>
      <c r="F921" s="104"/>
      <c r="G921" s="104"/>
      <c r="H921" s="104"/>
    </row>
    <row r="922" spans="1:8" ht="35.1" customHeight="1">
      <c r="A922" s="211"/>
      <c r="B922" s="104"/>
      <c r="C922" s="201"/>
      <c r="D922" s="104"/>
      <c r="E922" s="104"/>
      <c r="F922" s="104"/>
      <c r="G922" s="104"/>
      <c r="H922" s="104"/>
    </row>
    <row r="923" spans="1:8" ht="35.1" customHeight="1">
      <c r="A923" s="211"/>
      <c r="B923" s="104"/>
      <c r="C923" s="201"/>
      <c r="D923" s="104"/>
      <c r="E923" s="104"/>
      <c r="F923" s="104"/>
      <c r="G923" s="104"/>
      <c r="H923" s="104"/>
    </row>
    <row r="924" spans="1:8" ht="35.1" customHeight="1">
      <c r="A924" s="211"/>
      <c r="B924" s="104"/>
      <c r="C924" s="201"/>
      <c r="D924" s="104"/>
      <c r="E924" s="104"/>
      <c r="F924" s="104"/>
      <c r="G924" s="104"/>
      <c r="H924" s="104"/>
    </row>
    <row r="925" spans="1:8" ht="35.1" customHeight="1">
      <c r="A925" s="211"/>
      <c r="B925" s="104"/>
      <c r="C925" s="201"/>
      <c r="D925" s="104"/>
      <c r="E925" s="104"/>
      <c r="F925" s="104"/>
      <c r="G925" s="104"/>
      <c r="H925" s="104"/>
    </row>
    <row r="926" spans="1:8" ht="35.1" customHeight="1">
      <c r="A926" s="211"/>
      <c r="B926" s="104"/>
      <c r="C926" s="201"/>
      <c r="D926" s="104"/>
      <c r="E926" s="104"/>
      <c r="F926" s="104"/>
      <c r="G926" s="104"/>
      <c r="H926" s="104"/>
    </row>
    <row r="927" spans="1:8" ht="35.1" customHeight="1">
      <c r="A927" s="211"/>
      <c r="B927" s="104"/>
      <c r="C927" s="201"/>
      <c r="D927" s="104"/>
      <c r="E927" s="104"/>
      <c r="F927" s="104"/>
      <c r="G927" s="104"/>
      <c r="H927" s="104"/>
    </row>
    <row r="928" spans="1:8" ht="35.1" customHeight="1">
      <c r="A928" s="211"/>
      <c r="B928" s="104"/>
      <c r="C928" s="201"/>
      <c r="D928" s="104"/>
      <c r="E928" s="104"/>
      <c r="F928" s="104"/>
      <c r="G928" s="104"/>
      <c r="H928" s="104"/>
    </row>
    <row r="929" spans="1:8" ht="35.1" customHeight="1">
      <c r="A929" s="211"/>
      <c r="B929" s="104"/>
      <c r="C929" s="201"/>
      <c r="D929" s="104"/>
      <c r="E929" s="104"/>
      <c r="F929" s="104"/>
      <c r="G929" s="104"/>
      <c r="H929" s="104"/>
    </row>
    <row r="930" spans="1:8" ht="35.1" customHeight="1">
      <c r="A930" s="211"/>
      <c r="B930" s="104"/>
      <c r="C930" s="201"/>
      <c r="D930" s="104"/>
      <c r="E930" s="104"/>
      <c r="F930" s="104"/>
      <c r="G930" s="104"/>
      <c r="H930" s="104"/>
    </row>
    <row r="931" spans="1:8" ht="35.1" customHeight="1">
      <c r="A931" s="211"/>
      <c r="B931" s="104"/>
      <c r="C931" s="201"/>
      <c r="D931" s="104"/>
      <c r="E931" s="104"/>
      <c r="F931" s="104"/>
      <c r="G931" s="104"/>
      <c r="H931" s="104"/>
    </row>
    <row r="932" spans="1:8" ht="35.1" customHeight="1">
      <c r="A932" s="211"/>
      <c r="B932" s="104"/>
      <c r="C932" s="201"/>
      <c r="D932" s="104"/>
      <c r="E932" s="104"/>
      <c r="F932" s="104"/>
      <c r="G932" s="104"/>
      <c r="H932" s="104"/>
    </row>
    <row r="933" spans="1:8" ht="35.1" customHeight="1">
      <c r="A933" s="211"/>
      <c r="B933" s="104"/>
      <c r="C933" s="201"/>
      <c r="D933" s="104"/>
      <c r="E933" s="104"/>
      <c r="F933" s="104"/>
      <c r="G933" s="104"/>
      <c r="H933" s="104"/>
    </row>
    <row r="934" spans="1:8" ht="35.1" customHeight="1">
      <c r="A934" s="211"/>
      <c r="B934" s="104"/>
      <c r="C934" s="201"/>
      <c r="D934" s="104"/>
      <c r="E934" s="104"/>
      <c r="F934" s="104"/>
      <c r="G934" s="104"/>
      <c r="H934" s="104"/>
    </row>
    <row r="935" spans="1:8" ht="35.1" customHeight="1">
      <c r="A935" s="211"/>
      <c r="B935" s="104"/>
      <c r="C935" s="201"/>
      <c r="D935" s="104"/>
      <c r="E935" s="104"/>
      <c r="F935" s="104"/>
      <c r="G935" s="104"/>
      <c r="H935" s="104"/>
    </row>
    <row r="936" spans="1:8" ht="35.1" customHeight="1">
      <c r="A936" s="211"/>
      <c r="B936" s="104"/>
      <c r="C936" s="201"/>
      <c r="D936" s="104"/>
      <c r="E936" s="104"/>
      <c r="F936" s="104"/>
      <c r="G936" s="104"/>
      <c r="H936" s="104"/>
    </row>
    <row r="937" spans="1:8" ht="35.1" customHeight="1">
      <c r="A937" s="211"/>
      <c r="B937" s="104"/>
      <c r="C937" s="201"/>
      <c r="D937" s="104"/>
      <c r="E937" s="104"/>
      <c r="F937" s="104"/>
      <c r="G937" s="104"/>
      <c r="H937" s="104"/>
    </row>
    <row r="938" spans="1:8" ht="35.1" customHeight="1">
      <c r="A938" s="211"/>
      <c r="B938" s="104"/>
      <c r="C938" s="201"/>
      <c r="D938" s="104"/>
      <c r="E938" s="104"/>
      <c r="F938" s="104"/>
      <c r="G938" s="104"/>
      <c r="H938" s="104"/>
    </row>
    <row r="939" spans="1:8" ht="35.1" customHeight="1">
      <c r="A939" s="211"/>
      <c r="B939" s="104"/>
      <c r="C939" s="201"/>
      <c r="D939" s="104"/>
      <c r="E939" s="104"/>
      <c r="F939" s="104"/>
      <c r="G939" s="104"/>
      <c r="H939" s="104"/>
    </row>
    <row r="940" spans="1:8" ht="35.1" customHeight="1">
      <c r="A940" s="211"/>
      <c r="B940" s="104"/>
      <c r="C940" s="201"/>
      <c r="D940" s="104"/>
      <c r="E940" s="104"/>
      <c r="F940" s="104"/>
      <c r="G940" s="104"/>
      <c r="H940" s="104"/>
    </row>
    <row r="941" spans="1:8" ht="35.1" customHeight="1">
      <c r="A941" s="211"/>
      <c r="B941" s="104"/>
      <c r="C941" s="201"/>
      <c r="D941" s="104"/>
      <c r="E941" s="104"/>
      <c r="F941" s="104"/>
      <c r="G941" s="104"/>
      <c r="H941" s="104"/>
    </row>
    <row r="942" spans="1:8" ht="35.1" customHeight="1">
      <c r="A942" s="211"/>
      <c r="B942" s="104"/>
      <c r="C942" s="201"/>
      <c r="D942" s="104"/>
      <c r="E942" s="104"/>
      <c r="F942" s="104"/>
      <c r="G942" s="104"/>
      <c r="H942" s="104"/>
    </row>
    <row r="943" spans="1:8" ht="35.1" customHeight="1">
      <c r="A943" s="211"/>
      <c r="B943" s="104"/>
      <c r="C943" s="201"/>
      <c r="D943" s="104"/>
      <c r="E943" s="104"/>
      <c r="F943" s="104"/>
      <c r="G943" s="104"/>
      <c r="H943" s="104"/>
    </row>
    <row r="944" spans="1:8" ht="35.1" customHeight="1">
      <c r="A944" s="211"/>
      <c r="B944" s="104"/>
      <c r="C944" s="201"/>
      <c r="D944" s="104"/>
      <c r="E944" s="104"/>
      <c r="F944" s="104"/>
      <c r="G944" s="104"/>
      <c r="H944" s="104"/>
    </row>
    <row r="945" spans="1:8" ht="35.1" customHeight="1">
      <c r="A945" s="211"/>
      <c r="B945" s="104"/>
      <c r="C945" s="201"/>
      <c r="D945" s="104"/>
      <c r="E945" s="104"/>
      <c r="F945" s="104"/>
      <c r="G945" s="104"/>
      <c r="H945" s="104"/>
    </row>
    <row r="946" spans="1:8" ht="35.1" customHeight="1">
      <c r="A946" s="211"/>
      <c r="B946" s="104"/>
      <c r="C946" s="201"/>
      <c r="D946" s="104"/>
      <c r="E946" s="104"/>
      <c r="F946" s="104"/>
      <c r="G946" s="104"/>
      <c r="H946" s="104"/>
    </row>
    <row r="947" spans="1:8" ht="35.1" customHeight="1">
      <c r="A947" s="211"/>
      <c r="B947" s="104"/>
      <c r="C947" s="201"/>
      <c r="D947" s="104"/>
      <c r="E947" s="104"/>
      <c r="F947" s="104"/>
      <c r="G947" s="104"/>
      <c r="H947" s="104"/>
    </row>
    <row r="948" spans="1:8" ht="35.1" customHeight="1">
      <c r="A948" s="211"/>
      <c r="B948" s="104"/>
      <c r="C948" s="201"/>
      <c r="D948" s="104"/>
      <c r="E948" s="104"/>
      <c r="F948" s="104"/>
      <c r="G948" s="104"/>
      <c r="H948" s="104"/>
    </row>
    <row r="949" spans="1:8" ht="35.1" customHeight="1">
      <c r="A949" s="211"/>
      <c r="B949" s="104"/>
      <c r="C949" s="201"/>
      <c r="D949" s="104"/>
      <c r="E949" s="104"/>
      <c r="F949" s="104"/>
      <c r="G949" s="104"/>
      <c r="H949" s="104"/>
    </row>
    <row r="950" spans="1:8" ht="35.1" customHeight="1">
      <c r="A950" s="211"/>
      <c r="B950" s="104"/>
      <c r="C950" s="201"/>
      <c r="D950" s="104"/>
      <c r="E950" s="104"/>
      <c r="F950" s="104"/>
      <c r="G950" s="104"/>
      <c r="H950" s="104"/>
    </row>
    <row r="951" spans="1:8" ht="35.1" customHeight="1">
      <c r="A951" s="211"/>
      <c r="B951" s="104"/>
      <c r="C951" s="201"/>
      <c r="D951" s="104"/>
      <c r="E951" s="104"/>
      <c r="F951" s="104"/>
      <c r="G951" s="104"/>
      <c r="H951" s="104"/>
    </row>
    <row r="952" spans="1:8" ht="35.1" customHeight="1">
      <c r="A952" s="211"/>
      <c r="B952" s="104"/>
      <c r="C952" s="201"/>
      <c r="D952" s="104"/>
      <c r="E952" s="104"/>
      <c r="F952" s="104"/>
      <c r="G952" s="104"/>
      <c r="H952" s="104"/>
    </row>
    <row r="953" spans="1:8" ht="35.1" customHeight="1">
      <c r="A953" s="211"/>
      <c r="B953" s="104"/>
      <c r="C953" s="201"/>
      <c r="D953" s="104"/>
      <c r="E953" s="104"/>
      <c r="F953" s="104"/>
      <c r="G953" s="104"/>
      <c r="H953" s="104"/>
    </row>
    <row r="954" spans="1:8" ht="35.1" customHeight="1">
      <c r="A954" s="211"/>
      <c r="B954" s="104"/>
      <c r="C954" s="201"/>
      <c r="D954" s="104"/>
      <c r="E954" s="104"/>
      <c r="F954" s="104"/>
      <c r="G954" s="104"/>
      <c r="H954" s="104"/>
    </row>
    <row r="955" spans="1:8" ht="35.1" customHeight="1">
      <c r="A955" s="211"/>
      <c r="B955" s="104"/>
      <c r="C955" s="201"/>
      <c r="D955" s="104"/>
      <c r="E955" s="104"/>
      <c r="F955" s="104"/>
      <c r="G955" s="104"/>
      <c r="H955" s="104"/>
    </row>
    <row r="956" spans="1:8" ht="35.1" customHeight="1">
      <c r="A956" s="211"/>
      <c r="B956" s="104"/>
      <c r="C956" s="201"/>
      <c r="D956" s="104"/>
      <c r="E956" s="104"/>
      <c r="F956" s="104"/>
      <c r="G956" s="104"/>
      <c r="H956" s="104"/>
    </row>
    <row r="957" spans="1:8" ht="35.1" customHeight="1">
      <c r="A957" s="211"/>
      <c r="B957" s="104"/>
      <c r="C957" s="201"/>
      <c r="D957" s="104"/>
      <c r="E957" s="104"/>
      <c r="F957" s="104"/>
      <c r="G957" s="104"/>
      <c r="H957" s="104"/>
    </row>
    <row r="958" spans="1:8" ht="35.1" customHeight="1">
      <c r="A958" s="211"/>
      <c r="B958" s="104"/>
      <c r="C958" s="201"/>
      <c r="D958" s="104"/>
      <c r="E958" s="104"/>
      <c r="F958" s="104"/>
      <c r="G958" s="104"/>
      <c r="H958" s="104"/>
    </row>
    <row r="959" spans="1:8" ht="35.1" customHeight="1">
      <c r="A959" s="211"/>
      <c r="B959" s="104"/>
      <c r="C959" s="201"/>
      <c r="D959" s="104"/>
      <c r="E959" s="104"/>
      <c r="F959" s="104"/>
      <c r="G959" s="104"/>
      <c r="H959" s="104"/>
    </row>
    <row r="960" spans="1:8" ht="35.1" customHeight="1">
      <c r="A960" s="211"/>
      <c r="B960" s="104"/>
      <c r="C960" s="201"/>
      <c r="D960" s="104"/>
      <c r="E960" s="104"/>
      <c r="F960" s="104"/>
      <c r="G960" s="104"/>
      <c r="H960" s="104"/>
    </row>
    <row r="961" spans="1:8" ht="35.1" customHeight="1">
      <c r="A961" s="211"/>
      <c r="B961" s="104"/>
      <c r="C961" s="201"/>
      <c r="D961" s="104"/>
      <c r="E961" s="104"/>
      <c r="F961" s="104"/>
      <c r="G961" s="104"/>
      <c r="H961" s="104"/>
    </row>
    <row r="962" spans="1:8" ht="35.1" customHeight="1">
      <c r="A962" s="211"/>
      <c r="B962" s="104"/>
      <c r="C962" s="201"/>
      <c r="D962" s="104"/>
      <c r="E962" s="104"/>
      <c r="F962" s="104"/>
      <c r="G962" s="104"/>
      <c r="H962" s="104"/>
    </row>
    <row r="963" spans="1:8" ht="35.1" customHeight="1">
      <c r="A963" s="211"/>
      <c r="B963" s="104"/>
      <c r="C963" s="201"/>
      <c r="D963" s="104"/>
      <c r="E963" s="104"/>
      <c r="F963" s="104"/>
      <c r="G963" s="104"/>
      <c r="H963" s="104"/>
    </row>
    <row r="964" spans="1:8" ht="35.1" customHeight="1">
      <c r="A964" s="211"/>
      <c r="B964" s="104"/>
      <c r="C964" s="201"/>
      <c r="D964" s="104"/>
      <c r="E964" s="104"/>
      <c r="F964" s="104"/>
      <c r="G964" s="104"/>
      <c r="H964" s="104"/>
    </row>
    <row r="965" spans="1:8" ht="35.1" customHeight="1">
      <c r="A965" s="211"/>
      <c r="B965" s="104"/>
      <c r="C965" s="201"/>
      <c r="D965" s="104"/>
      <c r="E965" s="104"/>
      <c r="F965" s="104"/>
      <c r="G965" s="104"/>
      <c r="H965" s="104"/>
    </row>
    <row r="966" spans="1:8" ht="35.1" customHeight="1">
      <c r="A966" s="211"/>
      <c r="B966" s="104"/>
      <c r="C966" s="201"/>
      <c r="D966" s="104"/>
      <c r="E966" s="104"/>
      <c r="F966" s="104"/>
      <c r="G966" s="104"/>
      <c r="H966" s="104"/>
    </row>
    <row r="967" spans="1:8" ht="35.1" customHeight="1">
      <c r="A967" s="211"/>
      <c r="B967" s="104"/>
      <c r="C967" s="201"/>
      <c r="D967" s="104"/>
      <c r="E967" s="104"/>
      <c r="F967" s="104"/>
      <c r="G967" s="104"/>
      <c r="H967" s="104"/>
    </row>
    <row r="968" spans="1:8" ht="35.1" customHeight="1">
      <c r="A968" s="211"/>
      <c r="B968" s="104"/>
      <c r="C968" s="201"/>
      <c r="D968" s="104"/>
      <c r="E968" s="104"/>
      <c r="F968" s="104"/>
      <c r="G968" s="104"/>
      <c r="H968" s="104"/>
    </row>
    <row r="969" spans="1:8" ht="35.1" customHeight="1">
      <c r="A969" s="211"/>
      <c r="B969" s="104"/>
      <c r="C969" s="201"/>
      <c r="D969" s="104"/>
      <c r="E969" s="104"/>
      <c r="F969" s="104"/>
      <c r="G969" s="104"/>
      <c r="H969" s="104"/>
    </row>
    <row r="970" spans="1:8" ht="35.1" customHeight="1">
      <c r="A970" s="211"/>
      <c r="B970" s="104"/>
      <c r="C970" s="201"/>
      <c r="D970" s="104"/>
      <c r="E970" s="104"/>
      <c r="F970" s="104"/>
      <c r="G970" s="104"/>
      <c r="H970" s="104"/>
    </row>
    <row r="971" spans="1:8" ht="35.1" customHeight="1">
      <c r="A971" s="211"/>
      <c r="B971" s="104"/>
      <c r="C971" s="201"/>
      <c r="D971" s="104"/>
      <c r="E971" s="104"/>
      <c r="F971" s="104"/>
      <c r="G971" s="104"/>
      <c r="H971" s="104"/>
    </row>
    <row r="972" spans="1:8" ht="35.1" customHeight="1">
      <c r="A972" s="211"/>
      <c r="B972" s="104"/>
      <c r="C972" s="201"/>
      <c r="D972" s="104"/>
      <c r="E972" s="104"/>
      <c r="F972" s="104"/>
      <c r="G972" s="104"/>
      <c r="H972" s="104"/>
    </row>
    <row r="973" spans="1:8" ht="35.1" customHeight="1">
      <c r="A973" s="211"/>
      <c r="B973" s="104"/>
      <c r="C973" s="201"/>
      <c r="D973" s="104"/>
      <c r="E973" s="104"/>
      <c r="F973" s="104"/>
      <c r="G973" s="104"/>
      <c r="H973" s="104"/>
    </row>
    <row r="974" spans="1:8" ht="35.1" customHeight="1">
      <c r="A974" s="211"/>
      <c r="B974" s="104"/>
      <c r="C974" s="201"/>
      <c r="D974" s="104"/>
      <c r="E974" s="104"/>
      <c r="F974" s="104"/>
      <c r="G974" s="104"/>
      <c r="H974" s="104"/>
    </row>
    <row r="975" spans="1:8" ht="35.1" customHeight="1">
      <c r="A975" s="211"/>
      <c r="B975" s="104"/>
      <c r="C975" s="201"/>
      <c r="D975" s="104"/>
      <c r="E975" s="104"/>
      <c r="F975" s="104"/>
      <c r="G975" s="104"/>
      <c r="H975" s="104"/>
    </row>
    <row r="976" spans="1:8" ht="35.1" customHeight="1">
      <c r="A976" s="211"/>
      <c r="B976" s="104"/>
      <c r="C976" s="201"/>
      <c r="D976" s="104"/>
      <c r="E976" s="104"/>
      <c r="F976" s="104"/>
      <c r="G976" s="104"/>
      <c r="H976" s="104"/>
    </row>
    <row r="977" spans="1:8" ht="35.1" customHeight="1">
      <c r="A977" s="211"/>
      <c r="B977" s="104"/>
      <c r="C977" s="201"/>
      <c r="D977" s="104"/>
      <c r="E977" s="104"/>
      <c r="F977" s="104"/>
      <c r="G977" s="104"/>
      <c r="H977" s="104"/>
    </row>
    <row r="978" spans="1:8" ht="35.1" customHeight="1">
      <c r="A978" s="211"/>
      <c r="B978" s="104"/>
      <c r="C978" s="201"/>
      <c r="D978" s="104"/>
      <c r="E978" s="104"/>
      <c r="F978" s="104"/>
      <c r="G978" s="104"/>
      <c r="H978" s="104"/>
    </row>
    <row r="979" spans="1:8" ht="35.1" customHeight="1">
      <c r="A979" s="211"/>
      <c r="B979" s="104"/>
      <c r="C979" s="201"/>
      <c r="D979" s="104"/>
      <c r="E979" s="104"/>
      <c r="F979" s="104"/>
      <c r="G979" s="104"/>
      <c r="H979" s="104"/>
    </row>
    <row r="980" spans="1:8" ht="35.1" customHeight="1">
      <c r="A980" s="211"/>
      <c r="B980" s="104"/>
      <c r="C980" s="201"/>
      <c r="D980" s="104"/>
      <c r="E980" s="104"/>
      <c r="F980" s="104"/>
      <c r="G980" s="104"/>
      <c r="H980" s="104"/>
    </row>
    <row r="981" spans="1:8" ht="35.1" customHeight="1">
      <c r="A981" s="211"/>
      <c r="B981" s="104"/>
      <c r="C981" s="201"/>
      <c r="D981" s="104"/>
      <c r="E981" s="104"/>
      <c r="F981" s="104"/>
      <c r="G981" s="104"/>
      <c r="H981" s="104"/>
    </row>
    <row r="982" spans="1:8" ht="35.1" customHeight="1">
      <c r="A982" s="211"/>
      <c r="B982" s="104"/>
      <c r="C982" s="201"/>
      <c r="D982" s="104"/>
      <c r="E982" s="104"/>
      <c r="F982" s="104"/>
      <c r="G982" s="104"/>
      <c r="H982" s="104"/>
    </row>
    <row r="983" spans="1:8" ht="35.1" customHeight="1">
      <c r="A983" s="211"/>
      <c r="B983" s="104"/>
      <c r="C983" s="201"/>
      <c r="D983" s="104"/>
      <c r="E983" s="104"/>
      <c r="F983" s="104"/>
      <c r="G983" s="104"/>
      <c r="H983" s="104"/>
    </row>
    <row r="984" spans="1:8" ht="35.1" customHeight="1">
      <c r="A984" s="211"/>
      <c r="B984" s="104"/>
      <c r="C984" s="201"/>
      <c r="D984" s="104"/>
      <c r="E984" s="104"/>
      <c r="F984" s="104"/>
      <c r="G984" s="104"/>
      <c r="H984" s="104"/>
    </row>
    <row r="985" spans="1:8" ht="35.1" customHeight="1">
      <c r="A985" s="211"/>
      <c r="B985" s="104"/>
      <c r="C985" s="201"/>
      <c r="D985" s="104"/>
      <c r="E985" s="104"/>
      <c r="F985" s="104"/>
      <c r="G985" s="104"/>
      <c r="H985" s="104"/>
    </row>
    <row r="986" spans="1:8" ht="35.1" customHeight="1">
      <c r="A986" s="211"/>
      <c r="B986" s="104"/>
      <c r="C986" s="201"/>
      <c r="D986" s="104"/>
      <c r="E986" s="104"/>
      <c r="F986" s="104"/>
      <c r="G986" s="104"/>
      <c r="H986" s="104"/>
    </row>
    <row r="987" spans="1:8" ht="35.1" customHeight="1">
      <c r="A987" s="211"/>
      <c r="B987" s="104"/>
      <c r="C987" s="201"/>
      <c r="D987" s="104"/>
      <c r="E987" s="104"/>
      <c r="F987" s="104"/>
      <c r="G987" s="104"/>
      <c r="H987" s="104"/>
    </row>
    <row r="988" spans="1:8" ht="35.1" customHeight="1">
      <c r="A988" s="211"/>
      <c r="B988" s="104"/>
      <c r="C988" s="201"/>
      <c r="D988" s="104"/>
      <c r="E988" s="104"/>
      <c r="F988" s="104"/>
      <c r="G988" s="104"/>
      <c r="H988" s="104"/>
    </row>
    <row r="989" spans="1:8" ht="35.1" customHeight="1">
      <c r="A989" s="211"/>
      <c r="B989" s="104"/>
      <c r="C989" s="201"/>
      <c r="D989" s="104"/>
      <c r="E989" s="104"/>
      <c r="F989" s="104"/>
      <c r="G989" s="104"/>
      <c r="H989" s="104"/>
    </row>
    <row r="990" spans="1:8" ht="35.1" customHeight="1">
      <c r="A990" s="211"/>
      <c r="B990" s="104"/>
      <c r="C990" s="201"/>
      <c r="D990" s="104"/>
      <c r="E990" s="104"/>
      <c r="F990" s="104"/>
      <c r="G990" s="104"/>
      <c r="H990" s="104"/>
    </row>
    <row r="991" spans="1:8" ht="35.1" customHeight="1">
      <c r="A991" s="211"/>
      <c r="B991" s="104"/>
      <c r="C991" s="201"/>
      <c r="D991" s="104"/>
      <c r="E991" s="104"/>
      <c r="F991" s="104"/>
      <c r="G991" s="104"/>
      <c r="H991" s="104"/>
    </row>
    <row r="992" spans="1:8" ht="35.1" customHeight="1">
      <c r="A992" s="211"/>
      <c r="B992" s="104"/>
      <c r="C992" s="201"/>
      <c r="D992" s="104"/>
      <c r="E992" s="104"/>
      <c r="F992" s="104"/>
      <c r="G992" s="104"/>
      <c r="H992" s="104"/>
    </row>
    <row r="993" spans="1:8" ht="35.1" customHeight="1">
      <c r="A993" s="211"/>
      <c r="B993" s="104"/>
      <c r="C993" s="201"/>
      <c r="D993" s="104"/>
      <c r="E993" s="104"/>
      <c r="F993" s="104"/>
      <c r="G993" s="104"/>
      <c r="H993" s="104"/>
    </row>
    <row r="994" spans="1:8" ht="35.1" customHeight="1">
      <c r="A994" s="211"/>
      <c r="B994" s="104"/>
      <c r="C994" s="201"/>
      <c r="D994" s="104"/>
      <c r="E994" s="104"/>
      <c r="F994" s="104"/>
      <c r="G994" s="104"/>
      <c r="H994" s="104"/>
    </row>
    <row r="995" spans="1:8" ht="35.1" customHeight="1">
      <c r="A995" s="211"/>
      <c r="B995" s="104"/>
      <c r="C995" s="201"/>
      <c r="D995" s="104"/>
      <c r="E995" s="104"/>
      <c r="F995" s="104"/>
      <c r="G995" s="104"/>
      <c r="H995" s="104"/>
    </row>
    <row r="996" spans="1:8" ht="35.1" customHeight="1">
      <c r="A996" s="211"/>
      <c r="B996" s="104"/>
      <c r="C996" s="201"/>
      <c r="D996" s="104"/>
      <c r="E996" s="104"/>
      <c r="F996" s="104"/>
      <c r="G996" s="104"/>
      <c r="H996" s="104"/>
    </row>
    <row r="997" spans="1:8" ht="35.1" customHeight="1">
      <c r="A997" s="211"/>
      <c r="B997" s="104"/>
      <c r="C997" s="201"/>
      <c r="D997" s="104"/>
      <c r="E997" s="104"/>
      <c r="F997" s="104"/>
      <c r="G997" s="104"/>
      <c r="H997" s="104"/>
    </row>
    <row r="998" spans="1:8" ht="35.1" customHeight="1">
      <c r="A998" s="211"/>
      <c r="B998" s="104"/>
      <c r="C998" s="201"/>
      <c r="D998" s="104"/>
      <c r="E998" s="104"/>
      <c r="F998" s="104"/>
      <c r="G998" s="104"/>
      <c r="H998" s="104"/>
    </row>
    <row r="999" spans="1:8" ht="35.1" customHeight="1">
      <c r="A999" s="211"/>
      <c r="B999" s="104"/>
      <c r="C999" s="201"/>
      <c r="D999" s="104"/>
      <c r="E999" s="104"/>
      <c r="F999" s="104"/>
      <c r="G999" s="104"/>
      <c r="H999" s="104"/>
    </row>
    <row r="1000" spans="1:8" ht="35.1" customHeight="1">
      <c r="A1000" s="211"/>
      <c r="B1000" s="104"/>
      <c r="C1000" s="201"/>
      <c r="D1000" s="104"/>
      <c r="E1000" s="104"/>
      <c r="F1000" s="104"/>
      <c r="G1000" s="104"/>
      <c r="H1000" s="104"/>
    </row>
    <row r="1001" spans="1:8" ht="35.1" customHeight="1">
      <c r="A1001" s="211"/>
      <c r="B1001" s="104"/>
      <c r="C1001" s="201"/>
      <c r="D1001" s="104"/>
      <c r="E1001" s="104"/>
      <c r="F1001" s="104"/>
      <c r="G1001" s="104"/>
      <c r="H1001" s="104"/>
    </row>
    <row r="1002" spans="1:8" ht="35.1" customHeight="1">
      <c r="A1002" s="211"/>
      <c r="B1002" s="104"/>
      <c r="C1002" s="201"/>
      <c r="D1002" s="104"/>
      <c r="E1002" s="104"/>
      <c r="F1002" s="104"/>
      <c r="G1002" s="104"/>
      <c r="H1002" s="104"/>
    </row>
    <row r="1003" spans="1:8" ht="35.1" customHeight="1">
      <c r="A1003" s="211"/>
      <c r="B1003" s="104"/>
      <c r="C1003" s="201"/>
      <c r="D1003" s="104"/>
      <c r="E1003" s="104"/>
      <c r="F1003" s="104"/>
      <c r="G1003" s="104"/>
      <c r="H1003" s="104"/>
    </row>
    <row r="1004" spans="1:8" ht="35.1" customHeight="1">
      <c r="A1004" s="211"/>
      <c r="B1004" s="104"/>
      <c r="C1004" s="201"/>
      <c r="D1004" s="104"/>
      <c r="E1004" s="104"/>
      <c r="F1004" s="104"/>
      <c r="G1004" s="104"/>
      <c r="H1004" s="104"/>
    </row>
    <row r="1005" spans="1:8" ht="35.1" customHeight="1">
      <c r="A1005" s="211"/>
      <c r="B1005" s="104"/>
      <c r="C1005" s="201"/>
      <c r="D1005" s="104"/>
      <c r="E1005" s="104"/>
      <c r="F1005" s="104"/>
      <c r="G1005" s="104"/>
      <c r="H1005" s="104"/>
    </row>
    <row r="1006" spans="1:8" ht="35.1" customHeight="1">
      <c r="A1006" s="211"/>
      <c r="B1006" s="104"/>
      <c r="C1006" s="201"/>
      <c r="D1006" s="104"/>
      <c r="E1006" s="104"/>
      <c r="F1006" s="104"/>
      <c r="G1006" s="104"/>
      <c r="H1006" s="104"/>
    </row>
    <row r="1007" spans="1:8" ht="35.1" customHeight="1">
      <c r="A1007" s="211"/>
      <c r="B1007" s="104"/>
      <c r="C1007" s="201"/>
      <c r="D1007" s="104"/>
      <c r="E1007" s="104"/>
      <c r="F1007" s="104"/>
      <c r="G1007" s="104"/>
      <c r="H1007" s="104"/>
    </row>
    <row r="1008" spans="1:8" ht="35.1" customHeight="1">
      <c r="A1008" s="211"/>
      <c r="B1008" s="104"/>
      <c r="C1008" s="201"/>
      <c r="D1008" s="104"/>
      <c r="E1008" s="104"/>
      <c r="F1008" s="104"/>
      <c r="G1008" s="104"/>
      <c r="H1008" s="104"/>
    </row>
    <row r="1009" spans="1:8" ht="35.1" customHeight="1">
      <c r="A1009" s="211"/>
      <c r="B1009" s="104"/>
      <c r="C1009" s="201"/>
      <c r="D1009" s="104"/>
      <c r="E1009" s="104"/>
      <c r="F1009" s="104"/>
      <c r="G1009" s="104"/>
      <c r="H1009" s="104"/>
    </row>
    <row r="1010" spans="1:8" ht="35.1" customHeight="1">
      <c r="A1010" s="211"/>
      <c r="B1010" s="104"/>
      <c r="C1010" s="201"/>
      <c r="D1010" s="104"/>
      <c r="E1010" s="104"/>
      <c r="F1010" s="104"/>
      <c r="G1010" s="104"/>
      <c r="H1010" s="104"/>
    </row>
    <row r="1011" spans="1:8" ht="35.1" customHeight="1">
      <c r="A1011" s="211"/>
      <c r="B1011" s="104"/>
      <c r="C1011" s="201"/>
      <c r="D1011" s="104"/>
      <c r="E1011" s="104"/>
      <c r="F1011" s="104"/>
      <c r="G1011" s="104"/>
      <c r="H1011" s="104"/>
    </row>
    <row r="1012" spans="1:8" ht="35.1" customHeight="1">
      <c r="A1012" s="211"/>
      <c r="B1012" s="104"/>
      <c r="C1012" s="201"/>
      <c r="D1012" s="104"/>
      <c r="E1012" s="104"/>
      <c r="F1012" s="104"/>
      <c r="G1012" s="104"/>
      <c r="H1012" s="104"/>
    </row>
    <row r="1013" spans="1:8" ht="35.1" customHeight="1">
      <c r="A1013" s="211"/>
      <c r="B1013" s="104"/>
      <c r="C1013" s="201"/>
      <c r="D1013" s="104"/>
      <c r="E1013" s="104"/>
      <c r="F1013" s="104"/>
      <c r="G1013" s="104"/>
      <c r="H1013" s="104"/>
    </row>
    <row r="1014" spans="1:8" ht="35.1" customHeight="1">
      <c r="A1014" s="211"/>
      <c r="B1014" s="104"/>
      <c r="C1014" s="201"/>
      <c r="D1014" s="104"/>
      <c r="E1014" s="104"/>
      <c r="F1014" s="104"/>
      <c r="G1014" s="104"/>
      <c r="H1014" s="104"/>
    </row>
    <row r="1015" spans="1:8" ht="35.1" customHeight="1">
      <c r="A1015" s="211"/>
      <c r="B1015" s="104"/>
      <c r="C1015" s="201"/>
      <c r="D1015" s="104"/>
      <c r="E1015" s="104"/>
      <c r="F1015" s="104"/>
      <c r="G1015" s="104"/>
      <c r="H1015" s="104"/>
    </row>
    <row r="1016" spans="1:8" ht="35.1" customHeight="1">
      <c r="A1016" s="211"/>
      <c r="B1016" s="104"/>
      <c r="C1016" s="201"/>
      <c r="D1016" s="104"/>
      <c r="E1016" s="104"/>
      <c r="F1016" s="104"/>
      <c r="G1016" s="104"/>
      <c r="H1016" s="104"/>
    </row>
    <row r="1017" spans="1:8" ht="35.1" customHeight="1">
      <c r="A1017" s="211"/>
      <c r="B1017" s="104"/>
      <c r="C1017" s="201"/>
      <c r="D1017" s="104"/>
      <c r="E1017" s="104"/>
      <c r="F1017" s="104"/>
      <c r="G1017" s="104"/>
      <c r="H1017" s="104"/>
    </row>
    <row r="1018" spans="1:8" ht="35.1" customHeight="1">
      <c r="A1018" s="211"/>
      <c r="B1018" s="104"/>
      <c r="C1018" s="201"/>
      <c r="D1018" s="104"/>
      <c r="E1018" s="104"/>
      <c r="F1018" s="104"/>
      <c r="G1018" s="104"/>
      <c r="H1018" s="104"/>
    </row>
    <row r="1019" spans="1:8" ht="35.1" customHeight="1">
      <c r="A1019" s="211"/>
      <c r="B1019" s="104"/>
      <c r="C1019" s="201"/>
      <c r="D1019" s="104"/>
      <c r="E1019" s="104"/>
      <c r="F1019" s="104"/>
      <c r="G1019" s="104"/>
      <c r="H1019" s="104"/>
    </row>
    <row r="1020" spans="1:8" ht="35.1" customHeight="1">
      <c r="A1020" s="211"/>
      <c r="B1020" s="104"/>
      <c r="C1020" s="201"/>
      <c r="D1020" s="104"/>
      <c r="E1020" s="104"/>
      <c r="F1020" s="104"/>
      <c r="G1020" s="104"/>
      <c r="H1020" s="104"/>
    </row>
    <row r="1021" spans="1:8" ht="35.1" customHeight="1">
      <c r="A1021" s="211"/>
      <c r="B1021" s="104"/>
      <c r="C1021" s="201"/>
      <c r="D1021" s="104"/>
      <c r="E1021" s="104"/>
      <c r="F1021" s="104"/>
      <c r="G1021" s="104"/>
      <c r="H1021" s="104"/>
    </row>
    <row r="1022" spans="1:8" ht="35.1" customHeight="1">
      <c r="A1022" s="211"/>
      <c r="B1022" s="104"/>
      <c r="C1022" s="201"/>
      <c r="D1022" s="104"/>
      <c r="E1022" s="104"/>
      <c r="F1022" s="104"/>
      <c r="G1022" s="104"/>
      <c r="H1022" s="104"/>
    </row>
    <row r="1023" spans="1:8" ht="35.1" customHeight="1">
      <c r="A1023" s="211"/>
      <c r="B1023" s="104"/>
      <c r="C1023" s="201"/>
      <c r="D1023" s="104"/>
      <c r="E1023" s="104"/>
      <c r="F1023" s="104"/>
      <c r="G1023" s="104"/>
      <c r="H1023" s="104"/>
    </row>
    <row r="1024" spans="1:8" ht="35.1" customHeight="1">
      <c r="A1024" s="211"/>
      <c r="B1024" s="104"/>
      <c r="C1024" s="201"/>
      <c r="D1024" s="104"/>
      <c r="E1024" s="104"/>
      <c r="F1024" s="104"/>
      <c r="G1024" s="104"/>
      <c r="H1024" s="104"/>
    </row>
    <row r="1025" spans="1:8" ht="35.1" customHeight="1">
      <c r="A1025" s="211"/>
      <c r="B1025" s="104"/>
      <c r="C1025" s="201"/>
      <c r="D1025" s="104"/>
      <c r="E1025" s="104"/>
      <c r="F1025" s="104"/>
      <c r="G1025" s="104"/>
      <c r="H1025" s="104"/>
    </row>
    <row r="1026" spans="1:8" ht="35.1" customHeight="1">
      <c r="A1026" s="211"/>
      <c r="B1026" s="104"/>
      <c r="C1026" s="201"/>
      <c r="D1026" s="104"/>
      <c r="E1026" s="104"/>
      <c r="F1026" s="104"/>
      <c r="G1026" s="104"/>
      <c r="H1026" s="104"/>
    </row>
    <row r="1027" spans="1:8" ht="35.1" customHeight="1">
      <c r="A1027" s="211"/>
      <c r="B1027" s="104"/>
      <c r="C1027" s="201"/>
      <c r="D1027" s="104"/>
      <c r="E1027" s="104"/>
      <c r="F1027" s="104"/>
      <c r="G1027" s="104"/>
      <c r="H1027" s="104"/>
    </row>
    <row r="1028" spans="1:8" ht="35.1" customHeight="1">
      <c r="A1028" s="211"/>
      <c r="B1028" s="104"/>
      <c r="C1028" s="201"/>
      <c r="D1028" s="104"/>
      <c r="E1028" s="104"/>
      <c r="F1028" s="104"/>
      <c r="G1028" s="104"/>
      <c r="H1028" s="104"/>
    </row>
    <row r="1029" spans="1:8" ht="35.1" customHeight="1">
      <c r="A1029" s="211"/>
      <c r="B1029" s="104"/>
      <c r="C1029" s="201"/>
      <c r="D1029" s="104"/>
      <c r="E1029" s="104"/>
      <c r="F1029" s="104"/>
      <c r="G1029" s="104"/>
      <c r="H1029" s="104"/>
    </row>
    <row r="1030" spans="1:8" ht="35.1" customHeight="1">
      <c r="A1030" s="211"/>
      <c r="B1030" s="104"/>
      <c r="C1030" s="201"/>
      <c r="D1030" s="104"/>
      <c r="E1030" s="104"/>
      <c r="F1030" s="104"/>
      <c r="G1030" s="104"/>
      <c r="H1030" s="104"/>
    </row>
    <row r="1031" spans="1:8" ht="35.1" customHeight="1">
      <c r="A1031" s="211"/>
      <c r="B1031" s="104"/>
      <c r="C1031" s="201"/>
      <c r="D1031" s="104"/>
      <c r="E1031" s="104"/>
      <c r="F1031" s="104"/>
      <c r="G1031" s="104"/>
      <c r="H1031" s="104"/>
    </row>
    <row r="1032" spans="1:8" ht="35.1" customHeight="1">
      <c r="A1032" s="211"/>
      <c r="B1032" s="104"/>
      <c r="C1032" s="201"/>
      <c r="D1032" s="104"/>
      <c r="E1032" s="104"/>
      <c r="F1032" s="104"/>
      <c r="G1032" s="104"/>
      <c r="H1032" s="104"/>
    </row>
    <row r="1033" spans="1:8" ht="35.1" customHeight="1">
      <c r="A1033" s="211"/>
      <c r="B1033" s="104"/>
      <c r="C1033" s="201"/>
      <c r="D1033" s="104"/>
      <c r="E1033" s="104"/>
      <c r="F1033" s="104"/>
      <c r="G1033" s="104"/>
      <c r="H1033" s="104"/>
    </row>
    <row r="1034" spans="1:8" ht="35.1" customHeight="1">
      <c r="A1034" s="211"/>
      <c r="B1034" s="104"/>
      <c r="C1034" s="201"/>
      <c r="D1034" s="104"/>
      <c r="E1034" s="104"/>
      <c r="F1034" s="104"/>
      <c r="G1034" s="104"/>
      <c r="H1034" s="104"/>
    </row>
    <row r="1035" spans="1:8" ht="35.1" customHeight="1">
      <c r="A1035" s="211"/>
      <c r="B1035" s="104"/>
      <c r="C1035" s="201"/>
      <c r="D1035" s="104"/>
      <c r="E1035" s="104"/>
      <c r="F1035" s="104"/>
      <c r="G1035" s="104"/>
      <c r="H1035" s="104"/>
    </row>
    <row r="1036" spans="1:8" ht="35.1" customHeight="1">
      <c r="A1036" s="211"/>
      <c r="B1036" s="104"/>
      <c r="C1036" s="201"/>
      <c r="D1036" s="104"/>
      <c r="E1036" s="104"/>
      <c r="F1036" s="104"/>
      <c r="G1036" s="104"/>
      <c r="H1036" s="104"/>
    </row>
    <row r="1037" spans="1:8" ht="35.1" customHeight="1">
      <c r="A1037" s="211"/>
      <c r="B1037" s="104"/>
      <c r="C1037" s="201"/>
      <c r="D1037" s="104"/>
      <c r="E1037" s="104"/>
      <c r="F1037" s="104"/>
      <c r="G1037" s="104"/>
      <c r="H1037" s="104"/>
    </row>
    <row r="1038" spans="1:8" ht="35.1" customHeight="1">
      <c r="A1038" s="211"/>
      <c r="B1038" s="104"/>
      <c r="C1038" s="201"/>
      <c r="D1038" s="104"/>
      <c r="E1038" s="104"/>
      <c r="F1038" s="104"/>
      <c r="G1038" s="104"/>
      <c r="H1038" s="104"/>
    </row>
    <row r="1039" spans="1:8" ht="35.1" customHeight="1">
      <c r="A1039" s="211"/>
      <c r="B1039" s="104"/>
      <c r="C1039" s="201"/>
      <c r="D1039" s="104"/>
      <c r="E1039" s="104"/>
      <c r="F1039" s="104"/>
      <c r="G1039" s="104"/>
      <c r="H1039" s="104"/>
    </row>
    <row r="1040" spans="1:8" ht="35.1" customHeight="1">
      <c r="A1040" s="211"/>
      <c r="B1040" s="104"/>
      <c r="C1040" s="201"/>
      <c r="D1040" s="104"/>
      <c r="E1040" s="104"/>
      <c r="F1040" s="104"/>
      <c r="G1040" s="104"/>
      <c r="H1040" s="104"/>
    </row>
    <row r="1041" spans="1:8" ht="35.1" customHeight="1">
      <c r="A1041" s="211"/>
      <c r="B1041" s="104"/>
      <c r="C1041" s="201"/>
      <c r="D1041" s="104"/>
      <c r="E1041" s="104"/>
      <c r="F1041" s="104"/>
      <c r="G1041" s="104"/>
      <c r="H1041" s="104"/>
    </row>
    <row r="1042" spans="1:8" ht="35.1" customHeight="1">
      <c r="A1042" s="211"/>
      <c r="B1042" s="104"/>
      <c r="C1042" s="201"/>
      <c r="D1042" s="104"/>
      <c r="E1042" s="104"/>
      <c r="F1042" s="104"/>
      <c r="G1042" s="104"/>
      <c r="H1042" s="104"/>
    </row>
    <row r="1043" spans="1:8" ht="35.1" customHeight="1">
      <c r="A1043" s="211"/>
      <c r="B1043" s="104"/>
      <c r="C1043" s="201"/>
      <c r="D1043" s="104"/>
      <c r="E1043" s="104"/>
      <c r="F1043" s="104"/>
      <c r="G1043" s="104"/>
      <c r="H1043" s="104"/>
    </row>
    <row r="1044" spans="1:8" ht="35.1" customHeight="1">
      <c r="A1044" s="211"/>
      <c r="B1044" s="104"/>
      <c r="C1044" s="201"/>
      <c r="D1044" s="104"/>
      <c r="E1044" s="104"/>
      <c r="F1044" s="104"/>
      <c r="G1044" s="104"/>
      <c r="H1044" s="104"/>
    </row>
    <row r="1045" spans="1:8" ht="35.1" customHeight="1">
      <c r="A1045" s="211"/>
      <c r="B1045" s="104"/>
      <c r="C1045" s="201"/>
      <c r="D1045" s="104"/>
      <c r="E1045" s="104"/>
      <c r="F1045" s="104"/>
      <c r="G1045" s="104"/>
      <c r="H1045" s="104"/>
    </row>
    <row r="1046" spans="1:8" ht="35.1" customHeight="1">
      <c r="A1046" s="211"/>
      <c r="B1046" s="104"/>
      <c r="C1046" s="201"/>
      <c r="D1046" s="104"/>
      <c r="E1046" s="104"/>
      <c r="F1046" s="104"/>
      <c r="G1046" s="104"/>
      <c r="H1046" s="104"/>
    </row>
    <row r="1047" spans="1:8" ht="35.1" customHeight="1">
      <c r="A1047" s="211"/>
      <c r="B1047" s="104"/>
      <c r="C1047" s="201"/>
      <c r="D1047" s="104"/>
      <c r="E1047" s="104"/>
      <c r="F1047" s="104"/>
      <c r="G1047" s="104"/>
      <c r="H1047" s="104"/>
    </row>
    <row r="1048" spans="1:8" ht="35.1" customHeight="1">
      <c r="A1048" s="211"/>
      <c r="B1048" s="104"/>
      <c r="C1048" s="201"/>
      <c r="D1048" s="104"/>
      <c r="E1048" s="104"/>
      <c r="F1048" s="104"/>
      <c r="G1048" s="104"/>
      <c r="H1048" s="104"/>
    </row>
    <row r="1049" spans="1:8" ht="35.1" customHeight="1">
      <c r="A1049" s="211"/>
      <c r="B1049" s="104"/>
      <c r="C1049" s="201"/>
      <c r="D1049" s="104"/>
      <c r="E1049" s="104"/>
      <c r="F1049" s="104"/>
      <c r="G1049" s="104"/>
      <c r="H1049" s="104"/>
    </row>
    <row r="1050" spans="1:8" ht="35.1" customHeight="1">
      <c r="A1050" s="211"/>
      <c r="B1050" s="104"/>
      <c r="C1050" s="201"/>
      <c r="D1050" s="104"/>
      <c r="E1050" s="104"/>
      <c r="F1050" s="104"/>
      <c r="G1050" s="104"/>
      <c r="H1050" s="104"/>
    </row>
    <row r="1051" spans="1:8" ht="35.1" customHeight="1">
      <c r="A1051" s="211"/>
      <c r="B1051" s="104"/>
      <c r="C1051" s="201"/>
      <c r="D1051" s="104"/>
      <c r="E1051" s="104"/>
      <c r="F1051" s="104"/>
      <c r="G1051" s="104"/>
      <c r="H1051" s="104"/>
    </row>
    <row r="1052" spans="1:8" ht="35.1" customHeight="1">
      <c r="A1052" s="211"/>
      <c r="B1052" s="104"/>
      <c r="C1052" s="201"/>
      <c r="D1052" s="104"/>
      <c r="E1052" s="104"/>
      <c r="F1052" s="104"/>
      <c r="G1052" s="104"/>
      <c r="H1052" s="104"/>
    </row>
    <row r="1053" spans="1:8" ht="35.1" customHeight="1">
      <c r="A1053" s="211"/>
      <c r="B1053" s="104"/>
      <c r="C1053" s="201"/>
      <c r="D1053" s="104"/>
      <c r="E1053" s="104"/>
      <c r="F1053" s="104"/>
      <c r="G1053" s="104"/>
      <c r="H1053" s="104"/>
    </row>
    <row r="1054" spans="1:8" ht="35.1" customHeight="1">
      <c r="A1054" s="211"/>
      <c r="B1054" s="104"/>
      <c r="C1054" s="201"/>
      <c r="D1054" s="104"/>
      <c r="E1054" s="104"/>
      <c r="F1054" s="104"/>
      <c r="G1054" s="104"/>
      <c r="H1054" s="104"/>
    </row>
    <row r="1055" spans="1:8" ht="35.1" customHeight="1">
      <c r="A1055" s="211"/>
      <c r="B1055" s="104"/>
      <c r="C1055" s="201"/>
      <c r="D1055" s="104"/>
      <c r="E1055" s="104"/>
      <c r="F1055" s="104"/>
      <c r="G1055" s="104"/>
      <c r="H1055" s="104"/>
    </row>
    <row r="1056" spans="1:8" ht="35.1" customHeight="1">
      <c r="A1056" s="211"/>
      <c r="B1056" s="104"/>
      <c r="C1056" s="201"/>
      <c r="D1056" s="104"/>
      <c r="E1056" s="104"/>
      <c r="F1056" s="104"/>
      <c r="G1056" s="104"/>
      <c r="H1056" s="104"/>
    </row>
    <row r="1057" spans="1:8" ht="35.1" customHeight="1">
      <c r="A1057" s="211"/>
      <c r="B1057" s="104"/>
      <c r="C1057" s="201"/>
      <c r="D1057" s="104"/>
      <c r="E1057" s="104"/>
      <c r="F1057" s="104"/>
      <c r="G1057" s="104"/>
      <c r="H1057" s="104"/>
    </row>
    <row r="1058" spans="1:8" ht="35.1" customHeight="1">
      <c r="A1058" s="211"/>
      <c r="B1058" s="104"/>
      <c r="C1058" s="201"/>
      <c r="D1058" s="104"/>
      <c r="E1058" s="104"/>
      <c r="F1058" s="104"/>
      <c r="G1058" s="104"/>
      <c r="H1058" s="104"/>
    </row>
    <row r="1059" spans="1:8" ht="35.1" customHeight="1">
      <c r="A1059" s="211"/>
      <c r="B1059" s="104"/>
      <c r="C1059" s="201"/>
      <c r="D1059" s="104"/>
      <c r="E1059" s="104"/>
      <c r="F1059" s="104"/>
      <c r="G1059" s="104"/>
      <c r="H1059" s="104"/>
    </row>
    <row r="1060" spans="1:8" ht="35.1" customHeight="1">
      <c r="A1060" s="211"/>
      <c r="B1060" s="104"/>
      <c r="C1060" s="201"/>
      <c r="D1060" s="104"/>
      <c r="E1060" s="104"/>
      <c r="F1060" s="104"/>
      <c r="G1060" s="104"/>
      <c r="H1060" s="104"/>
    </row>
    <row r="1061" spans="1:8" ht="35.1" customHeight="1">
      <c r="A1061" s="211"/>
      <c r="B1061" s="104"/>
      <c r="C1061" s="201"/>
      <c r="D1061" s="104"/>
      <c r="E1061" s="104"/>
      <c r="F1061" s="104"/>
      <c r="G1061" s="104"/>
      <c r="H1061" s="104"/>
    </row>
    <row r="1062" spans="1:8" ht="35.1" customHeight="1">
      <c r="A1062" s="211"/>
      <c r="B1062" s="104"/>
      <c r="C1062" s="201"/>
      <c r="D1062" s="104"/>
      <c r="E1062" s="104"/>
      <c r="F1062" s="104"/>
      <c r="G1062" s="104"/>
      <c r="H1062" s="104"/>
    </row>
    <row r="1063" spans="1:8" ht="35.1" customHeight="1">
      <c r="A1063" s="211"/>
      <c r="B1063" s="104"/>
      <c r="C1063" s="201"/>
      <c r="D1063" s="104"/>
      <c r="E1063" s="104"/>
      <c r="F1063" s="104"/>
      <c r="G1063" s="104"/>
      <c r="H1063" s="104"/>
    </row>
    <row r="1064" spans="1:8" ht="35.1" customHeight="1">
      <c r="A1064" s="211"/>
      <c r="B1064" s="104"/>
      <c r="C1064" s="201"/>
      <c r="D1064" s="104"/>
      <c r="E1064" s="104"/>
      <c r="F1064" s="104"/>
      <c r="G1064" s="104"/>
      <c r="H1064" s="104"/>
    </row>
    <row r="1065" spans="1:8" ht="35.1" customHeight="1">
      <c r="A1065" s="211"/>
      <c r="B1065" s="104"/>
      <c r="C1065" s="201"/>
      <c r="D1065" s="104"/>
      <c r="E1065" s="104"/>
      <c r="F1065" s="104"/>
      <c r="G1065" s="104"/>
      <c r="H1065" s="104"/>
    </row>
    <row r="1066" spans="1:8" ht="35.1" customHeight="1">
      <c r="A1066" s="211"/>
      <c r="B1066" s="104"/>
      <c r="C1066" s="201"/>
      <c r="D1066" s="104"/>
      <c r="E1066" s="104"/>
      <c r="F1066" s="104"/>
      <c r="G1066" s="104"/>
      <c r="H1066" s="104"/>
    </row>
    <row r="1067" spans="1:8" ht="35.1" customHeight="1">
      <c r="A1067" s="211"/>
      <c r="B1067" s="104"/>
      <c r="C1067" s="201"/>
      <c r="D1067" s="104"/>
      <c r="E1067" s="104"/>
      <c r="F1067" s="104"/>
      <c r="G1067" s="104"/>
      <c r="H1067" s="104"/>
    </row>
    <row r="1068" spans="1:8" ht="35.1" customHeight="1">
      <c r="A1068" s="211"/>
      <c r="B1068" s="104"/>
      <c r="C1068" s="201"/>
      <c r="D1068" s="104"/>
      <c r="E1068" s="104"/>
      <c r="F1068" s="104"/>
      <c r="G1068" s="104"/>
      <c r="H1068" s="104"/>
    </row>
    <row r="1069" spans="1:8" ht="35.1" customHeight="1">
      <c r="A1069" s="211"/>
      <c r="B1069" s="104"/>
      <c r="C1069" s="201"/>
      <c r="D1069" s="104"/>
      <c r="E1069" s="104"/>
      <c r="F1069" s="104"/>
      <c r="G1069" s="104"/>
      <c r="H1069" s="104"/>
    </row>
    <row r="1070" spans="1:8" ht="35.1" customHeight="1">
      <c r="A1070" s="211"/>
      <c r="B1070" s="104"/>
      <c r="C1070" s="201"/>
      <c r="D1070" s="104"/>
      <c r="E1070" s="104"/>
      <c r="F1070" s="104"/>
      <c r="G1070" s="104"/>
      <c r="H1070" s="104"/>
    </row>
    <row r="1071" spans="1:8" ht="35.1" customHeight="1">
      <c r="A1071" s="211"/>
      <c r="B1071" s="104"/>
      <c r="C1071" s="201"/>
      <c r="D1071" s="104"/>
      <c r="E1071" s="104"/>
      <c r="F1071" s="104"/>
      <c r="G1071" s="104"/>
      <c r="H1071" s="104"/>
    </row>
    <row r="1072" spans="1:8" ht="35.1" customHeight="1">
      <c r="A1072" s="211"/>
      <c r="B1072" s="104"/>
      <c r="C1072" s="201"/>
      <c r="D1072" s="104"/>
      <c r="E1072" s="104"/>
      <c r="F1072" s="104"/>
      <c r="G1072" s="104"/>
      <c r="H1072" s="104"/>
    </row>
    <row r="1073" spans="1:8" ht="35.1" customHeight="1">
      <c r="A1073" s="211"/>
      <c r="B1073" s="104"/>
      <c r="C1073" s="201"/>
      <c r="D1073" s="104"/>
      <c r="E1073" s="104"/>
      <c r="F1073" s="104"/>
      <c r="G1073" s="104"/>
      <c r="H1073" s="104"/>
    </row>
    <row r="1074" spans="1:8" ht="35.1" customHeight="1">
      <c r="A1074" s="211"/>
      <c r="B1074" s="104"/>
      <c r="C1074" s="201"/>
      <c r="D1074" s="104"/>
      <c r="E1074" s="104"/>
      <c r="F1074" s="104"/>
      <c r="G1074" s="104"/>
      <c r="H1074" s="104"/>
    </row>
    <row r="1075" spans="1:8" ht="35.1" customHeight="1">
      <c r="A1075" s="211"/>
      <c r="B1075" s="104"/>
      <c r="C1075" s="201"/>
      <c r="D1075" s="104"/>
      <c r="E1075" s="104"/>
      <c r="F1075" s="104"/>
      <c r="G1075" s="104"/>
      <c r="H1075" s="104"/>
    </row>
    <row r="1076" spans="1:8" ht="35.1" customHeight="1">
      <c r="A1076" s="211"/>
      <c r="B1076" s="104"/>
      <c r="C1076" s="201"/>
      <c r="D1076" s="104"/>
      <c r="E1076" s="104"/>
      <c r="F1076" s="104"/>
      <c r="G1076" s="104"/>
      <c r="H1076" s="104"/>
    </row>
    <row r="1077" spans="1:8" ht="35.1" customHeight="1">
      <c r="A1077" s="211"/>
      <c r="B1077" s="104"/>
      <c r="C1077" s="201"/>
      <c r="D1077" s="104"/>
      <c r="E1077" s="104"/>
      <c r="F1077" s="104"/>
      <c r="G1077" s="104"/>
      <c r="H1077" s="104"/>
    </row>
    <row r="1078" spans="1:8" ht="35.1" customHeight="1">
      <c r="A1078" s="211"/>
      <c r="B1078" s="104"/>
      <c r="C1078" s="201"/>
      <c r="D1078" s="104"/>
      <c r="E1078" s="104"/>
      <c r="F1078" s="104"/>
      <c r="G1078" s="104"/>
      <c r="H1078" s="104"/>
    </row>
    <row r="1079" spans="1:8" ht="35.1" customHeight="1">
      <c r="A1079" s="211"/>
      <c r="B1079" s="104"/>
      <c r="C1079" s="201"/>
      <c r="D1079" s="104"/>
      <c r="E1079" s="104"/>
      <c r="F1079" s="104"/>
      <c r="G1079" s="104"/>
      <c r="H1079" s="104"/>
    </row>
    <row r="1080" spans="1:8" ht="35.1" customHeight="1">
      <c r="A1080" s="211"/>
      <c r="B1080" s="104"/>
      <c r="C1080" s="201"/>
      <c r="D1080" s="104"/>
      <c r="E1080" s="104"/>
      <c r="F1080" s="104"/>
      <c r="G1080" s="104"/>
      <c r="H1080" s="104"/>
    </row>
    <row r="1081" spans="1:8" ht="35.1" customHeight="1">
      <c r="A1081" s="211"/>
      <c r="B1081" s="104"/>
      <c r="C1081" s="201"/>
      <c r="D1081" s="104"/>
      <c r="E1081" s="104"/>
      <c r="F1081" s="104"/>
      <c r="G1081" s="104"/>
      <c r="H1081" s="104"/>
    </row>
    <row r="1082" spans="1:8" ht="35.1" customHeight="1">
      <c r="A1082" s="211"/>
      <c r="B1082" s="104"/>
      <c r="C1082" s="201"/>
      <c r="D1082" s="104"/>
      <c r="E1082" s="104"/>
      <c r="F1082" s="104"/>
      <c r="G1082" s="104"/>
      <c r="H1082" s="104"/>
    </row>
    <row r="1083" spans="1:8" ht="35.1" customHeight="1">
      <c r="A1083" s="211"/>
      <c r="B1083" s="104"/>
      <c r="C1083" s="201"/>
      <c r="D1083" s="104"/>
      <c r="E1083" s="104"/>
      <c r="F1083" s="104"/>
      <c r="G1083" s="104"/>
      <c r="H1083" s="104"/>
    </row>
    <row r="1084" spans="1:8" ht="35.1" customHeight="1">
      <c r="A1084" s="211"/>
      <c r="B1084" s="104"/>
      <c r="C1084" s="201"/>
      <c r="D1084" s="104"/>
      <c r="E1084" s="104"/>
      <c r="F1084" s="104"/>
      <c r="G1084" s="104"/>
      <c r="H1084" s="104"/>
    </row>
    <row r="1085" spans="1:8" ht="35.1" customHeight="1">
      <c r="A1085" s="211"/>
      <c r="B1085" s="104"/>
      <c r="C1085" s="201"/>
      <c r="D1085" s="104"/>
      <c r="E1085" s="104"/>
      <c r="F1085" s="104"/>
      <c r="G1085" s="104"/>
      <c r="H1085" s="104"/>
    </row>
    <row r="1086" spans="1:8" ht="35.1" customHeight="1">
      <c r="A1086" s="211"/>
      <c r="B1086" s="104"/>
      <c r="C1086" s="201"/>
      <c r="D1086" s="104"/>
      <c r="E1086" s="104"/>
      <c r="F1086" s="104"/>
      <c r="G1086" s="104"/>
      <c r="H1086" s="104"/>
    </row>
    <row r="1087" spans="1:8" ht="35.1" customHeight="1">
      <c r="A1087" s="211"/>
      <c r="B1087" s="104"/>
      <c r="C1087" s="201"/>
      <c r="D1087" s="104"/>
      <c r="E1087" s="104"/>
      <c r="F1087" s="104"/>
      <c r="G1087" s="104"/>
      <c r="H1087" s="104"/>
    </row>
    <row r="1088" spans="1:8" ht="35.1" customHeight="1">
      <c r="A1088" s="211"/>
      <c r="B1088" s="104"/>
      <c r="C1088" s="201"/>
      <c r="D1088" s="104"/>
      <c r="E1088" s="104"/>
      <c r="F1088" s="104"/>
      <c r="G1088" s="104"/>
      <c r="H1088" s="104"/>
    </row>
    <row r="1089" spans="1:8" ht="35.1" customHeight="1">
      <c r="A1089" s="211"/>
      <c r="B1089" s="104"/>
      <c r="C1089" s="201"/>
      <c r="D1089" s="104"/>
      <c r="E1089" s="104"/>
      <c r="F1089" s="104"/>
      <c r="G1089" s="104"/>
      <c r="H1089" s="104"/>
    </row>
    <row r="1090" spans="1:8" ht="35.1" customHeight="1">
      <c r="A1090" s="211"/>
      <c r="B1090" s="104"/>
      <c r="C1090" s="201"/>
      <c r="D1090" s="104"/>
      <c r="E1090" s="104"/>
      <c r="F1090" s="104"/>
      <c r="G1090" s="104"/>
      <c r="H1090" s="104"/>
    </row>
    <row r="1091" spans="1:8" ht="35.1" customHeight="1">
      <c r="A1091" s="211"/>
      <c r="B1091" s="104"/>
      <c r="C1091" s="201"/>
      <c r="D1091" s="104"/>
      <c r="E1091" s="104"/>
      <c r="F1091" s="104"/>
      <c r="G1091" s="104"/>
      <c r="H1091" s="104"/>
    </row>
    <row r="1092" spans="1:8" ht="35.1" customHeight="1">
      <c r="A1092" s="211"/>
      <c r="B1092" s="104"/>
      <c r="C1092" s="201"/>
      <c r="D1092" s="104"/>
      <c r="E1092" s="104"/>
      <c r="F1092" s="104"/>
      <c r="G1092" s="104"/>
      <c r="H1092" s="104"/>
    </row>
    <row r="1093" spans="1:8" ht="35.1" customHeight="1">
      <c r="A1093" s="211"/>
      <c r="B1093" s="104"/>
      <c r="C1093" s="201"/>
      <c r="D1093" s="104"/>
      <c r="E1093" s="104"/>
      <c r="F1093" s="104"/>
      <c r="G1093" s="104"/>
      <c r="H1093" s="104"/>
    </row>
    <row r="1094" spans="1:8" ht="35.1" customHeight="1">
      <c r="A1094" s="211"/>
      <c r="B1094" s="104"/>
      <c r="C1094" s="201"/>
      <c r="D1094" s="104"/>
      <c r="E1094" s="104"/>
      <c r="F1094" s="104"/>
      <c r="G1094" s="104"/>
      <c r="H1094" s="104"/>
    </row>
    <row r="1095" spans="1:8" ht="35.1" customHeight="1">
      <c r="A1095" s="211"/>
      <c r="B1095" s="104"/>
      <c r="C1095" s="201"/>
      <c r="D1095" s="104"/>
      <c r="E1095" s="104"/>
      <c r="F1095" s="104"/>
      <c r="G1095" s="104"/>
      <c r="H1095" s="104"/>
    </row>
    <row r="1096" spans="1:8" ht="35.1" customHeight="1">
      <c r="A1096" s="211"/>
      <c r="B1096" s="104"/>
      <c r="C1096" s="201"/>
      <c r="D1096" s="104"/>
      <c r="E1096" s="104"/>
      <c r="F1096" s="104"/>
      <c r="G1096" s="104"/>
      <c r="H1096" s="104"/>
    </row>
    <row r="1097" spans="1:8" ht="35.1" customHeight="1">
      <c r="A1097" s="211"/>
      <c r="B1097" s="104"/>
      <c r="C1097" s="201"/>
      <c r="D1097" s="104"/>
      <c r="E1097" s="104"/>
      <c r="F1097" s="104"/>
      <c r="G1097" s="104"/>
      <c r="H1097" s="104"/>
    </row>
    <row r="1098" spans="1:8" ht="35.1" customHeight="1">
      <c r="A1098" s="211"/>
      <c r="B1098" s="104"/>
      <c r="C1098" s="201"/>
      <c r="D1098" s="104"/>
      <c r="E1098" s="104"/>
      <c r="F1098" s="104"/>
      <c r="G1098" s="104"/>
      <c r="H1098" s="104"/>
    </row>
    <row r="1099" spans="1:8" ht="35.1" customHeight="1">
      <c r="A1099" s="211"/>
      <c r="B1099" s="104"/>
      <c r="C1099" s="201"/>
      <c r="D1099" s="104"/>
      <c r="E1099" s="104"/>
      <c r="F1099" s="104"/>
      <c r="G1099" s="104"/>
      <c r="H1099" s="104"/>
    </row>
    <row r="1100" spans="1:8" ht="35.1" customHeight="1">
      <c r="A1100" s="211"/>
      <c r="B1100" s="104"/>
      <c r="C1100" s="201"/>
      <c r="D1100" s="104"/>
      <c r="E1100" s="104"/>
      <c r="F1100" s="104"/>
      <c r="G1100" s="104"/>
      <c r="H1100" s="104"/>
    </row>
    <row r="1101" spans="1:8" ht="35.1" customHeight="1">
      <c r="A1101" s="211"/>
      <c r="B1101" s="104"/>
      <c r="C1101" s="201"/>
      <c r="D1101" s="104"/>
      <c r="E1101" s="104"/>
      <c r="F1101" s="104"/>
      <c r="G1101" s="104"/>
      <c r="H1101" s="104"/>
    </row>
    <row r="1102" spans="1:8" ht="35.1" customHeight="1">
      <c r="A1102" s="211"/>
      <c r="B1102" s="104"/>
      <c r="C1102" s="201"/>
      <c r="D1102" s="104"/>
      <c r="E1102" s="104"/>
      <c r="F1102" s="104"/>
      <c r="G1102" s="104"/>
      <c r="H1102" s="104"/>
    </row>
    <row r="1103" spans="1:8" ht="35.1" customHeight="1">
      <c r="A1103" s="211"/>
      <c r="B1103" s="104"/>
      <c r="C1103" s="201"/>
      <c r="D1103" s="104"/>
      <c r="E1103" s="104"/>
      <c r="F1103" s="104"/>
      <c r="G1103" s="104"/>
      <c r="H1103" s="104"/>
    </row>
    <row r="1104" spans="1:8" ht="35.1" customHeight="1">
      <c r="A1104" s="211"/>
      <c r="B1104" s="104"/>
      <c r="C1104" s="201"/>
      <c r="D1104" s="104"/>
      <c r="E1104" s="104"/>
      <c r="F1104" s="104"/>
      <c r="G1104" s="104"/>
      <c r="H1104" s="104"/>
    </row>
    <row r="1105" spans="1:8" ht="35.1" customHeight="1">
      <c r="A1105" s="211"/>
      <c r="B1105" s="104"/>
      <c r="C1105" s="201"/>
      <c r="D1105" s="104"/>
      <c r="E1105" s="104"/>
      <c r="F1105" s="104"/>
      <c r="G1105" s="104"/>
      <c r="H1105" s="104"/>
    </row>
    <row r="1106" spans="1:8" ht="35.1" customHeight="1">
      <c r="A1106" s="211"/>
      <c r="B1106" s="104"/>
      <c r="C1106" s="201"/>
      <c r="D1106" s="104"/>
      <c r="E1106" s="104"/>
      <c r="F1106" s="104"/>
      <c r="G1106" s="104"/>
      <c r="H1106" s="104"/>
    </row>
    <row r="1107" spans="1:8" ht="35.1" customHeight="1">
      <c r="A1107" s="211"/>
      <c r="B1107" s="104"/>
      <c r="C1107" s="201"/>
      <c r="D1107" s="104"/>
      <c r="E1107" s="104"/>
      <c r="F1107" s="104"/>
      <c r="G1107" s="104"/>
      <c r="H1107" s="104"/>
    </row>
    <row r="1108" spans="1:8" ht="35.1" customHeight="1">
      <c r="A1108" s="211"/>
      <c r="B1108" s="104"/>
      <c r="C1108" s="201"/>
      <c r="D1108" s="104"/>
      <c r="E1108" s="104"/>
      <c r="F1108" s="104"/>
      <c r="G1108" s="104"/>
      <c r="H1108" s="104"/>
    </row>
    <row r="1109" spans="1:8" ht="35.1" customHeight="1">
      <c r="A1109" s="211"/>
      <c r="B1109" s="104"/>
      <c r="C1109" s="201"/>
      <c r="D1109" s="104"/>
      <c r="E1109" s="104"/>
      <c r="F1109" s="104"/>
      <c r="G1109" s="104"/>
      <c r="H1109" s="104"/>
    </row>
    <row r="1110" spans="1:8" ht="35.1" customHeight="1">
      <c r="A1110" s="211"/>
      <c r="B1110" s="104"/>
      <c r="C1110" s="201"/>
      <c r="D1110" s="104"/>
      <c r="E1110" s="104"/>
      <c r="F1110" s="104"/>
      <c r="G1110" s="104"/>
      <c r="H1110" s="104"/>
    </row>
    <row r="1111" spans="1:8" ht="35.1" customHeight="1">
      <c r="A1111" s="211"/>
      <c r="B1111" s="104"/>
      <c r="C1111" s="201"/>
      <c r="D1111" s="104"/>
      <c r="E1111" s="104"/>
      <c r="F1111" s="104"/>
      <c r="G1111" s="104"/>
      <c r="H1111" s="104"/>
    </row>
    <row r="1112" spans="1:8" ht="35.1" customHeight="1">
      <c r="A1112" s="211"/>
      <c r="B1112" s="104"/>
      <c r="C1112" s="201"/>
      <c r="D1112" s="104"/>
      <c r="E1112" s="104"/>
      <c r="F1112" s="104"/>
      <c r="G1112" s="104"/>
      <c r="H1112" s="104"/>
    </row>
    <row r="1113" spans="1:8" ht="35.1" customHeight="1">
      <c r="A1113" s="211"/>
      <c r="B1113" s="104"/>
      <c r="C1113" s="201"/>
      <c r="D1113" s="104"/>
      <c r="E1113" s="104"/>
      <c r="F1113" s="104"/>
      <c r="G1113" s="104"/>
      <c r="H1113" s="104"/>
    </row>
    <row r="1114" spans="1:8" ht="35.1" customHeight="1">
      <c r="A1114" s="211"/>
      <c r="B1114" s="104"/>
      <c r="C1114" s="201"/>
      <c r="D1114" s="104"/>
      <c r="E1114" s="104"/>
      <c r="F1114" s="104"/>
      <c r="G1114" s="104"/>
      <c r="H1114" s="104"/>
    </row>
    <row r="1115" spans="1:8" ht="35.1" customHeight="1">
      <c r="A1115" s="211"/>
      <c r="B1115" s="104"/>
      <c r="C1115" s="201"/>
      <c r="D1115" s="104"/>
      <c r="E1115" s="104"/>
      <c r="F1115" s="104"/>
      <c r="G1115" s="104"/>
      <c r="H1115" s="104"/>
    </row>
    <row r="1116" spans="1:8" ht="35.1" customHeight="1">
      <c r="A1116" s="211"/>
      <c r="B1116" s="104"/>
      <c r="C1116" s="201"/>
      <c r="D1116" s="104"/>
      <c r="E1116" s="104"/>
      <c r="F1116" s="104"/>
      <c r="G1116" s="104"/>
      <c r="H1116" s="104"/>
    </row>
    <row r="1117" spans="1:8" ht="35.1" customHeight="1">
      <c r="A1117" s="211"/>
      <c r="B1117" s="104"/>
      <c r="C1117" s="201"/>
      <c r="D1117" s="104"/>
      <c r="E1117" s="104"/>
      <c r="F1117" s="104"/>
      <c r="G1117" s="104"/>
      <c r="H1117" s="104"/>
    </row>
    <row r="1118" spans="1:8" ht="35.1" customHeight="1">
      <c r="A1118" s="211"/>
      <c r="B1118" s="104"/>
      <c r="C1118" s="201"/>
      <c r="D1118" s="104"/>
      <c r="E1118" s="104"/>
      <c r="F1118" s="104"/>
      <c r="G1118" s="104"/>
      <c r="H1118" s="104"/>
    </row>
    <row r="1119" spans="1:8" ht="35.1" customHeight="1">
      <c r="A1119" s="211"/>
      <c r="B1119" s="104"/>
      <c r="C1119" s="201"/>
      <c r="D1119" s="104"/>
      <c r="E1119" s="104"/>
      <c r="F1119" s="104"/>
      <c r="G1119" s="104"/>
      <c r="H1119" s="104"/>
    </row>
    <row r="1120" spans="1:8" ht="35.1" customHeight="1">
      <c r="A1120" s="211"/>
      <c r="B1120" s="104"/>
      <c r="C1120" s="201"/>
      <c r="D1120" s="104"/>
      <c r="E1120" s="104"/>
      <c r="F1120" s="104"/>
      <c r="G1120" s="104"/>
      <c r="H1120" s="104"/>
    </row>
    <row r="1121" spans="1:8" ht="35.1" customHeight="1">
      <c r="A1121" s="211"/>
      <c r="B1121" s="104"/>
      <c r="C1121" s="201"/>
      <c r="D1121" s="104"/>
      <c r="E1121" s="104"/>
      <c r="F1121" s="104"/>
      <c r="G1121" s="104"/>
      <c r="H1121" s="104"/>
    </row>
    <row r="1122" spans="1:8" ht="35.1" customHeight="1">
      <c r="A1122" s="211"/>
      <c r="B1122" s="104"/>
      <c r="C1122" s="201"/>
      <c r="D1122" s="104"/>
      <c r="E1122" s="104"/>
      <c r="F1122" s="104"/>
      <c r="G1122" s="104"/>
      <c r="H1122" s="104"/>
    </row>
    <row r="1123" spans="1:8" ht="35.1" customHeight="1">
      <c r="A1123" s="211"/>
      <c r="B1123" s="104"/>
      <c r="C1123" s="201"/>
      <c r="D1123" s="104"/>
      <c r="E1123" s="104"/>
      <c r="F1123" s="104"/>
      <c r="G1123" s="104"/>
      <c r="H1123" s="104"/>
    </row>
    <row r="1124" spans="1:8" ht="35.1" customHeight="1">
      <c r="A1124" s="211"/>
      <c r="B1124" s="104"/>
      <c r="C1124" s="201"/>
      <c r="D1124" s="104"/>
      <c r="E1124" s="104"/>
      <c r="F1124" s="104"/>
      <c r="G1124" s="104"/>
      <c r="H1124" s="104"/>
    </row>
    <row r="1125" spans="1:8" ht="35.1" customHeight="1">
      <c r="A1125" s="211"/>
      <c r="B1125" s="104"/>
      <c r="C1125" s="201"/>
      <c r="D1125" s="104"/>
      <c r="E1125" s="104"/>
      <c r="F1125" s="104"/>
      <c r="G1125" s="104"/>
      <c r="H1125" s="104"/>
    </row>
    <row r="1126" spans="1:8" ht="35.1" customHeight="1">
      <c r="A1126" s="211"/>
      <c r="B1126" s="104"/>
      <c r="C1126" s="201"/>
      <c r="D1126" s="104"/>
      <c r="E1126" s="104"/>
      <c r="F1126" s="104"/>
      <c r="G1126" s="104"/>
      <c r="H1126" s="104"/>
    </row>
    <row r="1127" spans="1:8" ht="35.1" customHeight="1">
      <c r="A1127" s="211"/>
      <c r="B1127" s="104"/>
      <c r="C1127" s="201"/>
      <c r="D1127" s="104"/>
      <c r="E1127" s="104"/>
      <c r="F1127" s="104"/>
      <c r="G1127" s="104"/>
      <c r="H1127" s="104"/>
    </row>
    <row r="1128" spans="1:8" ht="35.1" customHeight="1">
      <c r="A1128" s="211"/>
      <c r="B1128" s="104"/>
      <c r="C1128" s="201"/>
      <c r="D1128" s="104"/>
      <c r="E1128" s="104"/>
      <c r="F1128" s="104"/>
      <c r="G1128" s="104"/>
      <c r="H1128" s="104"/>
    </row>
    <row r="1129" spans="1:8" ht="35.1" customHeight="1">
      <c r="A1129" s="211"/>
      <c r="B1129" s="104"/>
      <c r="C1129" s="201"/>
      <c r="D1129" s="104"/>
      <c r="E1129" s="104"/>
      <c r="F1129" s="104"/>
      <c r="G1129" s="104"/>
      <c r="H1129" s="104"/>
    </row>
    <row r="1130" spans="1:8" ht="35.1" customHeight="1">
      <c r="A1130" s="211"/>
      <c r="B1130" s="104"/>
      <c r="C1130" s="201"/>
      <c r="D1130" s="104"/>
      <c r="E1130" s="104"/>
      <c r="F1130" s="104"/>
      <c r="G1130" s="104"/>
      <c r="H1130" s="104"/>
    </row>
    <row r="1131" spans="1:8" ht="35.1" customHeight="1">
      <c r="A1131" s="211"/>
      <c r="B1131" s="104"/>
      <c r="C1131" s="201"/>
      <c r="D1131" s="104"/>
      <c r="E1131" s="104"/>
      <c r="F1131" s="104"/>
      <c r="G1131" s="104"/>
      <c r="H1131" s="104"/>
    </row>
    <row r="1132" spans="1:8" ht="35.1" customHeight="1">
      <c r="A1132" s="211"/>
      <c r="B1132" s="104"/>
      <c r="C1132" s="201"/>
      <c r="D1132" s="104"/>
      <c r="E1132" s="104"/>
      <c r="F1132" s="104"/>
      <c r="G1132" s="104"/>
      <c r="H1132" s="104"/>
    </row>
    <row r="1133" spans="1:8" ht="35.1" customHeight="1">
      <c r="A1133" s="211"/>
      <c r="B1133" s="104"/>
      <c r="C1133" s="201"/>
      <c r="D1133" s="104"/>
      <c r="E1133" s="104"/>
      <c r="F1133" s="104"/>
      <c r="G1133" s="104"/>
      <c r="H1133" s="104"/>
    </row>
    <row r="1134" spans="1:8" ht="35.1" customHeight="1">
      <c r="A1134" s="211"/>
      <c r="B1134" s="104"/>
      <c r="C1134" s="201"/>
      <c r="D1134" s="104"/>
      <c r="E1134" s="104"/>
      <c r="F1134" s="104"/>
      <c r="G1134" s="104"/>
      <c r="H1134" s="104"/>
    </row>
    <row r="1135" spans="1:8" ht="35.1" customHeight="1">
      <c r="A1135" s="211"/>
      <c r="B1135" s="104"/>
      <c r="C1135" s="201"/>
      <c r="D1135" s="104"/>
      <c r="E1135" s="104"/>
      <c r="F1135" s="104"/>
      <c r="G1135" s="104"/>
      <c r="H1135" s="104"/>
    </row>
    <row r="1136" spans="1:8" ht="35.1" customHeight="1">
      <c r="A1136" s="211"/>
      <c r="B1136" s="104"/>
      <c r="C1136" s="201"/>
      <c r="D1136" s="104"/>
      <c r="E1136" s="104"/>
      <c r="F1136" s="104"/>
      <c r="G1136" s="104"/>
      <c r="H1136" s="104"/>
    </row>
    <row r="1137" spans="1:8" ht="35.1" customHeight="1">
      <c r="A1137" s="211"/>
      <c r="B1137" s="104"/>
      <c r="C1137" s="201"/>
      <c r="D1137" s="104"/>
      <c r="E1137" s="104"/>
      <c r="F1137" s="104"/>
      <c r="G1137" s="104"/>
      <c r="H1137" s="104"/>
    </row>
    <row r="1138" spans="1:8" ht="35.1" customHeight="1">
      <c r="A1138" s="211"/>
      <c r="B1138" s="104"/>
      <c r="C1138" s="201"/>
      <c r="D1138" s="104"/>
      <c r="E1138" s="104"/>
      <c r="F1138" s="104"/>
      <c r="G1138" s="104"/>
      <c r="H1138" s="104"/>
    </row>
    <row r="1139" spans="1:8" ht="35.1" customHeight="1">
      <c r="A1139" s="211"/>
      <c r="B1139" s="104"/>
      <c r="C1139" s="201"/>
      <c r="D1139" s="104"/>
      <c r="E1139" s="104"/>
      <c r="F1139" s="104"/>
      <c r="G1139" s="104"/>
      <c r="H1139" s="104"/>
    </row>
    <row r="1140" spans="1:8" ht="35.1" customHeight="1">
      <c r="A1140" s="211"/>
      <c r="B1140" s="104"/>
      <c r="C1140" s="201"/>
      <c r="D1140" s="104"/>
      <c r="E1140" s="104"/>
      <c r="F1140" s="104"/>
      <c r="G1140" s="104"/>
      <c r="H1140" s="104"/>
    </row>
    <row r="1141" spans="1:8" ht="35.1" customHeight="1">
      <c r="A1141" s="211"/>
      <c r="B1141" s="104"/>
      <c r="C1141" s="201"/>
      <c r="D1141" s="104"/>
      <c r="E1141" s="104"/>
      <c r="F1141" s="104"/>
      <c r="G1141" s="104"/>
      <c r="H1141" s="104"/>
    </row>
    <row r="1142" spans="1:8" ht="35.1" customHeight="1">
      <c r="A1142" s="211"/>
      <c r="B1142" s="104"/>
      <c r="C1142" s="201"/>
      <c r="D1142" s="104"/>
      <c r="E1142" s="104"/>
      <c r="F1142" s="104"/>
      <c r="G1142" s="104"/>
      <c r="H1142" s="104"/>
    </row>
    <row r="1143" spans="1:8" ht="35.1" customHeight="1">
      <c r="A1143" s="211"/>
      <c r="B1143" s="104"/>
      <c r="C1143" s="201"/>
      <c r="D1143" s="104"/>
      <c r="E1143" s="104"/>
      <c r="F1143" s="104"/>
      <c r="G1143" s="104"/>
      <c r="H1143" s="104"/>
    </row>
    <row r="1144" spans="1:8" ht="35.1" customHeight="1">
      <c r="A1144" s="211"/>
      <c r="B1144" s="104"/>
      <c r="C1144" s="201"/>
      <c r="D1144" s="104"/>
      <c r="E1144" s="104"/>
      <c r="F1144" s="104"/>
      <c r="G1144" s="104"/>
      <c r="H1144" s="104"/>
    </row>
    <row r="1145" spans="1:8" ht="35.1" customHeight="1">
      <c r="A1145" s="211"/>
      <c r="B1145" s="104"/>
      <c r="C1145" s="201"/>
      <c r="D1145" s="104"/>
      <c r="E1145" s="104"/>
      <c r="F1145" s="104"/>
      <c r="G1145" s="104"/>
      <c r="H1145" s="104"/>
    </row>
    <row r="1146" spans="1:8" ht="35.1" customHeight="1">
      <c r="A1146" s="211"/>
      <c r="B1146" s="104"/>
      <c r="C1146" s="201"/>
      <c r="D1146" s="104"/>
      <c r="E1146" s="104"/>
      <c r="F1146" s="104"/>
      <c r="G1146" s="104"/>
      <c r="H1146" s="104"/>
    </row>
    <row r="1147" spans="1:8" ht="35.1" customHeight="1">
      <c r="A1147" s="211"/>
      <c r="B1147" s="104"/>
      <c r="C1147" s="201"/>
      <c r="D1147" s="104"/>
      <c r="E1147" s="104"/>
      <c r="F1147" s="104"/>
      <c r="G1147" s="104"/>
      <c r="H1147" s="104"/>
    </row>
    <row r="1148" spans="1:8" ht="35.1" customHeight="1">
      <c r="A1148" s="211"/>
      <c r="B1148" s="104"/>
      <c r="C1148" s="201"/>
      <c r="D1148" s="104"/>
      <c r="E1148" s="104"/>
      <c r="F1148" s="104"/>
      <c r="G1148" s="104"/>
      <c r="H1148" s="104"/>
    </row>
    <row r="1149" spans="1:8" ht="35.1" customHeight="1">
      <c r="A1149" s="211"/>
      <c r="B1149" s="104"/>
      <c r="C1149" s="201"/>
      <c r="D1149" s="104"/>
      <c r="E1149" s="104"/>
      <c r="F1149" s="104"/>
      <c r="G1149" s="104"/>
      <c r="H1149" s="104"/>
    </row>
    <row r="1150" spans="1:8" ht="35.1" customHeight="1">
      <c r="A1150" s="211"/>
      <c r="B1150" s="104"/>
      <c r="C1150" s="201"/>
      <c r="D1150" s="104"/>
      <c r="E1150" s="104"/>
      <c r="F1150" s="104"/>
      <c r="G1150" s="104"/>
      <c r="H1150" s="104"/>
    </row>
    <row r="1151" spans="1:8" ht="35.1" customHeight="1">
      <c r="A1151" s="211"/>
      <c r="B1151" s="104"/>
      <c r="C1151" s="201"/>
      <c r="D1151" s="104"/>
      <c r="E1151" s="104"/>
      <c r="F1151" s="104"/>
      <c r="G1151" s="104"/>
      <c r="H1151" s="104"/>
    </row>
    <row r="1152" spans="1:8" ht="35.1" customHeight="1">
      <c r="A1152" s="211"/>
      <c r="B1152" s="104"/>
      <c r="C1152" s="201"/>
      <c r="D1152" s="104"/>
      <c r="E1152" s="104"/>
      <c r="F1152" s="104"/>
      <c r="G1152" s="104"/>
      <c r="H1152" s="104"/>
    </row>
    <row r="1153" spans="1:8" ht="35.1" customHeight="1">
      <c r="A1153" s="211"/>
      <c r="B1153" s="104"/>
      <c r="C1153" s="201"/>
      <c r="D1153" s="104"/>
      <c r="E1153" s="104"/>
      <c r="F1153" s="104"/>
      <c r="G1153" s="104"/>
      <c r="H1153" s="104"/>
    </row>
    <row r="1154" spans="1:8" ht="35.1" customHeight="1">
      <c r="A1154" s="211"/>
      <c r="B1154" s="104"/>
      <c r="C1154" s="201"/>
      <c r="D1154" s="104"/>
      <c r="E1154" s="104"/>
      <c r="F1154" s="104"/>
      <c r="G1154" s="104"/>
      <c r="H1154" s="104"/>
    </row>
    <row r="1155" spans="1:8" ht="35.1" customHeight="1">
      <c r="A1155" s="211"/>
      <c r="B1155" s="104"/>
      <c r="C1155" s="201"/>
      <c r="D1155" s="104"/>
      <c r="E1155" s="104"/>
      <c r="F1155" s="104"/>
      <c r="G1155" s="104"/>
      <c r="H1155" s="104"/>
    </row>
    <row r="1156" spans="1:8" ht="35.1" customHeight="1">
      <c r="A1156" s="211"/>
      <c r="B1156" s="104"/>
      <c r="C1156" s="201"/>
      <c r="D1156" s="104"/>
      <c r="E1156" s="104"/>
      <c r="F1156" s="104"/>
      <c r="G1156" s="104"/>
      <c r="H1156" s="104"/>
    </row>
    <row r="1157" spans="1:8" ht="35.1" customHeight="1">
      <c r="A1157" s="211"/>
      <c r="B1157" s="104"/>
      <c r="C1157" s="201"/>
      <c r="D1157" s="104"/>
      <c r="E1157" s="104"/>
      <c r="F1157" s="104"/>
      <c r="G1157" s="104"/>
      <c r="H1157" s="104"/>
    </row>
    <row r="1158" spans="1:8" ht="35.1" customHeight="1">
      <c r="A1158" s="211"/>
      <c r="B1158" s="104"/>
      <c r="C1158" s="201"/>
      <c r="D1158" s="104"/>
      <c r="E1158" s="104"/>
      <c r="F1158" s="104"/>
      <c r="G1158" s="104"/>
      <c r="H1158" s="104"/>
    </row>
    <row r="1159" spans="1:8" ht="35.1" customHeight="1">
      <c r="A1159" s="211"/>
      <c r="B1159" s="104"/>
      <c r="C1159" s="201"/>
      <c r="D1159" s="104"/>
      <c r="E1159" s="104"/>
      <c r="F1159" s="104"/>
      <c r="G1159" s="104"/>
      <c r="H1159" s="104"/>
    </row>
    <row r="1160" spans="1:8" ht="35.1" customHeight="1">
      <c r="A1160" s="211"/>
      <c r="B1160" s="104"/>
      <c r="C1160" s="201"/>
      <c r="D1160" s="104"/>
      <c r="E1160" s="104"/>
      <c r="F1160" s="104"/>
      <c r="G1160" s="104"/>
      <c r="H1160" s="104"/>
    </row>
    <row r="1161" spans="1:8" ht="35.1" customHeight="1">
      <c r="A1161" s="211"/>
      <c r="B1161" s="104"/>
      <c r="C1161" s="201"/>
      <c r="D1161" s="104"/>
      <c r="E1161" s="104"/>
      <c r="F1161" s="104"/>
      <c r="G1161" s="104"/>
      <c r="H1161" s="104"/>
    </row>
    <row r="1162" spans="1:8" ht="35.1" customHeight="1">
      <c r="A1162" s="211"/>
      <c r="B1162" s="104"/>
      <c r="C1162" s="201"/>
      <c r="D1162" s="104"/>
      <c r="E1162" s="104"/>
      <c r="F1162" s="104"/>
      <c r="G1162" s="104"/>
      <c r="H1162" s="104"/>
    </row>
    <row r="1163" spans="1:8" ht="35.1" customHeight="1">
      <c r="A1163" s="211"/>
      <c r="B1163" s="104"/>
      <c r="C1163" s="201"/>
      <c r="D1163" s="104"/>
      <c r="E1163" s="104"/>
      <c r="F1163" s="104"/>
      <c r="G1163" s="104"/>
      <c r="H1163" s="104"/>
    </row>
    <row r="1164" spans="1:8" ht="35.1" customHeight="1">
      <c r="A1164" s="211"/>
      <c r="B1164" s="104"/>
      <c r="C1164" s="201"/>
      <c r="D1164" s="104"/>
      <c r="E1164" s="104"/>
      <c r="F1164" s="104"/>
      <c r="G1164" s="104"/>
      <c r="H1164" s="104"/>
    </row>
    <row r="1165" spans="1:8" ht="35.1" customHeight="1">
      <c r="A1165" s="211"/>
      <c r="B1165" s="104"/>
      <c r="C1165" s="201"/>
      <c r="D1165" s="104"/>
      <c r="E1165" s="104"/>
      <c r="F1165" s="104"/>
      <c r="G1165" s="104"/>
      <c r="H1165" s="104"/>
    </row>
    <row r="1166" spans="1:8" ht="35.1" customHeight="1">
      <c r="A1166" s="211"/>
      <c r="B1166" s="104"/>
      <c r="C1166" s="201"/>
      <c r="D1166" s="104"/>
      <c r="E1166" s="104"/>
      <c r="F1166" s="104"/>
      <c r="G1166" s="104"/>
      <c r="H1166" s="104"/>
    </row>
    <row r="1167" spans="1:8" ht="35.1" customHeight="1">
      <c r="A1167" s="211"/>
      <c r="B1167" s="104"/>
      <c r="C1167" s="201"/>
      <c r="D1167" s="104"/>
      <c r="E1167" s="104"/>
      <c r="F1167" s="104"/>
      <c r="G1167" s="104"/>
      <c r="H1167" s="104"/>
    </row>
    <row r="1168" spans="1:8" ht="35.1" customHeight="1">
      <c r="A1168" s="211"/>
      <c r="B1168" s="104"/>
      <c r="C1168" s="201"/>
      <c r="D1168" s="104"/>
      <c r="E1168" s="104"/>
      <c r="F1168" s="104"/>
      <c r="G1168" s="104"/>
      <c r="H1168" s="104"/>
    </row>
    <row r="1169" spans="1:8" ht="35.1" customHeight="1">
      <c r="A1169" s="211"/>
      <c r="B1169" s="104"/>
      <c r="C1169" s="201"/>
      <c r="D1169" s="104"/>
      <c r="E1169" s="104"/>
      <c r="F1169" s="104"/>
      <c r="G1169" s="104"/>
      <c r="H1169" s="104"/>
    </row>
    <row r="1170" spans="1:8" ht="35.1" customHeight="1">
      <c r="A1170" s="211"/>
      <c r="B1170" s="104"/>
      <c r="C1170" s="201"/>
      <c r="D1170" s="104"/>
      <c r="E1170" s="104"/>
      <c r="F1170" s="104"/>
      <c r="G1170" s="104"/>
      <c r="H1170" s="104"/>
    </row>
    <row r="1171" spans="1:8" ht="35.1" customHeight="1">
      <c r="A1171" s="211"/>
      <c r="B1171" s="104"/>
      <c r="C1171" s="201"/>
      <c r="D1171" s="104"/>
      <c r="E1171" s="104"/>
      <c r="F1171" s="104"/>
      <c r="G1171" s="104"/>
      <c r="H1171" s="104"/>
    </row>
    <row r="1172" spans="1:8" ht="35.1" customHeight="1">
      <c r="A1172" s="211"/>
      <c r="B1172" s="104"/>
      <c r="C1172" s="201"/>
      <c r="D1172" s="104"/>
      <c r="E1172" s="104"/>
      <c r="F1172" s="104"/>
      <c r="G1172" s="104"/>
      <c r="H1172" s="104"/>
    </row>
    <row r="1173" spans="1:8" ht="35.1" customHeight="1">
      <c r="A1173" s="211"/>
      <c r="B1173" s="104"/>
      <c r="C1173" s="201"/>
      <c r="D1173" s="104"/>
      <c r="E1173" s="104"/>
      <c r="F1173" s="104"/>
      <c r="G1173" s="104"/>
      <c r="H1173" s="104"/>
    </row>
    <row r="1174" spans="1:8" ht="35.1" customHeight="1">
      <c r="A1174" s="211"/>
      <c r="B1174" s="104"/>
      <c r="C1174" s="201"/>
      <c r="D1174" s="104"/>
      <c r="E1174" s="104"/>
      <c r="F1174" s="104"/>
      <c r="G1174" s="104"/>
      <c r="H1174" s="104"/>
    </row>
    <row r="1175" spans="1:8" ht="35.1" customHeight="1">
      <c r="A1175" s="211"/>
      <c r="B1175" s="104"/>
      <c r="C1175" s="201"/>
      <c r="D1175" s="104"/>
      <c r="E1175" s="104"/>
      <c r="F1175" s="104"/>
      <c r="G1175" s="104"/>
      <c r="H1175" s="104"/>
    </row>
    <row r="1176" spans="1:8" ht="35.1" customHeight="1">
      <c r="A1176" s="211"/>
      <c r="B1176" s="104"/>
      <c r="C1176" s="201"/>
      <c r="D1176" s="104"/>
      <c r="E1176" s="104"/>
      <c r="F1176" s="104"/>
      <c r="G1176" s="104"/>
      <c r="H1176" s="104"/>
    </row>
    <row r="1177" spans="1:8" ht="35.1" customHeight="1">
      <c r="A1177" s="211"/>
      <c r="B1177" s="104"/>
      <c r="C1177" s="201"/>
      <c r="D1177" s="104"/>
      <c r="E1177" s="104"/>
      <c r="F1177" s="104"/>
      <c r="G1177" s="104"/>
      <c r="H1177" s="104"/>
    </row>
    <row r="1178" spans="1:8" ht="35.1" customHeight="1">
      <c r="A1178" s="211"/>
      <c r="B1178" s="104"/>
      <c r="C1178" s="201"/>
      <c r="D1178" s="104"/>
      <c r="E1178" s="104"/>
      <c r="F1178" s="104"/>
      <c r="G1178" s="104"/>
      <c r="H1178" s="104"/>
    </row>
    <row r="1179" spans="1:8" ht="35.1" customHeight="1">
      <c r="A1179" s="211"/>
      <c r="B1179" s="104"/>
      <c r="C1179" s="201"/>
      <c r="D1179" s="104"/>
      <c r="E1179" s="104"/>
      <c r="F1179" s="104"/>
      <c r="G1179" s="104"/>
      <c r="H1179" s="104"/>
    </row>
    <row r="1180" spans="1:8" ht="35.1" customHeight="1">
      <c r="A1180" s="211"/>
      <c r="B1180" s="104"/>
      <c r="C1180" s="201"/>
      <c r="D1180" s="104"/>
      <c r="E1180" s="104"/>
      <c r="F1180" s="104"/>
      <c r="G1180" s="104"/>
      <c r="H1180" s="104"/>
    </row>
    <row r="1181" spans="1:8" ht="35.1" customHeight="1">
      <c r="A1181" s="211"/>
      <c r="B1181" s="104"/>
      <c r="C1181" s="201"/>
      <c r="D1181" s="104"/>
      <c r="E1181" s="104"/>
      <c r="F1181" s="104"/>
      <c r="G1181" s="104"/>
      <c r="H1181" s="104"/>
    </row>
    <row r="1182" spans="1:8" ht="35.1" customHeight="1">
      <c r="A1182" s="211"/>
      <c r="B1182" s="104"/>
      <c r="C1182" s="201"/>
      <c r="D1182" s="104"/>
      <c r="E1182" s="104"/>
      <c r="F1182" s="104"/>
      <c r="G1182" s="104"/>
      <c r="H1182" s="104"/>
    </row>
    <row r="1183" spans="1:8" ht="35.1" customHeight="1">
      <c r="A1183" s="211"/>
      <c r="B1183" s="104"/>
      <c r="C1183" s="201"/>
      <c r="D1183" s="104"/>
      <c r="E1183" s="104"/>
      <c r="F1183" s="104"/>
      <c r="G1183" s="104"/>
      <c r="H1183" s="104"/>
    </row>
    <row r="1184" spans="1:8" ht="35.1" customHeight="1">
      <c r="A1184" s="211"/>
      <c r="B1184" s="104"/>
      <c r="C1184" s="201"/>
      <c r="D1184" s="104"/>
      <c r="E1184" s="104"/>
      <c r="F1184" s="104"/>
      <c r="G1184" s="104"/>
      <c r="H1184" s="104"/>
    </row>
    <row r="1185" spans="1:8" ht="35.1" customHeight="1">
      <c r="A1185" s="211"/>
      <c r="B1185" s="104"/>
      <c r="C1185" s="201"/>
      <c r="D1185" s="104"/>
      <c r="E1185" s="104"/>
      <c r="F1185" s="104"/>
      <c r="G1185" s="104"/>
      <c r="H1185" s="104"/>
    </row>
    <row r="1186" spans="1:8" ht="35.1" customHeight="1">
      <c r="A1186" s="211"/>
      <c r="B1186" s="104"/>
      <c r="C1186" s="201"/>
      <c r="D1186" s="104"/>
      <c r="E1186" s="104"/>
      <c r="F1186" s="104"/>
      <c r="G1186" s="104"/>
      <c r="H1186" s="104"/>
    </row>
    <row r="1187" spans="1:8" ht="35.1" customHeight="1">
      <c r="A1187" s="211"/>
      <c r="B1187" s="104"/>
      <c r="C1187" s="201"/>
      <c r="D1187" s="104"/>
      <c r="E1187" s="104"/>
      <c r="F1187" s="104"/>
      <c r="G1187" s="104"/>
      <c r="H1187" s="104"/>
    </row>
    <row r="1188" spans="1:8" ht="35.1" customHeight="1">
      <c r="A1188" s="211"/>
      <c r="B1188" s="104"/>
      <c r="C1188" s="201"/>
      <c r="D1188" s="104"/>
      <c r="E1188" s="104"/>
      <c r="F1188" s="104"/>
      <c r="G1188" s="104"/>
      <c r="H1188" s="104"/>
    </row>
    <row r="1189" spans="1:8" ht="35.1" customHeight="1">
      <c r="A1189" s="211"/>
      <c r="B1189" s="104"/>
      <c r="C1189" s="201"/>
      <c r="D1189" s="104"/>
      <c r="E1189" s="104"/>
      <c r="F1189" s="104"/>
      <c r="G1189" s="104"/>
      <c r="H1189" s="104"/>
    </row>
    <row r="1190" spans="1:8" ht="35.1" customHeight="1">
      <c r="A1190" s="211"/>
      <c r="B1190" s="104"/>
      <c r="C1190" s="201"/>
      <c r="D1190" s="104"/>
      <c r="E1190" s="104"/>
      <c r="F1190" s="104"/>
      <c r="G1190" s="104"/>
      <c r="H1190" s="104"/>
    </row>
    <row r="1191" spans="1:8" ht="35.1" customHeight="1">
      <c r="A1191" s="211"/>
      <c r="B1191" s="104"/>
      <c r="C1191" s="201"/>
      <c r="D1191" s="104"/>
      <c r="E1191" s="104"/>
      <c r="F1191" s="104"/>
      <c r="G1191" s="104"/>
      <c r="H1191" s="104"/>
    </row>
    <row r="1192" spans="1:8" ht="35.1" customHeight="1">
      <c r="A1192" s="211"/>
      <c r="B1192" s="104"/>
      <c r="C1192" s="201"/>
      <c r="D1192" s="104"/>
      <c r="E1192" s="104"/>
      <c r="F1192" s="104"/>
      <c r="G1192" s="104"/>
      <c r="H1192" s="104"/>
    </row>
    <row r="1193" spans="1:8" ht="35.1" customHeight="1">
      <c r="A1193" s="211"/>
      <c r="B1193" s="104"/>
      <c r="C1193" s="201"/>
      <c r="D1193" s="104"/>
      <c r="E1193" s="104"/>
      <c r="F1193" s="104"/>
      <c r="G1193" s="104"/>
      <c r="H1193" s="104"/>
    </row>
    <row r="1194" spans="1:8" ht="35.1" customHeight="1">
      <c r="A1194" s="211"/>
      <c r="B1194" s="104"/>
      <c r="C1194" s="201"/>
      <c r="D1194" s="104"/>
      <c r="E1194" s="104"/>
      <c r="F1194" s="104"/>
      <c r="G1194" s="104"/>
      <c r="H1194" s="104"/>
    </row>
    <row r="1195" spans="1:8" ht="35.1" customHeight="1">
      <c r="A1195" s="211"/>
      <c r="B1195" s="104"/>
      <c r="C1195" s="201"/>
      <c r="D1195" s="104"/>
      <c r="E1195" s="104"/>
      <c r="F1195" s="104"/>
      <c r="G1195" s="104"/>
      <c r="H1195" s="104"/>
    </row>
    <row r="1196" spans="1:8" ht="35.1" customHeight="1">
      <c r="A1196" s="211"/>
      <c r="B1196" s="104"/>
      <c r="C1196" s="201"/>
      <c r="D1196" s="104"/>
      <c r="E1196" s="104"/>
      <c r="F1196" s="104"/>
      <c r="G1196" s="104"/>
      <c r="H1196" s="104"/>
    </row>
    <row r="1197" spans="1:8" ht="35.1" customHeight="1">
      <c r="A1197" s="211"/>
      <c r="B1197" s="104"/>
      <c r="C1197" s="201"/>
      <c r="D1197" s="104"/>
      <c r="E1197" s="104"/>
      <c r="F1197" s="104"/>
      <c r="G1197" s="104"/>
      <c r="H1197" s="104"/>
    </row>
    <row r="1198" spans="1:8" ht="35.1" customHeight="1">
      <c r="A1198" s="211"/>
      <c r="B1198" s="104"/>
      <c r="C1198" s="201"/>
      <c r="D1198" s="104"/>
      <c r="E1198" s="104"/>
      <c r="F1198" s="104"/>
      <c r="G1198" s="104"/>
      <c r="H1198" s="104"/>
    </row>
    <row r="1199" spans="1:8" ht="35.1" customHeight="1">
      <c r="A1199" s="211"/>
      <c r="B1199" s="104"/>
      <c r="C1199" s="201"/>
      <c r="D1199" s="104"/>
      <c r="E1199" s="104"/>
      <c r="F1199" s="104"/>
      <c r="G1199" s="104"/>
      <c r="H1199" s="104"/>
    </row>
    <row r="1200" spans="1:8" ht="35.1" customHeight="1">
      <c r="A1200" s="211"/>
      <c r="B1200" s="104"/>
      <c r="C1200" s="201"/>
      <c r="D1200" s="104"/>
      <c r="E1200" s="104"/>
      <c r="F1200" s="104"/>
      <c r="G1200" s="104"/>
      <c r="H1200" s="104"/>
    </row>
    <row r="1201" spans="1:8" ht="35.1" customHeight="1">
      <c r="A1201" s="211"/>
      <c r="B1201" s="104"/>
      <c r="C1201" s="201"/>
      <c r="D1201" s="104"/>
      <c r="E1201" s="104"/>
      <c r="F1201" s="104"/>
      <c r="G1201" s="104"/>
      <c r="H1201" s="104"/>
    </row>
    <row r="1202" spans="1:8" ht="35.1" customHeight="1">
      <c r="A1202" s="211"/>
      <c r="B1202" s="104"/>
      <c r="C1202" s="201"/>
      <c r="D1202" s="104"/>
      <c r="E1202" s="104"/>
      <c r="F1202" s="104"/>
      <c r="G1202" s="104"/>
      <c r="H1202" s="104"/>
    </row>
    <row r="1203" spans="1:8" ht="35.1" customHeight="1">
      <c r="A1203" s="211"/>
      <c r="B1203" s="104"/>
      <c r="C1203" s="201"/>
      <c r="D1203" s="104"/>
      <c r="E1203" s="104"/>
      <c r="F1203" s="104"/>
      <c r="G1203" s="104"/>
      <c r="H1203" s="104"/>
    </row>
    <row r="1204" spans="1:8" ht="35.1" customHeight="1">
      <c r="A1204" s="211"/>
      <c r="B1204" s="104"/>
      <c r="C1204" s="201"/>
      <c r="D1204" s="104"/>
      <c r="E1204" s="104"/>
      <c r="F1204" s="104"/>
      <c r="G1204" s="104"/>
      <c r="H1204" s="104"/>
    </row>
    <row r="1205" spans="1:8" ht="35.1" customHeight="1">
      <c r="A1205" s="211"/>
      <c r="B1205" s="104"/>
      <c r="C1205" s="201"/>
      <c r="D1205" s="104"/>
      <c r="E1205" s="104"/>
      <c r="F1205" s="104"/>
      <c r="G1205" s="104"/>
      <c r="H1205" s="104"/>
    </row>
    <row r="1206" spans="1:8" ht="35.1" customHeight="1">
      <c r="A1206" s="211"/>
      <c r="B1206" s="104"/>
      <c r="C1206" s="201"/>
      <c r="D1206" s="104"/>
      <c r="E1206" s="104"/>
      <c r="F1206" s="104"/>
      <c r="G1206" s="104"/>
      <c r="H1206" s="104"/>
    </row>
    <row r="1207" spans="1:8" ht="35.1" customHeight="1">
      <c r="A1207" s="211"/>
      <c r="B1207" s="104"/>
      <c r="C1207" s="201"/>
      <c r="D1207" s="104"/>
      <c r="E1207" s="104"/>
      <c r="F1207" s="104"/>
      <c r="G1207" s="104"/>
      <c r="H1207" s="104"/>
    </row>
    <row r="1208" spans="1:8" ht="35.1" customHeight="1">
      <c r="A1208" s="211"/>
      <c r="B1208" s="104"/>
      <c r="C1208" s="201"/>
      <c r="D1208" s="104"/>
      <c r="E1208" s="104"/>
      <c r="F1208" s="104"/>
      <c r="G1208" s="104"/>
      <c r="H1208" s="104"/>
    </row>
    <row r="1209" spans="1:8" ht="35.1" customHeight="1">
      <c r="A1209" s="211"/>
      <c r="B1209" s="104"/>
      <c r="C1209" s="201"/>
      <c r="D1209" s="104"/>
      <c r="E1209" s="104"/>
      <c r="F1209" s="104"/>
      <c r="G1209" s="104"/>
      <c r="H1209" s="104"/>
    </row>
    <row r="1210" spans="1:8" ht="35.1" customHeight="1">
      <c r="A1210" s="211"/>
      <c r="B1210" s="104"/>
      <c r="C1210" s="201"/>
      <c r="D1210" s="104"/>
      <c r="E1210" s="104"/>
      <c r="F1210" s="104"/>
      <c r="G1210" s="104"/>
      <c r="H1210" s="104"/>
    </row>
    <row r="1211" spans="1:8" ht="35.1" customHeight="1">
      <c r="A1211" s="211"/>
      <c r="B1211" s="104"/>
      <c r="C1211" s="201"/>
      <c r="D1211" s="104"/>
      <c r="E1211" s="104"/>
      <c r="F1211" s="104"/>
      <c r="G1211" s="104"/>
      <c r="H1211" s="104"/>
    </row>
    <row r="1212" spans="1:8" ht="35.1" customHeight="1">
      <c r="A1212" s="211"/>
      <c r="B1212" s="104"/>
      <c r="C1212" s="201"/>
      <c r="D1212" s="104"/>
      <c r="E1212" s="104"/>
      <c r="F1212" s="104"/>
      <c r="G1212" s="104"/>
      <c r="H1212" s="104"/>
    </row>
    <row r="1213" spans="1:8" ht="35.1" customHeight="1">
      <c r="A1213" s="211"/>
      <c r="B1213" s="104"/>
      <c r="C1213" s="201"/>
      <c r="D1213" s="104"/>
      <c r="E1213" s="104"/>
      <c r="F1213" s="104"/>
      <c r="G1213" s="104"/>
      <c r="H1213" s="104"/>
    </row>
    <row r="1214" spans="1:8" ht="35.1" customHeight="1">
      <c r="A1214" s="211"/>
      <c r="B1214" s="104"/>
      <c r="C1214" s="201"/>
      <c r="D1214" s="104"/>
      <c r="E1214" s="104"/>
      <c r="F1214" s="104"/>
      <c r="G1214" s="104"/>
      <c r="H1214" s="104"/>
    </row>
    <row r="1215" spans="1:8" ht="35.1" customHeight="1">
      <c r="A1215" s="211"/>
      <c r="B1215" s="104"/>
      <c r="C1215" s="201"/>
      <c r="D1215" s="104"/>
      <c r="E1215" s="104"/>
      <c r="F1215" s="104"/>
      <c r="G1215" s="104"/>
      <c r="H1215" s="104"/>
    </row>
    <row r="1216" spans="1:8" ht="35.1" customHeight="1">
      <c r="A1216" s="211"/>
      <c r="B1216" s="104"/>
      <c r="C1216" s="201"/>
      <c r="D1216" s="104"/>
      <c r="E1216" s="104"/>
      <c r="F1216" s="104"/>
      <c r="G1216" s="104"/>
      <c r="H1216" s="104"/>
    </row>
    <row r="1217" spans="1:8" ht="35.1" customHeight="1">
      <c r="A1217" s="211"/>
      <c r="B1217" s="104"/>
      <c r="C1217" s="201"/>
      <c r="D1217" s="104"/>
      <c r="E1217" s="104"/>
      <c r="F1217" s="104"/>
      <c r="G1217" s="104"/>
      <c r="H1217" s="104"/>
    </row>
    <row r="1218" spans="1:8" ht="35.1" customHeight="1">
      <c r="A1218" s="211"/>
      <c r="B1218" s="104"/>
      <c r="C1218" s="201"/>
      <c r="D1218" s="104"/>
      <c r="E1218" s="104"/>
      <c r="F1218" s="104"/>
      <c r="G1218" s="104"/>
      <c r="H1218" s="104"/>
    </row>
    <row r="1219" spans="1:8" ht="35.1" customHeight="1">
      <c r="A1219" s="211"/>
      <c r="B1219" s="104"/>
      <c r="C1219" s="201"/>
      <c r="D1219" s="104"/>
      <c r="E1219" s="104"/>
      <c r="F1219" s="104"/>
      <c r="G1219" s="104"/>
      <c r="H1219" s="104"/>
    </row>
    <row r="1220" spans="1:8" ht="35.1" customHeight="1">
      <c r="A1220" s="211"/>
      <c r="B1220" s="104"/>
      <c r="C1220" s="201"/>
      <c r="D1220" s="104"/>
      <c r="E1220" s="104"/>
      <c r="F1220" s="104"/>
      <c r="G1220" s="104"/>
      <c r="H1220" s="104"/>
    </row>
    <row r="1221" spans="1:8" ht="35.1" customHeight="1">
      <c r="A1221" s="211"/>
      <c r="B1221" s="104"/>
      <c r="C1221" s="201"/>
      <c r="D1221" s="104"/>
      <c r="E1221" s="104"/>
      <c r="F1221" s="104"/>
      <c r="G1221" s="104"/>
      <c r="H1221" s="104"/>
    </row>
    <row r="1222" spans="1:8" ht="35.1" customHeight="1">
      <c r="A1222" s="211"/>
      <c r="B1222" s="104"/>
      <c r="C1222" s="201"/>
      <c r="D1222" s="104"/>
      <c r="E1222" s="104"/>
      <c r="F1222" s="104"/>
      <c r="G1222" s="104"/>
      <c r="H1222" s="104"/>
    </row>
    <row r="1223" spans="1:8" ht="35.1" customHeight="1">
      <c r="A1223" s="211"/>
      <c r="B1223" s="104"/>
      <c r="C1223" s="201"/>
      <c r="D1223" s="104"/>
      <c r="E1223" s="104"/>
      <c r="F1223" s="104"/>
      <c r="G1223" s="104"/>
      <c r="H1223" s="104"/>
    </row>
    <row r="1224" spans="1:8" ht="35.1" customHeight="1">
      <c r="A1224" s="211"/>
      <c r="B1224" s="104"/>
      <c r="C1224" s="201"/>
      <c r="D1224" s="104"/>
      <c r="E1224" s="104"/>
      <c r="F1224" s="104"/>
      <c r="G1224" s="104"/>
      <c r="H1224" s="104"/>
    </row>
    <row r="1225" spans="1:8" ht="35.1" customHeight="1">
      <c r="A1225" s="211"/>
      <c r="B1225" s="104"/>
      <c r="C1225" s="201"/>
      <c r="D1225" s="104"/>
      <c r="E1225" s="104"/>
      <c r="F1225" s="104"/>
      <c r="G1225" s="104"/>
      <c r="H1225" s="104"/>
    </row>
    <row r="1226" spans="1:8" ht="35.1" customHeight="1">
      <c r="A1226" s="211"/>
      <c r="B1226" s="104"/>
      <c r="C1226" s="201"/>
      <c r="D1226" s="104"/>
      <c r="E1226" s="104"/>
      <c r="F1226" s="104"/>
      <c r="G1226" s="104"/>
      <c r="H1226" s="104"/>
    </row>
    <row r="1227" spans="1:8" ht="35.1" customHeight="1">
      <c r="A1227" s="211"/>
      <c r="B1227" s="104"/>
      <c r="C1227" s="201"/>
      <c r="D1227" s="104"/>
      <c r="E1227" s="104"/>
      <c r="F1227" s="104"/>
      <c r="G1227" s="104"/>
      <c r="H1227" s="104"/>
    </row>
    <row r="1228" spans="1:8" ht="35.1" customHeight="1">
      <c r="A1228" s="211"/>
      <c r="B1228" s="104"/>
      <c r="C1228" s="201"/>
      <c r="D1228" s="104"/>
      <c r="E1228" s="104"/>
      <c r="F1228" s="104"/>
      <c r="G1228" s="104"/>
      <c r="H1228" s="104"/>
    </row>
    <row r="1229" spans="1:8" ht="35.1" customHeight="1">
      <c r="A1229" s="211"/>
      <c r="B1229" s="104"/>
      <c r="C1229" s="201"/>
      <c r="D1229" s="104"/>
      <c r="E1229" s="104"/>
      <c r="F1229" s="104"/>
      <c r="G1229" s="104"/>
      <c r="H1229" s="104"/>
    </row>
    <row r="1230" spans="1:8" ht="35.1" customHeight="1">
      <c r="A1230" s="211"/>
      <c r="B1230" s="104"/>
      <c r="C1230" s="201"/>
      <c r="D1230" s="104"/>
      <c r="E1230" s="104"/>
      <c r="F1230" s="104"/>
      <c r="G1230" s="104"/>
      <c r="H1230" s="104"/>
    </row>
    <row r="1231" spans="1:8" ht="35.1" customHeight="1">
      <c r="A1231" s="211"/>
      <c r="B1231" s="104"/>
      <c r="C1231" s="201"/>
      <c r="D1231" s="104"/>
      <c r="E1231" s="104"/>
      <c r="F1231" s="104"/>
      <c r="G1231" s="104"/>
      <c r="H1231" s="104"/>
    </row>
    <row r="1232" spans="1:8" ht="35.1" customHeight="1">
      <c r="A1232" s="211"/>
      <c r="B1232" s="104"/>
      <c r="C1232" s="201"/>
      <c r="D1232" s="104"/>
      <c r="E1232" s="104"/>
      <c r="F1232" s="104"/>
      <c r="G1232" s="104"/>
      <c r="H1232" s="104"/>
    </row>
    <row r="1233" spans="1:8" ht="35.1" customHeight="1">
      <c r="A1233" s="211"/>
      <c r="B1233" s="104"/>
      <c r="C1233" s="201"/>
      <c r="D1233" s="104"/>
      <c r="E1233" s="104"/>
      <c r="F1233" s="104"/>
      <c r="G1233" s="104"/>
      <c r="H1233" s="104"/>
    </row>
    <row r="1234" spans="1:8" ht="35.1" customHeight="1">
      <c r="A1234" s="211"/>
      <c r="B1234" s="104"/>
      <c r="C1234" s="201"/>
      <c r="D1234" s="104"/>
      <c r="E1234" s="104"/>
      <c r="F1234" s="104"/>
      <c r="G1234" s="104"/>
      <c r="H1234" s="104"/>
    </row>
    <row r="1235" spans="1:8" ht="35.1" customHeight="1">
      <c r="A1235" s="211"/>
      <c r="B1235" s="104"/>
      <c r="C1235" s="201"/>
      <c r="D1235" s="104"/>
      <c r="E1235" s="104"/>
      <c r="F1235" s="104"/>
      <c r="G1235" s="104"/>
      <c r="H1235" s="104"/>
    </row>
    <row r="1236" spans="1:8" ht="35.1" customHeight="1">
      <c r="A1236" s="211"/>
      <c r="B1236" s="104"/>
      <c r="C1236" s="201"/>
      <c r="D1236" s="104"/>
      <c r="E1236" s="104"/>
      <c r="F1236" s="104"/>
      <c r="G1236" s="104"/>
      <c r="H1236" s="104"/>
    </row>
    <row r="1237" spans="1:8" ht="35.1" customHeight="1">
      <c r="A1237" s="211"/>
      <c r="B1237" s="104"/>
      <c r="C1237" s="201"/>
      <c r="D1237" s="104"/>
      <c r="E1237" s="104"/>
      <c r="F1237" s="104"/>
      <c r="G1237" s="104"/>
      <c r="H1237" s="104"/>
    </row>
    <row r="1238" spans="1:8" ht="35.1" customHeight="1">
      <c r="A1238" s="211"/>
      <c r="B1238" s="104"/>
      <c r="C1238" s="201"/>
      <c r="D1238" s="104"/>
      <c r="E1238" s="104"/>
      <c r="F1238" s="104"/>
      <c r="G1238" s="104"/>
      <c r="H1238" s="104"/>
    </row>
    <row r="1239" spans="1:8" ht="35.1" customHeight="1">
      <c r="A1239" s="211"/>
      <c r="B1239" s="104"/>
      <c r="C1239" s="201"/>
      <c r="D1239" s="104"/>
      <c r="E1239" s="104"/>
      <c r="F1239" s="104"/>
      <c r="G1239" s="104"/>
      <c r="H1239" s="104"/>
    </row>
    <row r="1240" spans="1:8" ht="35.1" customHeight="1">
      <c r="A1240" s="211"/>
      <c r="B1240" s="104"/>
      <c r="C1240" s="201"/>
      <c r="D1240" s="104"/>
      <c r="E1240" s="104"/>
      <c r="F1240" s="104"/>
      <c r="G1240" s="104"/>
      <c r="H1240" s="104"/>
    </row>
    <row r="1241" spans="1:8" ht="35.1" customHeight="1">
      <c r="A1241" s="211"/>
      <c r="B1241" s="104"/>
      <c r="C1241" s="201"/>
      <c r="D1241" s="104"/>
      <c r="E1241" s="104"/>
      <c r="F1241" s="104"/>
      <c r="G1241" s="104"/>
      <c r="H1241" s="104"/>
    </row>
    <row r="1242" spans="1:8" ht="35.1" customHeight="1">
      <c r="A1242" s="211"/>
      <c r="B1242" s="104"/>
      <c r="C1242" s="201"/>
      <c r="D1242" s="104"/>
      <c r="E1242" s="104"/>
      <c r="F1242" s="104"/>
      <c r="G1242" s="104"/>
      <c r="H1242" s="104"/>
    </row>
    <row r="1243" spans="1:8" ht="35.1" customHeight="1">
      <c r="A1243" s="211"/>
      <c r="B1243" s="104"/>
      <c r="C1243" s="201"/>
      <c r="D1243" s="104"/>
      <c r="E1243" s="104"/>
      <c r="F1243" s="104"/>
      <c r="G1243" s="104"/>
      <c r="H1243" s="104"/>
    </row>
    <row r="1244" spans="1:8" ht="35.1" customHeight="1">
      <c r="A1244" s="211"/>
      <c r="B1244" s="104"/>
      <c r="C1244" s="201"/>
      <c r="D1244" s="104"/>
      <c r="E1244" s="104"/>
      <c r="F1244" s="104"/>
      <c r="G1244" s="104"/>
      <c r="H1244" s="104"/>
    </row>
    <row r="1245" spans="1:8" ht="35.1" customHeight="1">
      <c r="A1245" s="211"/>
      <c r="B1245" s="104"/>
      <c r="C1245" s="201"/>
      <c r="D1245" s="104"/>
      <c r="E1245" s="104"/>
      <c r="F1245" s="104"/>
      <c r="G1245" s="104"/>
      <c r="H1245" s="104"/>
    </row>
    <row r="1246" spans="1:8" ht="35.1" customHeight="1">
      <c r="A1246" s="211"/>
      <c r="B1246" s="104"/>
      <c r="C1246" s="201"/>
      <c r="D1246" s="104"/>
      <c r="E1246" s="104"/>
      <c r="F1246" s="104"/>
      <c r="G1246" s="104"/>
      <c r="H1246" s="104"/>
    </row>
    <row r="1247" spans="1:8" ht="35.1" customHeight="1">
      <c r="A1247" s="211"/>
      <c r="B1247" s="104"/>
      <c r="C1247" s="201"/>
      <c r="D1247" s="104"/>
      <c r="E1247" s="104"/>
      <c r="F1247" s="104"/>
      <c r="G1247" s="104"/>
      <c r="H1247" s="104"/>
    </row>
    <row r="1248" spans="1:8" ht="35.1" customHeight="1">
      <c r="A1248" s="211"/>
      <c r="B1248" s="104"/>
      <c r="C1248" s="201"/>
      <c r="D1248" s="104"/>
      <c r="E1248" s="104"/>
      <c r="F1248" s="104"/>
      <c r="G1248" s="104"/>
      <c r="H1248" s="104"/>
    </row>
    <row r="1249" spans="1:8" ht="35.1" customHeight="1">
      <c r="A1249" s="211"/>
      <c r="B1249" s="104"/>
      <c r="C1249" s="201"/>
      <c r="D1249" s="104"/>
      <c r="E1249" s="104"/>
      <c r="F1249" s="104"/>
      <c r="G1249" s="104"/>
      <c r="H1249" s="104"/>
    </row>
    <row r="1250" spans="1:8" ht="35.1" customHeight="1">
      <c r="A1250" s="211"/>
      <c r="B1250" s="104"/>
      <c r="C1250" s="201"/>
      <c r="D1250" s="104"/>
      <c r="E1250" s="104"/>
      <c r="F1250" s="104"/>
      <c r="G1250" s="104"/>
      <c r="H1250" s="104"/>
    </row>
    <row r="1251" spans="1:8" ht="35.1" customHeight="1">
      <c r="A1251" s="211"/>
      <c r="B1251" s="104"/>
      <c r="C1251" s="201"/>
      <c r="D1251" s="104"/>
      <c r="E1251" s="104"/>
      <c r="F1251" s="104"/>
      <c r="G1251" s="104"/>
      <c r="H1251" s="104"/>
    </row>
    <row r="1252" spans="1:8" ht="35.1" customHeight="1">
      <c r="A1252" s="211"/>
      <c r="B1252" s="104"/>
      <c r="C1252" s="201"/>
      <c r="D1252" s="104"/>
      <c r="E1252" s="104"/>
      <c r="F1252" s="104"/>
      <c r="G1252" s="104"/>
      <c r="H1252" s="104"/>
    </row>
    <row r="1253" spans="1:8" ht="35.1" customHeight="1">
      <c r="A1253" s="211"/>
      <c r="B1253" s="104"/>
      <c r="C1253" s="201"/>
      <c r="D1253" s="104"/>
      <c r="E1253" s="104"/>
      <c r="F1253" s="104"/>
      <c r="G1253" s="104"/>
      <c r="H1253" s="104"/>
    </row>
    <row r="1254" spans="1:8" ht="35.1" customHeight="1">
      <c r="A1254" s="211"/>
      <c r="B1254" s="104"/>
      <c r="C1254" s="201"/>
      <c r="D1254" s="104"/>
      <c r="E1254" s="104"/>
      <c r="F1254" s="104"/>
      <c r="G1254" s="104"/>
      <c r="H1254" s="104"/>
    </row>
    <row r="1255" spans="1:8" ht="35.1" customHeight="1">
      <c r="A1255" s="211"/>
      <c r="B1255" s="104"/>
      <c r="C1255" s="201"/>
      <c r="D1255" s="104"/>
      <c r="E1255" s="104"/>
      <c r="F1255" s="104"/>
      <c r="G1255" s="104"/>
      <c r="H1255" s="104"/>
    </row>
    <row r="1256" spans="1:8" ht="35.1" customHeight="1">
      <c r="A1256" s="211"/>
      <c r="B1256" s="104"/>
      <c r="C1256" s="201"/>
      <c r="D1256" s="104"/>
      <c r="E1256" s="104"/>
      <c r="F1256" s="104"/>
      <c r="G1256" s="104"/>
      <c r="H1256" s="104"/>
    </row>
    <row r="1257" spans="1:8" ht="35.1" customHeight="1">
      <c r="A1257" s="211"/>
      <c r="B1257" s="104"/>
      <c r="C1257" s="201"/>
      <c r="D1257" s="104"/>
      <c r="E1257" s="104"/>
      <c r="F1257" s="104"/>
      <c r="G1257" s="104"/>
      <c r="H1257" s="104"/>
    </row>
    <row r="1258" spans="1:8" ht="35.1" customHeight="1">
      <c r="A1258" s="211"/>
      <c r="B1258" s="104"/>
      <c r="C1258" s="201"/>
      <c r="D1258" s="104"/>
      <c r="E1258" s="104"/>
      <c r="F1258" s="104"/>
      <c r="G1258" s="104"/>
      <c r="H1258" s="104"/>
    </row>
    <row r="1259" spans="1:8" ht="35.1" customHeight="1">
      <c r="A1259" s="211"/>
      <c r="B1259" s="104"/>
      <c r="C1259" s="201"/>
      <c r="D1259" s="104"/>
      <c r="E1259" s="104"/>
      <c r="F1259" s="104"/>
      <c r="G1259" s="104"/>
      <c r="H1259" s="104"/>
    </row>
    <row r="1260" spans="1:8" ht="35.1" customHeight="1">
      <c r="A1260" s="211"/>
      <c r="B1260" s="104"/>
      <c r="C1260" s="201"/>
      <c r="D1260" s="104"/>
      <c r="E1260" s="104"/>
      <c r="F1260" s="104"/>
      <c r="G1260" s="104"/>
      <c r="H1260" s="104"/>
    </row>
    <row r="1261" spans="1:8" ht="35.1" customHeight="1">
      <c r="A1261" s="211"/>
      <c r="B1261" s="104"/>
      <c r="C1261" s="201"/>
      <c r="D1261" s="104"/>
      <c r="E1261" s="104"/>
      <c r="F1261" s="104"/>
      <c r="G1261" s="104"/>
      <c r="H1261" s="104"/>
    </row>
    <row r="1262" spans="1:8" ht="35.1" customHeight="1">
      <c r="A1262" s="211"/>
      <c r="B1262" s="104"/>
      <c r="C1262" s="201"/>
      <c r="D1262" s="104"/>
      <c r="E1262" s="104"/>
      <c r="F1262" s="104"/>
      <c r="G1262" s="104"/>
      <c r="H1262" s="104"/>
    </row>
    <row r="1263" spans="1:8" ht="35.1" customHeight="1">
      <c r="A1263" s="211"/>
      <c r="B1263" s="104"/>
      <c r="C1263" s="201"/>
      <c r="D1263" s="104"/>
      <c r="E1263" s="104"/>
      <c r="F1263" s="104"/>
      <c r="G1263" s="104"/>
      <c r="H1263" s="104"/>
    </row>
    <row r="1264" spans="1:8" ht="35.1" customHeight="1">
      <c r="A1264" s="211"/>
      <c r="B1264" s="104"/>
      <c r="C1264" s="201"/>
      <c r="D1264" s="104"/>
      <c r="E1264" s="104"/>
      <c r="F1264" s="104"/>
      <c r="G1264" s="104"/>
      <c r="H1264" s="104"/>
    </row>
    <row r="1265" spans="1:8" ht="35.1" customHeight="1">
      <c r="A1265" s="211"/>
      <c r="B1265" s="104"/>
      <c r="C1265" s="201"/>
      <c r="D1265" s="104"/>
      <c r="E1265" s="104"/>
      <c r="F1265" s="104"/>
      <c r="G1265" s="104"/>
      <c r="H1265" s="104"/>
    </row>
    <row r="1266" spans="1:8" ht="35.1" customHeight="1">
      <c r="A1266" s="211"/>
      <c r="B1266" s="104"/>
      <c r="C1266" s="201"/>
      <c r="D1266" s="104"/>
      <c r="E1266" s="104"/>
      <c r="F1266" s="104"/>
      <c r="G1266" s="104"/>
      <c r="H1266" s="104"/>
    </row>
    <row r="1267" spans="1:8" ht="35.1" customHeight="1">
      <c r="A1267" s="211"/>
      <c r="B1267" s="104"/>
      <c r="C1267" s="201"/>
      <c r="D1267" s="104"/>
      <c r="E1267" s="104"/>
      <c r="F1267" s="104"/>
      <c r="G1267" s="104"/>
      <c r="H1267" s="104"/>
    </row>
    <row r="1268" spans="1:8" ht="35.1" customHeight="1">
      <c r="A1268" s="211"/>
      <c r="B1268" s="104"/>
      <c r="C1268" s="201"/>
      <c r="D1268" s="104"/>
      <c r="E1268" s="104"/>
      <c r="F1268" s="104"/>
      <c r="G1268" s="104"/>
      <c r="H1268" s="104"/>
    </row>
    <row r="1269" spans="1:8" ht="35.1" customHeight="1">
      <c r="A1269" s="211"/>
      <c r="B1269" s="104"/>
      <c r="C1269" s="201"/>
      <c r="D1269" s="104"/>
      <c r="E1269" s="104"/>
      <c r="F1269" s="104"/>
      <c r="G1269" s="104"/>
      <c r="H1269" s="104"/>
    </row>
    <row r="1270" spans="1:8" ht="35.1" customHeight="1">
      <c r="A1270" s="211"/>
      <c r="B1270" s="104"/>
      <c r="C1270" s="201"/>
      <c r="D1270" s="104"/>
      <c r="E1270" s="104"/>
      <c r="F1270" s="104"/>
      <c r="G1270" s="104"/>
      <c r="H1270" s="104"/>
    </row>
    <row r="1271" spans="1:8" ht="35.1" customHeight="1">
      <c r="A1271" s="211"/>
      <c r="B1271" s="104"/>
      <c r="C1271" s="201"/>
      <c r="D1271" s="104"/>
      <c r="E1271" s="104"/>
      <c r="F1271" s="104"/>
      <c r="G1271" s="104"/>
      <c r="H1271" s="104"/>
    </row>
    <row r="1272" spans="1:8" ht="35.1" customHeight="1">
      <c r="A1272" s="211"/>
      <c r="B1272" s="104"/>
      <c r="C1272" s="201"/>
      <c r="D1272" s="104"/>
      <c r="E1272" s="104"/>
      <c r="F1272" s="104"/>
      <c r="G1272" s="104"/>
      <c r="H1272" s="104"/>
    </row>
    <row r="1273" spans="1:8" ht="35.1" customHeight="1">
      <c r="A1273" s="211"/>
      <c r="B1273" s="104"/>
      <c r="C1273" s="201"/>
      <c r="D1273" s="104"/>
      <c r="E1273" s="104"/>
      <c r="F1273" s="104"/>
      <c r="G1273" s="104"/>
      <c r="H1273" s="104"/>
    </row>
    <row r="1274" spans="1:8" ht="35.1" customHeight="1">
      <c r="A1274" s="211"/>
      <c r="B1274" s="104"/>
      <c r="C1274" s="201"/>
      <c r="D1274" s="104"/>
      <c r="E1274" s="104"/>
      <c r="F1274" s="104"/>
      <c r="G1274" s="104"/>
      <c r="H1274" s="104"/>
    </row>
    <row r="1275" spans="1:8" ht="35.1" customHeight="1">
      <c r="A1275" s="211"/>
      <c r="B1275" s="104"/>
      <c r="C1275" s="201"/>
      <c r="D1275" s="104"/>
      <c r="E1275" s="104"/>
      <c r="F1275" s="104"/>
      <c r="G1275" s="104"/>
      <c r="H1275" s="104"/>
    </row>
    <row r="1276" spans="1:8" ht="35.1" customHeight="1">
      <c r="A1276" s="211"/>
      <c r="B1276" s="104"/>
      <c r="C1276" s="201"/>
      <c r="D1276" s="104"/>
      <c r="E1276" s="104"/>
      <c r="F1276" s="104"/>
      <c r="G1276" s="104"/>
      <c r="H1276" s="104"/>
    </row>
    <row r="1277" spans="1:8" ht="35.1" customHeight="1">
      <c r="A1277" s="211"/>
      <c r="B1277" s="104"/>
      <c r="C1277" s="201"/>
      <c r="D1277" s="104"/>
      <c r="E1277" s="104"/>
      <c r="F1277" s="104"/>
      <c r="G1277" s="104"/>
      <c r="H1277" s="104"/>
    </row>
    <row r="1278" spans="1:8" ht="35.1" customHeight="1">
      <c r="A1278" s="211"/>
      <c r="B1278" s="104"/>
      <c r="C1278" s="201"/>
      <c r="D1278" s="104"/>
      <c r="E1278" s="104"/>
      <c r="F1278" s="104"/>
      <c r="G1278" s="104"/>
      <c r="H1278" s="104"/>
    </row>
    <row r="1279" spans="1:8" ht="35.1" customHeight="1">
      <c r="A1279" s="211"/>
      <c r="B1279" s="104"/>
      <c r="C1279" s="201"/>
      <c r="D1279" s="104"/>
      <c r="E1279" s="104"/>
      <c r="F1279" s="104"/>
      <c r="G1279" s="104"/>
      <c r="H1279" s="104"/>
    </row>
    <row r="1280" spans="1:8" ht="35.1" customHeight="1">
      <c r="A1280" s="211"/>
      <c r="B1280" s="104"/>
      <c r="C1280" s="201"/>
      <c r="D1280" s="104"/>
      <c r="E1280" s="104"/>
      <c r="F1280" s="104"/>
      <c r="G1280" s="104"/>
      <c r="H1280" s="104"/>
    </row>
    <row r="1281" spans="1:8" ht="35.1" customHeight="1">
      <c r="A1281" s="211"/>
      <c r="B1281" s="104"/>
      <c r="C1281" s="201"/>
      <c r="D1281" s="104"/>
      <c r="E1281" s="104"/>
      <c r="F1281" s="104"/>
      <c r="G1281" s="104"/>
      <c r="H1281" s="104"/>
    </row>
    <row r="1282" spans="1:8" ht="35.1" customHeight="1">
      <c r="A1282" s="211"/>
      <c r="B1282" s="104"/>
      <c r="C1282" s="201"/>
      <c r="D1282" s="104"/>
      <c r="E1282" s="104"/>
      <c r="F1282" s="104"/>
      <c r="G1282" s="104"/>
      <c r="H1282" s="104"/>
    </row>
    <row r="1283" spans="1:8" ht="35.1" customHeight="1">
      <c r="A1283" s="211"/>
      <c r="B1283" s="104"/>
      <c r="C1283" s="201"/>
      <c r="D1283" s="104"/>
      <c r="E1283" s="104"/>
      <c r="F1283" s="104"/>
      <c r="G1283" s="104"/>
      <c r="H1283" s="104"/>
    </row>
    <row r="1284" spans="1:8" ht="35.1" customHeight="1">
      <c r="A1284" s="211"/>
      <c r="B1284" s="104"/>
      <c r="C1284" s="201"/>
      <c r="D1284" s="104"/>
      <c r="E1284" s="104"/>
      <c r="F1284" s="104"/>
      <c r="G1284" s="104"/>
      <c r="H1284" s="104"/>
    </row>
    <row r="1285" spans="1:8" ht="35.1" customHeight="1">
      <c r="A1285" s="211"/>
      <c r="B1285" s="104"/>
      <c r="C1285" s="201"/>
      <c r="D1285" s="104"/>
      <c r="E1285" s="104"/>
      <c r="F1285" s="104"/>
      <c r="G1285" s="104"/>
      <c r="H1285" s="104"/>
    </row>
    <row r="1286" spans="1:8" ht="35.1" customHeight="1">
      <c r="A1286" s="211"/>
      <c r="B1286" s="104"/>
      <c r="C1286" s="201"/>
      <c r="D1286" s="104"/>
      <c r="E1286" s="104"/>
      <c r="F1286" s="104"/>
      <c r="G1286" s="104"/>
      <c r="H1286" s="104"/>
    </row>
    <row r="1287" spans="1:8" ht="35.1" customHeight="1">
      <c r="A1287" s="211"/>
      <c r="B1287" s="104"/>
      <c r="C1287" s="201"/>
      <c r="D1287" s="104"/>
      <c r="E1287" s="104"/>
      <c r="F1287" s="104"/>
      <c r="G1287" s="104"/>
      <c r="H1287" s="104"/>
    </row>
    <row r="1288" spans="1:8" ht="35.1" customHeight="1">
      <c r="A1288" s="211"/>
      <c r="B1288" s="104"/>
      <c r="C1288" s="201"/>
      <c r="D1288" s="104"/>
      <c r="E1288" s="104"/>
      <c r="F1288" s="104"/>
      <c r="G1288" s="104"/>
      <c r="H1288" s="104"/>
    </row>
    <row r="1289" spans="1:8" ht="35.1" customHeight="1">
      <c r="A1289" s="211"/>
      <c r="B1289" s="104"/>
      <c r="C1289" s="201"/>
      <c r="D1289" s="104"/>
      <c r="E1289" s="104"/>
      <c r="F1289" s="104"/>
      <c r="G1289" s="104"/>
      <c r="H1289" s="104"/>
    </row>
    <row r="1290" spans="1:8" ht="35.1" customHeight="1">
      <c r="A1290" s="211"/>
      <c r="B1290" s="104"/>
      <c r="C1290" s="201"/>
      <c r="D1290" s="104"/>
      <c r="E1290" s="104"/>
      <c r="F1290" s="104"/>
      <c r="G1290" s="104"/>
      <c r="H1290" s="104"/>
    </row>
    <row r="1291" spans="1:8" ht="35.1" customHeight="1">
      <c r="A1291" s="211"/>
      <c r="B1291" s="104"/>
      <c r="C1291" s="201"/>
      <c r="D1291" s="104"/>
      <c r="E1291" s="104"/>
      <c r="F1291" s="104"/>
      <c r="G1291" s="104"/>
      <c r="H1291" s="104"/>
    </row>
    <row r="1292" spans="1:8" ht="35.1" customHeight="1">
      <c r="A1292" s="211"/>
      <c r="B1292" s="104"/>
      <c r="C1292" s="201"/>
      <c r="D1292" s="104"/>
      <c r="E1292" s="104"/>
      <c r="F1292" s="104"/>
      <c r="G1292" s="104"/>
      <c r="H1292" s="104"/>
    </row>
    <row r="1293" spans="1:8" ht="35.1" customHeight="1">
      <c r="A1293" s="211"/>
      <c r="B1293" s="104"/>
      <c r="C1293" s="201"/>
      <c r="D1293" s="104"/>
      <c r="E1293" s="104"/>
      <c r="F1293" s="104"/>
      <c r="G1293" s="104"/>
      <c r="H1293" s="104"/>
    </row>
    <row r="1294" spans="1:8" ht="35.1" customHeight="1">
      <c r="A1294" s="211"/>
      <c r="B1294" s="104"/>
      <c r="C1294" s="201"/>
      <c r="D1294" s="104"/>
      <c r="E1294" s="104"/>
      <c r="F1294" s="104"/>
      <c r="G1294" s="104"/>
      <c r="H1294" s="104"/>
    </row>
    <row r="1295" spans="1:8" ht="35.1" customHeight="1">
      <c r="A1295" s="211"/>
      <c r="B1295" s="104"/>
      <c r="C1295" s="201"/>
      <c r="D1295" s="104"/>
      <c r="E1295" s="104"/>
      <c r="F1295" s="104"/>
      <c r="G1295" s="104"/>
      <c r="H1295" s="104"/>
    </row>
    <row r="1296" spans="1:8" ht="35.1" customHeight="1">
      <c r="A1296" s="211"/>
      <c r="B1296" s="104"/>
      <c r="C1296" s="201"/>
      <c r="D1296" s="104"/>
      <c r="E1296" s="104"/>
      <c r="F1296" s="104"/>
      <c r="G1296" s="104"/>
      <c r="H1296" s="104"/>
    </row>
    <row r="1297" spans="1:8" ht="35.1" customHeight="1">
      <c r="A1297" s="211"/>
      <c r="B1297" s="104"/>
      <c r="C1297" s="201"/>
      <c r="D1297" s="104"/>
      <c r="E1297" s="104"/>
      <c r="F1297" s="104"/>
      <c r="G1297" s="104"/>
      <c r="H1297" s="104"/>
    </row>
    <row r="1298" spans="1:8" ht="35.1" customHeight="1">
      <c r="A1298" s="211"/>
      <c r="B1298" s="104"/>
      <c r="C1298" s="201"/>
      <c r="D1298" s="104"/>
      <c r="E1298" s="104"/>
      <c r="F1298" s="104"/>
      <c r="G1298" s="104"/>
      <c r="H1298" s="104"/>
    </row>
    <row r="1299" spans="1:8" ht="35.1" customHeight="1">
      <c r="A1299" s="211"/>
      <c r="B1299" s="104"/>
      <c r="C1299" s="201"/>
      <c r="D1299" s="104"/>
      <c r="E1299" s="104"/>
      <c r="F1299" s="104"/>
      <c r="G1299" s="104"/>
      <c r="H1299" s="104"/>
    </row>
    <row r="1300" spans="1:8" ht="35.1" customHeight="1">
      <c r="A1300" s="211"/>
      <c r="B1300" s="104"/>
      <c r="C1300" s="201"/>
      <c r="D1300" s="104"/>
      <c r="E1300" s="104"/>
      <c r="F1300" s="104"/>
      <c r="G1300" s="104"/>
      <c r="H1300" s="104"/>
    </row>
    <row r="1301" spans="1:8" ht="35.1" customHeight="1">
      <c r="A1301" s="211"/>
      <c r="B1301" s="104"/>
      <c r="C1301" s="201"/>
      <c r="D1301" s="104"/>
      <c r="E1301" s="104"/>
      <c r="F1301" s="104"/>
      <c r="G1301" s="104"/>
      <c r="H1301" s="104"/>
    </row>
    <row r="1302" spans="1:8" ht="35.1" customHeight="1">
      <c r="A1302" s="211"/>
      <c r="B1302" s="104"/>
      <c r="C1302" s="201"/>
      <c r="D1302" s="104"/>
      <c r="E1302" s="104"/>
      <c r="F1302" s="104"/>
      <c r="G1302" s="104"/>
      <c r="H1302" s="104"/>
    </row>
    <row r="1303" spans="1:8" ht="35.1" customHeight="1">
      <c r="A1303" s="211"/>
      <c r="B1303" s="104"/>
      <c r="C1303" s="201"/>
      <c r="D1303" s="104"/>
      <c r="E1303" s="104"/>
      <c r="F1303" s="104"/>
      <c r="G1303" s="104"/>
      <c r="H1303" s="104"/>
    </row>
    <row r="1304" spans="1:8" ht="35.1" customHeight="1">
      <c r="A1304" s="211"/>
      <c r="B1304" s="104"/>
      <c r="C1304" s="201"/>
      <c r="D1304" s="104"/>
      <c r="E1304" s="104"/>
      <c r="F1304" s="104"/>
      <c r="G1304" s="104"/>
      <c r="H1304" s="104"/>
    </row>
    <row r="1305" spans="1:8" ht="35.1" customHeight="1">
      <c r="A1305" s="211"/>
      <c r="B1305" s="104"/>
      <c r="C1305" s="201"/>
      <c r="D1305" s="104"/>
      <c r="E1305" s="104"/>
      <c r="F1305" s="104"/>
      <c r="G1305" s="104"/>
      <c r="H1305" s="104"/>
    </row>
    <row r="1306" spans="1:8" ht="35.1" customHeight="1">
      <c r="A1306" s="211"/>
      <c r="B1306" s="104"/>
      <c r="C1306" s="201"/>
      <c r="D1306" s="104"/>
      <c r="E1306" s="104"/>
      <c r="F1306" s="104"/>
      <c r="G1306" s="104"/>
      <c r="H1306" s="104"/>
    </row>
    <row r="1307" spans="1:8" ht="35.1" customHeight="1">
      <c r="A1307" s="211"/>
      <c r="B1307" s="104"/>
      <c r="C1307" s="201"/>
      <c r="D1307" s="104"/>
      <c r="E1307" s="104"/>
      <c r="F1307" s="104"/>
      <c r="G1307" s="104"/>
      <c r="H1307" s="104"/>
    </row>
    <row r="1308" spans="1:8" ht="35.1" customHeight="1">
      <c r="A1308" s="211"/>
      <c r="B1308" s="104"/>
      <c r="C1308" s="201"/>
      <c r="D1308" s="104"/>
      <c r="E1308" s="104"/>
      <c r="F1308" s="104"/>
      <c r="G1308" s="104"/>
      <c r="H1308" s="104"/>
    </row>
    <row r="1309" spans="1:8" ht="35.1" customHeight="1">
      <c r="A1309" s="211"/>
      <c r="B1309" s="104"/>
      <c r="C1309" s="201"/>
      <c r="D1309" s="104"/>
      <c r="E1309" s="104"/>
      <c r="F1309" s="104"/>
      <c r="G1309" s="104"/>
      <c r="H1309" s="104"/>
    </row>
    <row r="1310" spans="1:8" ht="35.1" customHeight="1">
      <c r="A1310" s="211"/>
      <c r="B1310" s="104"/>
      <c r="C1310" s="201"/>
      <c r="D1310" s="104"/>
      <c r="E1310" s="104"/>
      <c r="F1310" s="104"/>
      <c r="G1310" s="104"/>
      <c r="H1310" s="104"/>
    </row>
    <row r="1311" spans="1:8" ht="35.1" customHeight="1">
      <c r="A1311" s="211"/>
      <c r="B1311" s="104"/>
      <c r="C1311" s="201"/>
      <c r="D1311" s="104"/>
      <c r="E1311" s="104"/>
      <c r="F1311" s="104"/>
      <c r="G1311" s="104"/>
      <c r="H1311" s="104"/>
    </row>
    <row r="1312" spans="1:8" ht="35.1" customHeight="1">
      <c r="A1312" s="211"/>
      <c r="B1312" s="104"/>
      <c r="C1312" s="201"/>
      <c r="D1312" s="104"/>
      <c r="E1312" s="104"/>
      <c r="F1312" s="104"/>
      <c r="G1312" s="104"/>
      <c r="H1312" s="104"/>
    </row>
    <row r="1313" spans="1:8" ht="35.1" customHeight="1">
      <c r="A1313" s="211"/>
      <c r="B1313" s="104"/>
      <c r="C1313" s="201"/>
      <c r="D1313" s="104"/>
      <c r="E1313" s="104"/>
      <c r="F1313" s="104"/>
      <c r="G1313" s="104"/>
      <c r="H1313" s="104"/>
    </row>
    <row r="1314" spans="1:8" ht="35.1" customHeight="1">
      <c r="A1314" s="211"/>
      <c r="B1314" s="104"/>
      <c r="C1314" s="201"/>
      <c r="D1314" s="104"/>
      <c r="E1314" s="104"/>
      <c r="F1314" s="104"/>
      <c r="G1314" s="104"/>
      <c r="H1314" s="104"/>
    </row>
    <row r="1315" spans="1:8" ht="35.1" customHeight="1">
      <c r="A1315" s="211"/>
      <c r="B1315" s="104"/>
      <c r="C1315" s="201"/>
      <c r="D1315" s="104"/>
      <c r="E1315" s="104"/>
      <c r="F1315" s="104"/>
      <c r="G1315" s="104"/>
      <c r="H1315" s="104"/>
    </row>
    <row r="1316" spans="1:8" ht="35.1" customHeight="1">
      <c r="A1316" s="211"/>
      <c r="B1316" s="104"/>
      <c r="C1316" s="201"/>
      <c r="D1316" s="104"/>
      <c r="E1316" s="104"/>
      <c r="F1316" s="104"/>
      <c r="G1316" s="104"/>
      <c r="H1316" s="104"/>
    </row>
    <row r="1317" spans="1:8" ht="35.1" customHeight="1">
      <c r="A1317" s="211"/>
      <c r="B1317" s="104"/>
      <c r="C1317" s="201"/>
      <c r="D1317" s="104"/>
      <c r="E1317" s="104"/>
      <c r="F1317" s="104"/>
      <c r="G1317" s="104"/>
      <c r="H1317" s="104"/>
    </row>
    <row r="1318" spans="1:8" ht="35.1" customHeight="1">
      <c r="A1318" s="211"/>
      <c r="B1318" s="104"/>
      <c r="C1318" s="201"/>
      <c r="D1318" s="104"/>
      <c r="E1318" s="104"/>
      <c r="F1318" s="104"/>
      <c r="G1318" s="104"/>
      <c r="H1318" s="104"/>
    </row>
    <row r="1319" spans="1:8" ht="35.1" customHeight="1">
      <c r="A1319" s="211"/>
      <c r="B1319" s="104"/>
      <c r="C1319" s="201"/>
      <c r="D1319" s="104"/>
      <c r="E1319" s="104"/>
      <c r="F1319" s="104"/>
      <c r="G1319" s="104"/>
      <c r="H1319" s="104"/>
    </row>
    <row r="1320" spans="1:8" ht="35.1" customHeight="1">
      <c r="A1320" s="211"/>
      <c r="B1320" s="104"/>
      <c r="C1320" s="201"/>
      <c r="D1320" s="104"/>
      <c r="E1320" s="104"/>
      <c r="F1320" s="104"/>
      <c r="G1320" s="104"/>
      <c r="H1320" s="104"/>
    </row>
    <row r="1321" spans="1:8" ht="35.1" customHeight="1">
      <c r="A1321" s="211"/>
      <c r="B1321" s="104"/>
      <c r="C1321" s="201"/>
      <c r="D1321" s="104"/>
      <c r="E1321" s="104"/>
      <c r="F1321" s="104"/>
      <c r="G1321" s="104"/>
      <c r="H1321" s="104"/>
    </row>
    <row r="1322" spans="1:8" ht="35.1" customHeight="1">
      <c r="A1322" s="211"/>
      <c r="B1322" s="104"/>
      <c r="C1322" s="201"/>
      <c r="D1322" s="104"/>
      <c r="E1322" s="104"/>
      <c r="F1322" s="104"/>
      <c r="G1322" s="104"/>
      <c r="H1322" s="104"/>
    </row>
    <row r="1323" spans="1:8" ht="35.1" customHeight="1">
      <c r="A1323" s="211"/>
      <c r="B1323" s="104"/>
      <c r="C1323" s="201"/>
      <c r="D1323" s="104"/>
      <c r="E1323" s="104"/>
      <c r="F1323" s="104"/>
      <c r="G1323" s="104"/>
      <c r="H1323" s="104"/>
    </row>
    <row r="1324" spans="1:8" ht="35.1" customHeight="1">
      <c r="A1324" s="211"/>
      <c r="B1324" s="104"/>
      <c r="C1324" s="201"/>
      <c r="D1324" s="104"/>
      <c r="E1324" s="104"/>
      <c r="F1324" s="104"/>
      <c r="G1324" s="104"/>
      <c r="H1324" s="104"/>
    </row>
    <row r="1325" spans="1:8" ht="35.1" customHeight="1">
      <c r="A1325" s="211"/>
      <c r="B1325" s="104"/>
      <c r="C1325" s="201"/>
      <c r="D1325" s="104"/>
      <c r="E1325" s="104"/>
      <c r="F1325" s="104"/>
      <c r="G1325" s="104"/>
      <c r="H1325" s="104"/>
    </row>
    <row r="1326" spans="1:8" ht="35.1" customHeight="1">
      <c r="A1326" s="211"/>
      <c r="B1326" s="104"/>
      <c r="C1326" s="201"/>
      <c r="D1326" s="104"/>
      <c r="E1326" s="104"/>
      <c r="F1326" s="104"/>
      <c r="G1326" s="104"/>
      <c r="H1326" s="104"/>
    </row>
    <row r="1327" spans="1:8" ht="35.1" customHeight="1">
      <c r="A1327" s="211"/>
      <c r="B1327" s="104"/>
      <c r="C1327" s="201"/>
      <c r="D1327" s="104"/>
      <c r="E1327" s="104"/>
      <c r="F1327" s="104"/>
      <c r="G1327" s="104"/>
      <c r="H1327" s="104"/>
    </row>
    <row r="1328" spans="1:8" ht="35.1" customHeight="1">
      <c r="A1328" s="211"/>
      <c r="B1328" s="104"/>
      <c r="C1328" s="201"/>
      <c r="D1328" s="104"/>
      <c r="E1328" s="104"/>
      <c r="F1328" s="104"/>
      <c r="G1328" s="104"/>
      <c r="H1328" s="104"/>
    </row>
    <row r="1329" spans="1:8" ht="35.1" customHeight="1">
      <c r="A1329" s="211"/>
      <c r="B1329" s="104"/>
      <c r="C1329" s="201"/>
      <c r="D1329" s="104"/>
      <c r="E1329" s="104"/>
      <c r="F1329" s="104"/>
      <c r="G1329" s="104"/>
      <c r="H1329" s="104"/>
    </row>
    <row r="1330" spans="1:8" ht="35.1" customHeight="1">
      <c r="A1330" s="211"/>
      <c r="B1330" s="104"/>
      <c r="C1330" s="201"/>
      <c r="D1330" s="104"/>
      <c r="E1330" s="104"/>
      <c r="F1330" s="104"/>
      <c r="G1330" s="104"/>
      <c r="H1330" s="104"/>
    </row>
    <row r="1331" spans="1:8" ht="35.1" customHeight="1">
      <c r="A1331" s="211"/>
      <c r="B1331" s="104"/>
      <c r="C1331" s="201"/>
      <c r="D1331" s="104"/>
      <c r="E1331" s="104"/>
      <c r="F1331" s="104"/>
      <c r="G1331" s="104"/>
      <c r="H1331" s="104"/>
    </row>
    <row r="1332" spans="1:8" ht="35.1" customHeight="1">
      <c r="A1332" s="211"/>
      <c r="B1332" s="104"/>
      <c r="C1332" s="201"/>
      <c r="D1332" s="104"/>
      <c r="E1332" s="104"/>
      <c r="F1332" s="104"/>
      <c r="G1332" s="104"/>
      <c r="H1332" s="104"/>
    </row>
    <row r="1333" spans="1:8" ht="35.1" customHeight="1">
      <c r="A1333" s="211"/>
      <c r="B1333" s="104"/>
      <c r="C1333" s="201"/>
      <c r="D1333" s="104"/>
      <c r="E1333" s="104"/>
      <c r="F1333" s="104"/>
      <c r="G1333" s="104"/>
      <c r="H1333" s="104"/>
    </row>
    <row r="1334" spans="1:8" ht="35.1" customHeight="1">
      <c r="A1334" s="211"/>
      <c r="B1334" s="104"/>
      <c r="C1334" s="201"/>
      <c r="D1334" s="104"/>
      <c r="E1334" s="104"/>
      <c r="F1334" s="104"/>
      <c r="G1334" s="104"/>
      <c r="H1334" s="104"/>
    </row>
    <row r="1335" spans="1:8" ht="35.1" customHeight="1">
      <c r="A1335" s="211"/>
      <c r="B1335" s="104"/>
      <c r="C1335" s="201"/>
      <c r="D1335" s="104"/>
      <c r="E1335" s="104"/>
      <c r="F1335" s="104"/>
      <c r="G1335" s="104"/>
      <c r="H1335" s="104"/>
    </row>
    <row r="1336" spans="1:8" ht="35.1" customHeight="1">
      <c r="A1336" s="211"/>
      <c r="B1336" s="104"/>
      <c r="C1336" s="201"/>
      <c r="D1336" s="104"/>
      <c r="E1336" s="104"/>
      <c r="F1336" s="104"/>
      <c r="G1336" s="104"/>
      <c r="H1336" s="104"/>
    </row>
    <row r="1337" spans="1:8" ht="35.1" customHeight="1">
      <c r="A1337" s="211"/>
      <c r="B1337" s="104"/>
      <c r="C1337" s="201"/>
      <c r="D1337" s="104"/>
      <c r="E1337" s="104"/>
      <c r="F1337" s="104"/>
      <c r="G1337" s="104"/>
      <c r="H1337" s="104"/>
    </row>
    <row r="1338" spans="1:8" ht="35.1" customHeight="1">
      <c r="A1338" s="211"/>
      <c r="B1338" s="104"/>
      <c r="C1338" s="201"/>
      <c r="D1338" s="104"/>
      <c r="E1338" s="104"/>
      <c r="F1338" s="104"/>
      <c r="G1338" s="104"/>
      <c r="H1338" s="104"/>
    </row>
    <row r="1339" spans="1:8" ht="35.1" customHeight="1">
      <c r="A1339" s="211"/>
      <c r="B1339" s="104"/>
      <c r="C1339" s="201"/>
      <c r="D1339" s="104"/>
      <c r="E1339" s="104"/>
      <c r="F1339" s="104"/>
      <c r="G1339" s="104"/>
      <c r="H1339" s="104"/>
    </row>
    <row r="1340" spans="1:8" ht="35.1" customHeight="1">
      <c r="A1340" s="211"/>
      <c r="B1340" s="104"/>
      <c r="C1340" s="201"/>
      <c r="D1340" s="104"/>
      <c r="E1340" s="104"/>
      <c r="F1340" s="104"/>
      <c r="G1340" s="104"/>
      <c r="H1340" s="104"/>
    </row>
    <row r="1341" spans="1:8" ht="35.1" customHeight="1">
      <c r="A1341" s="211"/>
      <c r="B1341" s="104"/>
      <c r="C1341" s="201"/>
      <c r="D1341" s="104"/>
      <c r="E1341" s="104"/>
      <c r="F1341" s="104"/>
      <c r="G1341" s="104"/>
      <c r="H1341" s="104"/>
    </row>
    <row r="1342" spans="1:8" ht="35.1" customHeight="1">
      <c r="A1342" s="211"/>
      <c r="B1342" s="104"/>
      <c r="C1342" s="201"/>
      <c r="D1342" s="104"/>
      <c r="E1342" s="104"/>
      <c r="F1342" s="104"/>
      <c r="G1342" s="104"/>
      <c r="H1342" s="104"/>
    </row>
    <row r="1343" spans="1:8" ht="35.1" customHeight="1">
      <c r="A1343" s="211"/>
      <c r="B1343" s="104"/>
      <c r="C1343" s="201"/>
      <c r="D1343" s="104"/>
      <c r="E1343" s="104"/>
      <c r="F1343" s="104"/>
      <c r="G1343" s="104"/>
      <c r="H1343" s="104"/>
    </row>
    <row r="1344" spans="1:8" ht="35.1" customHeight="1">
      <c r="A1344" s="211"/>
      <c r="B1344" s="104"/>
      <c r="C1344" s="201"/>
      <c r="D1344" s="104"/>
      <c r="E1344" s="104"/>
      <c r="F1344" s="104"/>
      <c r="G1344" s="104"/>
      <c r="H1344" s="104"/>
    </row>
    <row r="1345" spans="1:8" ht="35.1" customHeight="1">
      <c r="A1345" s="211"/>
      <c r="B1345" s="104"/>
      <c r="C1345" s="201"/>
      <c r="D1345" s="104"/>
      <c r="E1345" s="104"/>
      <c r="F1345" s="104"/>
      <c r="G1345" s="104"/>
      <c r="H1345" s="104"/>
    </row>
    <row r="1346" spans="1:8" ht="35.1" customHeight="1">
      <c r="A1346" s="211"/>
      <c r="B1346" s="104"/>
      <c r="C1346" s="201"/>
      <c r="D1346" s="104"/>
      <c r="E1346" s="104"/>
      <c r="F1346" s="104"/>
      <c r="G1346" s="104"/>
      <c r="H1346" s="104"/>
    </row>
    <row r="1347" spans="1:8" ht="35.1" customHeight="1">
      <c r="A1347" s="211"/>
      <c r="B1347" s="104"/>
      <c r="C1347" s="201"/>
      <c r="D1347" s="104"/>
      <c r="E1347" s="104"/>
      <c r="F1347" s="104"/>
      <c r="G1347" s="104"/>
      <c r="H1347" s="104"/>
    </row>
    <row r="1348" spans="1:8" ht="35.1" customHeight="1">
      <c r="A1348" s="211"/>
      <c r="B1348" s="104"/>
      <c r="C1348" s="201"/>
      <c r="D1348" s="104"/>
      <c r="E1348" s="104"/>
      <c r="F1348" s="104"/>
      <c r="G1348" s="104"/>
      <c r="H1348" s="104"/>
    </row>
    <row r="1349" spans="1:8" ht="35.1" customHeight="1">
      <c r="A1349" s="211"/>
      <c r="B1349" s="104"/>
      <c r="C1349" s="201"/>
      <c r="D1349" s="104"/>
      <c r="E1349" s="104"/>
      <c r="F1349" s="104"/>
      <c r="G1349" s="104"/>
      <c r="H1349" s="104"/>
    </row>
    <row r="1350" spans="1:8" ht="35.1" customHeight="1">
      <c r="A1350" s="211"/>
      <c r="B1350" s="104"/>
      <c r="C1350" s="201"/>
      <c r="D1350" s="104"/>
      <c r="E1350" s="104"/>
      <c r="F1350" s="104"/>
      <c r="G1350" s="104"/>
      <c r="H1350" s="104"/>
    </row>
    <row r="1351" spans="1:8" ht="35.1" customHeight="1">
      <c r="A1351" s="211"/>
      <c r="B1351" s="104"/>
      <c r="C1351" s="201"/>
      <c r="D1351" s="104"/>
      <c r="E1351" s="104"/>
      <c r="F1351" s="104"/>
      <c r="G1351" s="104"/>
      <c r="H1351" s="104"/>
    </row>
    <row r="1352" spans="1:8" ht="35.1" customHeight="1">
      <c r="A1352" s="211"/>
      <c r="B1352" s="104"/>
      <c r="C1352" s="201"/>
      <c r="D1352" s="104"/>
      <c r="E1352" s="104"/>
      <c r="F1352" s="104"/>
      <c r="G1352" s="104"/>
      <c r="H1352" s="104"/>
    </row>
    <row r="1353" spans="1:8" ht="35.1" customHeight="1">
      <c r="A1353" s="211"/>
      <c r="B1353" s="104"/>
      <c r="C1353" s="201"/>
      <c r="D1353" s="104"/>
      <c r="E1353" s="104"/>
      <c r="F1353" s="104"/>
      <c r="G1353" s="104"/>
      <c r="H1353" s="104"/>
    </row>
    <row r="1354" spans="1:8" ht="35.1" customHeight="1">
      <c r="A1354" s="211"/>
      <c r="B1354" s="104"/>
      <c r="C1354" s="201"/>
      <c r="D1354" s="104"/>
      <c r="E1354" s="104"/>
      <c r="F1354" s="104"/>
      <c r="G1354" s="104"/>
      <c r="H1354" s="104"/>
    </row>
    <row r="1355" spans="1:8" ht="35.1" customHeight="1">
      <c r="A1355" s="211"/>
      <c r="B1355" s="104"/>
      <c r="C1355" s="201"/>
      <c r="D1355" s="104"/>
      <c r="E1355" s="104"/>
      <c r="F1355" s="104"/>
      <c r="G1355" s="104"/>
      <c r="H1355" s="104"/>
    </row>
    <row r="1356" spans="1:8" ht="35.1" customHeight="1">
      <c r="A1356" s="211"/>
      <c r="B1356" s="104"/>
      <c r="C1356" s="201"/>
      <c r="D1356" s="104"/>
      <c r="E1356" s="104"/>
      <c r="F1356" s="104"/>
      <c r="G1356" s="104"/>
      <c r="H1356" s="104"/>
    </row>
    <row r="1357" spans="1:8" ht="35.1" customHeight="1">
      <c r="A1357" s="211"/>
      <c r="B1357" s="104"/>
      <c r="C1357" s="201"/>
      <c r="D1357" s="104"/>
      <c r="E1357" s="104"/>
      <c r="F1357" s="104"/>
      <c r="G1357" s="104"/>
      <c r="H1357" s="104"/>
    </row>
    <row r="1358" spans="1:8" ht="35.1" customHeight="1">
      <c r="A1358" s="211"/>
      <c r="B1358" s="104"/>
      <c r="C1358" s="201"/>
      <c r="D1358" s="104"/>
      <c r="E1358" s="104"/>
      <c r="F1358" s="104"/>
      <c r="G1358" s="104"/>
      <c r="H1358" s="104"/>
    </row>
    <row r="1359" spans="1:8" ht="35.1" customHeight="1">
      <c r="A1359" s="211"/>
      <c r="B1359" s="104"/>
      <c r="C1359" s="201"/>
      <c r="D1359" s="104"/>
      <c r="E1359" s="104"/>
      <c r="F1359" s="104"/>
      <c r="G1359" s="104"/>
      <c r="H1359" s="104"/>
    </row>
    <row r="1360" spans="1:8" ht="35.1" customHeight="1">
      <c r="A1360" s="211"/>
      <c r="B1360" s="104"/>
      <c r="C1360" s="201"/>
      <c r="D1360" s="104"/>
      <c r="E1360" s="104"/>
      <c r="F1360" s="104"/>
      <c r="G1360" s="104"/>
      <c r="H1360" s="104"/>
    </row>
    <row r="1361" spans="1:8" ht="35.1" customHeight="1">
      <c r="A1361" s="211"/>
      <c r="B1361" s="104"/>
      <c r="C1361" s="201"/>
      <c r="D1361" s="104"/>
      <c r="E1361" s="104"/>
      <c r="F1361" s="104"/>
      <c r="G1361" s="104"/>
      <c r="H1361" s="104"/>
    </row>
    <row r="1362" spans="1:8" ht="35.1" customHeight="1">
      <c r="A1362" s="211"/>
      <c r="B1362" s="104"/>
      <c r="C1362" s="201"/>
      <c r="D1362" s="104"/>
      <c r="E1362" s="104"/>
      <c r="F1362" s="104"/>
      <c r="G1362" s="104"/>
      <c r="H1362" s="104"/>
    </row>
    <row r="1363" spans="1:8" ht="35.1" customHeight="1">
      <c r="A1363" s="211"/>
      <c r="B1363" s="104"/>
      <c r="C1363" s="201"/>
      <c r="D1363" s="104"/>
      <c r="E1363" s="104"/>
      <c r="F1363" s="104"/>
      <c r="G1363" s="104"/>
      <c r="H1363" s="104"/>
    </row>
    <row r="1364" spans="1:8" ht="35.1" customHeight="1">
      <c r="A1364" s="211"/>
      <c r="B1364" s="104"/>
      <c r="C1364" s="201"/>
      <c r="D1364" s="104"/>
      <c r="E1364" s="104"/>
      <c r="F1364" s="104"/>
      <c r="G1364" s="104"/>
      <c r="H1364" s="104"/>
    </row>
    <row r="1365" spans="1:8" ht="35.1" customHeight="1">
      <c r="A1365" s="211"/>
      <c r="B1365" s="104"/>
      <c r="C1365" s="201"/>
      <c r="D1365" s="104"/>
      <c r="E1365" s="104"/>
      <c r="F1365" s="104"/>
      <c r="G1365" s="104"/>
      <c r="H1365" s="104"/>
    </row>
    <row r="1366" spans="1:8" ht="35.1" customHeight="1">
      <c r="A1366" s="211"/>
      <c r="B1366" s="104"/>
      <c r="C1366" s="201"/>
      <c r="D1366" s="104"/>
      <c r="E1366" s="104"/>
      <c r="F1366" s="104"/>
      <c r="G1366" s="104"/>
      <c r="H1366" s="104"/>
    </row>
    <row r="1367" spans="1:8" ht="35.1" customHeight="1">
      <c r="A1367" s="211"/>
      <c r="B1367" s="104"/>
      <c r="C1367" s="201"/>
      <c r="D1367" s="104"/>
      <c r="E1367" s="104"/>
      <c r="F1367" s="104"/>
      <c r="G1367" s="104"/>
      <c r="H1367" s="104"/>
    </row>
    <row r="1368" spans="1:8" ht="35.1" customHeight="1">
      <c r="A1368" s="211"/>
      <c r="B1368" s="104"/>
      <c r="C1368" s="201"/>
      <c r="D1368" s="104"/>
      <c r="E1368" s="104"/>
      <c r="F1368" s="104"/>
      <c r="G1368" s="104"/>
      <c r="H1368" s="104"/>
    </row>
    <row r="1369" spans="1:8" ht="35.1" customHeight="1">
      <c r="A1369" s="211"/>
      <c r="B1369" s="104"/>
      <c r="C1369" s="201"/>
      <c r="D1369" s="104"/>
      <c r="E1369" s="104"/>
      <c r="F1369" s="104"/>
      <c r="G1369" s="104"/>
      <c r="H1369" s="104"/>
    </row>
    <row r="1370" spans="1:8" ht="35.1" customHeight="1">
      <c r="A1370" s="211"/>
      <c r="B1370" s="104"/>
      <c r="C1370" s="201"/>
      <c r="D1370" s="104"/>
      <c r="E1370" s="104"/>
      <c r="F1370" s="104"/>
      <c r="G1370" s="104"/>
      <c r="H1370" s="104"/>
    </row>
    <row r="1371" spans="1:8" ht="35.1" customHeight="1">
      <c r="A1371" s="211"/>
      <c r="B1371" s="104"/>
      <c r="C1371" s="201"/>
      <c r="D1371" s="104"/>
      <c r="E1371" s="104"/>
      <c r="F1371" s="104"/>
      <c r="G1371" s="104"/>
      <c r="H1371" s="104"/>
    </row>
    <row r="1372" spans="1:8" ht="35.1" customHeight="1">
      <c r="A1372" s="211"/>
      <c r="B1372" s="104"/>
      <c r="C1372" s="201"/>
      <c r="D1372" s="104"/>
      <c r="E1372" s="104"/>
      <c r="F1372" s="104"/>
      <c r="G1372" s="104"/>
      <c r="H1372" s="104"/>
    </row>
    <row r="1373" spans="1:8" ht="35.1" customHeight="1">
      <c r="A1373" s="211"/>
      <c r="B1373" s="104"/>
      <c r="C1373" s="201"/>
      <c r="D1373" s="104"/>
      <c r="E1373" s="104"/>
      <c r="F1373" s="104"/>
      <c r="G1373" s="104"/>
      <c r="H1373" s="104"/>
    </row>
    <row r="1374" spans="1:8" ht="35.1" customHeight="1">
      <c r="A1374" s="211"/>
      <c r="B1374" s="104"/>
      <c r="C1374" s="201"/>
      <c r="D1374" s="104"/>
      <c r="E1374" s="104"/>
      <c r="F1374" s="104"/>
      <c r="G1374" s="104"/>
      <c r="H1374" s="104"/>
    </row>
    <row r="1375" spans="1:8" ht="35.1" customHeight="1">
      <c r="A1375" s="211"/>
      <c r="B1375" s="104"/>
      <c r="C1375" s="201"/>
      <c r="D1375" s="104"/>
      <c r="E1375" s="104"/>
      <c r="F1375" s="104"/>
      <c r="G1375" s="104"/>
      <c r="H1375" s="104"/>
    </row>
    <row r="1376" spans="1:8" ht="35.1" customHeight="1">
      <c r="A1376" s="211"/>
      <c r="B1376" s="104"/>
      <c r="C1376" s="201"/>
      <c r="D1376" s="104"/>
      <c r="E1376" s="104"/>
      <c r="F1376" s="104"/>
      <c r="G1376" s="104"/>
      <c r="H1376" s="104"/>
    </row>
    <row r="1377" spans="1:8" ht="35.1" customHeight="1">
      <c r="A1377" s="211"/>
      <c r="B1377" s="104"/>
      <c r="C1377" s="201"/>
      <c r="D1377" s="104"/>
      <c r="E1377" s="104"/>
      <c r="F1377" s="104"/>
      <c r="G1377" s="104"/>
      <c r="H1377" s="104"/>
    </row>
    <row r="1378" spans="1:8" ht="35.1" customHeight="1">
      <c r="A1378" s="211"/>
      <c r="B1378" s="104"/>
      <c r="C1378" s="201"/>
      <c r="D1378" s="104"/>
      <c r="E1378" s="104"/>
      <c r="F1378" s="104"/>
      <c r="G1378" s="104"/>
      <c r="H1378" s="104"/>
    </row>
    <row r="1379" spans="1:8" ht="35.1" customHeight="1">
      <c r="A1379" s="211"/>
      <c r="B1379" s="104"/>
      <c r="C1379" s="201"/>
      <c r="D1379" s="104"/>
      <c r="E1379" s="104"/>
      <c r="F1379" s="104"/>
      <c r="G1379" s="104"/>
      <c r="H1379" s="104"/>
    </row>
    <row r="1380" spans="1:8" ht="35.1" customHeight="1">
      <c r="A1380" s="211"/>
      <c r="B1380" s="104"/>
      <c r="C1380" s="201"/>
      <c r="D1380" s="104"/>
      <c r="E1380" s="104"/>
      <c r="F1380" s="104"/>
      <c r="G1380" s="104"/>
      <c r="H1380" s="104"/>
    </row>
    <row r="1381" spans="1:8" ht="35.1" customHeight="1">
      <c r="A1381" s="211"/>
      <c r="B1381" s="104"/>
      <c r="C1381" s="201"/>
      <c r="D1381" s="104"/>
      <c r="E1381" s="104"/>
      <c r="F1381" s="104"/>
      <c r="G1381" s="104"/>
      <c r="H1381" s="104"/>
    </row>
    <row r="1382" spans="1:8" ht="35.1" customHeight="1">
      <c r="A1382" s="211"/>
      <c r="B1382" s="104"/>
      <c r="C1382" s="201"/>
      <c r="D1382" s="104"/>
      <c r="E1382" s="104"/>
      <c r="F1382" s="104"/>
      <c r="G1382" s="104"/>
      <c r="H1382" s="104"/>
    </row>
    <row r="1383" spans="1:8" ht="35.1" customHeight="1">
      <c r="A1383" s="211"/>
      <c r="B1383" s="104"/>
      <c r="C1383" s="201"/>
      <c r="D1383" s="104"/>
      <c r="E1383" s="104"/>
      <c r="F1383" s="104"/>
      <c r="G1383" s="104"/>
      <c r="H1383" s="104"/>
    </row>
    <row r="1384" spans="1:8" ht="35.1" customHeight="1">
      <c r="A1384" s="211"/>
      <c r="B1384" s="104"/>
      <c r="C1384" s="201"/>
      <c r="D1384" s="104"/>
      <c r="E1384" s="104"/>
      <c r="F1384" s="104"/>
      <c r="G1384" s="104"/>
      <c r="H1384" s="104"/>
    </row>
    <row r="1385" spans="1:8" ht="35.1" customHeight="1">
      <c r="A1385" s="211"/>
      <c r="B1385" s="104"/>
      <c r="C1385" s="201"/>
      <c r="D1385" s="104"/>
      <c r="E1385" s="104"/>
      <c r="F1385" s="104"/>
      <c r="G1385" s="104"/>
      <c r="H1385" s="104"/>
    </row>
    <row r="1386" spans="1:8" ht="35.1" customHeight="1">
      <c r="A1386" s="211"/>
      <c r="B1386" s="104"/>
      <c r="C1386" s="201"/>
      <c r="D1386" s="104"/>
      <c r="E1386" s="104"/>
      <c r="F1386" s="104"/>
      <c r="G1386" s="104"/>
      <c r="H1386" s="104"/>
    </row>
    <row r="1387" spans="1:8" ht="35.1" customHeight="1">
      <c r="A1387" s="211"/>
      <c r="B1387" s="104"/>
      <c r="C1387" s="201"/>
      <c r="D1387" s="104"/>
      <c r="E1387" s="104"/>
      <c r="F1387" s="104"/>
      <c r="G1387" s="104"/>
      <c r="H1387" s="104"/>
    </row>
    <row r="1388" spans="1:8" ht="35.1" customHeight="1">
      <c r="A1388" s="211"/>
      <c r="B1388" s="104"/>
      <c r="C1388" s="201"/>
      <c r="D1388" s="104"/>
      <c r="E1388" s="104"/>
      <c r="F1388" s="104"/>
      <c r="G1388" s="104"/>
      <c r="H1388" s="104"/>
    </row>
    <row r="1389" spans="1:8" ht="35.1" customHeight="1">
      <c r="A1389" s="211"/>
      <c r="B1389" s="104"/>
      <c r="C1389" s="201"/>
      <c r="D1389" s="104"/>
      <c r="E1389" s="104"/>
      <c r="F1389" s="104"/>
      <c r="G1389" s="104"/>
      <c r="H1389" s="104"/>
    </row>
    <row r="1390" spans="1:8" ht="35.1" customHeight="1">
      <c r="A1390" s="211"/>
      <c r="B1390" s="104"/>
      <c r="C1390" s="201"/>
      <c r="D1390" s="104"/>
      <c r="E1390" s="104"/>
      <c r="F1390" s="104"/>
      <c r="G1390" s="104"/>
      <c r="H1390" s="104"/>
    </row>
    <row r="1391" spans="1:8" ht="35.1" customHeight="1">
      <c r="A1391" s="211"/>
      <c r="B1391" s="104"/>
      <c r="C1391" s="201"/>
      <c r="D1391" s="104"/>
      <c r="E1391" s="104"/>
      <c r="F1391" s="104"/>
      <c r="G1391" s="104"/>
      <c r="H1391" s="104"/>
    </row>
    <row r="1392" spans="1:8" ht="35.1" customHeight="1">
      <c r="A1392" s="211"/>
      <c r="B1392" s="104"/>
      <c r="C1392" s="201"/>
      <c r="D1392" s="104"/>
      <c r="E1392" s="104"/>
      <c r="F1392" s="104"/>
      <c r="G1392" s="104"/>
      <c r="H1392" s="104"/>
    </row>
    <row r="1393" spans="1:8" ht="35.1" customHeight="1">
      <c r="A1393" s="211"/>
      <c r="B1393" s="104"/>
      <c r="C1393" s="201"/>
      <c r="D1393" s="104"/>
      <c r="E1393" s="104"/>
      <c r="F1393" s="104"/>
      <c r="G1393" s="104"/>
      <c r="H1393" s="104"/>
    </row>
    <row r="1394" spans="1:8" ht="35.1" customHeight="1">
      <c r="A1394" s="211"/>
      <c r="B1394" s="104"/>
      <c r="C1394" s="201"/>
      <c r="D1394" s="104"/>
      <c r="E1394" s="104"/>
      <c r="F1394" s="104"/>
      <c r="G1394" s="104"/>
      <c r="H1394" s="104"/>
    </row>
    <row r="1395" spans="1:8" ht="35.1" customHeight="1">
      <c r="A1395" s="211"/>
      <c r="B1395" s="104"/>
      <c r="C1395" s="201"/>
      <c r="D1395" s="104"/>
      <c r="E1395" s="104"/>
      <c r="F1395" s="104"/>
      <c r="G1395" s="104"/>
      <c r="H1395" s="104"/>
    </row>
    <row r="1396" spans="1:8" ht="35.1" customHeight="1">
      <c r="A1396" s="211"/>
      <c r="B1396" s="104"/>
      <c r="C1396" s="201"/>
      <c r="D1396" s="104"/>
      <c r="E1396" s="104"/>
      <c r="F1396" s="104"/>
      <c r="G1396" s="104"/>
      <c r="H1396" s="104"/>
    </row>
    <row r="1397" spans="1:8" ht="35.1" customHeight="1">
      <c r="A1397" s="211"/>
      <c r="B1397" s="104"/>
      <c r="C1397" s="201"/>
      <c r="D1397" s="104"/>
      <c r="E1397" s="104"/>
      <c r="F1397" s="104"/>
      <c r="G1397" s="104"/>
      <c r="H1397" s="104"/>
    </row>
    <row r="1398" spans="1:8" ht="35.1" customHeight="1">
      <c r="A1398" s="211"/>
      <c r="B1398" s="104"/>
      <c r="C1398" s="201"/>
      <c r="D1398" s="104"/>
      <c r="E1398" s="104"/>
      <c r="F1398" s="104"/>
      <c r="G1398" s="104"/>
      <c r="H1398" s="104"/>
    </row>
    <row r="1399" spans="1:8" ht="35.1" customHeight="1">
      <c r="A1399" s="211"/>
      <c r="B1399" s="104"/>
      <c r="C1399" s="201"/>
      <c r="D1399" s="104"/>
      <c r="E1399" s="104"/>
      <c r="F1399" s="104"/>
      <c r="G1399" s="104"/>
      <c r="H1399" s="104"/>
    </row>
    <row r="1400" spans="1:8" ht="35.1" customHeight="1">
      <c r="A1400" s="211"/>
      <c r="B1400" s="104"/>
      <c r="C1400" s="201"/>
      <c r="D1400" s="104"/>
      <c r="E1400" s="104"/>
      <c r="F1400" s="104"/>
      <c r="G1400" s="104"/>
      <c r="H1400" s="104"/>
    </row>
    <row r="1401" spans="1:8" ht="35.1" customHeight="1">
      <c r="A1401" s="211"/>
      <c r="B1401" s="104"/>
      <c r="C1401" s="201"/>
      <c r="D1401" s="104"/>
      <c r="E1401" s="104"/>
      <c r="F1401" s="104"/>
      <c r="G1401" s="104"/>
      <c r="H1401" s="104"/>
    </row>
    <row r="1402" spans="1:8" ht="35.1" customHeight="1">
      <c r="A1402" s="211"/>
      <c r="B1402" s="104"/>
      <c r="C1402" s="201"/>
      <c r="D1402" s="104"/>
      <c r="E1402" s="104"/>
      <c r="F1402" s="104"/>
      <c r="G1402" s="104"/>
      <c r="H1402" s="104"/>
    </row>
    <row r="1403" spans="1:8" ht="35.1" customHeight="1">
      <c r="A1403" s="211"/>
      <c r="B1403" s="104"/>
      <c r="C1403" s="201"/>
      <c r="D1403" s="104"/>
      <c r="E1403" s="104"/>
      <c r="F1403" s="104"/>
      <c r="G1403" s="104"/>
      <c r="H1403" s="104"/>
    </row>
    <row r="1404" spans="1:8" ht="35.1" customHeight="1">
      <c r="A1404" s="211"/>
      <c r="B1404" s="104"/>
      <c r="C1404" s="201"/>
      <c r="D1404" s="104"/>
      <c r="E1404" s="104"/>
      <c r="F1404" s="104"/>
      <c r="G1404" s="104"/>
      <c r="H1404" s="104"/>
    </row>
    <row r="1405" spans="1:8" ht="35.1" customHeight="1">
      <c r="A1405" s="211"/>
      <c r="B1405" s="104"/>
      <c r="C1405" s="201"/>
      <c r="D1405" s="104"/>
      <c r="E1405" s="104"/>
      <c r="F1405" s="104"/>
      <c r="G1405" s="104"/>
      <c r="H1405" s="104"/>
    </row>
    <row r="1406" spans="1:8" ht="35.1" customHeight="1">
      <c r="A1406" s="211"/>
      <c r="B1406" s="104"/>
      <c r="C1406" s="201"/>
      <c r="D1406" s="104"/>
      <c r="E1406" s="104"/>
      <c r="F1406" s="104"/>
      <c r="G1406" s="104"/>
      <c r="H1406" s="104"/>
    </row>
    <row r="1407" spans="1:8" ht="35.1" customHeight="1">
      <c r="A1407" s="211"/>
      <c r="B1407" s="104"/>
      <c r="C1407" s="201"/>
      <c r="D1407" s="104"/>
      <c r="E1407" s="104"/>
      <c r="F1407" s="104"/>
      <c r="G1407" s="104"/>
      <c r="H1407" s="104"/>
    </row>
    <row r="1408" spans="1:8" ht="35.1" customHeight="1">
      <c r="A1408" s="211"/>
      <c r="B1408" s="104"/>
      <c r="C1408" s="201"/>
      <c r="D1408" s="104"/>
      <c r="E1408" s="104"/>
      <c r="F1408" s="104"/>
      <c r="G1408" s="104"/>
      <c r="H1408" s="104"/>
    </row>
    <row r="1409" spans="1:8" ht="35.1" customHeight="1">
      <c r="A1409" s="211"/>
      <c r="B1409" s="104"/>
      <c r="C1409" s="201"/>
      <c r="D1409" s="104"/>
      <c r="E1409" s="104"/>
      <c r="F1409" s="104"/>
      <c r="G1409" s="104"/>
      <c r="H1409" s="104"/>
    </row>
    <row r="1410" spans="1:8" ht="35.1" customHeight="1">
      <c r="A1410" s="211"/>
      <c r="B1410" s="104"/>
      <c r="C1410" s="201"/>
      <c r="D1410" s="104"/>
      <c r="E1410" s="104"/>
      <c r="F1410" s="104"/>
      <c r="G1410" s="104"/>
      <c r="H1410" s="104"/>
    </row>
    <row r="1411" spans="1:8" ht="35.1" customHeight="1">
      <c r="A1411" s="211"/>
      <c r="B1411" s="104"/>
      <c r="C1411" s="201"/>
      <c r="D1411" s="104"/>
      <c r="E1411" s="104"/>
      <c r="F1411" s="104"/>
      <c r="G1411" s="104"/>
      <c r="H1411" s="104"/>
    </row>
    <row r="1412" spans="1:8" ht="35.1" customHeight="1">
      <c r="A1412" s="211"/>
      <c r="B1412" s="104"/>
      <c r="C1412" s="201"/>
      <c r="D1412" s="104"/>
      <c r="E1412" s="104"/>
      <c r="F1412" s="104"/>
      <c r="G1412" s="104"/>
      <c r="H1412" s="104"/>
    </row>
    <row r="1413" spans="1:8" ht="35.1" customHeight="1">
      <c r="A1413" s="211"/>
      <c r="B1413" s="104"/>
      <c r="C1413" s="201"/>
      <c r="D1413" s="104"/>
      <c r="E1413" s="104"/>
      <c r="F1413" s="104"/>
      <c r="G1413" s="104"/>
      <c r="H1413" s="104"/>
    </row>
    <row r="1414" spans="1:8" ht="35.1" customHeight="1">
      <c r="A1414" s="211"/>
      <c r="B1414" s="104"/>
      <c r="C1414" s="201"/>
      <c r="D1414" s="104"/>
      <c r="E1414" s="104"/>
      <c r="F1414" s="104"/>
      <c r="G1414" s="104"/>
      <c r="H1414" s="104"/>
    </row>
    <row r="1415" spans="1:8" ht="35.1" customHeight="1">
      <c r="A1415" s="211"/>
      <c r="B1415" s="104"/>
      <c r="C1415" s="201"/>
      <c r="D1415" s="104"/>
      <c r="E1415" s="104"/>
      <c r="F1415" s="104"/>
      <c r="G1415" s="104"/>
      <c r="H1415" s="104"/>
    </row>
    <row r="1416" spans="1:8" ht="35.1" customHeight="1">
      <c r="A1416" s="211"/>
      <c r="B1416" s="104"/>
      <c r="C1416" s="201"/>
      <c r="D1416" s="104"/>
      <c r="E1416" s="104"/>
      <c r="F1416" s="104"/>
      <c r="G1416" s="104"/>
      <c r="H1416" s="104"/>
    </row>
    <row r="1417" spans="1:8" ht="35.1" customHeight="1">
      <c r="A1417" s="211"/>
      <c r="B1417" s="104"/>
      <c r="C1417" s="201"/>
      <c r="D1417" s="104"/>
      <c r="E1417" s="104"/>
      <c r="F1417" s="104"/>
      <c r="G1417" s="104"/>
      <c r="H1417" s="104"/>
    </row>
    <row r="1418" spans="1:8" ht="35.1" customHeight="1">
      <c r="A1418" s="211"/>
      <c r="B1418" s="104"/>
      <c r="C1418" s="201"/>
      <c r="D1418" s="104"/>
      <c r="E1418" s="104"/>
      <c r="F1418" s="104"/>
      <c r="G1418" s="104"/>
      <c r="H1418" s="104"/>
    </row>
    <row r="1419" spans="1:8" ht="35.1" customHeight="1">
      <c r="A1419" s="211"/>
      <c r="B1419" s="104"/>
      <c r="C1419" s="201"/>
      <c r="D1419" s="104"/>
      <c r="E1419" s="104"/>
      <c r="F1419" s="104"/>
      <c r="G1419" s="104"/>
      <c r="H1419" s="104"/>
    </row>
    <row r="1420" spans="1:8" ht="35.1" customHeight="1">
      <c r="A1420" s="211"/>
      <c r="B1420" s="104"/>
      <c r="C1420" s="201"/>
      <c r="D1420" s="104"/>
      <c r="E1420" s="104"/>
      <c r="F1420" s="104"/>
      <c r="G1420" s="104"/>
      <c r="H1420" s="104"/>
    </row>
    <row r="1421" spans="1:8" ht="35.1" customHeight="1">
      <c r="A1421" s="211"/>
      <c r="B1421" s="104"/>
      <c r="C1421" s="201"/>
      <c r="D1421" s="104"/>
      <c r="E1421" s="104"/>
      <c r="F1421" s="104"/>
      <c r="G1421" s="104"/>
      <c r="H1421" s="104"/>
    </row>
    <row r="1422" spans="1:8" ht="35.1" customHeight="1">
      <c r="A1422" s="211"/>
      <c r="B1422" s="104"/>
      <c r="C1422" s="201"/>
      <c r="D1422" s="104"/>
      <c r="E1422" s="104"/>
      <c r="F1422" s="104"/>
      <c r="G1422" s="104"/>
      <c r="H1422" s="104"/>
    </row>
    <row r="1423" spans="1:8" ht="35.1" customHeight="1">
      <c r="A1423" s="211"/>
      <c r="B1423" s="104"/>
      <c r="C1423" s="201"/>
      <c r="D1423" s="104"/>
      <c r="E1423" s="104"/>
      <c r="F1423" s="104"/>
      <c r="G1423" s="104"/>
      <c r="H1423" s="104"/>
    </row>
    <row r="1424" spans="1:8" ht="35.1" customHeight="1">
      <c r="A1424" s="211"/>
      <c r="B1424" s="104"/>
      <c r="C1424" s="201"/>
      <c r="D1424" s="104"/>
      <c r="E1424" s="104"/>
      <c r="F1424" s="104"/>
      <c r="G1424" s="104"/>
      <c r="H1424" s="104"/>
    </row>
    <row r="1425" spans="1:8" ht="35.1" customHeight="1">
      <c r="A1425" s="211"/>
      <c r="B1425" s="104"/>
      <c r="C1425" s="201"/>
      <c r="D1425" s="104"/>
      <c r="E1425" s="104"/>
      <c r="F1425" s="104"/>
      <c r="G1425" s="104"/>
      <c r="H1425" s="104"/>
    </row>
    <row r="1426" spans="1:8" ht="35.1" customHeight="1">
      <c r="A1426" s="211"/>
      <c r="B1426" s="104"/>
      <c r="C1426" s="201"/>
      <c r="D1426" s="104"/>
      <c r="E1426" s="104"/>
      <c r="F1426" s="104"/>
      <c r="G1426" s="104"/>
      <c r="H1426" s="104"/>
    </row>
    <row r="1427" spans="1:8" ht="35.1" customHeight="1">
      <c r="A1427" s="211"/>
      <c r="B1427" s="104"/>
      <c r="C1427" s="201"/>
      <c r="D1427" s="104"/>
      <c r="E1427" s="104"/>
      <c r="F1427" s="104"/>
      <c r="G1427" s="104"/>
      <c r="H1427" s="104"/>
    </row>
    <row r="1428" spans="1:8" ht="35.1" customHeight="1">
      <c r="A1428" s="211"/>
      <c r="B1428" s="104"/>
      <c r="C1428" s="201"/>
      <c r="D1428" s="104"/>
      <c r="E1428" s="104"/>
      <c r="F1428" s="104"/>
      <c r="G1428" s="104"/>
      <c r="H1428" s="104"/>
    </row>
    <row r="1429" spans="1:8" ht="35.1" customHeight="1">
      <c r="A1429" s="211"/>
      <c r="B1429" s="104"/>
      <c r="C1429" s="201"/>
      <c r="D1429" s="104"/>
      <c r="E1429" s="104"/>
      <c r="F1429" s="104"/>
      <c r="G1429" s="104"/>
      <c r="H1429" s="104"/>
    </row>
    <row r="1430" spans="1:8" ht="35.1" customHeight="1">
      <c r="A1430" s="211"/>
      <c r="B1430" s="104"/>
      <c r="C1430" s="201"/>
      <c r="D1430" s="104"/>
      <c r="E1430" s="104"/>
      <c r="F1430" s="104"/>
      <c r="G1430" s="104"/>
      <c r="H1430" s="104"/>
    </row>
    <row r="1431" spans="1:8" ht="35.1" customHeight="1">
      <c r="A1431" s="211"/>
      <c r="B1431" s="104"/>
      <c r="C1431" s="201"/>
      <c r="D1431" s="104"/>
      <c r="E1431" s="104"/>
      <c r="F1431" s="104"/>
      <c r="G1431" s="104"/>
      <c r="H1431" s="104"/>
    </row>
    <row r="1432" spans="1:8" ht="35.1" customHeight="1">
      <c r="A1432" s="211"/>
      <c r="B1432" s="104"/>
      <c r="C1432" s="201"/>
      <c r="D1432" s="104"/>
      <c r="E1432" s="104"/>
      <c r="F1432" s="104"/>
      <c r="G1432" s="104"/>
      <c r="H1432" s="104"/>
    </row>
    <row r="1433" spans="1:8" ht="35.1" customHeight="1">
      <c r="A1433" s="211"/>
      <c r="B1433" s="104"/>
      <c r="C1433" s="201"/>
      <c r="D1433" s="104"/>
      <c r="E1433" s="104"/>
      <c r="F1433" s="104"/>
      <c r="G1433" s="104"/>
      <c r="H1433" s="104"/>
    </row>
    <row r="1434" spans="1:8" ht="35.1" customHeight="1">
      <c r="A1434" s="211"/>
      <c r="B1434" s="104"/>
      <c r="C1434" s="201"/>
      <c r="D1434" s="104"/>
      <c r="E1434" s="104"/>
      <c r="F1434" s="104"/>
      <c r="G1434" s="104"/>
      <c r="H1434" s="104"/>
    </row>
    <row r="1435" spans="1:8" ht="35.1" customHeight="1">
      <c r="A1435" s="211"/>
      <c r="B1435" s="104"/>
      <c r="C1435" s="201"/>
      <c r="D1435" s="104"/>
      <c r="E1435" s="104"/>
      <c r="F1435" s="104"/>
      <c r="G1435" s="104"/>
      <c r="H1435" s="104"/>
    </row>
    <row r="1436" spans="1:8" ht="35.1" customHeight="1">
      <c r="A1436" s="211"/>
      <c r="B1436" s="104"/>
      <c r="C1436" s="201"/>
      <c r="D1436" s="104"/>
      <c r="E1436" s="104"/>
      <c r="F1436" s="104"/>
      <c r="G1436" s="104"/>
      <c r="H1436" s="104"/>
    </row>
    <row r="1437" spans="1:8" ht="35.1" customHeight="1">
      <c r="A1437" s="211"/>
      <c r="B1437" s="104"/>
      <c r="C1437" s="201"/>
      <c r="D1437" s="104"/>
      <c r="E1437" s="104"/>
      <c r="F1437" s="104"/>
      <c r="G1437" s="104"/>
      <c r="H1437" s="104"/>
    </row>
    <row r="1438" spans="1:8" ht="35.1" customHeight="1">
      <c r="A1438" s="211"/>
      <c r="B1438" s="104"/>
      <c r="C1438" s="201"/>
      <c r="D1438" s="104"/>
      <c r="E1438" s="104"/>
      <c r="F1438" s="104"/>
      <c r="G1438" s="104"/>
      <c r="H1438" s="104"/>
    </row>
    <row r="1439" spans="1:8" ht="35.1" customHeight="1">
      <c r="A1439" s="211"/>
      <c r="B1439" s="104"/>
      <c r="C1439" s="201"/>
      <c r="D1439" s="104"/>
      <c r="E1439" s="104"/>
      <c r="F1439" s="104"/>
      <c r="G1439" s="104"/>
      <c r="H1439" s="104"/>
    </row>
    <row r="1440" spans="1:8" ht="35.1" customHeight="1">
      <c r="A1440" s="211"/>
      <c r="B1440" s="104"/>
      <c r="C1440" s="201"/>
      <c r="D1440" s="104"/>
      <c r="E1440" s="104"/>
      <c r="F1440" s="104"/>
      <c r="G1440" s="104"/>
      <c r="H1440" s="104"/>
    </row>
    <row r="1441" spans="1:8" ht="35.1" customHeight="1">
      <c r="A1441" s="211"/>
      <c r="B1441" s="104"/>
      <c r="C1441" s="201"/>
      <c r="D1441" s="104"/>
      <c r="E1441" s="104"/>
      <c r="F1441" s="104"/>
      <c r="G1441" s="104"/>
      <c r="H1441" s="104"/>
    </row>
    <row r="1442" spans="1:8" ht="35.1" customHeight="1">
      <c r="A1442" s="211"/>
      <c r="B1442" s="104"/>
      <c r="C1442" s="201"/>
      <c r="D1442" s="104"/>
      <c r="E1442" s="104"/>
      <c r="F1442" s="104"/>
      <c r="G1442" s="104"/>
      <c r="H1442" s="104"/>
    </row>
    <row r="1443" spans="1:8" ht="35.1" customHeight="1">
      <c r="A1443" s="211"/>
      <c r="B1443" s="104"/>
      <c r="C1443" s="201"/>
      <c r="D1443" s="104"/>
      <c r="E1443" s="104"/>
      <c r="F1443" s="104"/>
      <c r="G1443" s="104"/>
      <c r="H1443" s="104"/>
    </row>
    <row r="1444" spans="1:8" ht="35.1" customHeight="1">
      <c r="A1444" s="211"/>
      <c r="B1444" s="104"/>
      <c r="C1444" s="201"/>
      <c r="D1444" s="104"/>
      <c r="E1444" s="104"/>
      <c r="F1444" s="104"/>
      <c r="G1444" s="104"/>
      <c r="H1444" s="104"/>
    </row>
    <row r="1445" spans="1:8" ht="35.1" customHeight="1">
      <c r="A1445" s="211"/>
      <c r="B1445" s="104"/>
      <c r="C1445" s="201"/>
      <c r="D1445" s="104"/>
      <c r="E1445" s="104"/>
      <c r="F1445" s="104"/>
      <c r="G1445" s="104"/>
      <c r="H1445" s="104"/>
    </row>
    <row r="1446" spans="1:8" ht="35.1" customHeight="1">
      <c r="A1446" s="211"/>
      <c r="B1446" s="104"/>
      <c r="C1446" s="201"/>
      <c r="D1446" s="104"/>
      <c r="E1446" s="104"/>
      <c r="F1446" s="104"/>
      <c r="G1446" s="104"/>
      <c r="H1446" s="104"/>
    </row>
    <row r="1447" spans="1:8" ht="35.1" customHeight="1">
      <c r="A1447" s="211"/>
      <c r="B1447" s="104"/>
      <c r="C1447" s="201"/>
      <c r="D1447" s="104"/>
      <c r="E1447" s="104"/>
      <c r="F1447" s="104"/>
      <c r="G1447" s="104"/>
      <c r="H1447" s="104"/>
    </row>
    <row r="1448" spans="1:8" ht="35.1" customHeight="1">
      <c r="A1448" s="211"/>
      <c r="B1448" s="104"/>
      <c r="C1448" s="201"/>
      <c r="D1448" s="104"/>
      <c r="E1448" s="104"/>
      <c r="F1448" s="104"/>
      <c r="G1448" s="104"/>
      <c r="H1448" s="104"/>
    </row>
    <row r="1449" spans="1:8" ht="35.1" customHeight="1">
      <c r="A1449" s="211"/>
      <c r="B1449" s="104"/>
      <c r="C1449" s="201"/>
      <c r="D1449" s="104"/>
      <c r="E1449" s="104"/>
      <c r="F1449" s="104"/>
      <c r="G1449" s="104"/>
      <c r="H1449" s="104"/>
    </row>
    <row r="1450" spans="1:8" ht="35.1" customHeight="1">
      <c r="A1450" s="211"/>
      <c r="B1450" s="104"/>
      <c r="C1450" s="201"/>
      <c r="D1450" s="104"/>
      <c r="E1450" s="104"/>
      <c r="F1450" s="104"/>
      <c r="G1450" s="104"/>
      <c r="H1450" s="104"/>
    </row>
    <row r="1451" spans="1:8" ht="35.1" customHeight="1">
      <c r="A1451" s="211"/>
      <c r="B1451" s="104"/>
      <c r="C1451" s="201"/>
      <c r="D1451" s="104"/>
      <c r="E1451" s="104"/>
      <c r="F1451" s="104"/>
      <c r="G1451" s="104"/>
      <c r="H1451" s="104"/>
    </row>
    <row r="1452" spans="1:8" ht="35.1" customHeight="1">
      <c r="A1452" s="211"/>
      <c r="B1452" s="104"/>
      <c r="C1452" s="201"/>
      <c r="D1452" s="104"/>
      <c r="E1452" s="104"/>
      <c r="F1452" s="104"/>
      <c r="G1452" s="104"/>
      <c r="H1452" s="104"/>
    </row>
    <row r="1453" spans="1:8" ht="35.1" customHeight="1">
      <c r="A1453" s="211"/>
      <c r="B1453" s="104"/>
      <c r="C1453" s="201"/>
      <c r="D1453" s="104"/>
      <c r="E1453" s="104"/>
      <c r="F1453" s="104"/>
      <c r="G1453" s="104"/>
      <c r="H1453" s="104"/>
    </row>
    <row r="1454" spans="1:8" ht="35.1" customHeight="1">
      <c r="A1454" s="211"/>
      <c r="B1454" s="104"/>
      <c r="C1454" s="201"/>
      <c r="D1454" s="104"/>
      <c r="E1454" s="104"/>
      <c r="F1454" s="104"/>
      <c r="G1454" s="104"/>
      <c r="H1454" s="104"/>
    </row>
    <row r="1455" spans="1:8" ht="35.1" customHeight="1">
      <c r="A1455" s="211"/>
      <c r="B1455" s="104"/>
      <c r="C1455" s="201"/>
      <c r="D1455" s="104"/>
      <c r="E1455" s="104"/>
      <c r="F1455" s="104"/>
      <c r="G1455" s="104"/>
      <c r="H1455" s="104"/>
    </row>
    <row r="1456" spans="1:8" ht="35.1" customHeight="1">
      <c r="A1456" s="211"/>
      <c r="B1456" s="104"/>
      <c r="C1456" s="201"/>
      <c r="D1456" s="104"/>
      <c r="E1456" s="104"/>
      <c r="F1456" s="104"/>
      <c r="G1456" s="104"/>
      <c r="H1456" s="104"/>
    </row>
    <row r="1457" spans="1:8" ht="35.1" customHeight="1">
      <c r="A1457" s="211"/>
      <c r="B1457" s="104"/>
      <c r="C1457" s="201"/>
      <c r="D1457" s="104"/>
      <c r="E1457" s="104"/>
      <c r="F1457" s="104"/>
      <c r="G1457" s="104"/>
      <c r="H1457" s="104"/>
    </row>
    <row r="1458" spans="1:8" ht="35.1" customHeight="1">
      <c r="A1458" s="211"/>
      <c r="B1458" s="104"/>
      <c r="C1458" s="201"/>
      <c r="D1458" s="104"/>
      <c r="E1458" s="104"/>
      <c r="F1458" s="104"/>
      <c r="G1458" s="104"/>
      <c r="H1458" s="104"/>
    </row>
    <row r="1459" spans="1:8" ht="35.1" customHeight="1">
      <c r="A1459" s="211"/>
      <c r="B1459" s="104"/>
      <c r="C1459" s="201"/>
      <c r="D1459" s="104"/>
      <c r="E1459" s="104"/>
      <c r="F1459" s="104"/>
      <c r="G1459" s="104"/>
      <c r="H1459" s="104"/>
    </row>
    <row r="1460" spans="1:8" ht="35.1" customHeight="1">
      <c r="A1460" s="211"/>
      <c r="B1460" s="104"/>
      <c r="C1460" s="201"/>
      <c r="D1460" s="104"/>
      <c r="E1460" s="104"/>
      <c r="F1460" s="104"/>
      <c r="G1460" s="104"/>
      <c r="H1460" s="104"/>
    </row>
    <row r="1461" spans="1:8" ht="35.1" customHeight="1">
      <c r="A1461" s="211"/>
      <c r="B1461" s="104"/>
      <c r="C1461" s="201"/>
      <c r="D1461" s="104"/>
      <c r="E1461" s="104"/>
      <c r="F1461" s="104"/>
      <c r="G1461" s="104"/>
      <c r="H1461" s="104"/>
    </row>
    <row r="1462" spans="1:8" ht="35.1" customHeight="1">
      <c r="A1462" s="211"/>
      <c r="B1462" s="104"/>
      <c r="C1462" s="201"/>
      <c r="D1462" s="104"/>
      <c r="E1462" s="104"/>
      <c r="F1462" s="104"/>
      <c r="G1462" s="104"/>
      <c r="H1462" s="104"/>
    </row>
    <row r="1463" spans="1:8" ht="35.1" customHeight="1">
      <c r="A1463" s="211"/>
      <c r="B1463" s="104"/>
      <c r="C1463" s="201"/>
      <c r="D1463" s="104"/>
      <c r="E1463" s="104"/>
      <c r="F1463" s="104"/>
      <c r="G1463" s="104"/>
      <c r="H1463" s="104"/>
    </row>
    <row r="1464" spans="1:8" ht="35.1" customHeight="1">
      <c r="A1464" s="211"/>
      <c r="B1464" s="104"/>
      <c r="C1464" s="201"/>
      <c r="D1464" s="104"/>
      <c r="E1464" s="104"/>
      <c r="F1464" s="104"/>
      <c r="G1464" s="104"/>
      <c r="H1464" s="104"/>
    </row>
    <row r="1465" spans="1:8" ht="35.1" customHeight="1">
      <c r="A1465" s="211"/>
      <c r="B1465" s="104"/>
      <c r="C1465" s="201"/>
      <c r="D1465" s="104"/>
      <c r="E1465" s="104"/>
      <c r="F1465" s="104"/>
      <c r="G1465" s="104"/>
      <c r="H1465" s="104"/>
    </row>
    <row r="1466" spans="1:8" ht="35.1" customHeight="1">
      <c r="A1466" s="211"/>
      <c r="B1466" s="104"/>
      <c r="C1466" s="201"/>
      <c r="D1466" s="104"/>
      <c r="E1466" s="104"/>
      <c r="F1466" s="104"/>
      <c r="G1466" s="104"/>
      <c r="H1466" s="104"/>
    </row>
    <row r="1467" spans="1:8" ht="35.1" customHeight="1">
      <c r="A1467" s="211"/>
      <c r="B1467" s="104"/>
      <c r="C1467" s="201"/>
      <c r="D1467" s="104"/>
      <c r="E1467" s="104"/>
      <c r="F1467" s="104"/>
      <c r="G1467" s="104"/>
      <c r="H1467" s="104"/>
    </row>
    <row r="1468" spans="1:8" ht="35.1" customHeight="1">
      <c r="A1468" s="211"/>
      <c r="B1468" s="104"/>
      <c r="C1468" s="201"/>
      <c r="D1468" s="104"/>
      <c r="E1468" s="104"/>
      <c r="F1468" s="104"/>
      <c r="G1468" s="104"/>
      <c r="H1468" s="104"/>
    </row>
    <row r="1469" spans="1:8" ht="35.1" customHeight="1">
      <c r="A1469" s="211"/>
      <c r="B1469" s="104"/>
      <c r="C1469" s="201"/>
      <c r="D1469" s="104"/>
      <c r="E1469" s="104"/>
      <c r="F1469" s="104"/>
      <c r="G1469" s="104"/>
      <c r="H1469" s="104"/>
    </row>
    <row r="1470" spans="1:8" ht="35.1" customHeight="1">
      <c r="A1470" s="211"/>
      <c r="B1470" s="104"/>
      <c r="C1470" s="201"/>
      <c r="D1470" s="104"/>
      <c r="E1470" s="104"/>
      <c r="F1470" s="104"/>
      <c r="G1470" s="104"/>
      <c r="H1470" s="104"/>
    </row>
    <row r="1471" spans="1:8" ht="35.1" customHeight="1">
      <c r="A1471" s="211"/>
      <c r="B1471" s="104"/>
      <c r="C1471" s="201"/>
      <c r="D1471" s="104"/>
      <c r="E1471" s="104"/>
      <c r="F1471" s="104"/>
      <c r="G1471" s="104"/>
      <c r="H1471" s="104"/>
    </row>
    <row r="1472" spans="1:8" ht="35.1" customHeight="1">
      <c r="A1472" s="211"/>
      <c r="B1472" s="104"/>
      <c r="C1472" s="201"/>
      <c r="D1472" s="104"/>
      <c r="E1472" s="104"/>
      <c r="F1472" s="104"/>
      <c r="G1472" s="104"/>
      <c r="H1472" s="104"/>
    </row>
    <row r="1473" spans="1:8" ht="35.1" customHeight="1">
      <c r="A1473" s="211"/>
      <c r="B1473" s="104"/>
      <c r="C1473" s="201"/>
      <c r="D1473" s="104"/>
      <c r="E1473" s="104"/>
      <c r="F1473" s="104"/>
      <c r="G1473" s="104"/>
      <c r="H1473" s="104"/>
    </row>
    <row r="1474" spans="1:8" ht="35.1" customHeight="1">
      <c r="A1474" s="211"/>
      <c r="B1474" s="104"/>
      <c r="C1474" s="201"/>
      <c r="D1474" s="104"/>
      <c r="E1474" s="104"/>
      <c r="F1474" s="104"/>
      <c r="G1474" s="104"/>
      <c r="H1474" s="104"/>
    </row>
    <row r="1475" spans="1:8" ht="35.1" customHeight="1">
      <c r="A1475" s="211"/>
      <c r="B1475" s="104"/>
      <c r="C1475" s="201"/>
      <c r="D1475" s="104"/>
      <c r="E1475" s="104"/>
      <c r="F1475" s="104"/>
      <c r="G1475" s="104"/>
      <c r="H1475" s="104"/>
    </row>
    <row r="1476" spans="1:8" ht="35.1" customHeight="1">
      <c r="A1476" s="211"/>
      <c r="B1476" s="104"/>
      <c r="C1476" s="201"/>
      <c r="D1476" s="104"/>
      <c r="E1476" s="104"/>
      <c r="F1476" s="104"/>
      <c r="G1476" s="104"/>
      <c r="H1476" s="104"/>
    </row>
    <row r="1477" spans="1:8" ht="35.1" customHeight="1">
      <c r="A1477" s="211"/>
      <c r="B1477" s="104"/>
      <c r="C1477" s="201"/>
      <c r="D1477" s="104"/>
      <c r="E1477" s="104"/>
      <c r="F1477" s="104"/>
      <c r="G1477" s="104"/>
      <c r="H1477" s="104"/>
    </row>
    <row r="1478" spans="1:8" ht="35.1" customHeight="1">
      <c r="A1478" s="211"/>
      <c r="B1478" s="104"/>
      <c r="C1478" s="201"/>
      <c r="D1478" s="104"/>
      <c r="E1478" s="104"/>
      <c r="F1478" s="104"/>
      <c r="G1478" s="104"/>
      <c r="H1478" s="104"/>
    </row>
    <row r="1479" spans="1:8" ht="35.1" customHeight="1">
      <c r="A1479" s="211"/>
      <c r="B1479" s="104"/>
      <c r="C1479" s="201"/>
      <c r="D1479" s="104"/>
      <c r="E1479" s="104"/>
      <c r="F1479" s="104"/>
      <c r="G1479" s="104"/>
      <c r="H1479" s="104"/>
    </row>
    <row r="1480" spans="1:8" ht="35.1" customHeight="1">
      <c r="A1480" s="211"/>
      <c r="B1480" s="104"/>
      <c r="C1480" s="201"/>
      <c r="D1480" s="104"/>
      <c r="E1480" s="104"/>
      <c r="F1480" s="104"/>
      <c r="G1480" s="104"/>
      <c r="H1480" s="104"/>
    </row>
    <row r="1481" spans="1:8" ht="35.1" customHeight="1">
      <c r="A1481" s="211"/>
      <c r="B1481" s="104"/>
      <c r="C1481" s="201"/>
      <c r="D1481" s="104"/>
      <c r="E1481" s="104"/>
      <c r="F1481" s="104"/>
      <c r="G1481" s="104"/>
      <c r="H1481" s="104"/>
    </row>
    <row r="1482" spans="1:8" ht="35.1" customHeight="1">
      <c r="A1482" s="211"/>
      <c r="B1482" s="104"/>
      <c r="C1482" s="201"/>
      <c r="D1482" s="104"/>
      <c r="E1482" s="104"/>
      <c r="F1482" s="104"/>
      <c r="G1482" s="104"/>
      <c r="H1482" s="104"/>
    </row>
    <row r="1483" spans="1:8" ht="35.1" customHeight="1">
      <c r="A1483" s="211"/>
      <c r="B1483" s="104"/>
      <c r="C1483" s="201"/>
      <c r="D1483" s="104"/>
      <c r="E1483" s="104"/>
      <c r="F1483" s="104"/>
      <c r="G1483" s="104"/>
      <c r="H1483" s="104"/>
    </row>
    <row r="1484" spans="1:8" ht="35.1" customHeight="1">
      <c r="A1484" s="211"/>
      <c r="B1484" s="104"/>
      <c r="C1484" s="201"/>
      <c r="D1484" s="104"/>
      <c r="E1484" s="104"/>
      <c r="F1484" s="104"/>
      <c r="G1484" s="104"/>
      <c r="H1484" s="104"/>
    </row>
    <row r="1485" spans="1:8" ht="35.1" customHeight="1">
      <c r="A1485" s="211"/>
      <c r="B1485" s="104"/>
      <c r="C1485" s="201"/>
      <c r="D1485" s="104"/>
      <c r="E1485" s="104"/>
      <c r="F1485" s="104"/>
      <c r="G1485" s="104"/>
      <c r="H1485" s="104"/>
    </row>
    <row r="1486" spans="1:8" ht="35.1" customHeight="1">
      <c r="A1486" s="211"/>
      <c r="B1486" s="104"/>
      <c r="C1486" s="201"/>
      <c r="D1486" s="104"/>
      <c r="E1486" s="104"/>
      <c r="F1486" s="104"/>
      <c r="G1486" s="104"/>
      <c r="H1486" s="104"/>
    </row>
    <row r="1487" spans="1:8" ht="35.1" customHeight="1">
      <c r="A1487" s="211"/>
      <c r="B1487" s="104"/>
      <c r="C1487" s="201"/>
      <c r="D1487" s="104"/>
      <c r="E1487" s="104"/>
      <c r="F1487" s="104"/>
      <c r="G1487" s="104"/>
      <c r="H1487" s="104"/>
    </row>
    <row r="1488" spans="1:8" ht="35.1" customHeight="1">
      <c r="A1488" s="211"/>
      <c r="B1488" s="104"/>
      <c r="C1488" s="201"/>
      <c r="D1488" s="104"/>
      <c r="E1488" s="104"/>
      <c r="F1488" s="104"/>
      <c r="G1488" s="104"/>
      <c r="H1488" s="104"/>
    </row>
    <row r="1489" spans="1:8" ht="35.1" customHeight="1">
      <c r="A1489" s="211"/>
      <c r="B1489" s="104"/>
      <c r="C1489" s="201"/>
      <c r="D1489" s="104"/>
      <c r="E1489" s="104"/>
      <c r="F1489" s="104"/>
      <c r="G1489" s="104"/>
      <c r="H1489" s="104"/>
    </row>
    <row r="1490" spans="1:8" ht="35.1" customHeight="1">
      <c r="A1490" s="211"/>
      <c r="B1490" s="104"/>
      <c r="C1490" s="201"/>
      <c r="D1490" s="104"/>
      <c r="E1490" s="104"/>
      <c r="F1490" s="104"/>
      <c r="G1490" s="104"/>
      <c r="H1490" s="104"/>
    </row>
    <row r="1491" spans="1:8" ht="35.1" customHeight="1">
      <c r="A1491" s="211"/>
      <c r="B1491" s="104"/>
      <c r="C1491" s="201"/>
      <c r="D1491" s="104"/>
      <c r="E1491" s="104"/>
      <c r="F1491" s="104"/>
      <c r="G1491" s="104"/>
      <c r="H1491" s="104"/>
    </row>
    <row r="1492" spans="1:8" ht="35.1" customHeight="1">
      <c r="A1492" s="211"/>
      <c r="B1492" s="104"/>
      <c r="C1492" s="201"/>
      <c r="D1492" s="104"/>
      <c r="E1492" s="104"/>
      <c r="F1492" s="104"/>
      <c r="G1492" s="104"/>
      <c r="H1492" s="104"/>
    </row>
    <row r="1493" spans="1:8" ht="35.1" customHeight="1">
      <c r="A1493" s="211"/>
      <c r="B1493" s="104"/>
      <c r="C1493" s="201"/>
      <c r="D1493" s="104"/>
      <c r="E1493" s="104"/>
      <c r="F1493" s="104"/>
      <c r="G1493" s="104"/>
      <c r="H1493" s="104"/>
    </row>
    <row r="1494" spans="1:8" ht="35.1" customHeight="1">
      <c r="A1494" s="211"/>
      <c r="B1494" s="104"/>
      <c r="C1494" s="201"/>
      <c r="D1494" s="104"/>
      <c r="E1494" s="104"/>
      <c r="F1494" s="104"/>
      <c r="G1494" s="104"/>
      <c r="H1494" s="104"/>
    </row>
    <row r="1495" spans="1:8" ht="35.1" customHeight="1">
      <c r="A1495" s="211"/>
      <c r="B1495" s="104"/>
      <c r="C1495" s="201"/>
      <c r="D1495" s="104"/>
      <c r="E1495" s="104"/>
      <c r="F1495" s="104"/>
      <c r="G1495" s="104"/>
      <c r="H1495" s="104"/>
    </row>
    <row r="1496" spans="1:8" ht="35.1" customHeight="1">
      <c r="A1496" s="211"/>
      <c r="B1496" s="104"/>
      <c r="C1496" s="201"/>
      <c r="D1496" s="104"/>
      <c r="E1496" s="104"/>
      <c r="F1496" s="104"/>
      <c r="G1496" s="104"/>
      <c r="H1496" s="104"/>
    </row>
    <row r="1497" spans="1:8" ht="35.1" customHeight="1">
      <c r="A1497" s="211"/>
      <c r="B1497" s="104"/>
      <c r="C1497" s="201"/>
      <c r="D1497" s="104"/>
      <c r="E1497" s="104"/>
      <c r="F1497" s="104"/>
      <c r="G1497" s="104"/>
      <c r="H1497" s="104"/>
    </row>
    <row r="1498" spans="1:8" ht="35.1" customHeight="1">
      <c r="A1498" s="211"/>
      <c r="B1498" s="104"/>
      <c r="C1498" s="201"/>
      <c r="D1498" s="104"/>
      <c r="E1498" s="104"/>
      <c r="F1498" s="104"/>
      <c r="G1498" s="104"/>
      <c r="H1498" s="104"/>
    </row>
    <row r="1499" spans="1:8" ht="35.1" customHeight="1">
      <c r="A1499" s="211"/>
      <c r="B1499" s="104"/>
      <c r="C1499" s="201"/>
      <c r="D1499" s="104"/>
      <c r="E1499" s="104"/>
      <c r="F1499" s="104"/>
      <c r="G1499" s="104"/>
      <c r="H1499" s="104"/>
    </row>
    <row r="1500" spans="1:8" ht="35.1" customHeight="1">
      <c r="A1500" s="211"/>
      <c r="B1500" s="104"/>
      <c r="C1500" s="201"/>
      <c r="D1500" s="104"/>
      <c r="E1500" s="104"/>
      <c r="F1500" s="104"/>
      <c r="G1500" s="104"/>
      <c r="H1500" s="104"/>
    </row>
    <row r="1501" spans="1:8" ht="35.1" customHeight="1">
      <c r="A1501" s="211"/>
      <c r="B1501" s="104"/>
      <c r="C1501" s="201"/>
      <c r="D1501" s="104"/>
      <c r="E1501" s="104"/>
      <c r="F1501" s="104"/>
      <c r="G1501" s="104"/>
      <c r="H1501" s="104"/>
    </row>
    <row r="1502" spans="1:8" ht="35.1" customHeight="1">
      <c r="A1502" s="211"/>
      <c r="B1502" s="104"/>
      <c r="C1502" s="201"/>
      <c r="D1502" s="104"/>
      <c r="E1502" s="104"/>
      <c r="F1502" s="104"/>
      <c r="G1502" s="104"/>
      <c r="H1502" s="104"/>
    </row>
    <row r="1503" spans="1:8" ht="35.1" customHeight="1">
      <c r="A1503" s="211"/>
      <c r="B1503" s="104"/>
      <c r="C1503" s="201"/>
      <c r="D1503" s="104"/>
      <c r="E1503" s="104"/>
      <c r="F1503" s="104"/>
      <c r="G1503" s="104"/>
      <c r="H1503" s="104"/>
    </row>
    <row r="1504" spans="1:8" ht="35.1" customHeight="1">
      <c r="A1504" s="211"/>
      <c r="B1504" s="104"/>
      <c r="C1504" s="201"/>
      <c r="D1504" s="104"/>
      <c r="E1504" s="104"/>
      <c r="F1504" s="104"/>
      <c r="G1504" s="104"/>
      <c r="H1504" s="104"/>
    </row>
    <row r="1505" spans="1:8" ht="35.1" customHeight="1">
      <c r="A1505" s="211"/>
      <c r="B1505" s="104"/>
      <c r="C1505" s="201"/>
      <c r="D1505" s="104"/>
      <c r="E1505" s="104"/>
      <c r="F1505" s="104"/>
      <c r="G1505" s="104"/>
      <c r="H1505" s="104"/>
    </row>
    <row r="1506" spans="1:8" ht="35.1" customHeight="1">
      <c r="A1506" s="211"/>
      <c r="B1506" s="104"/>
      <c r="C1506" s="201"/>
      <c r="D1506" s="104"/>
      <c r="E1506" s="104"/>
      <c r="F1506" s="104"/>
      <c r="G1506" s="104"/>
      <c r="H1506" s="104"/>
    </row>
    <row r="1507" spans="1:8" ht="35.1" customHeight="1">
      <c r="A1507" s="211"/>
      <c r="B1507" s="104"/>
      <c r="C1507" s="201"/>
      <c r="D1507" s="104"/>
      <c r="E1507" s="104"/>
      <c r="F1507" s="104"/>
      <c r="G1507" s="104"/>
      <c r="H1507" s="104"/>
    </row>
    <row r="1508" spans="1:8" ht="35.1" customHeight="1">
      <c r="A1508" s="211"/>
      <c r="B1508" s="104"/>
      <c r="C1508" s="201"/>
      <c r="D1508" s="104"/>
      <c r="E1508" s="104"/>
      <c r="F1508" s="104"/>
      <c r="G1508" s="104"/>
      <c r="H1508" s="104"/>
    </row>
    <row r="1509" spans="1:8" ht="35.1" customHeight="1">
      <c r="A1509" s="211"/>
      <c r="B1509" s="104"/>
      <c r="C1509" s="201"/>
      <c r="D1509" s="104"/>
      <c r="E1509" s="104"/>
      <c r="F1509" s="104"/>
      <c r="G1509" s="104"/>
      <c r="H1509" s="104"/>
    </row>
    <row r="1510" spans="1:8" ht="35.1" customHeight="1">
      <c r="A1510" s="211"/>
      <c r="B1510" s="104"/>
      <c r="C1510" s="201"/>
      <c r="D1510" s="104"/>
      <c r="E1510" s="104"/>
      <c r="F1510" s="104"/>
      <c r="G1510" s="104"/>
      <c r="H1510" s="104"/>
    </row>
    <row r="1511" spans="1:8" ht="35.1" customHeight="1">
      <c r="A1511" s="211"/>
      <c r="B1511" s="104"/>
      <c r="C1511" s="201"/>
      <c r="D1511" s="104"/>
      <c r="E1511" s="104"/>
      <c r="F1511" s="104"/>
      <c r="G1511" s="104"/>
      <c r="H1511" s="104"/>
    </row>
    <row r="1512" spans="1:8" ht="35.1" customHeight="1">
      <c r="A1512" s="211"/>
      <c r="B1512" s="104"/>
      <c r="C1512" s="201"/>
      <c r="D1512" s="104"/>
      <c r="E1512" s="104"/>
      <c r="F1512" s="104"/>
      <c r="G1512" s="104"/>
      <c r="H1512" s="104"/>
    </row>
    <row r="1513" spans="1:8" ht="35.1" customHeight="1">
      <c r="A1513" s="211"/>
      <c r="B1513" s="104"/>
      <c r="C1513" s="201"/>
      <c r="D1513" s="104"/>
      <c r="E1513" s="104"/>
      <c r="F1513" s="104"/>
      <c r="G1513" s="104"/>
      <c r="H1513" s="104"/>
    </row>
    <row r="1514" spans="1:8" ht="35.1" customHeight="1">
      <c r="A1514" s="211"/>
      <c r="B1514" s="104"/>
      <c r="C1514" s="201"/>
      <c r="D1514" s="104"/>
      <c r="E1514" s="104"/>
      <c r="F1514" s="104"/>
      <c r="G1514" s="104"/>
      <c r="H1514" s="104"/>
    </row>
    <row r="1515" spans="1:8" ht="35.1" customHeight="1">
      <c r="A1515" s="211"/>
      <c r="B1515" s="104"/>
      <c r="C1515" s="201"/>
      <c r="D1515" s="104"/>
      <c r="E1515" s="104"/>
      <c r="F1515" s="104"/>
      <c r="G1515" s="104"/>
      <c r="H1515" s="104"/>
    </row>
    <row r="1516" spans="1:8" ht="35.1" customHeight="1">
      <c r="A1516" s="211"/>
      <c r="B1516" s="104"/>
      <c r="C1516" s="201"/>
      <c r="D1516" s="104"/>
      <c r="E1516" s="104"/>
      <c r="F1516" s="104"/>
      <c r="G1516" s="104"/>
      <c r="H1516" s="104"/>
    </row>
    <row r="1517" spans="1:8" ht="35.1" customHeight="1">
      <c r="A1517" s="211"/>
      <c r="B1517" s="104"/>
      <c r="C1517" s="201"/>
      <c r="D1517" s="104"/>
      <c r="E1517" s="104"/>
      <c r="F1517" s="104"/>
      <c r="G1517" s="104"/>
      <c r="H1517" s="104"/>
    </row>
    <row r="1518" spans="1:8" ht="35.1" customHeight="1">
      <c r="A1518" s="211"/>
      <c r="B1518" s="104"/>
      <c r="C1518" s="201"/>
      <c r="D1518" s="104"/>
      <c r="E1518" s="104"/>
      <c r="F1518" s="104"/>
      <c r="G1518" s="104"/>
      <c r="H1518" s="104"/>
    </row>
    <row r="1519" spans="1:8" ht="35.1" customHeight="1">
      <c r="A1519" s="211"/>
      <c r="B1519" s="104"/>
      <c r="C1519" s="201"/>
      <c r="D1519" s="104"/>
      <c r="E1519" s="104"/>
      <c r="F1519" s="104"/>
      <c r="G1519" s="104"/>
      <c r="H1519" s="104"/>
    </row>
    <row r="1520" spans="1:8" ht="35.1" customHeight="1">
      <c r="A1520" s="211"/>
      <c r="B1520" s="104"/>
      <c r="C1520" s="201"/>
      <c r="D1520" s="104"/>
      <c r="E1520" s="104"/>
      <c r="F1520" s="104"/>
      <c r="G1520" s="104"/>
      <c r="H1520" s="104"/>
    </row>
    <row r="1521" spans="1:8" ht="35.1" customHeight="1">
      <c r="A1521" s="211"/>
      <c r="B1521" s="104"/>
      <c r="C1521" s="201"/>
      <c r="D1521" s="104"/>
      <c r="E1521" s="104"/>
      <c r="F1521" s="104"/>
      <c r="G1521" s="104"/>
      <c r="H1521" s="104"/>
    </row>
    <row r="1522" spans="1:8" ht="35.1" customHeight="1">
      <c r="A1522" s="211"/>
      <c r="B1522" s="104"/>
      <c r="C1522" s="201"/>
      <c r="D1522" s="104"/>
      <c r="E1522" s="104"/>
      <c r="F1522" s="104"/>
      <c r="G1522" s="104"/>
      <c r="H1522" s="104"/>
    </row>
    <row r="1523" spans="1:8" ht="35.1" customHeight="1">
      <c r="A1523" s="211"/>
      <c r="B1523" s="104"/>
      <c r="C1523" s="201"/>
      <c r="D1523" s="104"/>
      <c r="E1523" s="104"/>
      <c r="F1523" s="104"/>
      <c r="G1523" s="104"/>
      <c r="H1523" s="104"/>
    </row>
    <row r="1524" spans="1:8" ht="35.1" customHeight="1">
      <c r="A1524" s="211"/>
      <c r="B1524" s="104"/>
      <c r="C1524" s="201"/>
      <c r="D1524" s="104"/>
      <c r="E1524" s="104"/>
      <c r="F1524" s="104"/>
      <c r="G1524" s="104"/>
      <c r="H1524" s="104"/>
    </row>
    <row r="1525" spans="1:8" ht="35.1" customHeight="1">
      <c r="A1525" s="211"/>
      <c r="B1525" s="104"/>
      <c r="C1525" s="201"/>
      <c r="D1525" s="104"/>
      <c r="E1525" s="104"/>
      <c r="F1525" s="104"/>
      <c r="G1525" s="104"/>
      <c r="H1525" s="104"/>
    </row>
    <row r="1526" spans="1:8" ht="35.1" customHeight="1">
      <c r="A1526" s="211"/>
      <c r="B1526" s="104"/>
      <c r="C1526" s="201"/>
      <c r="D1526" s="104"/>
      <c r="E1526" s="104"/>
      <c r="F1526" s="104"/>
      <c r="G1526" s="104"/>
      <c r="H1526" s="104"/>
    </row>
    <row r="1527" spans="1:8" ht="35.1" customHeight="1">
      <c r="A1527" s="211"/>
      <c r="B1527" s="104"/>
      <c r="C1527" s="201"/>
      <c r="D1527" s="104"/>
      <c r="E1527" s="104"/>
      <c r="F1527" s="104"/>
      <c r="G1527" s="104"/>
      <c r="H1527" s="104"/>
    </row>
    <row r="1528" spans="1:8" ht="35.1" customHeight="1">
      <c r="A1528" s="211"/>
      <c r="B1528" s="104"/>
      <c r="C1528" s="201"/>
      <c r="D1528" s="104"/>
      <c r="E1528" s="104"/>
      <c r="F1528" s="104"/>
      <c r="G1528" s="104"/>
      <c r="H1528" s="104"/>
    </row>
    <row r="1529" spans="1:8" ht="35.1" customHeight="1">
      <c r="A1529" s="211"/>
      <c r="B1529" s="104"/>
      <c r="C1529" s="201"/>
      <c r="D1529" s="104"/>
      <c r="E1529" s="104"/>
      <c r="F1529" s="104"/>
      <c r="G1529" s="104"/>
      <c r="H1529" s="104"/>
    </row>
    <row r="1530" spans="1:8" ht="35.1" customHeight="1">
      <c r="A1530" s="211"/>
      <c r="B1530" s="104"/>
      <c r="C1530" s="201"/>
      <c r="D1530" s="104"/>
      <c r="E1530" s="104"/>
      <c r="F1530" s="104"/>
      <c r="G1530" s="104"/>
      <c r="H1530" s="104"/>
    </row>
    <row r="1531" spans="1:8" ht="35.1" customHeight="1">
      <c r="A1531" s="211"/>
      <c r="B1531" s="104"/>
      <c r="C1531" s="201"/>
      <c r="D1531" s="104"/>
      <c r="E1531" s="104"/>
      <c r="F1531" s="104"/>
      <c r="G1531" s="104"/>
      <c r="H1531" s="104"/>
    </row>
    <row r="1532" spans="1:8" ht="35.1" customHeight="1">
      <c r="A1532" s="211"/>
      <c r="B1532" s="104"/>
      <c r="C1532" s="201"/>
      <c r="D1532" s="104"/>
      <c r="E1532" s="104"/>
      <c r="F1532" s="104"/>
      <c r="G1532" s="104"/>
      <c r="H1532" s="104"/>
    </row>
    <row r="1533" spans="1:8" ht="35.1" customHeight="1">
      <c r="A1533" s="211"/>
      <c r="B1533" s="104"/>
      <c r="C1533" s="201"/>
      <c r="D1533" s="104"/>
      <c r="E1533" s="104"/>
      <c r="F1533" s="104"/>
      <c r="G1533" s="104"/>
      <c r="H1533" s="104"/>
    </row>
    <row r="1534" spans="1:8" ht="35.1" customHeight="1">
      <c r="A1534" s="211"/>
      <c r="B1534" s="104"/>
      <c r="C1534" s="201"/>
      <c r="D1534" s="104"/>
      <c r="E1534" s="104"/>
      <c r="F1534" s="104"/>
      <c r="G1534" s="104"/>
      <c r="H1534" s="104"/>
    </row>
    <row r="1535" spans="1:8" ht="35.1" customHeight="1">
      <c r="A1535" s="211"/>
      <c r="B1535" s="104"/>
      <c r="C1535" s="201"/>
      <c r="D1535" s="104"/>
      <c r="E1535" s="104"/>
      <c r="F1535" s="104"/>
      <c r="G1535" s="104"/>
      <c r="H1535" s="104"/>
    </row>
    <row r="1536" spans="1:8" ht="35.1" customHeight="1">
      <c r="A1536" s="211"/>
      <c r="B1536" s="104"/>
      <c r="C1536" s="201"/>
      <c r="D1536" s="104"/>
      <c r="E1536" s="104"/>
      <c r="F1536" s="104"/>
      <c r="G1536" s="104"/>
      <c r="H1536" s="104"/>
    </row>
    <row r="1537" spans="1:8" ht="35.1" customHeight="1">
      <c r="A1537" s="211"/>
      <c r="B1537" s="104"/>
      <c r="C1537" s="201"/>
      <c r="D1537" s="104"/>
      <c r="E1537" s="104"/>
      <c r="F1537" s="104"/>
      <c r="G1537" s="104"/>
      <c r="H1537" s="104"/>
    </row>
    <row r="1538" spans="1:8" ht="35.1" customHeight="1">
      <c r="A1538" s="211"/>
      <c r="B1538" s="104"/>
      <c r="C1538" s="201"/>
      <c r="D1538" s="104"/>
      <c r="E1538" s="104"/>
      <c r="F1538" s="104"/>
      <c r="G1538" s="104"/>
      <c r="H1538" s="104"/>
    </row>
    <row r="1539" spans="1:8" ht="35.1" customHeight="1">
      <c r="A1539" s="211"/>
      <c r="B1539" s="104"/>
      <c r="C1539" s="201"/>
      <c r="D1539" s="104"/>
      <c r="E1539" s="104"/>
      <c r="F1539" s="104"/>
      <c r="G1539" s="104"/>
      <c r="H1539" s="104"/>
    </row>
    <row r="1540" spans="1:8" ht="35.1" customHeight="1">
      <c r="A1540" s="211"/>
      <c r="B1540" s="104"/>
      <c r="C1540" s="201"/>
      <c r="D1540" s="104"/>
      <c r="E1540" s="104"/>
      <c r="F1540" s="104"/>
      <c r="G1540" s="104"/>
      <c r="H1540" s="104"/>
    </row>
    <row r="1541" spans="1:8" ht="35.1" customHeight="1">
      <c r="A1541" s="211"/>
      <c r="B1541" s="104"/>
      <c r="C1541" s="201"/>
      <c r="D1541" s="104"/>
      <c r="E1541" s="104"/>
      <c r="F1541" s="104"/>
      <c r="G1541" s="104"/>
      <c r="H1541" s="104"/>
    </row>
    <row r="1542" spans="1:8" ht="35.1" customHeight="1">
      <c r="A1542" s="211"/>
      <c r="B1542" s="104"/>
      <c r="C1542" s="201"/>
      <c r="D1542" s="104"/>
      <c r="E1542" s="104"/>
      <c r="F1542" s="104"/>
      <c r="G1542" s="104"/>
      <c r="H1542" s="104"/>
    </row>
    <row r="1543" spans="1:8" ht="35.1" customHeight="1">
      <c r="A1543" s="211"/>
      <c r="B1543" s="104"/>
      <c r="C1543" s="201"/>
      <c r="D1543" s="104"/>
      <c r="E1543" s="104"/>
      <c r="F1543" s="104"/>
      <c r="G1543" s="104"/>
      <c r="H1543" s="104"/>
    </row>
    <row r="1544" spans="1:8" ht="35.1" customHeight="1">
      <c r="A1544" s="211"/>
      <c r="B1544" s="104"/>
      <c r="C1544" s="201"/>
      <c r="D1544" s="104"/>
      <c r="E1544" s="104"/>
      <c r="F1544" s="104"/>
      <c r="G1544" s="104"/>
      <c r="H1544" s="104"/>
    </row>
    <row r="1545" spans="1:8" ht="35.1" customHeight="1">
      <c r="A1545" s="211"/>
      <c r="B1545" s="104"/>
      <c r="C1545" s="201"/>
      <c r="D1545" s="104"/>
      <c r="E1545" s="104"/>
      <c r="F1545" s="104"/>
      <c r="G1545" s="104"/>
      <c r="H1545" s="104"/>
    </row>
    <row r="1546" spans="1:8" ht="35.1" customHeight="1">
      <c r="A1546" s="211"/>
      <c r="B1546" s="104"/>
      <c r="C1546" s="201"/>
      <c r="D1546" s="104"/>
      <c r="E1546" s="104"/>
      <c r="F1546" s="104"/>
      <c r="G1546" s="104"/>
      <c r="H1546" s="104"/>
    </row>
    <row r="1547" spans="1:8" ht="35.1" customHeight="1">
      <c r="A1547" s="211"/>
      <c r="B1547" s="104"/>
      <c r="C1547" s="201"/>
      <c r="D1547" s="104"/>
      <c r="E1547" s="104"/>
      <c r="F1547" s="104"/>
      <c r="G1547" s="104"/>
      <c r="H1547" s="104"/>
    </row>
    <row r="1548" spans="1:8" ht="35.1" customHeight="1">
      <c r="A1548" s="211"/>
      <c r="B1548" s="104"/>
      <c r="C1548" s="201"/>
      <c r="D1548" s="104"/>
      <c r="E1548" s="104"/>
      <c r="F1548" s="104"/>
      <c r="G1548" s="104"/>
      <c r="H1548" s="104"/>
    </row>
    <row r="1549" spans="1:8" ht="35.1" customHeight="1">
      <c r="A1549" s="211"/>
      <c r="B1549" s="104"/>
      <c r="C1549" s="201"/>
      <c r="D1549" s="104"/>
      <c r="E1549" s="104"/>
      <c r="F1549" s="104"/>
      <c r="G1549" s="104"/>
      <c r="H1549" s="104"/>
    </row>
    <row r="1550" spans="1:8" ht="35.1" customHeight="1">
      <c r="A1550" s="211"/>
      <c r="B1550" s="104"/>
      <c r="C1550" s="201"/>
      <c r="D1550" s="104"/>
      <c r="E1550" s="104"/>
      <c r="F1550" s="104"/>
      <c r="G1550" s="104"/>
      <c r="H1550" s="104"/>
    </row>
    <row r="1551" spans="1:8" ht="35.1" customHeight="1">
      <c r="A1551" s="211"/>
      <c r="B1551" s="104"/>
      <c r="C1551" s="201"/>
      <c r="D1551" s="104"/>
      <c r="E1551" s="104"/>
      <c r="F1551" s="104"/>
      <c r="G1551" s="104"/>
      <c r="H1551" s="104"/>
    </row>
    <row r="1552" spans="1:8" ht="35.1" customHeight="1">
      <c r="A1552" s="211"/>
      <c r="B1552" s="104"/>
      <c r="C1552" s="201"/>
      <c r="D1552" s="104"/>
      <c r="E1552" s="104"/>
      <c r="F1552" s="104"/>
      <c r="G1552" s="104"/>
      <c r="H1552" s="104"/>
    </row>
    <row r="1553" spans="1:8" ht="35.1" customHeight="1">
      <c r="A1553" s="211"/>
      <c r="B1553" s="104"/>
      <c r="C1553" s="201"/>
      <c r="D1553" s="104"/>
      <c r="E1553" s="104"/>
      <c r="F1553" s="104"/>
      <c r="G1553" s="104"/>
      <c r="H1553" s="104"/>
    </row>
    <row r="1554" spans="1:8" ht="35.1" customHeight="1">
      <c r="A1554" s="211"/>
      <c r="B1554" s="104"/>
      <c r="C1554" s="201"/>
      <c r="D1554" s="104"/>
      <c r="E1554" s="104"/>
      <c r="F1554" s="104"/>
      <c r="G1554" s="104"/>
      <c r="H1554" s="104"/>
    </row>
    <row r="1555" spans="1:8" ht="35.1" customHeight="1">
      <c r="A1555" s="211"/>
      <c r="B1555" s="104"/>
      <c r="C1555" s="201"/>
      <c r="D1555" s="104"/>
      <c r="E1555" s="104"/>
      <c r="F1555" s="104"/>
      <c r="G1555" s="104"/>
      <c r="H1555" s="104"/>
    </row>
    <row r="1556" spans="1:8" ht="35.1" customHeight="1">
      <c r="A1556" s="211"/>
      <c r="B1556" s="104"/>
      <c r="C1556" s="201"/>
      <c r="D1556" s="104"/>
      <c r="E1556" s="104"/>
      <c r="F1556" s="104"/>
      <c r="G1556" s="104"/>
      <c r="H1556" s="104"/>
    </row>
    <row r="1557" spans="1:8" ht="35.1" customHeight="1">
      <c r="A1557" s="211"/>
      <c r="B1557" s="104"/>
      <c r="C1557" s="201"/>
      <c r="D1557" s="104"/>
      <c r="E1557" s="104"/>
      <c r="F1557" s="104"/>
      <c r="G1557" s="104"/>
      <c r="H1557" s="104"/>
    </row>
    <row r="1558" spans="1:8" ht="35.1" customHeight="1">
      <c r="A1558" s="211"/>
      <c r="B1558" s="104"/>
      <c r="C1558" s="201"/>
      <c r="D1558" s="104"/>
      <c r="E1558" s="104"/>
      <c r="F1558" s="104"/>
      <c r="G1558" s="104"/>
      <c r="H1558" s="104"/>
    </row>
    <row r="1559" spans="1:8" ht="35.1" customHeight="1">
      <c r="A1559" s="211"/>
      <c r="B1559" s="104"/>
      <c r="C1559" s="201"/>
      <c r="D1559" s="104"/>
      <c r="E1559" s="104"/>
      <c r="F1559" s="104"/>
      <c r="G1559" s="104"/>
      <c r="H1559" s="104"/>
    </row>
    <row r="1560" spans="1:8" ht="35.1" customHeight="1">
      <c r="A1560" s="211"/>
      <c r="B1560" s="104"/>
      <c r="C1560" s="201"/>
      <c r="D1560" s="104"/>
      <c r="E1560" s="104"/>
      <c r="F1560" s="104"/>
      <c r="G1560" s="104"/>
      <c r="H1560" s="104"/>
    </row>
    <row r="1561" spans="1:8" ht="35.1" customHeight="1">
      <c r="A1561" s="211"/>
      <c r="B1561" s="104"/>
      <c r="C1561" s="201"/>
      <c r="D1561" s="104"/>
      <c r="E1561" s="104"/>
      <c r="F1561" s="104"/>
      <c r="G1561" s="104"/>
      <c r="H1561" s="104"/>
    </row>
    <row r="1562" spans="1:8" ht="35.1" customHeight="1">
      <c r="A1562" s="211"/>
      <c r="B1562" s="104"/>
      <c r="C1562" s="201"/>
      <c r="D1562" s="104"/>
      <c r="E1562" s="104"/>
      <c r="F1562" s="104"/>
      <c r="G1562" s="104"/>
      <c r="H1562" s="104"/>
    </row>
    <row r="1563" spans="1:8" ht="35.1" customHeight="1">
      <c r="A1563" s="211"/>
      <c r="B1563" s="104"/>
      <c r="C1563" s="201"/>
      <c r="D1563" s="104"/>
      <c r="E1563" s="104"/>
      <c r="F1563" s="104"/>
      <c r="G1563" s="104"/>
      <c r="H1563" s="104"/>
    </row>
    <row r="1564" spans="1:8" ht="35.1" customHeight="1">
      <c r="A1564" s="211"/>
      <c r="B1564" s="104"/>
      <c r="C1564" s="201"/>
      <c r="D1564" s="104"/>
      <c r="E1564" s="104"/>
      <c r="F1564" s="104"/>
      <c r="G1564" s="104"/>
      <c r="H1564" s="104"/>
    </row>
    <row r="1565" spans="1:8" ht="35.1" customHeight="1">
      <c r="A1565" s="211"/>
      <c r="B1565" s="104"/>
      <c r="C1565" s="201"/>
      <c r="D1565" s="104"/>
      <c r="E1565" s="104"/>
      <c r="F1565" s="104"/>
      <c r="G1565" s="104"/>
      <c r="H1565" s="104"/>
    </row>
    <row r="1566" spans="1:8" ht="35.1" customHeight="1">
      <c r="A1566" s="211"/>
      <c r="B1566" s="104"/>
      <c r="C1566" s="201"/>
      <c r="D1566" s="104"/>
      <c r="E1566" s="104"/>
      <c r="F1566" s="104"/>
      <c r="G1566" s="104"/>
      <c r="H1566" s="104"/>
    </row>
    <row r="1567" spans="1:8" ht="35.1" customHeight="1">
      <c r="A1567" s="211"/>
      <c r="B1567" s="104"/>
      <c r="C1567" s="201"/>
      <c r="D1567" s="104"/>
      <c r="E1567" s="104"/>
      <c r="F1567" s="104"/>
      <c r="G1567" s="104"/>
      <c r="H1567" s="104"/>
    </row>
    <row r="1568" spans="1:8" ht="35.1" customHeight="1">
      <c r="A1568" s="211"/>
      <c r="B1568" s="104"/>
      <c r="C1568" s="201"/>
      <c r="D1568" s="104"/>
      <c r="E1568" s="104"/>
      <c r="F1568" s="104"/>
      <c r="G1568" s="104"/>
      <c r="H1568" s="104"/>
    </row>
    <row r="1569" spans="1:8" ht="35.1" customHeight="1">
      <c r="A1569" s="211"/>
      <c r="B1569" s="104"/>
      <c r="C1569" s="201"/>
      <c r="D1569" s="104"/>
      <c r="E1569" s="104"/>
      <c r="F1569" s="104"/>
      <c r="G1569" s="104"/>
      <c r="H1569" s="104"/>
    </row>
    <row r="1570" spans="1:8" ht="35.1" customHeight="1">
      <c r="A1570" s="211"/>
      <c r="B1570" s="104"/>
      <c r="C1570" s="201"/>
      <c r="D1570" s="104"/>
      <c r="E1570" s="104"/>
      <c r="F1570" s="104"/>
      <c r="G1570" s="104"/>
      <c r="H1570" s="104"/>
    </row>
    <row r="1571" spans="1:8" ht="35.1" customHeight="1">
      <c r="A1571" s="211"/>
      <c r="B1571" s="104"/>
      <c r="C1571" s="201"/>
      <c r="D1571" s="104"/>
      <c r="E1571" s="104"/>
      <c r="F1571" s="104"/>
      <c r="G1571" s="104"/>
      <c r="H1571" s="104"/>
    </row>
    <row r="1572" spans="1:8" ht="35.1" customHeight="1">
      <c r="A1572" s="211"/>
      <c r="B1572" s="104"/>
      <c r="C1572" s="201"/>
      <c r="D1572" s="104"/>
      <c r="E1572" s="104"/>
      <c r="F1572" s="104"/>
      <c r="G1572" s="104"/>
      <c r="H1572" s="104"/>
    </row>
    <row r="1573" spans="1:8" ht="35.1" customHeight="1">
      <c r="A1573" s="211"/>
      <c r="B1573" s="104"/>
      <c r="C1573" s="201"/>
      <c r="D1573" s="104"/>
      <c r="E1573" s="104"/>
      <c r="F1573" s="104"/>
      <c r="G1573" s="104"/>
      <c r="H1573" s="104"/>
    </row>
    <row r="1574" spans="1:8" ht="35.1" customHeight="1">
      <c r="A1574" s="211"/>
      <c r="B1574" s="104"/>
      <c r="C1574" s="201"/>
      <c r="D1574" s="104"/>
      <c r="E1574" s="104"/>
      <c r="F1574" s="104"/>
      <c r="G1574" s="104"/>
      <c r="H1574" s="104"/>
    </row>
    <row r="1575" spans="1:8" ht="35.1" customHeight="1">
      <c r="A1575" s="211"/>
      <c r="B1575" s="104"/>
      <c r="C1575" s="201"/>
      <c r="D1575" s="104"/>
      <c r="E1575" s="104"/>
      <c r="F1575" s="104"/>
      <c r="G1575" s="104"/>
      <c r="H1575" s="104"/>
    </row>
    <row r="1576" spans="1:8" ht="35.1" customHeight="1">
      <c r="A1576" s="211"/>
      <c r="B1576" s="104"/>
      <c r="C1576" s="201"/>
      <c r="D1576" s="104"/>
      <c r="E1576" s="104"/>
      <c r="F1576" s="104"/>
      <c r="G1576" s="104"/>
      <c r="H1576" s="104"/>
    </row>
    <row r="1577" spans="1:8" ht="35.1" customHeight="1">
      <c r="A1577" s="211"/>
      <c r="B1577" s="104"/>
      <c r="C1577" s="201"/>
      <c r="D1577" s="104"/>
      <c r="E1577" s="104"/>
      <c r="F1577" s="104"/>
      <c r="G1577" s="104"/>
      <c r="H1577" s="104"/>
    </row>
    <row r="1578" spans="1:8" ht="35.1" customHeight="1">
      <c r="A1578" s="211"/>
      <c r="B1578" s="104"/>
      <c r="C1578" s="201"/>
      <c r="D1578" s="104"/>
      <c r="E1578" s="104"/>
      <c r="F1578" s="104"/>
      <c r="G1578" s="104"/>
      <c r="H1578" s="104"/>
    </row>
    <row r="1579" spans="1:8" ht="35.1" customHeight="1">
      <c r="A1579" s="211"/>
      <c r="B1579" s="104"/>
      <c r="C1579" s="201"/>
      <c r="D1579" s="104"/>
      <c r="E1579" s="104"/>
      <c r="F1579" s="104"/>
      <c r="G1579" s="104"/>
      <c r="H1579" s="104"/>
    </row>
    <row r="1580" spans="1:8" ht="35.1" customHeight="1">
      <c r="A1580" s="211"/>
      <c r="B1580" s="104"/>
      <c r="C1580" s="201"/>
      <c r="D1580" s="104"/>
      <c r="E1580" s="104"/>
      <c r="F1580" s="104"/>
      <c r="G1580" s="104"/>
      <c r="H1580" s="104"/>
    </row>
    <row r="1581" spans="1:8" ht="35.1" customHeight="1">
      <c r="A1581" s="211"/>
      <c r="B1581" s="104"/>
      <c r="C1581" s="201"/>
      <c r="D1581" s="104"/>
      <c r="E1581" s="104"/>
      <c r="F1581" s="104"/>
      <c r="G1581" s="104"/>
      <c r="H1581" s="104"/>
    </row>
    <row r="1582" spans="1:8" ht="35.1" customHeight="1">
      <c r="A1582" s="211"/>
      <c r="B1582" s="104"/>
      <c r="C1582" s="201"/>
      <c r="D1582" s="104"/>
      <c r="E1582" s="104"/>
      <c r="F1582" s="104"/>
      <c r="G1582" s="104"/>
      <c r="H1582" s="104"/>
    </row>
    <row r="1583" spans="1:8" ht="35.1" customHeight="1">
      <c r="A1583" s="211"/>
      <c r="B1583" s="104"/>
      <c r="C1583" s="201"/>
      <c r="D1583" s="104"/>
      <c r="E1583" s="104"/>
      <c r="F1583" s="104"/>
      <c r="G1583" s="104"/>
      <c r="H1583" s="104"/>
    </row>
    <row r="1584" spans="1:8" ht="35.1" customHeight="1">
      <c r="A1584" s="211"/>
      <c r="B1584" s="104"/>
      <c r="C1584" s="201"/>
      <c r="D1584" s="104"/>
      <c r="E1584" s="104"/>
      <c r="F1584" s="104"/>
      <c r="G1584" s="104"/>
      <c r="H1584" s="104"/>
    </row>
    <row r="1585" spans="1:8" ht="35.1" customHeight="1">
      <c r="A1585" s="211"/>
      <c r="B1585" s="104"/>
      <c r="C1585" s="201"/>
      <c r="D1585" s="104"/>
      <c r="E1585" s="104"/>
      <c r="F1585" s="104"/>
      <c r="G1585" s="104"/>
      <c r="H1585" s="104"/>
    </row>
    <row r="1586" spans="1:8" ht="35.1" customHeight="1">
      <c r="A1586" s="211"/>
      <c r="B1586" s="104"/>
      <c r="C1586" s="201"/>
      <c r="D1586" s="104"/>
      <c r="E1586" s="104"/>
      <c r="F1586" s="104"/>
      <c r="G1586" s="104"/>
      <c r="H1586" s="104"/>
    </row>
    <row r="1587" spans="1:8" ht="35.1" customHeight="1">
      <c r="A1587" s="211"/>
      <c r="B1587" s="104"/>
      <c r="C1587" s="201"/>
      <c r="D1587" s="104"/>
      <c r="E1587" s="104"/>
      <c r="F1587" s="104"/>
      <c r="G1587" s="104"/>
      <c r="H1587" s="104"/>
    </row>
    <row r="1588" spans="1:8" ht="35.1" customHeight="1">
      <c r="A1588" s="211"/>
      <c r="B1588" s="104"/>
      <c r="C1588" s="201"/>
      <c r="D1588" s="104"/>
      <c r="E1588" s="104"/>
      <c r="F1588" s="104"/>
      <c r="G1588" s="104"/>
      <c r="H1588" s="104"/>
    </row>
    <row r="1589" spans="1:8" ht="35.1" customHeight="1">
      <c r="A1589" s="211"/>
      <c r="B1589" s="104"/>
      <c r="C1589" s="201"/>
      <c r="D1589" s="104"/>
      <c r="E1589" s="104"/>
      <c r="F1589" s="104"/>
      <c r="G1589" s="104"/>
      <c r="H1589" s="104"/>
    </row>
    <row r="1590" spans="1:8" ht="35.1" customHeight="1">
      <c r="A1590" s="211"/>
      <c r="B1590" s="104"/>
      <c r="C1590" s="201"/>
      <c r="D1590" s="104"/>
      <c r="E1590" s="104"/>
      <c r="F1590" s="104"/>
      <c r="G1590" s="104"/>
      <c r="H1590" s="104"/>
    </row>
    <row r="1591" spans="1:8" ht="35.1" customHeight="1">
      <c r="A1591" s="211"/>
      <c r="B1591" s="104"/>
      <c r="C1591" s="201"/>
      <c r="D1591" s="104"/>
      <c r="E1591" s="104"/>
      <c r="F1591" s="104"/>
      <c r="G1591" s="104"/>
      <c r="H1591" s="104"/>
    </row>
    <row r="1592" spans="1:8" ht="35.1" customHeight="1">
      <c r="A1592" s="211"/>
      <c r="B1592" s="104"/>
      <c r="C1592" s="201"/>
      <c r="D1592" s="104"/>
      <c r="E1592" s="104"/>
      <c r="F1592" s="104"/>
      <c r="G1592" s="104"/>
      <c r="H1592" s="104"/>
    </row>
    <row r="1593" spans="1:8" ht="35.1" customHeight="1">
      <c r="A1593" s="211"/>
      <c r="B1593" s="104"/>
      <c r="C1593" s="201"/>
      <c r="D1593" s="104"/>
      <c r="E1593" s="104"/>
      <c r="F1593" s="104"/>
      <c r="G1593" s="104"/>
      <c r="H1593" s="104"/>
    </row>
    <row r="1594" spans="1:8" ht="35.1" customHeight="1">
      <c r="A1594" s="211"/>
      <c r="B1594" s="104"/>
      <c r="C1594" s="201"/>
      <c r="D1594" s="104"/>
      <c r="E1594" s="104"/>
      <c r="F1594" s="104"/>
      <c r="G1594" s="104"/>
      <c r="H1594" s="104"/>
    </row>
    <row r="1595" spans="1:8" ht="35.1" customHeight="1">
      <c r="A1595" s="211"/>
      <c r="B1595" s="104"/>
      <c r="C1595" s="201"/>
      <c r="D1595" s="104"/>
      <c r="E1595" s="104"/>
      <c r="F1595" s="104"/>
      <c r="G1595" s="104"/>
      <c r="H1595" s="104"/>
    </row>
    <row r="1596" spans="1:8" ht="35.1" customHeight="1">
      <c r="A1596" s="211"/>
      <c r="B1596" s="104"/>
      <c r="C1596" s="201"/>
      <c r="D1596" s="104"/>
      <c r="E1596" s="104"/>
      <c r="F1596" s="104"/>
      <c r="G1596" s="104"/>
      <c r="H1596" s="104"/>
    </row>
    <row r="1597" spans="1:8" ht="35.1" customHeight="1">
      <c r="A1597" s="211"/>
      <c r="B1597" s="104"/>
      <c r="C1597" s="201"/>
      <c r="D1597" s="104"/>
      <c r="E1597" s="104"/>
      <c r="F1597" s="104"/>
      <c r="G1597" s="104"/>
      <c r="H1597" s="104"/>
    </row>
    <row r="1598" spans="1:8" ht="35.1" customHeight="1">
      <c r="A1598" s="211"/>
      <c r="B1598" s="104"/>
      <c r="C1598" s="201"/>
      <c r="D1598" s="104"/>
      <c r="E1598" s="104"/>
      <c r="F1598" s="104"/>
      <c r="G1598" s="104"/>
      <c r="H1598" s="104"/>
    </row>
    <row r="1599" spans="1:8" ht="35.1" customHeight="1">
      <c r="A1599" s="211"/>
      <c r="B1599" s="104"/>
      <c r="C1599" s="201"/>
      <c r="D1599" s="104"/>
      <c r="E1599" s="104"/>
      <c r="F1599" s="104"/>
      <c r="G1599" s="104"/>
      <c r="H1599" s="104"/>
    </row>
    <row r="1600" spans="1:8" ht="35.1" customHeight="1">
      <c r="A1600" s="211"/>
      <c r="B1600" s="104"/>
      <c r="C1600" s="201"/>
      <c r="D1600" s="104"/>
      <c r="E1600" s="104"/>
      <c r="F1600" s="104"/>
      <c r="G1600" s="104"/>
      <c r="H1600" s="104"/>
    </row>
    <row r="1601" spans="1:8" ht="35.1" customHeight="1">
      <c r="A1601" s="211"/>
      <c r="B1601" s="104"/>
      <c r="C1601" s="201"/>
      <c r="D1601" s="104"/>
      <c r="E1601" s="104"/>
      <c r="F1601" s="104"/>
      <c r="G1601" s="104"/>
      <c r="H1601" s="104"/>
    </row>
    <row r="1602" spans="1:8" ht="35.1" customHeight="1">
      <c r="A1602" s="211"/>
      <c r="B1602" s="104"/>
      <c r="C1602" s="201"/>
      <c r="D1602" s="104"/>
      <c r="E1602" s="104"/>
      <c r="F1602" s="104"/>
      <c r="G1602" s="104"/>
      <c r="H1602" s="104"/>
    </row>
    <row r="1603" spans="1:8" ht="35.1" customHeight="1">
      <c r="A1603" s="211"/>
      <c r="B1603" s="104"/>
      <c r="C1603" s="201"/>
      <c r="D1603" s="104"/>
      <c r="E1603" s="104"/>
      <c r="F1603" s="104"/>
      <c r="G1603" s="104"/>
      <c r="H1603" s="104"/>
    </row>
    <row r="1604" spans="1:8" ht="35.1" customHeight="1">
      <c r="A1604" s="211"/>
      <c r="B1604" s="104"/>
      <c r="C1604" s="201"/>
      <c r="D1604" s="104"/>
      <c r="E1604" s="104"/>
      <c r="F1604" s="104"/>
      <c r="G1604" s="104"/>
      <c r="H1604" s="104"/>
    </row>
    <row r="1605" spans="1:8" ht="35.1" customHeight="1">
      <c r="A1605" s="211"/>
      <c r="B1605" s="104"/>
      <c r="C1605" s="201"/>
      <c r="D1605" s="104"/>
      <c r="E1605" s="104"/>
      <c r="F1605" s="104"/>
      <c r="G1605" s="104"/>
      <c r="H1605" s="104"/>
    </row>
    <row r="1606" spans="1:8" ht="35.1" customHeight="1">
      <c r="A1606" s="211"/>
      <c r="B1606" s="104"/>
      <c r="C1606" s="201"/>
      <c r="D1606" s="104"/>
      <c r="E1606" s="104"/>
      <c r="F1606" s="104"/>
      <c r="G1606" s="104"/>
      <c r="H1606" s="104"/>
    </row>
    <row r="1607" spans="1:8" ht="35.1" customHeight="1">
      <c r="A1607" s="211"/>
      <c r="B1607" s="104"/>
      <c r="C1607" s="201"/>
      <c r="D1607" s="104"/>
      <c r="E1607" s="104"/>
      <c r="F1607" s="104"/>
      <c r="G1607" s="104"/>
      <c r="H1607" s="104"/>
    </row>
    <row r="1608" spans="1:8" ht="35.1" customHeight="1">
      <c r="A1608" s="211"/>
      <c r="B1608" s="104"/>
      <c r="C1608" s="201"/>
      <c r="D1608" s="104"/>
      <c r="E1608" s="104"/>
      <c r="F1608" s="104"/>
      <c r="G1608" s="104"/>
      <c r="H1608" s="104"/>
    </row>
    <row r="1609" spans="1:8" ht="35.1" customHeight="1">
      <c r="A1609" s="211"/>
      <c r="B1609" s="104"/>
      <c r="C1609" s="201"/>
      <c r="D1609" s="104"/>
      <c r="E1609" s="104"/>
      <c r="F1609" s="104"/>
      <c r="G1609" s="104"/>
      <c r="H1609" s="104"/>
    </row>
    <row r="1610" spans="1:8" ht="35.1" customHeight="1">
      <c r="A1610" s="211"/>
      <c r="B1610" s="104"/>
      <c r="C1610" s="201"/>
      <c r="D1610" s="104"/>
      <c r="E1610" s="104"/>
      <c r="F1610" s="104"/>
      <c r="G1610" s="104"/>
      <c r="H1610" s="104"/>
    </row>
    <row r="1611" spans="1:8" ht="35.1" customHeight="1">
      <c r="A1611" s="211"/>
      <c r="B1611" s="104"/>
      <c r="C1611" s="201"/>
      <c r="D1611" s="104"/>
      <c r="E1611" s="104"/>
      <c r="F1611" s="104"/>
      <c r="G1611" s="104"/>
      <c r="H1611" s="104"/>
    </row>
    <row r="1612" spans="1:8" ht="35.1" customHeight="1">
      <c r="A1612" s="211"/>
      <c r="B1612" s="104"/>
      <c r="C1612" s="201"/>
      <c r="D1612" s="104"/>
      <c r="E1612" s="104"/>
      <c r="F1612" s="104"/>
      <c r="G1612" s="104"/>
      <c r="H1612" s="104"/>
    </row>
    <row r="1613" spans="1:8" ht="35.1" customHeight="1">
      <c r="A1613" s="211"/>
      <c r="B1613" s="104"/>
      <c r="C1613" s="201"/>
      <c r="D1613" s="104"/>
      <c r="E1613" s="104"/>
      <c r="F1613" s="104"/>
      <c r="G1613" s="104"/>
      <c r="H1613" s="104"/>
    </row>
    <row r="1614" spans="1:8" ht="35.1" customHeight="1">
      <c r="A1614" s="211"/>
      <c r="B1614" s="104"/>
      <c r="C1614" s="201"/>
      <c r="D1614" s="104"/>
      <c r="E1614" s="104"/>
      <c r="F1614" s="104"/>
      <c r="G1614" s="104"/>
      <c r="H1614" s="104"/>
    </row>
    <row r="1615" spans="1:8" ht="35.1" customHeight="1">
      <c r="A1615" s="211"/>
      <c r="B1615" s="104"/>
      <c r="C1615" s="201"/>
      <c r="D1615" s="104"/>
      <c r="E1615" s="104"/>
      <c r="F1615" s="104"/>
      <c r="G1615" s="104"/>
      <c r="H1615" s="104"/>
    </row>
    <row r="1616" spans="1:8" ht="35.1" customHeight="1">
      <c r="A1616" s="211"/>
      <c r="B1616" s="104"/>
      <c r="C1616" s="201"/>
      <c r="D1616" s="104"/>
      <c r="E1616" s="104"/>
      <c r="F1616" s="104"/>
      <c r="G1616" s="104"/>
      <c r="H1616" s="104"/>
    </row>
    <row r="1617" spans="1:8" ht="35.1" customHeight="1">
      <c r="A1617" s="211"/>
      <c r="B1617" s="104"/>
      <c r="C1617" s="201"/>
      <c r="D1617" s="104"/>
      <c r="E1617" s="104"/>
      <c r="F1617" s="104"/>
      <c r="G1617" s="104"/>
      <c r="H1617" s="104"/>
    </row>
    <row r="1618" spans="1:8" ht="35.1" customHeight="1">
      <c r="A1618" s="211"/>
      <c r="B1618" s="104"/>
      <c r="C1618" s="201"/>
      <c r="D1618" s="104"/>
      <c r="E1618" s="104"/>
      <c r="F1618" s="104"/>
      <c r="G1618" s="104"/>
      <c r="H1618" s="104"/>
    </row>
    <row r="1619" spans="1:8" ht="35.1" customHeight="1">
      <c r="A1619" s="211"/>
      <c r="B1619" s="104"/>
      <c r="C1619" s="201"/>
      <c r="D1619" s="104"/>
      <c r="E1619" s="104"/>
      <c r="F1619" s="104"/>
      <c r="G1619" s="104"/>
      <c r="H1619" s="104"/>
    </row>
    <row r="1620" spans="1:8" ht="35.1" customHeight="1">
      <c r="A1620" s="211"/>
      <c r="B1620" s="104"/>
      <c r="C1620" s="201"/>
      <c r="D1620" s="104"/>
      <c r="E1620" s="104"/>
      <c r="F1620" s="104"/>
      <c r="G1620" s="104"/>
      <c r="H1620" s="104"/>
    </row>
    <row r="1621" spans="1:8" ht="35.1" customHeight="1">
      <c r="A1621" s="211"/>
      <c r="B1621" s="104"/>
      <c r="C1621" s="201"/>
      <c r="D1621" s="104"/>
      <c r="E1621" s="104"/>
      <c r="F1621" s="104"/>
      <c r="G1621" s="104"/>
      <c r="H1621" s="104"/>
    </row>
    <row r="1622" spans="1:8" ht="35.1" customHeight="1">
      <c r="A1622" s="211"/>
      <c r="B1622" s="104"/>
      <c r="C1622" s="201"/>
      <c r="D1622" s="104"/>
      <c r="E1622" s="104"/>
      <c r="F1622" s="104"/>
      <c r="G1622" s="104"/>
      <c r="H1622" s="104"/>
    </row>
    <row r="1623" spans="1:8" ht="35.1" customHeight="1">
      <c r="A1623" s="211"/>
      <c r="B1623" s="104"/>
      <c r="C1623" s="201"/>
      <c r="D1623" s="104"/>
      <c r="E1623" s="104"/>
      <c r="F1623" s="104"/>
      <c r="G1623" s="104"/>
      <c r="H1623" s="104"/>
    </row>
    <row r="1624" spans="1:8" ht="35.1" customHeight="1">
      <c r="A1624" s="211"/>
      <c r="B1624" s="104"/>
      <c r="C1624" s="201"/>
      <c r="D1624" s="104"/>
      <c r="E1624" s="104"/>
      <c r="F1624" s="104"/>
      <c r="G1624" s="104"/>
      <c r="H1624" s="104"/>
    </row>
    <row r="1625" spans="1:8" ht="35.1" customHeight="1">
      <c r="A1625" s="211"/>
      <c r="B1625" s="104"/>
      <c r="C1625" s="201"/>
      <c r="D1625" s="104"/>
      <c r="E1625" s="104"/>
      <c r="F1625" s="104"/>
      <c r="G1625" s="104"/>
      <c r="H1625" s="104"/>
    </row>
    <row r="1626" spans="1:8" ht="35.1" customHeight="1">
      <c r="A1626" s="211"/>
      <c r="B1626" s="104"/>
      <c r="C1626" s="201"/>
      <c r="D1626" s="104"/>
      <c r="E1626" s="104"/>
      <c r="F1626" s="104"/>
      <c r="G1626" s="104"/>
      <c r="H1626" s="104"/>
    </row>
    <row r="1627" spans="1:8" ht="35.1" customHeight="1">
      <c r="A1627" s="211"/>
      <c r="B1627" s="104"/>
      <c r="C1627" s="201"/>
      <c r="D1627" s="104"/>
      <c r="E1627" s="104"/>
      <c r="F1627" s="104"/>
      <c r="G1627" s="104"/>
      <c r="H1627" s="104"/>
    </row>
    <row r="1628" spans="1:8" ht="35.1" customHeight="1">
      <c r="A1628" s="211"/>
      <c r="B1628" s="104"/>
      <c r="C1628" s="201"/>
      <c r="D1628" s="104"/>
      <c r="E1628" s="104"/>
      <c r="F1628" s="104"/>
      <c r="G1628" s="104"/>
      <c r="H1628" s="104"/>
    </row>
    <row r="1629" spans="1:8" ht="35.1" customHeight="1">
      <c r="A1629" s="211"/>
      <c r="B1629" s="104"/>
      <c r="C1629" s="201"/>
      <c r="D1629" s="104"/>
      <c r="E1629" s="104"/>
      <c r="F1629" s="104"/>
      <c r="G1629" s="104"/>
      <c r="H1629" s="104"/>
    </row>
    <row r="1630" spans="1:8" ht="35.1" customHeight="1">
      <c r="A1630" s="211"/>
      <c r="B1630" s="104"/>
      <c r="C1630" s="201"/>
      <c r="D1630" s="104"/>
      <c r="E1630" s="104"/>
      <c r="F1630" s="104"/>
      <c r="G1630" s="104"/>
      <c r="H1630" s="104"/>
    </row>
    <row r="1631" spans="1:8" ht="35.1" customHeight="1">
      <c r="A1631" s="211"/>
      <c r="B1631" s="104"/>
      <c r="C1631" s="201"/>
      <c r="D1631" s="104"/>
      <c r="E1631" s="104"/>
      <c r="F1631" s="104"/>
      <c r="G1631" s="104"/>
      <c r="H1631" s="104"/>
    </row>
    <row r="1632" spans="1:8" ht="35.1" customHeight="1">
      <c r="A1632" s="211"/>
      <c r="B1632" s="104"/>
      <c r="C1632" s="201"/>
      <c r="D1632" s="104"/>
      <c r="E1632" s="104"/>
      <c r="F1632" s="104"/>
      <c r="G1632" s="104"/>
      <c r="H1632" s="104"/>
    </row>
    <row r="1633" spans="1:8" ht="35.1" customHeight="1">
      <c r="A1633" s="211"/>
      <c r="B1633" s="104"/>
      <c r="C1633" s="201"/>
      <c r="D1633" s="104"/>
      <c r="E1633" s="104"/>
      <c r="F1633" s="104"/>
      <c r="G1633" s="104"/>
      <c r="H1633" s="104"/>
    </row>
    <row r="1634" spans="1:8" ht="35.1" customHeight="1">
      <c r="A1634" s="211"/>
      <c r="B1634" s="104"/>
      <c r="C1634" s="201"/>
      <c r="D1634" s="104"/>
      <c r="E1634" s="104"/>
      <c r="F1634" s="104"/>
      <c r="G1634" s="104"/>
      <c r="H1634" s="104"/>
    </row>
    <row r="1635" spans="1:8" ht="35.1" customHeight="1">
      <c r="A1635" s="211"/>
      <c r="B1635" s="104"/>
      <c r="C1635" s="201"/>
      <c r="D1635" s="104"/>
      <c r="E1635" s="104"/>
      <c r="F1635" s="104"/>
      <c r="G1635" s="104"/>
      <c r="H1635" s="104"/>
    </row>
    <row r="1636" spans="1:8" ht="35.1" customHeight="1">
      <c r="A1636" s="211"/>
      <c r="B1636" s="104"/>
      <c r="C1636" s="201"/>
      <c r="D1636" s="104"/>
      <c r="E1636" s="104"/>
      <c r="F1636" s="104"/>
      <c r="G1636" s="104"/>
      <c r="H1636" s="104"/>
    </row>
    <row r="1637" spans="1:8" ht="35.1" customHeight="1">
      <c r="A1637" s="211"/>
      <c r="B1637" s="104"/>
      <c r="C1637" s="201"/>
      <c r="D1637" s="104"/>
      <c r="E1637" s="104"/>
      <c r="F1637" s="104"/>
      <c r="G1637" s="104"/>
      <c r="H1637" s="104"/>
    </row>
    <row r="1638" spans="1:8" ht="35.1" customHeight="1">
      <c r="A1638" s="211"/>
      <c r="B1638" s="104"/>
      <c r="C1638" s="201"/>
      <c r="D1638" s="104"/>
      <c r="E1638" s="104"/>
      <c r="F1638" s="104"/>
      <c r="G1638" s="104"/>
      <c r="H1638" s="104"/>
    </row>
    <row r="1639" spans="1:8" ht="35.1" customHeight="1">
      <c r="A1639" s="211"/>
      <c r="B1639" s="104"/>
      <c r="C1639" s="201"/>
      <c r="D1639" s="104"/>
      <c r="E1639" s="104"/>
      <c r="F1639" s="104"/>
      <c r="G1639" s="104"/>
      <c r="H1639" s="104"/>
    </row>
    <row r="1640" spans="1:8" ht="35.1" customHeight="1">
      <c r="A1640" s="211"/>
      <c r="B1640" s="104"/>
      <c r="C1640" s="201"/>
      <c r="D1640" s="104"/>
      <c r="E1640" s="104"/>
      <c r="F1640" s="104"/>
      <c r="G1640" s="104"/>
      <c r="H1640" s="104"/>
    </row>
    <row r="1641" spans="1:8" ht="35.1" customHeight="1">
      <c r="A1641" s="211"/>
      <c r="B1641" s="104"/>
      <c r="C1641" s="201"/>
      <c r="D1641" s="104"/>
      <c r="E1641" s="104"/>
      <c r="F1641" s="104"/>
      <c r="G1641" s="104"/>
      <c r="H1641" s="104"/>
    </row>
    <row r="1642" spans="1:8" ht="35.1" customHeight="1">
      <c r="A1642" s="211"/>
      <c r="B1642" s="104"/>
      <c r="C1642" s="201"/>
      <c r="D1642" s="104"/>
      <c r="E1642" s="104"/>
      <c r="F1642" s="104"/>
      <c r="G1642" s="104"/>
      <c r="H1642" s="104"/>
    </row>
    <row r="1643" spans="1:8" ht="35.1" customHeight="1">
      <c r="A1643" s="211"/>
      <c r="B1643" s="104"/>
      <c r="C1643" s="201"/>
      <c r="D1643" s="104"/>
      <c r="E1643" s="104"/>
      <c r="F1643" s="104"/>
      <c r="G1643" s="104"/>
      <c r="H1643" s="104"/>
    </row>
    <row r="1644" spans="1:8" ht="35.1" customHeight="1">
      <c r="A1644" s="211"/>
      <c r="B1644" s="104"/>
      <c r="C1644" s="201"/>
      <c r="D1644" s="104"/>
      <c r="E1644" s="104"/>
      <c r="F1644" s="104"/>
      <c r="G1644" s="104"/>
      <c r="H1644" s="104"/>
    </row>
    <row r="1645" spans="1:8" ht="35.1" customHeight="1">
      <c r="A1645" s="211"/>
      <c r="B1645" s="104"/>
      <c r="C1645" s="201"/>
      <c r="D1645" s="104"/>
      <c r="E1645" s="104"/>
      <c r="F1645" s="104"/>
      <c r="G1645" s="104"/>
      <c r="H1645" s="104"/>
    </row>
    <row r="1646" spans="1:8" ht="35.1" customHeight="1">
      <c r="A1646" s="211"/>
      <c r="B1646" s="104"/>
      <c r="C1646" s="201"/>
      <c r="D1646" s="104"/>
      <c r="E1646" s="104"/>
      <c r="F1646" s="104"/>
      <c r="G1646" s="104"/>
      <c r="H1646" s="104"/>
    </row>
    <row r="1647" spans="1:8" ht="35.1" customHeight="1">
      <c r="A1647" s="211"/>
      <c r="B1647" s="104"/>
      <c r="C1647" s="201"/>
      <c r="D1647" s="104"/>
      <c r="E1647" s="104"/>
      <c r="F1647" s="104"/>
      <c r="G1647" s="104"/>
      <c r="H1647" s="104"/>
    </row>
    <row r="1648" spans="1:8" ht="35.1" customHeight="1">
      <c r="A1648" s="211"/>
      <c r="B1648" s="104"/>
      <c r="C1648" s="201"/>
      <c r="D1648" s="104"/>
      <c r="E1648" s="104"/>
      <c r="F1648" s="104"/>
      <c r="G1648" s="104"/>
      <c r="H1648" s="104"/>
    </row>
    <row r="1649" spans="1:8" ht="35.1" customHeight="1">
      <c r="A1649" s="211"/>
      <c r="B1649" s="104"/>
      <c r="C1649" s="201"/>
      <c r="D1649" s="104"/>
      <c r="E1649" s="104"/>
      <c r="F1649" s="104"/>
      <c r="G1649" s="104"/>
      <c r="H1649" s="104"/>
    </row>
    <row r="1650" spans="1:8" ht="35.1" customHeight="1">
      <c r="A1650" s="211"/>
      <c r="B1650" s="104"/>
      <c r="C1650" s="201"/>
      <c r="D1650" s="104"/>
      <c r="E1650" s="104"/>
      <c r="F1650" s="104"/>
      <c r="G1650" s="104"/>
      <c r="H1650" s="104"/>
    </row>
    <row r="1651" spans="1:8" ht="35.1" customHeight="1">
      <c r="A1651" s="211"/>
      <c r="B1651" s="104"/>
      <c r="C1651" s="201"/>
      <c r="D1651" s="104"/>
      <c r="E1651" s="104"/>
      <c r="F1651" s="104"/>
      <c r="G1651" s="104"/>
      <c r="H1651" s="104"/>
    </row>
    <row r="1652" spans="1:8" ht="35.1" customHeight="1">
      <c r="A1652" s="211"/>
      <c r="B1652" s="104"/>
      <c r="C1652" s="201"/>
      <c r="D1652" s="104"/>
      <c r="E1652" s="104"/>
      <c r="F1652" s="104"/>
      <c r="G1652" s="104"/>
      <c r="H1652" s="104"/>
    </row>
    <row r="1653" spans="1:8" ht="35.1" customHeight="1">
      <c r="A1653" s="211"/>
      <c r="B1653" s="104"/>
      <c r="C1653" s="201"/>
      <c r="D1653" s="104"/>
      <c r="E1653" s="104"/>
      <c r="F1653" s="104"/>
      <c r="G1653" s="104"/>
      <c r="H1653" s="104"/>
    </row>
    <row r="1654" spans="1:8" ht="35.1" customHeight="1">
      <c r="A1654" s="211"/>
      <c r="B1654" s="104"/>
      <c r="C1654" s="201"/>
      <c r="D1654" s="104"/>
      <c r="E1654" s="104"/>
      <c r="F1654" s="104"/>
      <c r="G1654" s="104"/>
      <c r="H1654" s="104"/>
    </row>
    <row r="1655" spans="1:8" ht="35.1" customHeight="1">
      <c r="A1655" s="211"/>
      <c r="B1655" s="104"/>
      <c r="C1655" s="201"/>
      <c r="D1655" s="104"/>
      <c r="E1655" s="104"/>
      <c r="F1655" s="104"/>
      <c r="G1655" s="104"/>
      <c r="H1655" s="104"/>
    </row>
    <row r="1656" spans="1:8" ht="35.1" customHeight="1">
      <c r="A1656" s="211"/>
      <c r="B1656" s="104"/>
      <c r="C1656" s="201"/>
      <c r="D1656" s="104"/>
      <c r="E1656" s="104"/>
      <c r="F1656" s="104"/>
      <c r="G1656" s="104"/>
      <c r="H1656" s="104"/>
    </row>
    <row r="1657" spans="1:8" ht="35.1" customHeight="1">
      <c r="A1657" s="211"/>
      <c r="B1657" s="104"/>
      <c r="C1657" s="201"/>
      <c r="D1657" s="104"/>
      <c r="E1657" s="104"/>
      <c r="F1657" s="104"/>
      <c r="G1657" s="104"/>
      <c r="H1657" s="104"/>
    </row>
    <row r="1658" spans="1:8" ht="35.1" customHeight="1">
      <c r="A1658" s="211"/>
      <c r="B1658" s="104"/>
      <c r="C1658" s="201"/>
      <c r="D1658" s="104"/>
      <c r="E1658" s="104"/>
      <c r="F1658" s="104"/>
      <c r="G1658" s="104"/>
      <c r="H1658" s="104"/>
    </row>
    <row r="1659" spans="1:8" ht="35.1" customHeight="1">
      <c r="A1659" s="211"/>
      <c r="B1659" s="104"/>
      <c r="C1659" s="201"/>
      <c r="D1659" s="104"/>
      <c r="E1659" s="104"/>
      <c r="F1659" s="104"/>
      <c r="G1659" s="104"/>
      <c r="H1659" s="104"/>
    </row>
    <row r="1660" spans="1:8" ht="35.1" customHeight="1">
      <c r="A1660" s="211"/>
      <c r="B1660" s="104"/>
      <c r="C1660" s="201"/>
      <c r="D1660" s="104"/>
      <c r="E1660" s="104"/>
      <c r="F1660" s="104"/>
      <c r="G1660" s="104"/>
      <c r="H1660" s="104"/>
    </row>
    <row r="1661" spans="1:8" ht="35.1" customHeight="1">
      <c r="A1661" s="211"/>
      <c r="B1661" s="104"/>
      <c r="C1661" s="201"/>
      <c r="D1661" s="104"/>
      <c r="E1661" s="104"/>
      <c r="F1661" s="104"/>
      <c r="G1661" s="104"/>
      <c r="H1661" s="104"/>
    </row>
    <row r="1662" spans="1:8" ht="35.1" customHeight="1">
      <c r="A1662" s="211"/>
      <c r="B1662" s="104"/>
      <c r="C1662" s="201"/>
      <c r="D1662" s="104"/>
      <c r="E1662" s="104"/>
      <c r="F1662" s="104"/>
      <c r="G1662" s="104"/>
      <c r="H1662" s="104"/>
    </row>
    <row r="1663" spans="1:8" ht="35.1" customHeight="1">
      <c r="A1663" s="211"/>
      <c r="B1663" s="104"/>
      <c r="C1663" s="201"/>
      <c r="D1663" s="104"/>
      <c r="E1663" s="104"/>
      <c r="F1663" s="104"/>
      <c r="G1663" s="104"/>
      <c r="H1663" s="104"/>
    </row>
    <row r="1664" spans="1:8" ht="35.1" customHeight="1">
      <c r="A1664" s="211"/>
      <c r="B1664" s="104"/>
      <c r="C1664" s="201"/>
      <c r="D1664" s="104"/>
      <c r="E1664" s="104"/>
      <c r="F1664" s="104"/>
      <c r="G1664" s="104"/>
      <c r="H1664" s="104"/>
    </row>
    <row r="1665" spans="1:8" ht="35.1" customHeight="1">
      <c r="A1665" s="211"/>
      <c r="B1665" s="104"/>
      <c r="C1665" s="201"/>
      <c r="D1665" s="104"/>
      <c r="E1665" s="104"/>
      <c r="F1665" s="104"/>
      <c r="G1665" s="104"/>
      <c r="H1665" s="104"/>
    </row>
    <row r="1666" spans="1:8" ht="35.1" customHeight="1">
      <c r="A1666" s="211"/>
      <c r="B1666" s="104"/>
      <c r="C1666" s="201"/>
      <c r="D1666" s="104"/>
      <c r="E1666" s="104"/>
      <c r="F1666" s="104"/>
      <c r="G1666" s="104"/>
      <c r="H1666" s="104"/>
    </row>
    <row r="1667" spans="1:8" ht="35.1" customHeight="1">
      <c r="A1667" s="211"/>
      <c r="B1667" s="104"/>
      <c r="C1667" s="201"/>
      <c r="D1667" s="104"/>
      <c r="E1667" s="104"/>
      <c r="F1667" s="104"/>
      <c r="G1667" s="104"/>
      <c r="H1667" s="104"/>
    </row>
    <row r="1668" spans="1:8" ht="35.1" customHeight="1">
      <c r="A1668" s="211"/>
      <c r="B1668" s="104"/>
      <c r="C1668" s="201"/>
      <c r="D1668" s="104"/>
      <c r="E1668" s="104"/>
      <c r="F1668" s="104"/>
      <c r="G1668" s="104"/>
      <c r="H1668" s="104"/>
    </row>
    <row r="1669" spans="1:8" ht="35.1" customHeight="1">
      <c r="A1669" s="211"/>
      <c r="B1669" s="104"/>
      <c r="C1669" s="201"/>
      <c r="D1669" s="104"/>
      <c r="E1669" s="104"/>
      <c r="F1669" s="104"/>
      <c r="G1669" s="104"/>
      <c r="H1669" s="104"/>
    </row>
    <row r="1670" spans="1:8" ht="35.1" customHeight="1">
      <c r="A1670" s="211"/>
      <c r="B1670" s="104"/>
      <c r="C1670" s="201"/>
      <c r="D1670" s="104"/>
      <c r="E1670" s="104"/>
      <c r="F1670" s="104"/>
      <c r="G1670" s="104"/>
      <c r="H1670" s="104"/>
    </row>
    <row r="1671" spans="1:8" ht="35.1" customHeight="1">
      <c r="A1671" s="211"/>
      <c r="B1671" s="104"/>
      <c r="C1671" s="201"/>
      <c r="D1671" s="104"/>
      <c r="E1671" s="104"/>
      <c r="F1671" s="104"/>
      <c r="G1671" s="104"/>
      <c r="H1671" s="104"/>
    </row>
    <row r="1672" spans="1:8" ht="35.1" customHeight="1">
      <c r="A1672" s="211"/>
      <c r="B1672" s="104"/>
      <c r="C1672" s="201"/>
      <c r="D1672" s="104"/>
      <c r="E1672" s="104"/>
      <c r="F1672" s="104"/>
      <c r="G1672" s="104"/>
      <c r="H1672" s="104"/>
    </row>
    <row r="1673" spans="1:8" ht="35.1" customHeight="1">
      <c r="A1673" s="211"/>
      <c r="B1673" s="104"/>
      <c r="C1673" s="201"/>
      <c r="D1673" s="104"/>
      <c r="E1673" s="104"/>
      <c r="F1673" s="104"/>
      <c r="G1673" s="104"/>
      <c r="H1673" s="104"/>
    </row>
    <row r="1674" spans="1:8" ht="35.1" customHeight="1">
      <c r="A1674" s="211"/>
      <c r="B1674" s="104"/>
      <c r="C1674" s="201"/>
      <c r="D1674" s="104"/>
      <c r="E1674" s="104"/>
      <c r="F1674" s="104"/>
      <c r="G1674" s="104"/>
      <c r="H1674" s="104"/>
    </row>
    <row r="1675" spans="1:8" ht="35.1" customHeight="1">
      <c r="A1675" s="211"/>
      <c r="B1675" s="104"/>
      <c r="C1675" s="201"/>
      <c r="D1675" s="104"/>
      <c r="E1675" s="104"/>
      <c r="F1675" s="104"/>
      <c r="G1675" s="104"/>
      <c r="H1675" s="104"/>
    </row>
    <row r="1676" spans="1:8" ht="35.1" customHeight="1">
      <c r="A1676" s="211"/>
      <c r="B1676" s="104"/>
      <c r="C1676" s="201"/>
      <c r="D1676" s="104"/>
      <c r="E1676" s="104"/>
      <c r="F1676" s="104"/>
      <c r="G1676" s="104"/>
      <c r="H1676" s="104"/>
    </row>
    <row r="1677" spans="1:8" ht="35.1" customHeight="1">
      <c r="A1677" s="211"/>
      <c r="B1677" s="104"/>
      <c r="C1677" s="201"/>
      <c r="D1677" s="104"/>
      <c r="E1677" s="104"/>
      <c r="F1677" s="104"/>
      <c r="G1677" s="104"/>
      <c r="H1677" s="104"/>
    </row>
    <row r="1678" spans="1:8" ht="35.1" customHeight="1">
      <c r="A1678" s="211"/>
      <c r="B1678" s="104"/>
      <c r="C1678" s="201"/>
      <c r="D1678" s="104"/>
      <c r="E1678" s="104"/>
      <c r="F1678" s="104"/>
      <c r="G1678" s="104"/>
      <c r="H1678" s="104"/>
    </row>
    <row r="1679" spans="1:8" ht="35.1" customHeight="1">
      <c r="A1679" s="211"/>
      <c r="B1679" s="104"/>
      <c r="C1679" s="201"/>
      <c r="D1679" s="104"/>
      <c r="E1679" s="104"/>
      <c r="F1679" s="104"/>
      <c r="G1679" s="104"/>
      <c r="H1679" s="104"/>
    </row>
    <row r="1680" spans="1:8" ht="35.1" customHeight="1">
      <c r="A1680" s="211"/>
      <c r="B1680" s="104"/>
      <c r="C1680" s="201"/>
      <c r="D1680" s="104"/>
      <c r="E1680" s="104"/>
      <c r="F1680" s="104"/>
      <c r="G1680" s="104"/>
      <c r="H1680" s="104"/>
    </row>
    <row r="1681" spans="1:8" ht="35.1" customHeight="1">
      <c r="A1681" s="211"/>
      <c r="B1681" s="104"/>
      <c r="C1681" s="201"/>
      <c r="D1681" s="104"/>
      <c r="E1681" s="104"/>
      <c r="F1681" s="104"/>
      <c r="G1681" s="104"/>
      <c r="H1681" s="104"/>
    </row>
    <row r="1682" spans="1:8" ht="35.1" customHeight="1">
      <c r="A1682" s="211"/>
      <c r="B1682" s="104"/>
      <c r="C1682" s="201"/>
      <c r="D1682" s="104"/>
      <c r="E1682" s="104"/>
      <c r="F1682" s="104"/>
      <c r="G1682" s="104"/>
      <c r="H1682" s="104"/>
    </row>
    <row r="1683" spans="1:8" ht="35.1" customHeight="1">
      <c r="A1683" s="211"/>
      <c r="B1683" s="104"/>
      <c r="C1683" s="201"/>
      <c r="D1683" s="104"/>
      <c r="E1683" s="104"/>
      <c r="F1683" s="104"/>
      <c r="G1683" s="104"/>
      <c r="H1683" s="104"/>
    </row>
    <row r="1684" spans="1:8" ht="35.1" customHeight="1">
      <c r="A1684" s="211"/>
      <c r="B1684" s="104"/>
      <c r="C1684" s="201"/>
      <c r="D1684" s="104"/>
      <c r="E1684" s="104"/>
      <c r="F1684" s="104"/>
      <c r="G1684" s="104"/>
      <c r="H1684" s="104"/>
    </row>
    <row r="1685" spans="1:8" ht="35.1" customHeight="1">
      <c r="A1685" s="211"/>
      <c r="B1685" s="104"/>
      <c r="C1685" s="201"/>
      <c r="D1685" s="104"/>
      <c r="E1685" s="104"/>
      <c r="F1685" s="104"/>
      <c r="G1685" s="104"/>
      <c r="H1685" s="104"/>
    </row>
    <row r="1686" spans="1:8" ht="35.1" customHeight="1">
      <c r="A1686" s="211"/>
      <c r="B1686" s="104"/>
      <c r="C1686" s="201"/>
      <c r="D1686" s="104"/>
      <c r="E1686" s="104"/>
      <c r="F1686" s="104"/>
      <c r="G1686" s="104"/>
      <c r="H1686" s="104"/>
    </row>
    <row r="1687" spans="1:8" ht="35.1" customHeight="1">
      <c r="A1687" s="211"/>
      <c r="B1687" s="104"/>
      <c r="C1687" s="201"/>
      <c r="D1687" s="104"/>
      <c r="E1687" s="104"/>
      <c r="F1687" s="104"/>
      <c r="G1687" s="104"/>
      <c r="H1687" s="104"/>
    </row>
    <row r="1688" spans="1:8" ht="35.1" customHeight="1">
      <c r="A1688" s="211"/>
      <c r="B1688" s="104"/>
      <c r="C1688" s="201"/>
      <c r="D1688" s="104"/>
      <c r="E1688" s="104"/>
      <c r="F1688" s="104"/>
      <c r="G1688" s="104"/>
      <c r="H1688" s="104"/>
    </row>
    <row r="1689" spans="1:8" ht="35.1" customHeight="1">
      <c r="A1689" s="211"/>
      <c r="B1689" s="104"/>
      <c r="C1689" s="201"/>
      <c r="D1689" s="104"/>
      <c r="E1689" s="104"/>
      <c r="F1689" s="104"/>
      <c r="G1689" s="104"/>
      <c r="H1689" s="104"/>
    </row>
    <row r="1690" spans="1:8" ht="35.1" customHeight="1">
      <c r="A1690" s="211"/>
      <c r="B1690" s="104"/>
      <c r="C1690" s="201"/>
      <c r="D1690" s="104"/>
      <c r="E1690" s="104"/>
      <c r="F1690" s="104"/>
      <c r="G1690" s="104"/>
      <c r="H1690" s="104"/>
    </row>
    <row r="1691" spans="1:8" ht="35.1" customHeight="1">
      <c r="A1691" s="211"/>
      <c r="B1691" s="104"/>
      <c r="C1691" s="201"/>
      <c r="D1691" s="104"/>
      <c r="E1691" s="104"/>
      <c r="F1691" s="104"/>
      <c r="G1691" s="104"/>
      <c r="H1691" s="104"/>
    </row>
    <row r="1692" spans="1:8" ht="35.1" customHeight="1">
      <c r="A1692" s="211"/>
      <c r="B1692" s="104"/>
      <c r="C1692" s="201"/>
      <c r="D1692" s="104"/>
      <c r="E1692" s="104"/>
      <c r="F1692" s="104"/>
      <c r="G1692" s="104"/>
      <c r="H1692" s="104"/>
    </row>
    <row r="1693" spans="1:8" ht="35.1" customHeight="1">
      <c r="A1693" s="211"/>
      <c r="B1693" s="104"/>
      <c r="C1693" s="201"/>
      <c r="D1693" s="104"/>
      <c r="E1693" s="104"/>
      <c r="F1693" s="104"/>
      <c r="G1693" s="104"/>
      <c r="H1693" s="104"/>
    </row>
    <row r="1694" spans="1:8" ht="35.1" customHeight="1">
      <c r="A1694" s="211"/>
      <c r="B1694" s="104"/>
      <c r="C1694" s="201"/>
      <c r="D1694" s="104"/>
      <c r="E1694" s="104"/>
      <c r="F1694" s="104"/>
      <c r="G1694" s="104"/>
      <c r="H1694" s="104"/>
    </row>
    <row r="1695" spans="1:8" ht="35.1" customHeight="1">
      <c r="A1695" s="211"/>
      <c r="B1695" s="104"/>
      <c r="C1695" s="201"/>
      <c r="D1695" s="104"/>
      <c r="E1695" s="104"/>
      <c r="F1695" s="104"/>
      <c r="G1695" s="104"/>
      <c r="H1695" s="104"/>
    </row>
    <row r="1696" spans="1:8" ht="35.1" customHeight="1">
      <c r="A1696" s="211"/>
      <c r="B1696" s="104"/>
      <c r="C1696" s="201"/>
      <c r="D1696" s="104"/>
      <c r="E1696" s="104"/>
      <c r="F1696" s="104"/>
      <c r="G1696" s="104"/>
      <c r="H1696" s="104"/>
    </row>
    <row r="1697" spans="1:8" ht="35.1" customHeight="1">
      <c r="A1697" s="211"/>
      <c r="B1697" s="104"/>
      <c r="C1697" s="201"/>
      <c r="D1697" s="104"/>
      <c r="E1697" s="104"/>
      <c r="F1697" s="104"/>
      <c r="G1697" s="104"/>
      <c r="H1697" s="104"/>
    </row>
    <row r="1698" spans="1:8" ht="35.1" customHeight="1">
      <c r="A1698" s="211"/>
      <c r="B1698" s="104"/>
      <c r="C1698" s="201"/>
      <c r="D1698" s="104"/>
      <c r="E1698" s="104"/>
      <c r="F1698" s="104"/>
      <c r="G1698" s="104"/>
      <c r="H1698" s="104"/>
    </row>
    <row r="1699" spans="1:8" ht="35.1" customHeight="1">
      <c r="A1699" s="211"/>
      <c r="B1699" s="104"/>
      <c r="C1699" s="201"/>
      <c r="D1699" s="104"/>
      <c r="E1699" s="104"/>
      <c r="F1699" s="104"/>
      <c r="G1699" s="104"/>
      <c r="H1699" s="104"/>
    </row>
    <row r="1700" spans="1:8" ht="35.1" customHeight="1">
      <c r="A1700" s="211"/>
      <c r="B1700" s="104"/>
      <c r="C1700" s="201"/>
      <c r="D1700" s="104"/>
      <c r="E1700" s="104"/>
      <c r="F1700" s="104"/>
      <c r="G1700" s="104"/>
      <c r="H1700" s="104"/>
    </row>
    <row r="1701" spans="1:8" ht="35.1" customHeight="1">
      <c r="A1701" s="211"/>
      <c r="B1701" s="104"/>
      <c r="C1701" s="201"/>
      <c r="D1701" s="104"/>
      <c r="E1701" s="104"/>
      <c r="F1701" s="104"/>
      <c r="G1701" s="104"/>
      <c r="H1701" s="104"/>
    </row>
    <row r="1702" spans="1:8" ht="35.1" customHeight="1">
      <c r="A1702" s="211"/>
      <c r="B1702" s="104"/>
      <c r="C1702" s="201"/>
      <c r="D1702" s="104"/>
      <c r="E1702" s="104"/>
      <c r="F1702" s="104"/>
      <c r="G1702" s="104"/>
      <c r="H1702" s="104"/>
    </row>
    <row r="1703" spans="1:8" ht="35.1" customHeight="1">
      <c r="A1703" s="211"/>
      <c r="B1703" s="104"/>
      <c r="C1703" s="201"/>
      <c r="D1703" s="104"/>
      <c r="E1703" s="104"/>
      <c r="F1703" s="104"/>
      <c r="G1703" s="104"/>
      <c r="H1703" s="104"/>
    </row>
    <row r="1704" spans="1:8" ht="35.1" customHeight="1">
      <c r="A1704" s="211"/>
      <c r="B1704" s="104"/>
      <c r="C1704" s="201"/>
      <c r="D1704" s="104"/>
      <c r="E1704" s="104"/>
      <c r="F1704" s="104"/>
      <c r="G1704" s="104"/>
      <c r="H1704" s="104"/>
    </row>
    <row r="1705" spans="1:8" ht="35.1" customHeight="1">
      <c r="A1705" s="211"/>
      <c r="B1705" s="104"/>
      <c r="C1705" s="201"/>
      <c r="D1705" s="104"/>
      <c r="E1705" s="104"/>
      <c r="F1705" s="104"/>
      <c r="G1705" s="104"/>
      <c r="H1705" s="104"/>
    </row>
    <row r="1706" spans="1:8" ht="35.1" customHeight="1">
      <c r="A1706" s="211"/>
      <c r="B1706" s="104"/>
      <c r="C1706" s="201"/>
      <c r="D1706" s="104"/>
      <c r="E1706" s="104"/>
      <c r="F1706" s="104"/>
      <c r="G1706" s="104"/>
      <c r="H1706" s="104"/>
    </row>
    <row r="1707" spans="1:8" ht="35.1" customHeight="1">
      <c r="A1707" s="211"/>
      <c r="B1707" s="104"/>
      <c r="C1707" s="201"/>
      <c r="D1707" s="104"/>
      <c r="E1707" s="104"/>
      <c r="F1707" s="104"/>
      <c r="G1707" s="104"/>
      <c r="H1707" s="104"/>
    </row>
    <row r="1708" spans="1:8" ht="35.1" customHeight="1">
      <c r="A1708" s="211"/>
      <c r="B1708" s="104"/>
      <c r="C1708" s="201"/>
      <c r="D1708" s="104"/>
      <c r="E1708" s="104"/>
      <c r="F1708" s="104"/>
      <c r="G1708" s="104"/>
      <c r="H1708" s="104"/>
    </row>
    <row r="1709" spans="1:8" ht="35.1" customHeight="1">
      <c r="A1709" s="211"/>
      <c r="B1709" s="104"/>
      <c r="C1709" s="201"/>
      <c r="D1709" s="104"/>
      <c r="E1709" s="104"/>
      <c r="F1709" s="104"/>
      <c r="G1709" s="104"/>
      <c r="H1709" s="104"/>
    </row>
    <row r="1710" spans="1:8" ht="35.1" customHeight="1">
      <c r="A1710" s="211"/>
      <c r="B1710" s="104"/>
      <c r="C1710" s="201"/>
      <c r="D1710" s="104"/>
      <c r="E1710" s="104"/>
      <c r="F1710" s="104"/>
      <c r="G1710" s="104"/>
      <c r="H1710" s="104"/>
    </row>
    <row r="1711" spans="1:8" ht="35.1" customHeight="1">
      <c r="A1711" s="211"/>
      <c r="B1711" s="104"/>
      <c r="C1711" s="201"/>
      <c r="D1711" s="104"/>
      <c r="E1711" s="104"/>
      <c r="F1711" s="104"/>
      <c r="G1711" s="104"/>
      <c r="H1711" s="104"/>
    </row>
    <row r="1712" spans="1:8" ht="35.1" customHeight="1">
      <c r="A1712" s="211"/>
      <c r="B1712" s="104"/>
      <c r="C1712" s="201"/>
      <c r="D1712" s="104"/>
      <c r="E1712" s="104"/>
      <c r="F1712" s="104"/>
      <c r="G1712" s="104"/>
      <c r="H1712" s="104"/>
    </row>
    <row r="1713" spans="1:8" ht="35.1" customHeight="1">
      <c r="A1713" s="211"/>
      <c r="B1713" s="104"/>
      <c r="C1713" s="201"/>
      <c r="D1713" s="104"/>
      <c r="E1713" s="104"/>
      <c r="F1713" s="104"/>
      <c r="G1713" s="104"/>
      <c r="H1713" s="104"/>
    </row>
    <row r="1714" spans="1:8" ht="35.1" customHeight="1">
      <c r="A1714" s="211"/>
      <c r="B1714" s="104"/>
      <c r="C1714" s="201"/>
      <c r="D1714" s="104"/>
      <c r="E1714" s="104"/>
      <c r="F1714" s="104"/>
      <c r="G1714" s="104"/>
      <c r="H1714" s="104"/>
    </row>
    <row r="1715" spans="1:8" ht="35.1" customHeight="1">
      <c r="A1715" s="211"/>
      <c r="B1715" s="104"/>
      <c r="C1715" s="201"/>
      <c r="D1715" s="104"/>
      <c r="E1715" s="104"/>
      <c r="F1715" s="104"/>
      <c r="G1715" s="104"/>
      <c r="H1715" s="104"/>
    </row>
    <row r="1716" spans="1:8" ht="35.1" customHeight="1">
      <c r="A1716" s="211"/>
      <c r="B1716" s="104"/>
      <c r="C1716" s="201"/>
      <c r="D1716" s="104"/>
      <c r="E1716" s="104"/>
      <c r="F1716" s="104"/>
      <c r="G1716" s="104"/>
      <c r="H1716" s="104"/>
    </row>
    <row r="1717" spans="1:8" ht="35.1" customHeight="1">
      <c r="A1717" s="211"/>
      <c r="B1717" s="104"/>
      <c r="C1717" s="201"/>
      <c r="D1717" s="104"/>
      <c r="E1717" s="104"/>
      <c r="F1717" s="104"/>
      <c r="G1717" s="104"/>
      <c r="H1717" s="104"/>
    </row>
    <row r="1718" spans="1:8" ht="35.1" customHeight="1">
      <c r="A1718" s="211"/>
      <c r="B1718" s="104"/>
      <c r="C1718" s="201"/>
      <c r="D1718" s="104"/>
      <c r="E1718" s="104"/>
      <c r="F1718" s="104"/>
      <c r="G1718" s="104"/>
      <c r="H1718" s="104"/>
    </row>
    <row r="1719" spans="1:8" ht="35.1" customHeight="1">
      <c r="A1719" s="211"/>
      <c r="B1719" s="104"/>
      <c r="C1719" s="201"/>
      <c r="D1719" s="104"/>
      <c r="E1719" s="104"/>
      <c r="F1719" s="104"/>
      <c r="G1719" s="104"/>
      <c r="H1719" s="104"/>
    </row>
    <row r="1720" spans="1:8" ht="35.1" customHeight="1">
      <c r="A1720" s="211"/>
      <c r="B1720" s="104"/>
      <c r="C1720" s="201"/>
      <c r="D1720" s="104"/>
      <c r="E1720" s="104"/>
      <c r="F1720" s="104"/>
      <c r="G1720" s="104"/>
      <c r="H1720" s="104"/>
    </row>
    <row r="1721" spans="1:8" ht="35.1" customHeight="1">
      <c r="A1721" s="211"/>
      <c r="B1721" s="104"/>
      <c r="C1721" s="201"/>
      <c r="D1721" s="104"/>
      <c r="E1721" s="104"/>
      <c r="F1721" s="104"/>
      <c r="G1721" s="104"/>
      <c r="H1721" s="104"/>
    </row>
    <row r="1722" spans="1:8" ht="35.1" customHeight="1">
      <c r="A1722" s="211"/>
      <c r="B1722" s="104"/>
      <c r="C1722" s="201"/>
      <c r="D1722" s="104"/>
      <c r="E1722" s="104"/>
      <c r="F1722" s="104"/>
      <c r="G1722" s="104"/>
      <c r="H1722" s="104"/>
    </row>
    <row r="1723" spans="1:8" ht="35.1" customHeight="1">
      <c r="A1723" s="211"/>
      <c r="B1723" s="104"/>
      <c r="C1723" s="201"/>
      <c r="D1723" s="104"/>
      <c r="E1723" s="104"/>
      <c r="F1723" s="104"/>
      <c r="G1723" s="104"/>
      <c r="H1723" s="104"/>
    </row>
    <row r="1724" spans="1:8" ht="35.1" customHeight="1">
      <c r="A1724" s="211"/>
      <c r="B1724" s="104"/>
      <c r="C1724" s="201"/>
      <c r="D1724" s="104"/>
      <c r="E1724" s="104"/>
      <c r="F1724" s="104"/>
      <c r="G1724" s="104"/>
      <c r="H1724" s="104"/>
    </row>
    <row r="1725" spans="1:8" ht="35.1" customHeight="1">
      <c r="A1725" s="211"/>
      <c r="B1725" s="104"/>
      <c r="C1725" s="201"/>
      <c r="D1725" s="104"/>
      <c r="E1725" s="104"/>
      <c r="F1725" s="104"/>
      <c r="G1725" s="104"/>
      <c r="H1725" s="104"/>
    </row>
    <row r="1726" spans="1:8" ht="35.1" customHeight="1">
      <c r="A1726" s="211"/>
      <c r="B1726" s="104"/>
      <c r="C1726" s="201"/>
      <c r="D1726" s="104"/>
      <c r="E1726" s="104"/>
      <c r="F1726" s="104"/>
      <c r="G1726" s="104"/>
      <c r="H1726" s="104"/>
    </row>
    <row r="1727" spans="1:8" ht="35.1" customHeight="1">
      <c r="A1727" s="211"/>
      <c r="B1727" s="104"/>
      <c r="C1727" s="201"/>
      <c r="D1727" s="104"/>
      <c r="E1727" s="104"/>
      <c r="F1727" s="104"/>
      <c r="G1727" s="104"/>
      <c r="H1727" s="104"/>
    </row>
    <row r="1728" spans="1:8" ht="35.1" customHeight="1">
      <c r="A1728" s="211"/>
      <c r="B1728" s="104"/>
      <c r="C1728" s="201"/>
      <c r="D1728" s="104"/>
      <c r="E1728" s="104"/>
      <c r="F1728" s="104"/>
      <c r="G1728" s="104"/>
      <c r="H1728" s="104"/>
    </row>
    <row r="1729" spans="1:8" ht="35.1" customHeight="1">
      <c r="A1729" s="211"/>
      <c r="B1729" s="104"/>
      <c r="C1729" s="201"/>
      <c r="D1729" s="104"/>
      <c r="E1729" s="104"/>
      <c r="F1729" s="104"/>
      <c r="G1729" s="104"/>
      <c r="H1729" s="104"/>
    </row>
    <row r="1730" spans="1:8" ht="35.1" customHeight="1">
      <c r="A1730" s="211"/>
      <c r="B1730" s="104"/>
      <c r="C1730" s="201"/>
      <c r="D1730" s="104"/>
      <c r="E1730" s="104"/>
      <c r="F1730" s="104"/>
      <c r="G1730" s="104"/>
      <c r="H1730" s="104"/>
    </row>
    <row r="1731" spans="1:8" ht="35.1" customHeight="1">
      <c r="A1731" s="211"/>
      <c r="B1731" s="104"/>
      <c r="C1731" s="201"/>
      <c r="D1731" s="104"/>
      <c r="E1731" s="104"/>
      <c r="F1731" s="104"/>
      <c r="G1731" s="104"/>
      <c r="H1731" s="104"/>
    </row>
    <row r="1732" spans="1:8" ht="35.1" customHeight="1">
      <c r="A1732" s="211"/>
      <c r="B1732" s="104"/>
      <c r="C1732" s="201"/>
      <c r="D1732" s="104"/>
      <c r="E1732" s="104"/>
      <c r="F1732" s="104"/>
      <c r="G1732" s="104"/>
      <c r="H1732" s="104"/>
    </row>
    <row r="1733" spans="1:8" ht="35.1" customHeight="1">
      <c r="A1733" s="211"/>
      <c r="B1733" s="104"/>
      <c r="C1733" s="201"/>
      <c r="D1733" s="104"/>
      <c r="E1733" s="104"/>
      <c r="F1733" s="104"/>
      <c r="G1733" s="104"/>
      <c r="H1733" s="104"/>
    </row>
    <row r="1734" spans="1:8" ht="35.1" customHeight="1">
      <c r="A1734" s="211"/>
      <c r="B1734" s="104"/>
      <c r="C1734" s="201"/>
      <c r="D1734" s="104"/>
      <c r="E1734" s="104"/>
      <c r="F1734" s="104"/>
      <c r="G1734" s="104"/>
      <c r="H1734" s="104"/>
    </row>
    <row r="1735" spans="1:8" ht="35.1" customHeight="1">
      <c r="A1735" s="211"/>
      <c r="B1735" s="104"/>
      <c r="C1735" s="201"/>
      <c r="D1735" s="104"/>
      <c r="E1735" s="104"/>
      <c r="F1735" s="104"/>
      <c r="G1735" s="104"/>
      <c r="H1735" s="104"/>
    </row>
    <row r="1736" spans="1:8" ht="35.1" customHeight="1">
      <c r="A1736" s="211"/>
      <c r="B1736" s="104"/>
      <c r="C1736" s="201"/>
      <c r="D1736" s="104"/>
      <c r="E1736" s="104"/>
      <c r="F1736" s="104"/>
      <c r="G1736" s="104"/>
      <c r="H1736" s="104"/>
    </row>
    <row r="1737" spans="1:8" ht="35.1" customHeight="1">
      <c r="A1737" s="211"/>
      <c r="B1737" s="104"/>
      <c r="C1737" s="201"/>
      <c r="D1737" s="104"/>
      <c r="E1737" s="104"/>
      <c r="F1737" s="104"/>
      <c r="G1737" s="104"/>
      <c r="H1737" s="104"/>
    </row>
    <row r="1738" spans="1:8" ht="35.1" customHeight="1">
      <c r="A1738" s="211"/>
      <c r="B1738" s="104"/>
      <c r="C1738" s="201"/>
      <c r="D1738" s="104"/>
      <c r="E1738" s="104"/>
      <c r="F1738" s="104"/>
      <c r="G1738" s="104"/>
      <c r="H1738" s="104"/>
    </row>
    <row r="1739" spans="1:8" ht="35.1" customHeight="1">
      <c r="A1739" s="211"/>
      <c r="B1739" s="104"/>
      <c r="C1739" s="201"/>
      <c r="D1739" s="104"/>
      <c r="E1739" s="104"/>
      <c r="F1739" s="104"/>
      <c r="G1739" s="104"/>
      <c r="H1739" s="104"/>
    </row>
    <row r="1740" spans="1:8" ht="35.1" customHeight="1">
      <c r="A1740" s="211"/>
      <c r="B1740" s="104"/>
      <c r="C1740" s="201"/>
      <c r="D1740" s="104"/>
      <c r="E1740" s="104"/>
      <c r="F1740" s="104"/>
      <c r="G1740" s="104"/>
      <c r="H1740" s="104"/>
    </row>
    <row r="1741" spans="1:8" ht="35.1" customHeight="1">
      <c r="A1741" s="211"/>
      <c r="B1741" s="104"/>
      <c r="C1741" s="201"/>
      <c r="D1741" s="104"/>
      <c r="E1741" s="104"/>
      <c r="F1741" s="104"/>
      <c r="G1741" s="104"/>
      <c r="H1741" s="104"/>
    </row>
    <row r="1742" spans="1:8" ht="35.1" customHeight="1">
      <c r="A1742" s="211"/>
      <c r="B1742" s="104"/>
      <c r="C1742" s="201"/>
      <c r="D1742" s="104"/>
      <c r="E1742" s="104"/>
      <c r="F1742" s="104"/>
      <c r="G1742" s="104"/>
      <c r="H1742" s="104"/>
    </row>
    <row r="1743" spans="1:8" ht="35.1" customHeight="1">
      <c r="A1743" s="211"/>
      <c r="B1743" s="104"/>
      <c r="C1743" s="201"/>
      <c r="D1743" s="104"/>
      <c r="E1743" s="104"/>
      <c r="F1743" s="104"/>
      <c r="G1743" s="104"/>
      <c r="H1743" s="104"/>
    </row>
    <row r="1744" spans="1:8" ht="35.1" customHeight="1">
      <c r="A1744" s="211"/>
      <c r="B1744" s="104"/>
      <c r="C1744" s="201"/>
      <c r="D1744" s="104"/>
      <c r="E1744" s="104"/>
      <c r="F1744" s="104"/>
      <c r="G1744" s="104"/>
      <c r="H1744" s="104"/>
    </row>
    <row r="1745" spans="1:8" ht="35.1" customHeight="1">
      <c r="A1745" s="211"/>
      <c r="B1745" s="104"/>
      <c r="C1745" s="201"/>
      <c r="D1745" s="104"/>
      <c r="E1745" s="104"/>
      <c r="F1745" s="104"/>
      <c r="G1745" s="104"/>
      <c r="H1745" s="104"/>
    </row>
    <row r="1746" spans="1:8" ht="35.1" customHeight="1">
      <c r="A1746" s="211"/>
      <c r="B1746" s="104"/>
      <c r="C1746" s="201"/>
      <c r="D1746" s="104"/>
      <c r="E1746" s="104"/>
      <c r="F1746" s="104"/>
      <c r="G1746" s="104"/>
      <c r="H1746" s="104"/>
    </row>
    <row r="1747" spans="1:8" ht="35.1" customHeight="1">
      <c r="A1747" s="211"/>
      <c r="B1747" s="104"/>
      <c r="C1747" s="201"/>
      <c r="D1747" s="104"/>
      <c r="E1747" s="104"/>
      <c r="F1747" s="104"/>
      <c r="G1747" s="104"/>
      <c r="H1747" s="104"/>
    </row>
    <row r="1748" spans="1:8" ht="35.1" customHeight="1">
      <c r="A1748" s="211"/>
      <c r="B1748" s="104"/>
      <c r="C1748" s="201"/>
      <c r="D1748" s="104"/>
      <c r="E1748" s="104"/>
      <c r="F1748" s="104"/>
      <c r="G1748" s="104"/>
      <c r="H1748" s="104"/>
    </row>
    <row r="1749" spans="1:8" ht="35.1" customHeight="1">
      <c r="A1749" s="211"/>
      <c r="B1749" s="104"/>
      <c r="C1749" s="201"/>
      <c r="D1749" s="104"/>
      <c r="E1749" s="104"/>
      <c r="F1749" s="104"/>
      <c r="G1749" s="104"/>
      <c r="H1749" s="104"/>
    </row>
    <row r="1750" spans="1:8" ht="35.1" customHeight="1">
      <c r="A1750" s="211"/>
      <c r="B1750" s="104"/>
      <c r="C1750" s="201"/>
      <c r="D1750" s="104"/>
      <c r="E1750" s="104"/>
      <c r="F1750" s="104"/>
      <c r="G1750" s="104"/>
      <c r="H1750" s="104"/>
    </row>
    <row r="1751" spans="1:8" ht="35.1" customHeight="1">
      <c r="A1751" s="211"/>
      <c r="B1751" s="104"/>
      <c r="C1751" s="201"/>
      <c r="D1751" s="104"/>
      <c r="E1751" s="104"/>
      <c r="F1751" s="104"/>
      <c r="G1751" s="104"/>
      <c r="H1751" s="104"/>
    </row>
    <row r="1752" spans="1:8" ht="35.1" customHeight="1">
      <c r="A1752" s="211"/>
      <c r="B1752" s="104"/>
      <c r="C1752" s="201"/>
      <c r="D1752" s="104"/>
      <c r="E1752" s="104"/>
      <c r="F1752" s="104"/>
      <c r="G1752" s="104"/>
      <c r="H1752" s="104"/>
    </row>
    <row r="1753" spans="1:8" ht="35.1" customHeight="1">
      <c r="A1753" s="211"/>
      <c r="B1753" s="104"/>
      <c r="C1753" s="201"/>
      <c r="D1753" s="104"/>
      <c r="E1753" s="104"/>
      <c r="F1753" s="104"/>
      <c r="G1753" s="104"/>
      <c r="H1753" s="104"/>
    </row>
    <row r="1754" spans="1:8" ht="35.1" customHeight="1">
      <c r="A1754" s="211"/>
      <c r="B1754" s="104"/>
      <c r="C1754" s="201"/>
      <c r="D1754" s="104"/>
      <c r="E1754" s="104"/>
      <c r="F1754" s="104"/>
      <c r="G1754" s="104"/>
      <c r="H1754" s="104"/>
    </row>
    <row r="1755" spans="1:8" ht="35.1" customHeight="1">
      <c r="A1755" s="211"/>
      <c r="B1755" s="104"/>
      <c r="C1755" s="201"/>
      <c r="D1755" s="104"/>
      <c r="E1755" s="104"/>
      <c r="F1755" s="104"/>
      <c r="G1755" s="104"/>
      <c r="H1755" s="104"/>
    </row>
    <row r="1756" spans="1:8" ht="35.1" customHeight="1">
      <c r="A1756" s="211"/>
      <c r="B1756" s="104"/>
      <c r="C1756" s="201"/>
      <c r="D1756" s="104"/>
      <c r="E1756" s="104"/>
      <c r="F1756" s="104"/>
      <c r="G1756" s="104"/>
      <c r="H1756" s="104"/>
    </row>
    <row r="1757" spans="1:8" ht="35.1" customHeight="1">
      <c r="A1757" s="211"/>
      <c r="B1757" s="104"/>
      <c r="C1757" s="201"/>
      <c r="D1757" s="104"/>
      <c r="E1757" s="104"/>
      <c r="F1757" s="104"/>
      <c r="G1757" s="104"/>
      <c r="H1757" s="104"/>
    </row>
    <row r="1758" spans="1:8" ht="35.1" customHeight="1">
      <c r="A1758" s="211"/>
      <c r="B1758" s="104"/>
      <c r="C1758" s="201"/>
      <c r="D1758" s="104"/>
      <c r="E1758" s="104"/>
      <c r="F1758" s="104"/>
      <c r="G1758" s="104"/>
      <c r="H1758" s="104"/>
    </row>
    <row r="1759" spans="1:8" ht="35.1" customHeight="1">
      <c r="A1759" s="211"/>
      <c r="B1759" s="104"/>
      <c r="C1759" s="201"/>
      <c r="D1759" s="104"/>
      <c r="E1759" s="104"/>
      <c r="F1759" s="104"/>
      <c r="G1759" s="104"/>
      <c r="H1759" s="104"/>
    </row>
    <row r="1760" spans="1:8" ht="35.1" customHeight="1">
      <c r="A1760" s="211"/>
      <c r="B1760" s="104"/>
      <c r="C1760" s="201"/>
      <c r="D1760" s="104"/>
      <c r="E1760" s="104"/>
      <c r="F1760" s="104"/>
      <c r="G1760" s="104"/>
      <c r="H1760" s="104"/>
    </row>
    <row r="1761" spans="1:8" ht="35.1" customHeight="1">
      <c r="A1761" s="211"/>
      <c r="B1761" s="104"/>
      <c r="C1761" s="201"/>
      <c r="D1761" s="104"/>
      <c r="E1761" s="104"/>
      <c r="F1761" s="104"/>
      <c r="G1761" s="104"/>
      <c r="H1761" s="104"/>
    </row>
    <row r="1762" spans="1:8" ht="35.1" customHeight="1">
      <c r="A1762" s="211"/>
      <c r="B1762" s="104"/>
      <c r="C1762" s="201"/>
      <c r="D1762" s="104"/>
      <c r="E1762" s="104"/>
      <c r="F1762" s="104"/>
      <c r="G1762" s="104"/>
      <c r="H1762" s="104"/>
    </row>
    <row r="1763" spans="1:8" ht="35.1" customHeight="1">
      <c r="A1763" s="211"/>
      <c r="B1763" s="104"/>
      <c r="C1763" s="201"/>
      <c r="D1763" s="104"/>
      <c r="E1763" s="104"/>
      <c r="F1763" s="104"/>
      <c r="G1763" s="104"/>
      <c r="H1763" s="104"/>
    </row>
    <row r="1764" spans="1:8" ht="35.1" customHeight="1">
      <c r="A1764" s="211"/>
      <c r="B1764" s="104"/>
      <c r="C1764" s="201"/>
      <c r="D1764" s="104"/>
      <c r="E1764" s="104"/>
      <c r="F1764" s="104"/>
      <c r="G1764" s="104"/>
      <c r="H1764" s="104"/>
    </row>
    <row r="1765" spans="1:8" ht="35.1" customHeight="1">
      <c r="A1765" s="211"/>
      <c r="B1765" s="104"/>
      <c r="C1765" s="201"/>
      <c r="D1765" s="104"/>
      <c r="E1765" s="104"/>
      <c r="F1765" s="104"/>
      <c r="G1765" s="104"/>
      <c r="H1765" s="104"/>
    </row>
    <row r="1766" spans="1:8" ht="35.1" customHeight="1">
      <c r="A1766" s="211"/>
      <c r="B1766" s="104"/>
      <c r="C1766" s="201"/>
      <c r="D1766" s="104"/>
      <c r="E1766" s="104"/>
      <c r="F1766" s="104"/>
      <c r="G1766" s="104"/>
      <c r="H1766" s="104"/>
    </row>
    <row r="1767" spans="1:8" ht="35.1" customHeight="1">
      <c r="A1767" s="211"/>
      <c r="B1767" s="104"/>
      <c r="C1767" s="201"/>
      <c r="D1767" s="104"/>
      <c r="E1767" s="104"/>
      <c r="F1767" s="104"/>
      <c r="G1767" s="104"/>
      <c r="H1767" s="104"/>
    </row>
    <row r="1768" spans="1:8" ht="35.1" customHeight="1">
      <c r="A1768" s="211"/>
      <c r="B1768" s="104"/>
      <c r="C1768" s="201"/>
      <c r="D1768" s="104"/>
      <c r="E1768" s="104"/>
      <c r="F1768" s="104"/>
      <c r="G1768" s="104"/>
      <c r="H1768" s="104"/>
    </row>
    <row r="1769" spans="1:8" ht="35.1" customHeight="1">
      <c r="A1769" s="211"/>
      <c r="B1769" s="104"/>
      <c r="C1769" s="201"/>
      <c r="D1769" s="104"/>
      <c r="E1769" s="104"/>
      <c r="F1769" s="104"/>
      <c r="G1769" s="104"/>
      <c r="H1769" s="104"/>
    </row>
    <row r="1770" spans="1:8" ht="35.1" customHeight="1">
      <c r="A1770" s="211"/>
      <c r="B1770" s="104"/>
      <c r="C1770" s="201"/>
      <c r="D1770" s="104"/>
      <c r="E1770" s="104"/>
      <c r="F1770" s="104"/>
      <c r="G1770" s="104"/>
      <c r="H1770" s="104"/>
    </row>
    <row r="1771" spans="1:8" ht="35.1" customHeight="1">
      <c r="A1771" s="211"/>
      <c r="B1771" s="104"/>
      <c r="C1771" s="201"/>
      <c r="D1771" s="104"/>
      <c r="E1771" s="104"/>
      <c r="F1771" s="104"/>
      <c r="G1771" s="104"/>
      <c r="H1771" s="104"/>
    </row>
    <row r="1772" spans="1:8" ht="35.1" customHeight="1">
      <c r="A1772" s="211"/>
      <c r="B1772" s="104"/>
      <c r="C1772" s="201"/>
      <c r="D1772" s="104"/>
      <c r="E1772" s="104"/>
      <c r="F1772" s="104"/>
      <c r="G1772" s="104"/>
      <c r="H1772" s="104"/>
    </row>
    <row r="1773" spans="1:8" ht="35.1" customHeight="1">
      <c r="A1773" s="211"/>
      <c r="B1773" s="104"/>
      <c r="C1773" s="201"/>
      <c r="D1773" s="104"/>
      <c r="E1773" s="104"/>
      <c r="F1773" s="104"/>
      <c r="G1773" s="104"/>
      <c r="H1773" s="104"/>
    </row>
    <row r="1774" spans="1:8" ht="35.1" customHeight="1">
      <c r="A1774" s="211"/>
      <c r="B1774" s="104"/>
      <c r="C1774" s="201"/>
      <c r="D1774" s="104"/>
      <c r="E1774" s="104"/>
      <c r="F1774" s="104"/>
      <c r="G1774" s="104"/>
      <c r="H1774" s="104"/>
    </row>
    <row r="1775" spans="1:8" ht="35.1" customHeight="1">
      <c r="A1775" s="211"/>
      <c r="B1775" s="104"/>
      <c r="C1775" s="201"/>
      <c r="D1775" s="104"/>
      <c r="E1775" s="104"/>
      <c r="F1775" s="104"/>
      <c r="G1775" s="104"/>
      <c r="H1775" s="104"/>
    </row>
    <row r="1776" spans="1:8" ht="35.1" customHeight="1">
      <c r="A1776" s="211"/>
      <c r="B1776" s="104"/>
      <c r="C1776" s="201"/>
      <c r="D1776" s="104"/>
      <c r="E1776" s="104"/>
      <c r="F1776" s="104"/>
      <c r="G1776" s="104"/>
      <c r="H1776" s="104"/>
    </row>
    <row r="1777" spans="1:8" ht="35.1" customHeight="1">
      <c r="A1777" s="211"/>
      <c r="B1777" s="104"/>
      <c r="C1777" s="201"/>
      <c r="D1777" s="104"/>
      <c r="E1777" s="104"/>
      <c r="F1777" s="104"/>
      <c r="G1777" s="104"/>
      <c r="H1777" s="104"/>
    </row>
    <row r="1778" spans="1:8" ht="35.1" customHeight="1">
      <c r="A1778" s="211"/>
      <c r="B1778" s="104"/>
      <c r="C1778" s="201"/>
      <c r="D1778" s="104"/>
      <c r="E1778" s="104"/>
      <c r="F1778" s="104"/>
      <c r="G1778" s="104"/>
      <c r="H1778" s="104"/>
    </row>
    <row r="1779" spans="1:8" ht="35.1" customHeight="1">
      <c r="A1779" s="211"/>
      <c r="B1779" s="104"/>
      <c r="C1779" s="201"/>
      <c r="D1779" s="104"/>
      <c r="E1779" s="104"/>
      <c r="F1779" s="104"/>
      <c r="G1779" s="104"/>
      <c r="H1779" s="104"/>
    </row>
    <row r="1780" spans="1:8" ht="35.1" customHeight="1">
      <c r="A1780" s="211"/>
      <c r="B1780" s="104"/>
      <c r="C1780" s="201"/>
      <c r="D1780" s="104"/>
      <c r="E1780" s="104"/>
      <c r="F1780" s="104"/>
      <c r="G1780" s="104"/>
      <c r="H1780" s="104"/>
    </row>
    <row r="1781" spans="1:8" ht="35.1" customHeight="1">
      <c r="A1781" s="211"/>
      <c r="B1781" s="104"/>
      <c r="C1781" s="201"/>
      <c r="D1781" s="104"/>
      <c r="E1781" s="104"/>
      <c r="F1781" s="104"/>
      <c r="G1781" s="104"/>
      <c r="H1781" s="104"/>
    </row>
    <row r="1782" spans="1:8" ht="35.1" customHeight="1">
      <c r="A1782" s="211"/>
      <c r="B1782" s="104"/>
      <c r="C1782" s="201"/>
      <c r="D1782" s="104"/>
      <c r="E1782" s="104"/>
      <c r="F1782" s="104"/>
      <c r="G1782" s="104"/>
      <c r="H1782" s="104"/>
    </row>
    <row r="1783" spans="1:8" ht="35.1" customHeight="1">
      <c r="A1783" s="211"/>
      <c r="B1783" s="104"/>
      <c r="C1783" s="201"/>
      <c r="D1783" s="104"/>
      <c r="E1783" s="104"/>
      <c r="F1783" s="104"/>
      <c r="G1783" s="104"/>
      <c r="H1783" s="104"/>
    </row>
    <row r="1784" spans="1:8" ht="35.1" customHeight="1">
      <c r="A1784" s="211"/>
      <c r="B1784" s="104"/>
      <c r="C1784" s="201"/>
      <c r="D1784" s="104"/>
      <c r="E1784" s="104"/>
      <c r="F1784" s="104"/>
      <c r="G1784" s="104"/>
      <c r="H1784" s="104"/>
    </row>
    <row r="1785" spans="1:8" ht="35.1" customHeight="1">
      <c r="A1785" s="211"/>
      <c r="B1785" s="104"/>
      <c r="C1785" s="201"/>
      <c r="D1785" s="104"/>
      <c r="E1785" s="104"/>
      <c r="F1785" s="104"/>
      <c r="G1785" s="104"/>
      <c r="H1785" s="104"/>
    </row>
    <row r="1786" spans="1:8" ht="35.1" customHeight="1">
      <c r="A1786" s="211"/>
      <c r="B1786" s="104"/>
      <c r="C1786" s="201"/>
      <c r="D1786" s="104"/>
      <c r="E1786" s="104"/>
      <c r="F1786" s="104"/>
      <c r="G1786" s="104"/>
      <c r="H1786" s="104"/>
    </row>
    <row r="1787" spans="1:8" ht="35.1" customHeight="1">
      <c r="A1787" s="211"/>
      <c r="B1787" s="104"/>
      <c r="C1787" s="201"/>
      <c r="D1787" s="104"/>
      <c r="E1787" s="104"/>
      <c r="F1787" s="104"/>
      <c r="G1787" s="104"/>
      <c r="H1787" s="104"/>
    </row>
    <row r="1788" spans="1:8" ht="35.1" customHeight="1">
      <c r="A1788" s="211"/>
      <c r="B1788" s="104"/>
      <c r="C1788" s="201"/>
      <c r="D1788" s="104"/>
      <c r="E1788" s="104"/>
      <c r="F1788" s="104"/>
      <c r="G1788" s="104"/>
      <c r="H1788" s="104"/>
    </row>
    <row r="1789" spans="1:8" ht="35.1" customHeight="1">
      <c r="A1789" s="211"/>
      <c r="B1789" s="104"/>
      <c r="C1789" s="201"/>
      <c r="D1789" s="104"/>
      <c r="E1789" s="104"/>
      <c r="F1789" s="104"/>
      <c r="G1789" s="104"/>
      <c r="H1789" s="104"/>
    </row>
    <row r="1790" spans="1:8" ht="35.1" customHeight="1">
      <c r="A1790" s="211"/>
      <c r="B1790" s="104"/>
      <c r="C1790" s="201"/>
      <c r="D1790" s="104"/>
      <c r="E1790" s="104"/>
      <c r="F1790" s="104"/>
      <c r="G1790" s="104"/>
      <c r="H1790" s="104"/>
    </row>
    <row r="1791" spans="1:8" ht="35.1" customHeight="1">
      <c r="A1791" s="211"/>
      <c r="B1791" s="104"/>
      <c r="C1791" s="201"/>
      <c r="D1791" s="104"/>
      <c r="E1791" s="104"/>
      <c r="F1791" s="104"/>
      <c r="G1791" s="104"/>
      <c r="H1791" s="104"/>
    </row>
    <row r="1792" spans="1:8" ht="35.1" customHeight="1">
      <c r="A1792" s="211"/>
      <c r="B1792" s="104"/>
      <c r="C1792" s="201"/>
      <c r="D1792" s="104"/>
      <c r="E1792" s="104"/>
      <c r="F1792" s="104"/>
      <c r="G1792" s="104"/>
      <c r="H1792" s="104"/>
    </row>
    <row r="1793" spans="1:8" ht="35.1" customHeight="1">
      <c r="A1793" s="211"/>
      <c r="B1793" s="104"/>
      <c r="C1793" s="201"/>
      <c r="D1793" s="104"/>
      <c r="E1793" s="104"/>
      <c r="F1793" s="104"/>
      <c r="G1793" s="104"/>
      <c r="H1793" s="104"/>
    </row>
    <row r="1794" spans="1:8" ht="35.1" customHeight="1">
      <c r="A1794" s="211"/>
      <c r="B1794" s="104"/>
      <c r="C1794" s="201"/>
      <c r="D1794" s="104"/>
      <c r="E1794" s="104"/>
      <c r="F1794" s="104"/>
      <c r="G1794" s="104"/>
      <c r="H1794" s="104"/>
    </row>
    <row r="1795" spans="1:8" ht="35.1" customHeight="1">
      <c r="A1795" s="211"/>
      <c r="B1795" s="104"/>
      <c r="C1795" s="201"/>
      <c r="D1795" s="104"/>
      <c r="E1795" s="104"/>
      <c r="F1795" s="104"/>
      <c r="G1795" s="104"/>
      <c r="H1795" s="104"/>
    </row>
    <row r="1796" spans="1:8" ht="35.1" customHeight="1">
      <c r="A1796" s="211"/>
      <c r="B1796" s="104"/>
      <c r="C1796" s="201"/>
      <c r="D1796" s="104"/>
      <c r="E1796" s="104"/>
      <c r="F1796" s="104"/>
      <c r="G1796" s="104"/>
      <c r="H1796" s="104"/>
    </row>
    <row r="1797" spans="1:8" ht="35.1" customHeight="1">
      <c r="A1797" s="211"/>
      <c r="B1797" s="104"/>
      <c r="C1797" s="201"/>
      <c r="D1797" s="104"/>
      <c r="E1797" s="104"/>
      <c r="F1797" s="104"/>
      <c r="G1797" s="104"/>
      <c r="H1797" s="104"/>
    </row>
    <row r="1798" spans="1:8" ht="35.1" customHeight="1">
      <c r="A1798" s="211"/>
      <c r="B1798" s="104"/>
      <c r="C1798" s="201"/>
      <c r="D1798" s="104"/>
      <c r="E1798" s="104"/>
      <c r="F1798" s="104"/>
      <c r="G1798" s="104"/>
      <c r="H1798" s="104"/>
    </row>
    <row r="1799" spans="1:8" ht="35.1" customHeight="1">
      <c r="A1799" s="211"/>
      <c r="B1799" s="104"/>
      <c r="C1799" s="201"/>
      <c r="D1799" s="104"/>
      <c r="E1799" s="104"/>
      <c r="F1799" s="104"/>
      <c r="G1799" s="104"/>
      <c r="H1799" s="104"/>
    </row>
    <row r="1800" spans="1:8" ht="35.1" customHeight="1">
      <c r="A1800" s="211"/>
      <c r="B1800" s="104"/>
      <c r="C1800" s="201"/>
      <c r="D1800" s="104"/>
      <c r="E1800" s="104"/>
      <c r="F1800" s="104"/>
      <c r="G1800" s="104"/>
      <c r="H1800" s="104"/>
    </row>
    <row r="1801" spans="1:8" ht="35.1" customHeight="1">
      <c r="A1801" s="211"/>
      <c r="B1801" s="104"/>
      <c r="C1801" s="201"/>
      <c r="D1801" s="104"/>
      <c r="E1801" s="104"/>
      <c r="F1801" s="104"/>
      <c r="G1801" s="104"/>
      <c r="H1801" s="104"/>
    </row>
    <row r="1802" spans="1:8" ht="35.1" customHeight="1">
      <c r="A1802" s="211"/>
      <c r="B1802" s="104"/>
      <c r="C1802" s="201"/>
      <c r="D1802" s="104"/>
      <c r="E1802" s="104"/>
      <c r="F1802" s="104"/>
      <c r="G1802" s="104"/>
      <c r="H1802" s="104"/>
    </row>
    <row r="1803" spans="1:8" ht="35.1" customHeight="1">
      <c r="A1803" s="211"/>
      <c r="B1803" s="104"/>
      <c r="C1803" s="201"/>
      <c r="D1803" s="104"/>
      <c r="E1803" s="104"/>
      <c r="F1803" s="104"/>
      <c r="G1803" s="104"/>
      <c r="H1803" s="104"/>
    </row>
    <row r="1804" spans="1:8" ht="35.1" customHeight="1">
      <c r="A1804" s="211"/>
      <c r="B1804" s="104"/>
      <c r="C1804" s="201"/>
      <c r="D1804" s="104"/>
      <c r="E1804" s="104"/>
      <c r="F1804" s="104"/>
      <c r="G1804" s="104"/>
      <c r="H1804" s="104"/>
    </row>
    <row r="1805" spans="1:8" ht="35.1" customHeight="1">
      <c r="A1805" s="211"/>
      <c r="B1805" s="104"/>
      <c r="C1805" s="201"/>
      <c r="D1805" s="104"/>
      <c r="E1805" s="104"/>
      <c r="F1805" s="104"/>
      <c r="G1805" s="104"/>
      <c r="H1805" s="104"/>
    </row>
    <row r="1806" spans="1:8" ht="35.1" customHeight="1">
      <c r="A1806" s="211"/>
      <c r="B1806" s="104"/>
      <c r="C1806" s="201"/>
      <c r="D1806" s="104"/>
      <c r="E1806" s="104"/>
      <c r="F1806" s="104"/>
      <c r="G1806" s="104"/>
      <c r="H1806" s="104"/>
    </row>
    <row r="1807" spans="1:8" ht="35.1" customHeight="1">
      <c r="A1807" s="211"/>
      <c r="B1807" s="104"/>
      <c r="C1807" s="201"/>
      <c r="D1807" s="104"/>
      <c r="E1807" s="104"/>
      <c r="F1807" s="104"/>
      <c r="G1807" s="104"/>
      <c r="H1807" s="104"/>
    </row>
    <row r="1808" spans="1:8" ht="35.1" customHeight="1">
      <c r="A1808" s="211"/>
      <c r="B1808" s="104"/>
      <c r="C1808" s="201"/>
      <c r="D1808" s="104"/>
      <c r="E1808" s="104"/>
      <c r="F1808" s="104"/>
      <c r="G1808" s="104"/>
      <c r="H1808" s="104"/>
    </row>
    <row r="1809" spans="1:8" ht="35.1" customHeight="1">
      <c r="A1809" s="211"/>
      <c r="B1809" s="104"/>
      <c r="C1809" s="201"/>
      <c r="D1809" s="104"/>
      <c r="E1809" s="104"/>
      <c r="F1809" s="104"/>
      <c r="G1809" s="104"/>
      <c r="H1809" s="104"/>
    </row>
    <row r="1810" spans="1:8" ht="35.1" customHeight="1">
      <c r="A1810" s="211"/>
      <c r="B1810" s="104"/>
      <c r="C1810" s="201"/>
      <c r="D1810" s="104"/>
      <c r="E1810" s="104"/>
      <c r="F1810" s="104"/>
      <c r="G1810" s="104"/>
      <c r="H1810" s="104"/>
    </row>
    <row r="1811" spans="1:8" ht="35.1" customHeight="1">
      <c r="A1811" s="211"/>
      <c r="B1811" s="104"/>
      <c r="C1811" s="201"/>
      <c r="D1811" s="104"/>
      <c r="E1811" s="104"/>
      <c r="F1811" s="104"/>
      <c r="G1811" s="104"/>
      <c r="H1811" s="104"/>
    </row>
    <row r="1812" spans="1:8" ht="35.1" customHeight="1">
      <c r="A1812" s="211"/>
      <c r="B1812" s="104"/>
      <c r="C1812" s="201"/>
      <c r="D1812" s="104"/>
      <c r="E1812" s="104"/>
      <c r="F1812" s="104"/>
      <c r="G1812" s="104"/>
      <c r="H1812" s="104"/>
    </row>
    <row r="1813" spans="1:8" ht="35.1" customHeight="1">
      <c r="A1813" s="211"/>
      <c r="B1813" s="104"/>
      <c r="C1813" s="201"/>
      <c r="D1813" s="104"/>
      <c r="E1813" s="104"/>
      <c r="F1813" s="104"/>
      <c r="G1813" s="104"/>
      <c r="H1813" s="104"/>
    </row>
    <row r="1814" spans="1:8" ht="35.1" customHeight="1">
      <c r="A1814" s="211"/>
      <c r="B1814" s="104"/>
      <c r="C1814" s="201"/>
      <c r="D1814" s="104"/>
      <c r="E1814" s="104"/>
      <c r="F1814" s="104"/>
      <c r="G1814" s="104"/>
      <c r="H1814" s="104"/>
    </row>
    <row r="1815" spans="1:8" ht="35.1" customHeight="1">
      <c r="A1815" s="211"/>
      <c r="B1815" s="104"/>
      <c r="C1815" s="201"/>
      <c r="D1815" s="104"/>
      <c r="E1815" s="104"/>
      <c r="F1815" s="104"/>
      <c r="G1815" s="104"/>
      <c r="H1815" s="104"/>
    </row>
    <row r="1816" spans="1:8" ht="35.1" customHeight="1">
      <c r="A1816" s="211"/>
      <c r="B1816" s="104"/>
      <c r="C1816" s="201"/>
      <c r="D1816" s="104"/>
      <c r="E1816" s="104"/>
      <c r="F1816" s="104"/>
      <c r="G1816" s="104"/>
      <c r="H1816" s="104"/>
    </row>
    <row r="1817" spans="1:8" ht="35.1" customHeight="1">
      <c r="A1817" s="211"/>
      <c r="B1817" s="104"/>
      <c r="C1817" s="201"/>
      <c r="D1817" s="104"/>
      <c r="E1817" s="104"/>
      <c r="F1817" s="104"/>
      <c r="G1817" s="104"/>
      <c r="H1817" s="104"/>
    </row>
    <row r="1818" spans="1:8" ht="35.1" customHeight="1">
      <c r="A1818" s="211"/>
      <c r="B1818" s="104"/>
      <c r="C1818" s="201"/>
      <c r="D1818" s="104"/>
      <c r="E1818" s="104"/>
      <c r="F1818" s="104"/>
      <c r="G1818" s="104"/>
      <c r="H1818" s="104"/>
    </row>
    <row r="1819" spans="1:8" ht="35.1" customHeight="1">
      <c r="A1819" s="211"/>
      <c r="B1819" s="104"/>
      <c r="C1819" s="201"/>
      <c r="D1819" s="104"/>
      <c r="E1819" s="104"/>
      <c r="F1819" s="104"/>
      <c r="G1819" s="104"/>
      <c r="H1819" s="104"/>
    </row>
    <row r="1820" spans="1:8" ht="35.1" customHeight="1">
      <c r="A1820" s="211"/>
      <c r="B1820" s="104"/>
      <c r="C1820" s="201"/>
      <c r="D1820" s="104"/>
      <c r="E1820" s="104"/>
      <c r="F1820" s="104"/>
      <c r="G1820" s="104"/>
      <c r="H1820" s="104"/>
    </row>
    <row r="1821" spans="1:8" ht="35.1" customHeight="1">
      <c r="A1821" s="211"/>
      <c r="B1821" s="104"/>
      <c r="C1821" s="201"/>
      <c r="D1821" s="104"/>
      <c r="E1821" s="104"/>
      <c r="F1821" s="104"/>
      <c r="G1821" s="104"/>
      <c r="H1821" s="104"/>
    </row>
    <row r="1822" spans="1:8" ht="35.1" customHeight="1">
      <c r="A1822" s="211"/>
      <c r="B1822" s="104"/>
      <c r="C1822" s="201"/>
      <c r="D1822" s="104"/>
      <c r="E1822" s="104"/>
      <c r="F1822" s="104"/>
      <c r="G1822" s="104"/>
      <c r="H1822" s="104"/>
    </row>
    <row r="1823" spans="1:8" ht="35.1" customHeight="1">
      <c r="A1823" s="211"/>
      <c r="B1823" s="104"/>
      <c r="C1823" s="201"/>
      <c r="D1823" s="104"/>
      <c r="E1823" s="104"/>
      <c r="F1823" s="104"/>
      <c r="G1823" s="104"/>
      <c r="H1823" s="104"/>
    </row>
    <row r="1824" spans="1:8" ht="35.1" customHeight="1">
      <c r="A1824" s="211"/>
      <c r="B1824" s="104"/>
      <c r="C1824" s="201"/>
      <c r="D1824" s="104"/>
      <c r="E1824" s="104"/>
      <c r="F1824" s="104"/>
      <c r="G1824" s="104"/>
      <c r="H1824" s="104"/>
    </row>
    <row r="1825" spans="1:8" ht="35.1" customHeight="1">
      <c r="A1825" s="211"/>
      <c r="B1825" s="104"/>
      <c r="C1825" s="201"/>
      <c r="D1825" s="104"/>
      <c r="E1825" s="104"/>
      <c r="F1825" s="104"/>
      <c r="G1825" s="104"/>
      <c r="H1825" s="104"/>
    </row>
    <row r="1826" spans="1:8" ht="35.1" customHeight="1">
      <c r="A1826" s="211"/>
      <c r="B1826" s="104"/>
      <c r="C1826" s="201"/>
      <c r="D1826" s="104"/>
      <c r="E1826" s="104"/>
      <c r="F1826" s="104"/>
      <c r="G1826" s="104"/>
      <c r="H1826" s="104"/>
    </row>
    <row r="1827" spans="1:8" ht="35.1" customHeight="1">
      <c r="A1827" s="211"/>
      <c r="B1827" s="104"/>
      <c r="C1827" s="201"/>
      <c r="D1827" s="104"/>
      <c r="E1827" s="104"/>
      <c r="F1827" s="104"/>
      <c r="G1827" s="104"/>
      <c r="H1827" s="104"/>
    </row>
    <row r="1828" spans="1:8" ht="35.1" customHeight="1">
      <c r="A1828" s="211"/>
      <c r="B1828" s="104"/>
      <c r="C1828" s="201"/>
      <c r="D1828" s="104"/>
      <c r="E1828" s="104"/>
      <c r="F1828" s="104"/>
      <c r="G1828" s="104"/>
      <c r="H1828" s="104"/>
    </row>
    <row r="1829" spans="1:8" ht="35.1" customHeight="1">
      <c r="A1829" s="211"/>
      <c r="B1829" s="104"/>
      <c r="C1829" s="201"/>
      <c r="D1829" s="104"/>
      <c r="E1829" s="104"/>
      <c r="F1829" s="104"/>
      <c r="G1829" s="104"/>
      <c r="H1829" s="104"/>
    </row>
    <row r="1830" spans="1:8" ht="35.1" customHeight="1">
      <c r="A1830" s="211"/>
      <c r="B1830" s="104"/>
      <c r="C1830" s="201"/>
      <c r="D1830" s="104"/>
      <c r="E1830" s="104"/>
      <c r="F1830" s="104"/>
      <c r="G1830" s="104"/>
      <c r="H1830" s="104"/>
    </row>
    <row r="1831" spans="1:8" ht="35.1" customHeight="1">
      <c r="A1831" s="211"/>
      <c r="B1831" s="104"/>
      <c r="C1831" s="201"/>
      <c r="D1831" s="104"/>
      <c r="E1831" s="104"/>
      <c r="F1831" s="104"/>
      <c r="G1831" s="104"/>
      <c r="H1831" s="104"/>
    </row>
    <row r="1832" spans="1:8" ht="35.1" customHeight="1">
      <c r="A1832" s="211"/>
      <c r="B1832" s="104"/>
      <c r="C1832" s="201"/>
      <c r="D1832" s="104"/>
      <c r="E1832" s="104"/>
      <c r="F1832" s="104"/>
      <c r="G1832" s="104"/>
      <c r="H1832" s="104"/>
    </row>
    <row r="1833" spans="1:8" ht="35.1" customHeight="1">
      <c r="A1833" s="211"/>
      <c r="B1833" s="104"/>
      <c r="C1833" s="201"/>
      <c r="D1833" s="104"/>
      <c r="E1833" s="104"/>
      <c r="F1833" s="104"/>
      <c r="G1833" s="104"/>
      <c r="H1833" s="104"/>
    </row>
    <row r="1834" spans="1:8" ht="35.1" customHeight="1">
      <c r="A1834" s="211"/>
      <c r="B1834" s="104"/>
      <c r="C1834" s="201"/>
      <c r="D1834" s="104"/>
      <c r="E1834" s="104"/>
      <c r="F1834" s="104"/>
      <c r="G1834" s="104"/>
      <c r="H1834" s="104"/>
    </row>
    <row r="1835" spans="1:8" ht="35.1" customHeight="1">
      <c r="A1835" s="211"/>
      <c r="B1835" s="104"/>
      <c r="C1835" s="201"/>
      <c r="D1835" s="104"/>
      <c r="E1835" s="104"/>
      <c r="F1835" s="104"/>
      <c r="G1835" s="104"/>
      <c r="H1835" s="104"/>
    </row>
    <row r="1836" spans="1:8" ht="35.1" customHeight="1">
      <c r="A1836" s="211"/>
      <c r="B1836" s="104"/>
      <c r="C1836" s="201"/>
      <c r="D1836" s="104"/>
      <c r="E1836" s="104"/>
      <c r="F1836" s="104"/>
      <c r="G1836" s="104"/>
      <c r="H1836" s="104"/>
    </row>
    <row r="1837" spans="1:8" ht="35.1" customHeight="1">
      <c r="A1837" s="211"/>
      <c r="B1837" s="104"/>
      <c r="C1837" s="201"/>
      <c r="D1837" s="104"/>
      <c r="E1837" s="104"/>
      <c r="F1837" s="104"/>
      <c r="G1837" s="104"/>
      <c r="H1837" s="104"/>
    </row>
    <row r="1838" spans="1:8" ht="35.1" customHeight="1">
      <c r="A1838" s="211"/>
      <c r="B1838" s="104"/>
      <c r="C1838" s="201"/>
      <c r="D1838" s="104"/>
      <c r="E1838" s="104"/>
      <c r="F1838" s="104"/>
      <c r="G1838" s="104"/>
      <c r="H1838" s="104"/>
    </row>
    <row r="1839" spans="1:8" ht="35.1" customHeight="1">
      <c r="A1839" s="211"/>
      <c r="B1839" s="104"/>
      <c r="C1839" s="201"/>
      <c r="D1839" s="104"/>
      <c r="E1839" s="104"/>
      <c r="F1839" s="104"/>
      <c r="G1839" s="104"/>
      <c r="H1839" s="104"/>
    </row>
    <row r="1840" spans="1:8" ht="35.1" customHeight="1">
      <c r="A1840" s="211"/>
      <c r="B1840" s="104"/>
      <c r="C1840" s="201"/>
      <c r="D1840" s="104"/>
      <c r="E1840" s="104"/>
      <c r="F1840" s="104"/>
      <c r="G1840" s="104"/>
      <c r="H1840" s="104"/>
    </row>
    <row r="1841" spans="1:8" ht="35.1" customHeight="1">
      <c r="A1841" s="211"/>
      <c r="B1841" s="104"/>
      <c r="C1841" s="201"/>
      <c r="D1841" s="104"/>
      <c r="E1841" s="104"/>
      <c r="F1841" s="104"/>
      <c r="G1841" s="104"/>
      <c r="H1841" s="104"/>
    </row>
    <row r="1842" spans="1:8" ht="35.1" customHeight="1">
      <c r="A1842" s="211"/>
      <c r="B1842" s="104"/>
      <c r="C1842" s="201"/>
      <c r="D1842" s="104"/>
      <c r="E1842" s="104"/>
      <c r="F1842" s="104"/>
      <c r="G1842" s="104"/>
      <c r="H1842" s="104"/>
    </row>
    <row r="1843" spans="1:8" ht="35.1" customHeight="1">
      <c r="A1843" s="211"/>
      <c r="B1843" s="104"/>
      <c r="C1843" s="201"/>
      <c r="D1843" s="104"/>
      <c r="E1843" s="104"/>
      <c r="F1843" s="104"/>
      <c r="G1843" s="104"/>
      <c r="H1843" s="104"/>
    </row>
    <row r="1844" spans="1:8" ht="35.1" customHeight="1">
      <c r="A1844" s="211"/>
      <c r="B1844" s="104"/>
      <c r="C1844" s="201"/>
      <c r="D1844" s="104"/>
      <c r="E1844" s="104"/>
      <c r="F1844" s="104"/>
      <c r="G1844" s="104"/>
      <c r="H1844" s="104"/>
    </row>
    <row r="1845" spans="1:8" ht="35.1" customHeight="1">
      <c r="A1845" s="211"/>
      <c r="B1845" s="104"/>
      <c r="C1845" s="201"/>
      <c r="D1845" s="104"/>
      <c r="E1845" s="104"/>
      <c r="F1845" s="104"/>
      <c r="G1845" s="104"/>
      <c r="H1845" s="104"/>
    </row>
    <row r="1846" spans="1:8" ht="35.1" customHeight="1">
      <c r="A1846" s="211"/>
      <c r="B1846" s="104"/>
      <c r="C1846" s="201"/>
      <c r="D1846" s="104"/>
      <c r="E1846" s="104"/>
      <c r="F1846" s="104"/>
      <c r="G1846" s="104"/>
      <c r="H1846" s="104"/>
    </row>
    <row r="1847" spans="1:8" ht="35.1" customHeight="1">
      <c r="A1847" s="211"/>
      <c r="B1847" s="104"/>
      <c r="C1847" s="201"/>
      <c r="D1847" s="104"/>
      <c r="E1847" s="104"/>
      <c r="F1847" s="104"/>
      <c r="G1847" s="104"/>
      <c r="H1847" s="104"/>
    </row>
    <row r="1848" spans="1:8" ht="35.1" customHeight="1">
      <c r="A1848" s="211"/>
      <c r="B1848" s="104"/>
      <c r="C1848" s="201"/>
      <c r="D1848" s="104"/>
      <c r="E1848" s="104"/>
      <c r="F1848" s="104"/>
      <c r="G1848" s="104"/>
      <c r="H1848" s="104"/>
    </row>
  </sheetData>
  <mergeCells count="1">
    <mergeCell ref="B1:F1"/>
  </mergeCells>
  <dataValidations count="1">
    <dataValidation type="list" allowBlank="1" showInputMessage="1" showErrorMessage="1" sqref="A3:A165" xr:uid="{F5391D06-2073-41E1-BDC9-580AC7AA31A2}">
      <formula1>$B$152:$B$165</formula1>
    </dataValidation>
  </dataValidations>
  <pageMargins left="0.7" right="0.7" top="0.75" bottom="0.75" header="0.3" footer="0.3"/>
  <pageSetup paperSize="9" scale="29" orientation="portrait" horizontalDpi="1200" verticalDpi="12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9AB-F263-4C93-8633-AE74ADD2FEC5}">
  <sheetPr codeName="Sheet15">
    <pageSetUpPr fitToPage="1"/>
  </sheetPr>
  <dimension ref="A1:X1798"/>
  <sheetViews>
    <sheetView view="pageBreakPreview" zoomScale="82" zoomScaleNormal="100" zoomScaleSheetLayoutView="82" workbookViewId="0">
      <selection activeCell="A10" sqref="A10:N51"/>
    </sheetView>
  </sheetViews>
  <sheetFormatPr defaultColWidth="9.140625" defaultRowHeight="35.1" customHeight="1"/>
  <cols>
    <col min="1" max="1" width="18.42578125" style="212" customWidth="1"/>
    <col min="2" max="2" width="9.85546875" style="166" customWidth="1"/>
    <col min="3" max="3" width="74.85546875" style="161" bestFit="1" customWidth="1"/>
    <col min="4" max="4" width="7.7109375" style="166" customWidth="1"/>
    <col min="5" max="5" width="10.7109375" style="167" customWidth="1"/>
    <col min="6" max="6" width="10.140625" style="167" customWidth="1"/>
    <col min="7" max="7" width="10.7109375" style="167" customWidth="1"/>
    <col min="8" max="8" width="10.140625" style="167" customWidth="1"/>
    <col min="9" max="9" width="27" style="104" customWidth="1"/>
    <col min="10" max="10" width="12" style="104" customWidth="1"/>
    <col min="11" max="11" width="7.28515625" style="104" bestFit="1" customWidth="1"/>
    <col min="12" max="16384" width="9.140625" style="104"/>
  </cols>
  <sheetData>
    <row r="1" spans="1:24" ht="174" customHeight="1" thickBot="1">
      <c r="A1" s="173"/>
      <c r="B1" s="806" t="s">
        <v>386</v>
      </c>
      <c r="C1" s="806"/>
      <c r="D1" s="806"/>
      <c r="E1" s="806"/>
      <c r="F1" s="806"/>
      <c r="G1" s="104"/>
      <c r="H1" s="104"/>
    </row>
    <row r="2" spans="1:24" ht="26.25" thickBot="1">
      <c r="A2" s="173" t="s">
        <v>341</v>
      </c>
      <c r="B2" s="174" t="s">
        <v>382</v>
      </c>
      <c r="C2" s="175" t="s">
        <v>26</v>
      </c>
      <c r="D2" s="176" t="s">
        <v>383</v>
      </c>
      <c r="E2" s="176" t="s">
        <v>654</v>
      </c>
      <c r="F2" s="177" t="s">
        <v>652</v>
      </c>
      <c r="G2" s="176" t="s">
        <v>662</v>
      </c>
      <c r="H2" s="177" t="s">
        <v>656</v>
      </c>
      <c r="J2" s="103"/>
      <c r="R2" s="106"/>
      <c r="S2" s="107"/>
      <c r="T2" s="107"/>
      <c r="U2" s="107"/>
      <c r="V2" s="107"/>
      <c r="W2" s="107"/>
      <c r="X2" s="107"/>
    </row>
    <row r="3" spans="1:24" ht="20.100000000000001" customHeight="1">
      <c r="A3" s="202"/>
      <c r="B3" s="178" t="str">
        <f>"AHU-0"&amp;ROW(A3)-2</f>
        <v>AHU-01</v>
      </c>
      <c r="C3" s="179"/>
      <c r="D3" s="180"/>
      <c r="E3" s="181"/>
      <c r="F3" s="182" t="str">
        <f>IF(D3&lt;&gt;"",E3*D3,"")</f>
        <v/>
      </c>
      <c r="G3" s="181" t="str">
        <f>IF(E3&lt;&gt;"",IF(General!$F$11&lt;&gt;"",ROUNDUP((1-General!$F$11)*E3,0),E3),"")</f>
        <v/>
      </c>
      <c r="H3" s="182" t="str">
        <f>IFERROR(IF(F3&lt;&gt;"",G3*D3,""),F3)</f>
        <v/>
      </c>
      <c r="I3" s="183"/>
      <c r="J3" s="183"/>
      <c r="K3" s="183"/>
      <c r="L3" s="183"/>
    </row>
    <row r="4" spans="1:24" ht="20.100000000000001" customHeight="1">
      <c r="A4" s="203"/>
      <c r="B4" s="184" t="str">
        <f t="shared" ref="B4:B52" si="0">"AHU-0"&amp;ROW(A4)-2</f>
        <v>AHU-02</v>
      </c>
      <c r="C4" s="185"/>
      <c r="D4" s="186"/>
      <c r="E4" s="133"/>
      <c r="F4" s="134" t="str">
        <f t="shared" ref="F4:F52" si="1">IF(D4&lt;&gt;"",E4*D4,"")</f>
        <v/>
      </c>
      <c r="G4" s="133" t="str">
        <f>IF(E4&lt;&gt;"",IF(General!$F$11&lt;&gt;"",ROUNDUP((1-General!$F$11)*E4,0),E4),"")</f>
        <v/>
      </c>
      <c r="H4" s="134" t="str">
        <f t="shared" ref="H4:H52" si="2">IFERROR(IF(F4&lt;&gt;"",G4*D4,""),F4)</f>
        <v/>
      </c>
      <c r="I4" s="183"/>
      <c r="J4" s="183"/>
      <c r="K4" s="183"/>
      <c r="L4" s="183"/>
    </row>
    <row r="5" spans="1:24" ht="20.100000000000001" customHeight="1">
      <c r="A5" s="204"/>
      <c r="B5" s="187" t="str">
        <f t="shared" si="0"/>
        <v>AHU-03</v>
      </c>
      <c r="C5" s="188"/>
      <c r="D5" s="189"/>
      <c r="E5" s="128"/>
      <c r="F5" s="129" t="str">
        <f t="shared" si="1"/>
        <v/>
      </c>
      <c r="G5" s="128" t="str">
        <f>IF(E5&lt;&gt;"",IF(General!$F$11&lt;&gt;"",ROUNDUP((1-General!$F$11)*E5,0),E5),"")</f>
        <v/>
      </c>
      <c r="H5" s="129" t="str">
        <f t="shared" si="2"/>
        <v/>
      </c>
      <c r="I5" s="183"/>
      <c r="J5" s="183"/>
      <c r="K5" s="183"/>
      <c r="L5" s="183"/>
    </row>
    <row r="6" spans="1:24" s="122" customFormat="1" ht="20.100000000000001" customHeight="1">
      <c r="A6" s="203"/>
      <c r="B6" s="184" t="str">
        <f t="shared" si="0"/>
        <v>AHU-04</v>
      </c>
      <c r="C6" s="185"/>
      <c r="D6" s="186"/>
      <c r="E6" s="133"/>
      <c r="F6" s="134" t="str">
        <f t="shared" si="1"/>
        <v/>
      </c>
      <c r="G6" s="133" t="str">
        <f>IF(E6&lt;&gt;"",IF(General!$F$11&lt;&gt;"",ROUNDUP((1-General!$F$11)*E6,0),E6),"")</f>
        <v/>
      </c>
      <c r="H6" s="134" t="str">
        <f t="shared" si="2"/>
        <v/>
      </c>
      <c r="I6" s="183"/>
      <c r="J6" s="183"/>
      <c r="K6" s="183"/>
      <c r="L6" s="183"/>
      <c r="R6" s="106"/>
    </row>
    <row r="7" spans="1:24" s="122" customFormat="1" ht="20.100000000000001" customHeight="1">
      <c r="A7" s="204"/>
      <c r="B7" s="187" t="str">
        <f t="shared" si="0"/>
        <v>AHU-05</v>
      </c>
      <c r="C7" s="188"/>
      <c r="D7" s="189"/>
      <c r="E7" s="128"/>
      <c r="F7" s="129" t="str">
        <f t="shared" si="1"/>
        <v/>
      </c>
      <c r="G7" s="128" t="str">
        <f>IF(E7&lt;&gt;"",IF(General!$F$11&lt;&gt;"",ROUNDUP((1-General!$F$11)*E7,0),E7),"")</f>
        <v/>
      </c>
      <c r="H7" s="129" t="str">
        <f t="shared" si="2"/>
        <v/>
      </c>
      <c r="I7" s="183"/>
      <c r="J7" s="183"/>
      <c r="K7" s="183"/>
      <c r="L7" s="183"/>
      <c r="R7" s="106"/>
    </row>
    <row r="8" spans="1:24" s="122" customFormat="1" ht="20.100000000000001" customHeight="1">
      <c r="A8" s="203"/>
      <c r="B8" s="184" t="str">
        <f t="shared" si="0"/>
        <v>AHU-06</v>
      </c>
      <c r="C8" s="185"/>
      <c r="D8" s="186"/>
      <c r="E8" s="133"/>
      <c r="F8" s="134" t="str">
        <f t="shared" si="1"/>
        <v/>
      </c>
      <c r="G8" s="133" t="str">
        <f>IF(E8&lt;&gt;"",IF(General!$F$11&lt;&gt;"",ROUNDUP((1-General!$F$11)*E8,0),E8),"")</f>
        <v/>
      </c>
      <c r="H8" s="134" t="str">
        <f t="shared" si="2"/>
        <v/>
      </c>
      <c r="I8" s="183"/>
      <c r="J8" s="183"/>
      <c r="K8" s="183"/>
      <c r="L8" s="183"/>
      <c r="R8" s="106"/>
    </row>
    <row r="9" spans="1:24" s="122" customFormat="1" ht="20.100000000000001" customHeight="1">
      <c r="A9" s="204"/>
      <c r="B9" s="187" t="str">
        <f t="shared" si="0"/>
        <v>AHU-07</v>
      </c>
      <c r="C9" s="188"/>
      <c r="D9" s="189"/>
      <c r="E9" s="128"/>
      <c r="F9" s="129" t="str">
        <f t="shared" si="1"/>
        <v/>
      </c>
      <c r="G9" s="128" t="str">
        <f>IF(E9&lt;&gt;"",IF(General!$F$11&lt;&gt;"",ROUNDUP((1-General!$F$11)*E9,0),E9),"")</f>
        <v/>
      </c>
      <c r="H9" s="129" t="str">
        <f t="shared" si="2"/>
        <v/>
      </c>
      <c r="I9" s="183"/>
      <c r="J9" s="183"/>
      <c r="K9" s="183"/>
      <c r="L9" s="183"/>
      <c r="R9" s="106"/>
    </row>
    <row r="10" spans="1:24" s="173" customFormat="1" ht="20.100000000000001" customHeight="1">
      <c r="A10" s="204"/>
      <c r="B10" s="187" t="str">
        <f t="shared" ref="B10:B51" si="3">"AHU-0"&amp;ROW(A10)-2</f>
        <v>AHU-08</v>
      </c>
      <c r="C10" s="188"/>
      <c r="D10" s="189"/>
      <c r="E10" s="128"/>
      <c r="F10" s="129" t="str">
        <f t="shared" ref="F10:F51" si="4">IF(D10&lt;&gt;"",E10*D10,"")</f>
        <v/>
      </c>
      <c r="G10" s="128" t="str">
        <f>IF(E10&lt;&gt;"",IF(General!$F$11&lt;&gt;"",ROUNDUP((1-General!$F$11)*E10,0),E10),"")</f>
        <v/>
      </c>
      <c r="H10" s="129" t="str">
        <f t="shared" ref="H10:H51" si="5">IFERROR(IF(F10&lt;&gt;"",G10*D10,""),F10)</f>
        <v/>
      </c>
      <c r="I10" s="183"/>
      <c r="J10" s="183"/>
      <c r="K10" s="183"/>
      <c r="L10" s="183"/>
      <c r="M10" s="122"/>
      <c r="N10" s="122"/>
    </row>
    <row r="11" spans="1:24" s="173" customFormat="1" ht="20.100000000000001" customHeight="1">
      <c r="A11" s="204"/>
      <c r="B11" s="187" t="str">
        <f t="shared" si="3"/>
        <v>AHU-09</v>
      </c>
      <c r="C11" s="188"/>
      <c r="D11" s="189"/>
      <c r="E11" s="128"/>
      <c r="F11" s="129" t="str">
        <f t="shared" si="4"/>
        <v/>
      </c>
      <c r="G11" s="128" t="str">
        <f>IF(E11&lt;&gt;"",IF(General!$F$11&lt;&gt;"",ROUNDUP((1-General!$F$11)*E11,0),E11),"")</f>
        <v/>
      </c>
      <c r="H11" s="129" t="str">
        <f t="shared" si="5"/>
        <v/>
      </c>
      <c r="I11" s="183"/>
      <c r="J11" s="183"/>
      <c r="K11" s="183"/>
      <c r="L11" s="183"/>
      <c r="M11" s="122"/>
      <c r="N11" s="122"/>
    </row>
    <row r="12" spans="1:24" s="173" customFormat="1" ht="20.100000000000001" customHeight="1">
      <c r="A12" s="204"/>
      <c r="B12" s="187" t="str">
        <f t="shared" si="3"/>
        <v>AHU-010</v>
      </c>
      <c r="C12" s="188"/>
      <c r="D12" s="189"/>
      <c r="E12" s="128"/>
      <c r="F12" s="129" t="str">
        <f t="shared" si="4"/>
        <v/>
      </c>
      <c r="G12" s="128" t="str">
        <f>IF(E12&lt;&gt;"",IF(General!$F$11&lt;&gt;"",ROUNDUP((1-General!$F$11)*E12,0),E12),"")</f>
        <v/>
      </c>
      <c r="H12" s="129" t="str">
        <f t="shared" si="5"/>
        <v/>
      </c>
      <c r="I12" s="183"/>
      <c r="J12" s="183"/>
      <c r="K12" s="183"/>
      <c r="L12" s="183"/>
      <c r="M12" s="122"/>
      <c r="N12" s="122"/>
    </row>
    <row r="13" spans="1:24" s="173" customFormat="1" ht="20.100000000000001" customHeight="1">
      <c r="A13" s="204"/>
      <c r="B13" s="187" t="str">
        <f t="shared" si="3"/>
        <v>AHU-011</v>
      </c>
      <c r="C13" s="188"/>
      <c r="D13" s="189"/>
      <c r="E13" s="128"/>
      <c r="F13" s="129" t="str">
        <f t="shared" si="4"/>
        <v/>
      </c>
      <c r="G13" s="128" t="str">
        <f>IF(E13&lt;&gt;"",IF(General!$F$11&lt;&gt;"",ROUNDUP((1-General!$F$11)*E13,0),E13),"")</f>
        <v/>
      </c>
      <c r="H13" s="129" t="str">
        <f t="shared" si="5"/>
        <v/>
      </c>
      <c r="I13" s="183"/>
      <c r="J13" s="183"/>
      <c r="K13" s="183"/>
      <c r="L13" s="183"/>
      <c r="M13" s="122"/>
      <c r="N13" s="122"/>
    </row>
    <row r="14" spans="1:24" s="173" customFormat="1" ht="20.100000000000001" customHeight="1">
      <c r="A14" s="204"/>
      <c r="B14" s="187" t="str">
        <f t="shared" si="3"/>
        <v>AHU-012</v>
      </c>
      <c r="C14" s="188"/>
      <c r="D14" s="189"/>
      <c r="E14" s="128"/>
      <c r="F14" s="129" t="str">
        <f t="shared" si="4"/>
        <v/>
      </c>
      <c r="G14" s="128" t="str">
        <f>IF(E14&lt;&gt;"",IF(General!$F$11&lt;&gt;"",ROUNDUP((1-General!$F$11)*E14,0),E14),"")</f>
        <v/>
      </c>
      <c r="H14" s="129" t="str">
        <f t="shared" si="5"/>
        <v/>
      </c>
      <c r="I14" s="183"/>
      <c r="J14" s="183"/>
      <c r="K14" s="183"/>
      <c r="L14" s="183"/>
      <c r="M14" s="122"/>
      <c r="N14" s="122"/>
    </row>
    <row r="15" spans="1:24" s="173" customFormat="1" ht="20.100000000000001" customHeight="1">
      <c r="A15" s="204"/>
      <c r="B15" s="187" t="str">
        <f t="shared" si="3"/>
        <v>AHU-013</v>
      </c>
      <c r="C15" s="188"/>
      <c r="D15" s="189"/>
      <c r="E15" s="128"/>
      <c r="F15" s="129" t="str">
        <f t="shared" si="4"/>
        <v/>
      </c>
      <c r="G15" s="128" t="str">
        <f>IF(E15&lt;&gt;"",IF(General!$F$11&lt;&gt;"",ROUNDUP((1-General!$F$11)*E15,0),E15),"")</f>
        <v/>
      </c>
      <c r="H15" s="129" t="str">
        <f t="shared" si="5"/>
        <v/>
      </c>
      <c r="I15" s="183"/>
      <c r="J15" s="183"/>
      <c r="K15" s="183"/>
      <c r="L15" s="183"/>
      <c r="M15" s="122"/>
      <c r="N15" s="122"/>
    </row>
    <row r="16" spans="1:24" s="173" customFormat="1" ht="20.100000000000001" customHeight="1">
      <c r="A16" s="204"/>
      <c r="B16" s="187" t="str">
        <f t="shared" si="3"/>
        <v>AHU-014</v>
      </c>
      <c r="C16" s="188"/>
      <c r="D16" s="189"/>
      <c r="E16" s="128"/>
      <c r="F16" s="129" t="str">
        <f t="shared" si="4"/>
        <v/>
      </c>
      <c r="G16" s="128" t="str">
        <f>IF(E16&lt;&gt;"",IF(General!$F$11&lt;&gt;"",ROUNDUP((1-General!$F$11)*E16,0),E16),"")</f>
        <v/>
      </c>
      <c r="H16" s="129" t="str">
        <f t="shared" si="5"/>
        <v/>
      </c>
      <c r="I16" s="183"/>
      <c r="J16" s="183"/>
      <c r="K16" s="183"/>
      <c r="L16" s="183"/>
      <c r="M16" s="122"/>
      <c r="N16" s="122"/>
    </row>
    <row r="17" spans="1:14" s="173" customFormat="1" ht="20.100000000000001" customHeight="1">
      <c r="A17" s="204"/>
      <c r="B17" s="187" t="str">
        <f t="shared" si="3"/>
        <v>AHU-015</v>
      </c>
      <c r="C17" s="188"/>
      <c r="D17" s="189"/>
      <c r="E17" s="128"/>
      <c r="F17" s="129" t="str">
        <f t="shared" si="4"/>
        <v/>
      </c>
      <c r="G17" s="128" t="str">
        <f>IF(E17&lt;&gt;"",IF(General!$F$11&lt;&gt;"",ROUNDUP((1-General!$F$11)*E17,0),E17),"")</f>
        <v/>
      </c>
      <c r="H17" s="129" t="str">
        <f t="shared" si="5"/>
        <v/>
      </c>
      <c r="I17" s="183"/>
      <c r="J17" s="183"/>
      <c r="K17" s="183"/>
      <c r="L17" s="183"/>
      <c r="M17" s="122"/>
      <c r="N17" s="122"/>
    </row>
    <row r="18" spans="1:14" s="173" customFormat="1" ht="20.100000000000001" customHeight="1">
      <c r="A18" s="204"/>
      <c r="B18" s="187" t="str">
        <f t="shared" si="3"/>
        <v>AHU-016</v>
      </c>
      <c r="C18" s="188"/>
      <c r="D18" s="189"/>
      <c r="E18" s="128"/>
      <c r="F18" s="129" t="str">
        <f t="shared" si="4"/>
        <v/>
      </c>
      <c r="G18" s="128" t="str">
        <f>IF(E18&lt;&gt;"",IF(General!$F$11&lt;&gt;"",ROUNDUP((1-General!$F$11)*E18,0),E18),"")</f>
        <v/>
      </c>
      <c r="H18" s="129" t="str">
        <f t="shared" si="5"/>
        <v/>
      </c>
      <c r="I18" s="183"/>
      <c r="J18" s="183"/>
      <c r="K18" s="183"/>
      <c r="L18" s="183"/>
      <c r="M18" s="122"/>
      <c r="N18" s="122"/>
    </row>
    <row r="19" spans="1:14" s="173" customFormat="1" ht="20.100000000000001" customHeight="1">
      <c r="A19" s="204"/>
      <c r="B19" s="187" t="str">
        <f t="shared" si="3"/>
        <v>AHU-017</v>
      </c>
      <c r="C19" s="188"/>
      <c r="D19" s="189"/>
      <c r="E19" s="128"/>
      <c r="F19" s="129" t="str">
        <f t="shared" si="4"/>
        <v/>
      </c>
      <c r="G19" s="128" t="str">
        <f>IF(E19&lt;&gt;"",IF(General!$F$11&lt;&gt;"",ROUNDUP((1-General!$F$11)*E19,0),E19),"")</f>
        <v/>
      </c>
      <c r="H19" s="129" t="str">
        <f t="shared" si="5"/>
        <v/>
      </c>
      <c r="I19" s="183"/>
      <c r="J19" s="183"/>
      <c r="K19" s="183"/>
      <c r="L19" s="183"/>
      <c r="M19" s="122"/>
      <c r="N19" s="122"/>
    </row>
    <row r="20" spans="1:14" s="173" customFormat="1" ht="20.100000000000001" customHeight="1">
      <c r="A20" s="204"/>
      <c r="B20" s="187" t="str">
        <f t="shared" si="3"/>
        <v>AHU-018</v>
      </c>
      <c r="C20" s="188"/>
      <c r="D20" s="189"/>
      <c r="E20" s="128"/>
      <c r="F20" s="129" t="str">
        <f t="shared" si="4"/>
        <v/>
      </c>
      <c r="G20" s="128" t="str">
        <f>IF(E20&lt;&gt;"",IF(General!$F$11&lt;&gt;"",ROUNDUP((1-General!$F$11)*E20,0),E20),"")</f>
        <v/>
      </c>
      <c r="H20" s="129" t="str">
        <f t="shared" si="5"/>
        <v/>
      </c>
      <c r="I20" s="183"/>
      <c r="J20" s="183"/>
      <c r="K20" s="183"/>
      <c r="L20" s="183"/>
      <c r="M20" s="122"/>
      <c r="N20" s="122"/>
    </row>
    <row r="21" spans="1:14" s="173" customFormat="1" ht="20.100000000000001" customHeight="1">
      <c r="A21" s="204"/>
      <c r="B21" s="187" t="str">
        <f t="shared" si="3"/>
        <v>AHU-019</v>
      </c>
      <c r="C21" s="188"/>
      <c r="D21" s="189"/>
      <c r="E21" s="128"/>
      <c r="F21" s="129" t="str">
        <f t="shared" si="4"/>
        <v/>
      </c>
      <c r="G21" s="128" t="str">
        <f>IF(E21&lt;&gt;"",IF(General!$F$11&lt;&gt;"",ROUNDUP((1-General!$F$11)*E21,0),E21),"")</f>
        <v/>
      </c>
      <c r="H21" s="129" t="str">
        <f t="shared" si="5"/>
        <v/>
      </c>
      <c r="I21" s="183"/>
      <c r="J21" s="183"/>
      <c r="K21" s="183"/>
      <c r="L21" s="183"/>
      <c r="M21" s="122"/>
      <c r="N21" s="122"/>
    </row>
    <row r="22" spans="1:14" s="173" customFormat="1" ht="20.100000000000001" customHeight="1">
      <c r="A22" s="204"/>
      <c r="B22" s="187" t="str">
        <f t="shared" si="3"/>
        <v>AHU-020</v>
      </c>
      <c r="C22" s="188"/>
      <c r="D22" s="189"/>
      <c r="E22" s="128"/>
      <c r="F22" s="129" t="str">
        <f t="shared" si="4"/>
        <v/>
      </c>
      <c r="G22" s="128" t="str">
        <f>IF(E22&lt;&gt;"",IF(General!$F$11&lt;&gt;"",ROUNDUP((1-General!$F$11)*E22,0),E22),"")</f>
        <v/>
      </c>
      <c r="H22" s="129" t="str">
        <f t="shared" si="5"/>
        <v/>
      </c>
      <c r="I22" s="183"/>
      <c r="J22" s="183"/>
      <c r="K22" s="183"/>
      <c r="L22" s="183"/>
      <c r="M22" s="122"/>
      <c r="N22" s="122"/>
    </row>
    <row r="23" spans="1:14" s="173" customFormat="1" ht="20.100000000000001" customHeight="1">
      <c r="A23" s="204"/>
      <c r="B23" s="187" t="str">
        <f t="shared" si="3"/>
        <v>AHU-021</v>
      </c>
      <c r="C23" s="188"/>
      <c r="D23" s="189"/>
      <c r="E23" s="128"/>
      <c r="F23" s="129" t="str">
        <f t="shared" si="4"/>
        <v/>
      </c>
      <c r="G23" s="128" t="str">
        <f>IF(E23&lt;&gt;"",IF(General!$F$11&lt;&gt;"",ROUNDUP((1-General!$F$11)*E23,0),E23),"")</f>
        <v/>
      </c>
      <c r="H23" s="129" t="str">
        <f t="shared" si="5"/>
        <v/>
      </c>
      <c r="I23" s="183"/>
      <c r="J23" s="183"/>
      <c r="K23" s="183"/>
      <c r="L23" s="183"/>
      <c r="M23" s="122"/>
      <c r="N23" s="122"/>
    </row>
    <row r="24" spans="1:14" s="173" customFormat="1" ht="20.100000000000001" customHeight="1">
      <c r="A24" s="204"/>
      <c r="B24" s="187" t="str">
        <f t="shared" si="3"/>
        <v>AHU-022</v>
      </c>
      <c r="C24" s="188"/>
      <c r="D24" s="189"/>
      <c r="E24" s="128"/>
      <c r="F24" s="129" t="str">
        <f t="shared" si="4"/>
        <v/>
      </c>
      <c r="G24" s="128" t="str">
        <f>IF(E24&lt;&gt;"",IF(General!$F$11&lt;&gt;"",ROUNDUP((1-General!$F$11)*E24,0),E24),"")</f>
        <v/>
      </c>
      <c r="H24" s="129" t="str">
        <f t="shared" si="5"/>
        <v/>
      </c>
      <c r="I24" s="183"/>
      <c r="J24" s="183"/>
      <c r="K24" s="183"/>
      <c r="L24" s="183"/>
      <c r="M24" s="122"/>
      <c r="N24" s="122"/>
    </row>
    <row r="25" spans="1:14" s="173" customFormat="1" ht="20.100000000000001" customHeight="1">
      <c r="A25" s="204"/>
      <c r="B25" s="187" t="str">
        <f t="shared" si="3"/>
        <v>AHU-023</v>
      </c>
      <c r="C25" s="188"/>
      <c r="D25" s="189"/>
      <c r="E25" s="128"/>
      <c r="F25" s="129" t="str">
        <f t="shared" si="4"/>
        <v/>
      </c>
      <c r="G25" s="128" t="str">
        <f>IF(E25&lt;&gt;"",IF(General!$F$11&lt;&gt;"",ROUNDUP((1-General!$F$11)*E25,0),E25),"")</f>
        <v/>
      </c>
      <c r="H25" s="129" t="str">
        <f t="shared" si="5"/>
        <v/>
      </c>
      <c r="I25" s="183"/>
      <c r="J25" s="183"/>
      <c r="K25" s="183"/>
      <c r="L25" s="183"/>
      <c r="M25" s="122"/>
      <c r="N25" s="122"/>
    </row>
    <row r="26" spans="1:14" s="173" customFormat="1" ht="20.100000000000001" customHeight="1">
      <c r="A26" s="204"/>
      <c r="B26" s="187" t="str">
        <f t="shared" si="3"/>
        <v>AHU-024</v>
      </c>
      <c r="C26" s="188"/>
      <c r="D26" s="189"/>
      <c r="E26" s="128"/>
      <c r="F26" s="129" t="str">
        <f t="shared" si="4"/>
        <v/>
      </c>
      <c r="G26" s="128" t="str">
        <f>IF(E26&lt;&gt;"",IF(General!$F$11&lt;&gt;"",ROUNDUP((1-General!$F$11)*E26,0),E26),"")</f>
        <v/>
      </c>
      <c r="H26" s="129" t="str">
        <f t="shared" si="5"/>
        <v/>
      </c>
      <c r="I26" s="183"/>
      <c r="J26" s="183"/>
      <c r="K26" s="183"/>
      <c r="L26" s="183"/>
      <c r="M26" s="122"/>
      <c r="N26" s="122"/>
    </row>
    <row r="27" spans="1:14" s="173" customFormat="1" ht="20.100000000000001" customHeight="1">
      <c r="A27" s="204"/>
      <c r="B27" s="187" t="str">
        <f t="shared" si="3"/>
        <v>AHU-025</v>
      </c>
      <c r="C27" s="188"/>
      <c r="D27" s="189"/>
      <c r="E27" s="128"/>
      <c r="F27" s="129" t="str">
        <f t="shared" si="4"/>
        <v/>
      </c>
      <c r="G27" s="128" t="str">
        <f>IF(E27&lt;&gt;"",IF(General!$F$11&lt;&gt;"",ROUNDUP((1-General!$F$11)*E27,0),E27),"")</f>
        <v/>
      </c>
      <c r="H27" s="129" t="str">
        <f t="shared" si="5"/>
        <v/>
      </c>
      <c r="I27" s="183"/>
      <c r="J27" s="183"/>
      <c r="K27" s="183"/>
      <c r="L27" s="183"/>
      <c r="M27" s="122"/>
      <c r="N27" s="122"/>
    </row>
    <row r="28" spans="1:14" s="173" customFormat="1" ht="20.100000000000001" customHeight="1">
      <c r="A28" s="204"/>
      <c r="B28" s="187" t="str">
        <f t="shared" si="3"/>
        <v>AHU-026</v>
      </c>
      <c r="C28" s="188"/>
      <c r="D28" s="189"/>
      <c r="E28" s="128"/>
      <c r="F28" s="129" t="str">
        <f t="shared" si="4"/>
        <v/>
      </c>
      <c r="G28" s="128" t="str">
        <f>IF(E28&lt;&gt;"",IF(General!$F$11&lt;&gt;"",ROUNDUP((1-General!$F$11)*E28,0),E28),"")</f>
        <v/>
      </c>
      <c r="H28" s="129" t="str">
        <f t="shared" si="5"/>
        <v/>
      </c>
      <c r="I28" s="183"/>
      <c r="J28" s="183"/>
      <c r="K28" s="183"/>
      <c r="L28" s="183"/>
      <c r="M28" s="122"/>
      <c r="N28" s="122"/>
    </row>
    <row r="29" spans="1:14" s="173" customFormat="1" ht="20.100000000000001" customHeight="1">
      <c r="A29" s="204"/>
      <c r="B29" s="187" t="str">
        <f t="shared" si="3"/>
        <v>AHU-027</v>
      </c>
      <c r="C29" s="188"/>
      <c r="D29" s="189"/>
      <c r="E29" s="128"/>
      <c r="F29" s="129" t="str">
        <f t="shared" si="4"/>
        <v/>
      </c>
      <c r="G29" s="128" t="str">
        <f>IF(E29&lt;&gt;"",IF(General!$F$11&lt;&gt;"",ROUNDUP((1-General!$F$11)*E29,0),E29),"")</f>
        <v/>
      </c>
      <c r="H29" s="129" t="str">
        <f t="shared" si="5"/>
        <v/>
      </c>
      <c r="I29" s="183"/>
      <c r="J29" s="183"/>
      <c r="K29" s="183"/>
      <c r="L29" s="183"/>
      <c r="M29" s="122"/>
      <c r="N29" s="122"/>
    </row>
    <row r="30" spans="1:14" s="173" customFormat="1" ht="20.100000000000001" customHeight="1">
      <c r="A30" s="204"/>
      <c r="B30" s="187" t="str">
        <f t="shared" si="3"/>
        <v>AHU-028</v>
      </c>
      <c r="C30" s="188"/>
      <c r="D30" s="189"/>
      <c r="E30" s="128"/>
      <c r="F30" s="129" t="str">
        <f t="shared" si="4"/>
        <v/>
      </c>
      <c r="G30" s="128" t="str">
        <f>IF(E30&lt;&gt;"",IF(General!$F$11&lt;&gt;"",ROUNDUP((1-General!$F$11)*E30,0),E30),"")</f>
        <v/>
      </c>
      <c r="H30" s="129" t="str">
        <f t="shared" si="5"/>
        <v/>
      </c>
      <c r="I30" s="183"/>
      <c r="J30" s="183"/>
      <c r="K30" s="183"/>
      <c r="L30" s="183"/>
      <c r="M30" s="122"/>
      <c r="N30" s="122"/>
    </row>
    <row r="31" spans="1:14" s="173" customFormat="1" ht="20.100000000000001" customHeight="1">
      <c r="A31" s="204"/>
      <c r="B31" s="187" t="str">
        <f t="shared" si="3"/>
        <v>AHU-029</v>
      </c>
      <c r="C31" s="188"/>
      <c r="D31" s="189"/>
      <c r="E31" s="128"/>
      <c r="F31" s="129" t="str">
        <f t="shared" si="4"/>
        <v/>
      </c>
      <c r="G31" s="128" t="str">
        <f>IF(E31&lt;&gt;"",IF(General!$F$11&lt;&gt;"",ROUNDUP((1-General!$F$11)*E31,0),E31),"")</f>
        <v/>
      </c>
      <c r="H31" s="129" t="str">
        <f t="shared" si="5"/>
        <v/>
      </c>
      <c r="I31" s="183"/>
      <c r="J31" s="183"/>
      <c r="K31" s="183"/>
      <c r="L31" s="183"/>
      <c r="M31" s="122"/>
      <c r="N31" s="122"/>
    </row>
    <row r="32" spans="1:14" s="173" customFormat="1" ht="20.100000000000001" customHeight="1">
      <c r="A32" s="204"/>
      <c r="B32" s="187" t="str">
        <f t="shared" si="3"/>
        <v>AHU-030</v>
      </c>
      <c r="C32" s="188"/>
      <c r="D32" s="189"/>
      <c r="E32" s="128"/>
      <c r="F32" s="129" t="str">
        <f t="shared" si="4"/>
        <v/>
      </c>
      <c r="G32" s="128" t="str">
        <f>IF(E32&lt;&gt;"",IF(General!$F$11&lt;&gt;"",ROUNDUP((1-General!$F$11)*E32,0),E32),"")</f>
        <v/>
      </c>
      <c r="H32" s="129" t="str">
        <f t="shared" si="5"/>
        <v/>
      </c>
      <c r="I32" s="183"/>
      <c r="J32" s="183"/>
      <c r="K32" s="183"/>
      <c r="L32" s="183"/>
      <c r="M32" s="122"/>
      <c r="N32" s="122"/>
    </row>
    <row r="33" spans="1:14" s="173" customFormat="1" ht="20.100000000000001" customHeight="1">
      <c r="A33" s="204"/>
      <c r="B33" s="187" t="str">
        <f t="shared" si="3"/>
        <v>AHU-031</v>
      </c>
      <c r="C33" s="188"/>
      <c r="D33" s="189"/>
      <c r="E33" s="128"/>
      <c r="F33" s="129" t="str">
        <f t="shared" si="4"/>
        <v/>
      </c>
      <c r="G33" s="128" t="str">
        <f>IF(E33&lt;&gt;"",IF(General!$F$11&lt;&gt;"",ROUNDUP((1-General!$F$11)*E33,0),E33),"")</f>
        <v/>
      </c>
      <c r="H33" s="129" t="str">
        <f t="shared" si="5"/>
        <v/>
      </c>
      <c r="I33" s="183"/>
      <c r="J33" s="183"/>
      <c r="K33" s="183"/>
      <c r="L33" s="183"/>
      <c r="M33" s="122"/>
      <c r="N33" s="122"/>
    </row>
    <row r="34" spans="1:14" s="173" customFormat="1" ht="20.100000000000001" customHeight="1">
      <c r="A34" s="204"/>
      <c r="B34" s="187" t="str">
        <f t="shared" si="3"/>
        <v>AHU-032</v>
      </c>
      <c r="C34" s="188"/>
      <c r="D34" s="189"/>
      <c r="E34" s="128"/>
      <c r="F34" s="129" t="str">
        <f t="shared" si="4"/>
        <v/>
      </c>
      <c r="G34" s="128" t="str">
        <f>IF(E34&lt;&gt;"",IF(General!$F$11&lt;&gt;"",ROUNDUP((1-General!$F$11)*E34,0),E34),"")</f>
        <v/>
      </c>
      <c r="H34" s="129" t="str">
        <f t="shared" si="5"/>
        <v/>
      </c>
      <c r="I34" s="183"/>
      <c r="J34" s="183"/>
      <c r="K34" s="183"/>
      <c r="L34" s="183"/>
      <c r="M34" s="122"/>
      <c r="N34" s="122"/>
    </row>
    <row r="35" spans="1:14" s="173" customFormat="1" ht="20.100000000000001" customHeight="1">
      <c r="A35" s="204"/>
      <c r="B35" s="187" t="str">
        <f t="shared" si="3"/>
        <v>AHU-033</v>
      </c>
      <c r="C35" s="188"/>
      <c r="D35" s="189"/>
      <c r="E35" s="128"/>
      <c r="F35" s="129" t="str">
        <f t="shared" si="4"/>
        <v/>
      </c>
      <c r="G35" s="128" t="str">
        <f>IF(E35&lt;&gt;"",IF(General!$F$11&lt;&gt;"",ROUNDUP((1-General!$F$11)*E35,0),E35),"")</f>
        <v/>
      </c>
      <c r="H35" s="129" t="str">
        <f t="shared" si="5"/>
        <v/>
      </c>
      <c r="I35" s="183"/>
      <c r="J35" s="183"/>
      <c r="K35" s="183"/>
      <c r="L35" s="183"/>
      <c r="M35" s="122"/>
      <c r="N35" s="122"/>
    </row>
    <row r="36" spans="1:14" s="173" customFormat="1" ht="20.100000000000001" customHeight="1">
      <c r="A36" s="204"/>
      <c r="B36" s="187" t="str">
        <f t="shared" si="3"/>
        <v>AHU-034</v>
      </c>
      <c r="C36" s="188"/>
      <c r="D36" s="189"/>
      <c r="E36" s="128"/>
      <c r="F36" s="129" t="str">
        <f t="shared" si="4"/>
        <v/>
      </c>
      <c r="G36" s="128" t="str">
        <f>IF(E36&lt;&gt;"",IF(General!$F$11&lt;&gt;"",ROUNDUP((1-General!$F$11)*E36,0),E36),"")</f>
        <v/>
      </c>
      <c r="H36" s="129" t="str">
        <f t="shared" si="5"/>
        <v/>
      </c>
      <c r="I36" s="183"/>
      <c r="J36" s="183"/>
      <c r="K36" s="183"/>
      <c r="L36" s="183"/>
      <c r="M36" s="122"/>
      <c r="N36" s="122"/>
    </row>
    <row r="37" spans="1:14" s="173" customFormat="1" ht="20.100000000000001" customHeight="1">
      <c r="A37" s="204"/>
      <c r="B37" s="187" t="str">
        <f t="shared" si="3"/>
        <v>AHU-035</v>
      </c>
      <c r="C37" s="188"/>
      <c r="D37" s="189"/>
      <c r="E37" s="128"/>
      <c r="F37" s="129" t="str">
        <f t="shared" si="4"/>
        <v/>
      </c>
      <c r="G37" s="128" t="str">
        <f>IF(E37&lt;&gt;"",IF(General!$F$11&lt;&gt;"",ROUNDUP((1-General!$F$11)*E37,0),E37),"")</f>
        <v/>
      </c>
      <c r="H37" s="129" t="str">
        <f t="shared" si="5"/>
        <v/>
      </c>
      <c r="I37" s="183"/>
      <c r="J37" s="183"/>
      <c r="K37" s="183"/>
      <c r="L37" s="183"/>
      <c r="M37" s="122"/>
      <c r="N37" s="122"/>
    </row>
    <row r="38" spans="1:14" s="173" customFormat="1" ht="20.100000000000001" customHeight="1">
      <c r="A38" s="204"/>
      <c r="B38" s="187" t="str">
        <f t="shared" si="3"/>
        <v>AHU-036</v>
      </c>
      <c r="C38" s="188"/>
      <c r="D38" s="189"/>
      <c r="E38" s="128"/>
      <c r="F38" s="129" t="str">
        <f t="shared" si="4"/>
        <v/>
      </c>
      <c r="G38" s="128" t="str">
        <f>IF(E38&lt;&gt;"",IF(General!$F$11&lt;&gt;"",ROUNDUP((1-General!$F$11)*E38,0),E38),"")</f>
        <v/>
      </c>
      <c r="H38" s="129" t="str">
        <f t="shared" si="5"/>
        <v/>
      </c>
      <c r="I38" s="183"/>
      <c r="J38" s="183"/>
      <c r="K38" s="183"/>
      <c r="L38" s="183"/>
      <c r="M38" s="122"/>
      <c r="N38" s="122"/>
    </row>
    <row r="39" spans="1:14" s="173" customFormat="1" ht="20.100000000000001" customHeight="1">
      <c r="A39" s="204"/>
      <c r="B39" s="187" t="str">
        <f t="shared" si="3"/>
        <v>AHU-037</v>
      </c>
      <c r="C39" s="188"/>
      <c r="D39" s="189"/>
      <c r="E39" s="128"/>
      <c r="F39" s="129" t="str">
        <f t="shared" si="4"/>
        <v/>
      </c>
      <c r="G39" s="128" t="str">
        <f>IF(E39&lt;&gt;"",IF(General!$F$11&lt;&gt;"",ROUNDUP((1-General!$F$11)*E39,0),E39),"")</f>
        <v/>
      </c>
      <c r="H39" s="129" t="str">
        <f t="shared" si="5"/>
        <v/>
      </c>
      <c r="I39" s="183"/>
      <c r="J39" s="183"/>
      <c r="K39" s="183"/>
      <c r="L39" s="183"/>
      <c r="M39" s="122"/>
      <c r="N39" s="122"/>
    </row>
    <row r="40" spans="1:14" s="173" customFormat="1" ht="20.100000000000001" customHeight="1">
      <c r="A40" s="204"/>
      <c r="B40" s="187" t="str">
        <f t="shared" si="3"/>
        <v>AHU-038</v>
      </c>
      <c r="C40" s="188"/>
      <c r="D40" s="189"/>
      <c r="E40" s="128"/>
      <c r="F40" s="129" t="str">
        <f t="shared" si="4"/>
        <v/>
      </c>
      <c r="G40" s="128" t="str">
        <f>IF(E40&lt;&gt;"",IF(General!$F$11&lt;&gt;"",ROUNDUP((1-General!$F$11)*E40,0),E40),"")</f>
        <v/>
      </c>
      <c r="H40" s="129" t="str">
        <f t="shared" si="5"/>
        <v/>
      </c>
      <c r="I40" s="183"/>
      <c r="J40" s="183"/>
      <c r="K40" s="183"/>
      <c r="L40" s="183"/>
      <c r="M40" s="122"/>
      <c r="N40" s="122"/>
    </row>
    <row r="41" spans="1:14" s="173" customFormat="1" ht="20.100000000000001" customHeight="1">
      <c r="A41" s="204"/>
      <c r="B41" s="187" t="str">
        <f t="shared" si="3"/>
        <v>AHU-039</v>
      </c>
      <c r="C41" s="188"/>
      <c r="D41" s="189"/>
      <c r="E41" s="128"/>
      <c r="F41" s="129" t="str">
        <f t="shared" si="4"/>
        <v/>
      </c>
      <c r="G41" s="128" t="str">
        <f>IF(E41&lt;&gt;"",IF(General!$F$11&lt;&gt;"",ROUNDUP((1-General!$F$11)*E41,0),E41),"")</f>
        <v/>
      </c>
      <c r="H41" s="129" t="str">
        <f t="shared" si="5"/>
        <v/>
      </c>
      <c r="I41" s="183"/>
      <c r="J41" s="183"/>
      <c r="K41" s="183"/>
      <c r="L41" s="183"/>
      <c r="M41" s="122"/>
      <c r="N41" s="122"/>
    </row>
    <row r="42" spans="1:14" s="173" customFormat="1" ht="20.100000000000001" customHeight="1">
      <c r="A42" s="204"/>
      <c r="B42" s="187" t="str">
        <f t="shared" si="3"/>
        <v>AHU-040</v>
      </c>
      <c r="C42" s="188"/>
      <c r="D42" s="189"/>
      <c r="E42" s="128"/>
      <c r="F42" s="129" t="str">
        <f t="shared" si="4"/>
        <v/>
      </c>
      <c r="G42" s="128" t="str">
        <f>IF(E42&lt;&gt;"",IF(General!$F$11&lt;&gt;"",ROUNDUP((1-General!$F$11)*E42,0),E42),"")</f>
        <v/>
      </c>
      <c r="H42" s="129" t="str">
        <f t="shared" si="5"/>
        <v/>
      </c>
      <c r="I42" s="183"/>
      <c r="J42" s="183"/>
      <c r="K42" s="183"/>
      <c r="L42" s="183"/>
      <c r="M42" s="122"/>
      <c r="N42" s="122"/>
    </row>
    <row r="43" spans="1:14" s="173" customFormat="1" ht="20.100000000000001" customHeight="1">
      <c r="A43" s="204"/>
      <c r="B43" s="187" t="str">
        <f t="shared" si="3"/>
        <v>AHU-041</v>
      </c>
      <c r="C43" s="188"/>
      <c r="D43" s="189"/>
      <c r="E43" s="128"/>
      <c r="F43" s="129" t="str">
        <f t="shared" si="4"/>
        <v/>
      </c>
      <c r="G43" s="128" t="str">
        <f>IF(E43&lt;&gt;"",IF(General!$F$11&lt;&gt;"",ROUNDUP((1-General!$F$11)*E43,0),E43),"")</f>
        <v/>
      </c>
      <c r="H43" s="129" t="str">
        <f t="shared" si="5"/>
        <v/>
      </c>
      <c r="I43" s="183"/>
      <c r="J43" s="183"/>
      <c r="K43" s="183"/>
      <c r="L43" s="183"/>
      <c r="M43" s="122"/>
      <c r="N43" s="122"/>
    </row>
    <row r="44" spans="1:14" s="173" customFormat="1" ht="20.100000000000001" customHeight="1">
      <c r="A44" s="204"/>
      <c r="B44" s="187" t="str">
        <f t="shared" si="3"/>
        <v>AHU-042</v>
      </c>
      <c r="C44" s="188"/>
      <c r="D44" s="189"/>
      <c r="E44" s="128"/>
      <c r="F44" s="129" t="str">
        <f t="shared" si="4"/>
        <v/>
      </c>
      <c r="G44" s="128" t="str">
        <f>IF(E44&lt;&gt;"",IF(General!$F$11&lt;&gt;"",ROUNDUP((1-General!$F$11)*E44,0),E44),"")</f>
        <v/>
      </c>
      <c r="H44" s="129" t="str">
        <f t="shared" si="5"/>
        <v/>
      </c>
      <c r="I44" s="183"/>
      <c r="J44" s="183"/>
      <c r="K44" s="183"/>
      <c r="L44" s="183"/>
      <c r="M44" s="122"/>
      <c r="N44" s="122"/>
    </row>
    <row r="45" spans="1:14" s="173" customFormat="1" ht="20.100000000000001" customHeight="1">
      <c r="A45" s="204"/>
      <c r="B45" s="187" t="str">
        <f t="shared" si="3"/>
        <v>AHU-043</v>
      </c>
      <c r="C45" s="188"/>
      <c r="D45" s="189"/>
      <c r="E45" s="128"/>
      <c r="F45" s="129" t="str">
        <f t="shared" si="4"/>
        <v/>
      </c>
      <c r="G45" s="128" t="str">
        <f>IF(E45&lt;&gt;"",IF(General!$F$11&lt;&gt;"",ROUNDUP((1-General!$F$11)*E45,0),E45),"")</f>
        <v/>
      </c>
      <c r="H45" s="129" t="str">
        <f t="shared" si="5"/>
        <v/>
      </c>
      <c r="I45" s="183"/>
      <c r="J45" s="183"/>
      <c r="K45" s="183"/>
      <c r="L45" s="183"/>
      <c r="M45" s="122"/>
      <c r="N45" s="122"/>
    </row>
    <row r="46" spans="1:14" s="173" customFormat="1" ht="20.100000000000001" customHeight="1">
      <c r="A46" s="204"/>
      <c r="B46" s="187" t="str">
        <f t="shared" si="3"/>
        <v>AHU-044</v>
      </c>
      <c r="C46" s="188"/>
      <c r="D46" s="189"/>
      <c r="E46" s="128"/>
      <c r="F46" s="129" t="str">
        <f t="shared" si="4"/>
        <v/>
      </c>
      <c r="G46" s="128" t="str">
        <f>IF(E46&lt;&gt;"",IF(General!$F$11&lt;&gt;"",ROUNDUP((1-General!$F$11)*E46,0),E46),"")</f>
        <v/>
      </c>
      <c r="H46" s="129" t="str">
        <f t="shared" si="5"/>
        <v/>
      </c>
      <c r="I46" s="183"/>
      <c r="J46" s="183"/>
      <c r="K46" s="183"/>
      <c r="L46" s="183"/>
      <c r="M46" s="122"/>
      <c r="N46" s="122"/>
    </row>
    <row r="47" spans="1:14" s="173" customFormat="1" ht="20.100000000000001" customHeight="1">
      <c r="A47" s="204"/>
      <c r="B47" s="187" t="str">
        <f t="shared" si="3"/>
        <v>AHU-045</v>
      </c>
      <c r="C47" s="188"/>
      <c r="D47" s="189"/>
      <c r="E47" s="128"/>
      <c r="F47" s="129" t="str">
        <f t="shared" si="4"/>
        <v/>
      </c>
      <c r="G47" s="128" t="str">
        <f>IF(E47&lt;&gt;"",IF(General!$F$11&lt;&gt;"",ROUNDUP((1-General!$F$11)*E47,0),E47),"")</f>
        <v/>
      </c>
      <c r="H47" s="129" t="str">
        <f t="shared" si="5"/>
        <v/>
      </c>
      <c r="I47" s="183"/>
      <c r="J47" s="183"/>
      <c r="K47" s="183"/>
      <c r="L47" s="183"/>
      <c r="M47" s="122"/>
      <c r="N47" s="122"/>
    </row>
    <row r="48" spans="1:14" s="173" customFormat="1" ht="20.100000000000001" customHeight="1">
      <c r="A48" s="204"/>
      <c r="B48" s="187" t="str">
        <f t="shared" si="3"/>
        <v>AHU-046</v>
      </c>
      <c r="C48" s="188"/>
      <c r="D48" s="189"/>
      <c r="E48" s="128"/>
      <c r="F48" s="129" t="str">
        <f t="shared" si="4"/>
        <v/>
      </c>
      <c r="G48" s="128" t="str">
        <f>IF(E48&lt;&gt;"",IF(General!$F$11&lt;&gt;"",ROUNDUP((1-General!$F$11)*E48,0),E48),"")</f>
        <v/>
      </c>
      <c r="H48" s="129" t="str">
        <f t="shared" si="5"/>
        <v/>
      </c>
      <c r="I48" s="183"/>
      <c r="J48" s="183"/>
      <c r="K48" s="183"/>
      <c r="L48" s="183"/>
      <c r="M48" s="122"/>
      <c r="N48" s="122"/>
    </row>
    <row r="49" spans="1:14" s="173" customFormat="1" ht="20.100000000000001" customHeight="1">
      <c r="A49" s="204"/>
      <c r="B49" s="187" t="str">
        <f t="shared" si="3"/>
        <v>AHU-047</v>
      </c>
      <c r="C49" s="188"/>
      <c r="D49" s="189"/>
      <c r="E49" s="128"/>
      <c r="F49" s="129" t="str">
        <f t="shared" si="4"/>
        <v/>
      </c>
      <c r="G49" s="128" t="str">
        <f>IF(E49&lt;&gt;"",IF(General!$F$11&lt;&gt;"",ROUNDUP((1-General!$F$11)*E49,0),E49),"")</f>
        <v/>
      </c>
      <c r="H49" s="129" t="str">
        <f t="shared" si="5"/>
        <v/>
      </c>
      <c r="I49" s="183"/>
      <c r="J49" s="183"/>
      <c r="K49" s="183"/>
      <c r="L49" s="183"/>
      <c r="M49" s="122"/>
      <c r="N49" s="122"/>
    </row>
    <row r="50" spans="1:14" s="173" customFormat="1" ht="20.100000000000001" customHeight="1">
      <c r="A50" s="204"/>
      <c r="B50" s="187" t="str">
        <f t="shared" si="3"/>
        <v>AHU-048</v>
      </c>
      <c r="C50" s="188"/>
      <c r="D50" s="189"/>
      <c r="E50" s="128"/>
      <c r="F50" s="129" t="str">
        <f t="shared" si="4"/>
        <v/>
      </c>
      <c r="G50" s="128" t="str">
        <f>IF(E50&lt;&gt;"",IF(General!$F$11&lt;&gt;"",ROUNDUP((1-General!$F$11)*E50,0),E50),"")</f>
        <v/>
      </c>
      <c r="H50" s="129" t="str">
        <f t="shared" si="5"/>
        <v/>
      </c>
      <c r="I50" s="183"/>
      <c r="J50" s="183"/>
      <c r="K50" s="183"/>
      <c r="L50" s="183"/>
      <c r="M50" s="122"/>
      <c r="N50" s="122"/>
    </row>
    <row r="51" spans="1:14" s="173" customFormat="1" ht="20.100000000000001" customHeight="1">
      <c r="A51" s="204"/>
      <c r="B51" s="187" t="str">
        <f t="shared" si="3"/>
        <v>AHU-049</v>
      </c>
      <c r="C51" s="188"/>
      <c r="D51" s="189"/>
      <c r="E51" s="128"/>
      <c r="F51" s="129" t="str">
        <f t="shared" si="4"/>
        <v/>
      </c>
      <c r="G51" s="128" t="str">
        <f>IF(E51&lt;&gt;"",IF(General!$F$11&lt;&gt;"",ROUNDUP((1-General!$F$11)*E51,0),E51),"")</f>
        <v/>
      </c>
      <c r="H51" s="129" t="str">
        <f t="shared" si="5"/>
        <v/>
      </c>
      <c r="I51" s="183"/>
      <c r="J51" s="183"/>
      <c r="K51" s="183"/>
      <c r="L51" s="183"/>
      <c r="M51" s="122"/>
      <c r="N51" s="122"/>
    </row>
    <row r="52" spans="1:14" s="104" customFormat="1" ht="20.100000000000001" customHeight="1" thickBot="1">
      <c r="A52" s="204"/>
      <c r="B52" s="205" t="str">
        <f t="shared" si="0"/>
        <v>AHU-050</v>
      </c>
      <c r="C52" s="206"/>
      <c r="D52" s="207"/>
      <c r="E52" s="207"/>
      <c r="F52" s="208" t="str">
        <f t="shared" si="1"/>
        <v/>
      </c>
      <c r="G52" s="207" t="str">
        <f>IF(E52&lt;&gt;"",IF(General!$F$11&lt;&gt;"",ROUNDUP((1-General!$F$11)*E52,0),E52),"")</f>
        <v/>
      </c>
      <c r="H52" s="208" t="str">
        <f t="shared" si="2"/>
        <v/>
      </c>
      <c r="I52" s="183"/>
      <c r="J52" s="183"/>
      <c r="K52" s="183"/>
      <c r="L52" s="183"/>
    </row>
    <row r="53" spans="1:14" s="104" customFormat="1" ht="34.9" customHeight="1" thickBot="1">
      <c r="A53" s="209"/>
      <c r="B53" s="194"/>
      <c r="C53" s="153"/>
      <c r="D53" s="195">
        <f>SUM(D3:D52)</f>
        <v>0</v>
      </c>
      <c r="E53" s="195" t="s">
        <v>384</v>
      </c>
      <c r="F53" s="196">
        <f>SUM(F3:F52)</f>
        <v>0</v>
      </c>
      <c r="G53" s="195" t="s">
        <v>385</v>
      </c>
      <c r="H53" s="196">
        <f>SUM(H3:H52)</f>
        <v>0</v>
      </c>
      <c r="I53" s="183"/>
      <c r="J53" s="183"/>
      <c r="K53" s="183"/>
      <c r="L53" s="183"/>
    </row>
    <row r="54" spans="1:14" s="104" customFormat="1" ht="35.1" customHeight="1">
      <c r="A54" s="210"/>
      <c r="B54" s="88"/>
      <c r="C54" s="197"/>
      <c r="D54" s="198"/>
      <c r="E54" s="198"/>
      <c r="F54" s="88"/>
      <c r="G54" s="198"/>
      <c r="H54" s="88"/>
      <c r="I54" s="183"/>
      <c r="J54" s="183"/>
    </row>
    <row r="55" spans="1:14" s="104" customFormat="1" ht="35.1" customHeight="1">
      <c r="A55" s="210"/>
      <c r="B55" s="88"/>
      <c r="C55" s="197"/>
      <c r="D55" s="199"/>
      <c r="E55" s="199"/>
      <c r="F55" s="88"/>
      <c r="G55" s="199"/>
      <c r="H55" s="88"/>
      <c r="I55" s="183"/>
      <c r="J55" s="183"/>
    </row>
    <row r="56" spans="1:14" s="104" customFormat="1" ht="35.1" customHeight="1">
      <c r="A56" s="210"/>
      <c r="B56" s="88"/>
      <c r="C56" s="197"/>
      <c r="D56" s="199"/>
      <c r="E56" s="199"/>
      <c r="F56" s="88"/>
      <c r="G56" s="199"/>
      <c r="H56" s="88"/>
      <c r="I56" s="183"/>
      <c r="J56" s="183"/>
    </row>
    <row r="57" spans="1:14" s="104" customFormat="1" ht="35.1" customHeight="1">
      <c r="A57" s="210"/>
      <c r="B57" s="88"/>
      <c r="C57" s="197"/>
      <c r="D57" s="199"/>
      <c r="E57" s="199"/>
      <c r="F57" s="88"/>
      <c r="G57" s="199"/>
      <c r="H57" s="88"/>
      <c r="I57" s="183"/>
      <c r="J57" s="183"/>
    </row>
    <row r="58" spans="1:14" s="104" customFormat="1" ht="35.1" customHeight="1">
      <c r="A58" s="210"/>
      <c r="B58" s="88"/>
      <c r="C58" s="197"/>
      <c r="D58" s="199"/>
      <c r="E58" s="199"/>
      <c r="F58" s="88"/>
      <c r="G58" s="199"/>
      <c r="H58" s="88"/>
      <c r="I58" s="183"/>
      <c r="J58" s="183"/>
    </row>
    <row r="59" spans="1:14" s="104" customFormat="1" ht="35.1" customHeight="1">
      <c r="A59" s="210"/>
      <c r="B59" s="88"/>
      <c r="C59" s="197"/>
      <c r="D59" s="199"/>
      <c r="E59" s="199"/>
      <c r="F59" s="88"/>
      <c r="G59" s="199"/>
      <c r="H59" s="88"/>
      <c r="I59" s="183"/>
      <c r="J59" s="183"/>
    </row>
    <row r="60" spans="1:14" s="104" customFormat="1" ht="35.1" customHeight="1">
      <c r="A60" s="210"/>
      <c r="B60" s="88"/>
      <c r="C60" s="197"/>
      <c r="D60" s="199"/>
      <c r="E60" s="199"/>
      <c r="F60" s="88"/>
      <c r="G60" s="199"/>
      <c r="H60" s="88"/>
      <c r="I60" s="183"/>
      <c r="J60" s="183"/>
    </row>
    <row r="61" spans="1:14" s="104" customFormat="1" ht="35.1" customHeight="1">
      <c r="A61" s="210"/>
      <c r="B61" s="88"/>
      <c r="C61" s="160"/>
      <c r="D61" s="200"/>
      <c r="E61" s="200"/>
      <c r="F61" s="88"/>
      <c r="G61" s="200"/>
      <c r="H61" s="88"/>
      <c r="I61" s="183"/>
      <c r="J61" s="183"/>
    </row>
    <row r="62" spans="1:14" s="104" customFormat="1" ht="35.1" customHeight="1">
      <c r="A62" s="210"/>
      <c r="B62" s="88"/>
      <c r="C62" s="160"/>
      <c r="D62" s="160"/>
      <c r="E62" s="160"/>
      <c r="F62" s="88"/>
      <c r="G62" s="160"/>
      <c r="H62" s="88"/>
      <c r="I62" s="183"/>
      <c r="J62" s="183"/>
    </row>
    <row r="63" spans="1:14" s="104" customFormat="1" ht="35.1" customHeight="1">
      <c r="A63" s="211"/>
      <c r="C63" s="201"/>
    </row>
    <row r="64" spans="1:14" s="104" customFormat="1" ht="35.1" customHeight="1">
      <c r="A64" s="211"/>
      <c r="C64" s="201"/>
    </row>
    <row r="65" spans="1:8" ht="35.1" customHeight="1">
      <c r="A65" s="211"/>
      <c r="B65" s="104"/>
      <c r="C65" s="201"/>
      <c r="D65" s="104"/>
      <c r="E65" s="104"/>
      <c r="F65" s="104"/>
      <c r="G65" s="104"/>
      <c r="H65" s="104"/>
    </row>
    <row r="66" spans="1:8" ht="35.1" customHeight="1">
      <c r="A66" s="211"/>
      <c r="B66" s="104"/>
      <c r="C66" s="201"/>
      <c r="D66" s="104"/>
      <c r="E66" s="104"/>
      <c r="F66" s="104"/>
      <c r="G66" s="104"/>
      <c r="H66" s="104"/>
    </row>
    <row r="67" spans="1:8" ht="35.1" customHeight="1">
      <c r="A67" s="211"/>
      <c r="B67" s="104"/>
      <c r="C67" s="201"/>
      <c r="D67" s="104"/>
      <c r="E67" s="104"/>
      <c r="F67" s="104"/>
      <c r="G67" s="104"/>
      <c r="H67" s="104"/>
    </row>
    <row r="68" spans="1:8" ht="35.1" customHeight="1">
      <c r="A68" s="211"/>
      <c r="B68" s="104"/>
      <c r="C68" s="201"/>
      <c r="D68" s="104"/>
      <c r="E68" s="104"/>
      <c r="F68" s="104"/>
      <c r="G68" s="104"/>
      <c r="H68" s="104"/>
    </row>
    <row r="69" spans="1:8" ht="35.1" customHeight="1">
      <c r="A69" s="211"/>
      <c r="B69" s="104"/>
      <c r="C69" s="201"/>
      <c r="D69" s="104"/>
      <c r="E69" s="104"/>
      <c r="F69" s="104"/>
      <c r="G69" s="104"/>
      <c r="H69" s="104"/>
    </row>
    <row r="70" spans="1:8" ht="35.1" customHeight="1">
      <c r="A70" s="211"/>
      <c r="B70" s="104"/>
      <c r="C70" s="201"/>
      <c r="D70" s="104"/>
      <c r="E70" s="104"/>
      <c r="F70" s="104"/>
      <c r="G70" s="104"/>
      <c r="H70" s="104"/>
    </row>
    <row r="71" spans="1:8" ht="35.1" customHeight="1">
      <c r="A71" s="211"/>
      <c r="B71" s="104"/>
      <c r="C71" s="201"/>
      <c r="D71" s="104"/>
      <c r="E71" s="104"/>
      <c r="F71" s="104"/>
      <c r="G71" s="104"/>
      <c r="H71" s="104"/>
    </row>
    <row r="72" spans="1:8" ht="35.1" customHeight="1">
      <c r="A72" s="211"/>
      <c r="B72" s="104"/>
      <c r="C72" s="201"/>
      <c r="D72" s="104"/>
      <c r="E72" s="104"/>
      <c r="F72" s="104"/>
      <c r="G72" s="104"/>
      <c r="H72" s="104"/>
    </row>
    <row r="73" spans="1:8" ht="35.1" customHeight="1">
      <c r="A73" s="211"/>
      <c r="B73" s="104"/>
      <c r="C73" s="201"/>
      <c r="D73" s="104"/>
      <c r="E73" s="104"/>
      <c r="F73" s="104"/>
      <c r="G73" s="104"/>
      <c r="H73" s="104"/>
    </row>
    <row r="74" spans="1:8" ht="35.1" customHeight="1">
      <c r="A74" s="211"/>
      <c r="B74" s="104"/>
      <c r="C74" s="201"/>
      <c r="D74" s="104"/>
      <c r="E74" s="104"/>
      <c r="F74" s="104"/>
      <c r="G74" s="104"/>
      <c r="H74" s="104"/>
    </row>
    <row r="75" spans="1:8" ht="35.1" customHeight="1">
      <c r="A75" s="211"/>
      <c r="B75" s="104"/>
      <c r="C75" s="201"/>
      <c r="D75" s="104"/>
      <c r="E75" s="104"/>
      <c r="F75" s="104"/>
      <c r="G75" s="104"/>
      <c r="H75" s="104"/>
    </row>
    <row r="76" spans="1:8" ht="35.1" customHeight="1">
      <c r="A76" s="211"/>
      <c r="B76" s="104"/>
      <c r="C76" s="201"/>
      <c r="D76" s="104"/>
      <c r="E76" s="104"/>
      <c r="F76" s="104"/>
      <c r="G76" s="104"/>
      <c r="H76" s="104"/>
    </row>
    <row r="77" spans="1:8" ht="35.1" customHeight="1">
      <c r="A77" s="211"/>
      <c r="B77" s="104"/>
      <c r="C77" s="201"/>
      <c r="D77" s="104"/>
      <c r="E77" s="104"/>
      <c r="F77" s="104"/>
      <c r="G77" s="104"/>
      <c r="H77" s="104"/>
    </row>
    <row r="78" spans="1:8" ht="35.1" customHeight="1">
      <c r="A78" s="211"/>
      <c r="B78" s="104"/>
      <c r="C78" s="201"/>
      <c r="D78" s="104"/>
      <c r="E78" s="104"/>
      <c r="F78" s="104"/>
      <c r="G78" s="104"/>
      <c r="H78" s="104"/>
    </row>
    <row r="79" spans="1:8" ht="35.1" customHeight="1">
      <c r="A79" s="211"/>
      <c r="B79" s="104"/>
      <c r="C79" s="201"/>
      <c r="D79" s="104"/>
      <c r="E79" s="104"/>
      <c r="F79" s="104"/>
      <c r="G79" s="104"/>
      <c r="H79" s="104"/>
    </row>
    <row r="80" spans="1:8" ht="35.1" customHeight="1">
      <c r="A80" s="211"/>
      <c r="B80" s="104"/>
      <c r="C80" s="201"/>
      <c r="D80" s="104"/>
      <c r="E80" s="104"/>
      <c r="F80" s="104"/>
      <c r="G80" s="104"/>
      <c r="H80" s="104"/>
    </row>
    <row r="81" spans="1:8" ht="35.1" customHeight="1">
      <c r="A81" s="211"/>
      <c r="B81" s="104"/>
      <c r="C81" s="201"/>
      <c r="D81" s="104"/>
      <c r="E81" s="104"/>
      <c r="F81" s="104"/>
      <c r="G81" s="104"/>
      <c r="H81" s="104"/>
    </row>
    <row r="82" spans="1:8" ht="35.1" customHeight="1">
      <c r="A82" s="211"/>
      <c r="B82" s="104"/>
      <c r="C82" s="201"/>
      <c r="D82" s="104"/>
      <c r="E82" s="104"/>
      <c r="F82" s="104"/>
      <c r="G82" s="104"/>
      <c r="H82" s="104"/>
    </row>
    <row r="83" spans="1:8" ht="35.1" customHeight="1">
      <c r="A83" s="211"/>
      <c r="B83" s="104"/>
      <c r="C83" s="201"/>
      <c r="D83" s="104"/>
      <c r="E83" s="104"/>
      <c r="F83" s="104"/>
      <c r="G83" s="104"/>
      <c r="H83" s="104"/>
    </row>
    <row r="84" spans="1:8" ht="35.1" customHeight="1">
      <c r="A84" s="211"/>
      <c r="B84" s="104"/>
      <c r="C84" s="201"/>
      <c r="D84" s="104"/>
      <c r="E84" s="104"/>
      <c r="F84" s="104"/>
      <c r="G84" s="104"/>
      <c r="H84" s="104"/>
    </row>
    <row r="85" spans="1:8" ht="35.1" customHeight="1">
      <c r="A85" s="211"/>
      <c r="B85" s="104"/>
      <c r="C85" s="201"/>
      <c r="D85" s="104"/>
      <c r="E85" s="104"/>
      <c r="F85" s="104"/>
      <c r="G85" s="104"/>
      <c r="H85" s="104"/>
    </row>
    <row r="86" spans="1:8" ht="35.1" customHeight="1">
      <c r="A86" s="211"/>
      <c r="B86" s="104"/>
      <c r="C86" s="201"/>
      <c r="D86" s="104"/>
      <c r="E86" s="104"/>
      <c r="F86" s="104"/>
      <c r="G86" s="104"/>
      <c r="H86" s="104"/>
    </row>
    <row r="87" spans="1:8" ht="35.1" customHeight="1">
      <c r="A87" s="211"/>
      <c r="B87" s="104"/>
      <c r="C87" s="201"/>
      <c r="D87" s="104"/>
      <c r="E87" s="104"/>
      <c r="F87" s="104"/>
      <c r="G87" s="104"/>
      <c r="H87" s="104"/>
    </row>
    <row r="88" spans="1:8" ht="35.1" customHeight="1">
      <c r="A88" s="211"/>
      <c r="B88" s="104"/>
      <c r="C88" s="201"/>
      <c r="D88" s="104"/>
      <c r="E88" s="104"/>
      <c r="F88" s="104"/>
      <c r="G88" s="104"/>
      <c r="H88" s="104"/>
    </row>
    <row r="89" spans="1:8" ht="35.1" customHeight="1">
      <c r="A89" s="211"/>
      <c r="B89" s="104"/>
      <c r="C89" s="201"/>
      <c r="D89" s="104"/>
      <c r="E89" s="104"/>
      <c r="F89" s="104"/>
      <c r="G89" s="104"/>
      <c r="H89" s="104"/>
    </row>
    <row r="90" spans="1:8" ht="35.1" customHeight="1">
      <c r="A90" s="211"/>
      <c r="B90" s="104"/>
      <c r="C90" s="201"/>
      <c r="D90" s="104"/>
      <c r="E90" s="104"/>
      <c r="F90" s="104"/>
      <c r="G90" s="104"/>
      <c r="H90" s="104"/>
    </row>
    <row r="91" spans="1:8" ht="35.1" customHeight="1">
      <c r="A91" s="211"/>
      <c r="B91" s="104"/>
      <c r="C91" s="201"/>
      <c r="D91" s="104"/>
      <c r="E91" s="104"/>
      <c r="F91" s="104"/>
      <c r="G91" s="104"/>
      <c r="H91" s="104"/>
    </row>
    <row r="92" spans="1:8" ht="35.1" customHeight="1">
      <c r="A92" s="211"/>
      <c r="B92" s="104"/>
      <c r="C92" s="201"/>
      <c r="D92" s="104"/>
      <c r="E92" s="104"/>
      <c r="F92" s="104"/>
      <c r="G92" s="104"/>
      <c r="H92" s="104"/>
    </row>
    <row r="93" spans="1:8" ht="35.1" customHeight="1">
      <c r="A93" s="211"/>
      <c r="B93" s="104"/>
      <c r="C93" s="201"/>
      <c r="D93" s="104"/>
      <c r="E93" s="104"/>
      <c r="F93" s="104"/>
      <c r="G93" s="104"/>
      <c r="H93" s="104"/>
    </row>
    <row r="94" spans="1:8" ht="35.1" customHeight="1">
      <c r="A94" s="211"/>
      <c r="B94" s="104"/>
      <c r="C94" s="201"/>
      <c r="D94" s="104"/>
      <c r="E94" s="104"/>
      <c r="F94" s="104"/>
      <c r="G94" s="104"/>
      <c r="H94" s="104"/>
    </row>
    <row r="95" spans="1:8" ht="35.1" customHeight="1">
      <c r="A95" s="211"/>
      <c r="B95" s="104"/>
      <c r="C95" s="201"/>
      <c r="D95" s="104"/>
      <c r="E95" s="104"/>
      <c r="F95" s="104"/>
      <c r="G95" s="104"/>
      <c r="H95" s="104"/>
    </row>
    <row r="96" spans="1:8" ht="35.1" customHeight="1">
      <c r="A96" s="211"/>
      <c r="B96" s="104"/>
      <c r="C96" s="201"/>
      <c r="D96" s="104"/>
      <c r="E96" s="104"/>
      <c r="F96" s="104"/>
      <c r="G96" s="104"/>
      <c r="H96" s="104"/>
    </row>
    <row r="97" spans="1:8" ht="35.1" customHeight="1">
      <c r="A97" s="211"/>
      <c r="B97" s="104"/>
      <c r="C97" s="201"/>
      <c r="D97" s="104"/>
      <c r="E97" s="104"/>
      <c r="F97" s="104"/>
      <c r="G97" s="104"/>
      <c r="H97" s="104"/>
    </row>
    <row r="98" spans="1:8" ht="35.1" customHeight="1">
      <c r="A98" s="211"/>
      <c r="B98" s="104"/>
      <c r="C98" s="201"/>
      <c r="D98" s="104"/>
      <c r="E98" s="104"/>
      <c r="F98" s="104"/>
      <c r="G98" s="104"/>
      <c r="H98" s="104"/>
    </row>
    <row r="99" spans="1:8" ht="35.1" customHeight="1">
      <c r="A99" s="211"/>
      <c r="B99" s="104"/>
      <c r="C99" s="201"/>
      <c r="D99" s="104"/>
      <c r="E99" s="104"/>
      <c r="F99" s="104"/>
      <c r="G99" s="104"/>
      <c r="H99" s="104"/>
    </row>
    <row r="100" spans="1:8" ht="35.1" customHeight="1">
      <c r="A100" s="211"/>
      <c r="B100" s="104"/>
      <c r="C100" s="201"/>
      <c r="D100" s="104"/>
      <c r="E100" s="104"/>
      <c r="F100" s="104"/>
      <c r="G100" s="104"/>
      <c r="H100" s="104"/>
    </row>
    <row r="101" spans="1:8" ht="35.1" customHeight="1">
      <c r="A101" s="211"/>
      <c r="B101" s="104"/>
      <c r="C101" s="201"/>
      <c r="D101" s="104"/>
      <c r="E101" s="104"/>
      <c r="F101" s="104"/>
      <c r="G101" s="104"/>
      <c r="H101" s="104"/>
    </row>
    <row r="102" spans="1:8" ht="35.1" customHeight="1">
      <c r="A102" s="211"/>
      <c r="B102" s="104"/>
      <c r="C102" s="201"/>
      <c r="D102" s="104"/>
      <c r="E102" s="104"/>
      <c r="F102" s="104"/>
      <c r="G102" s="104"/>
      <c r="H102" s="104"/>
    </row>
    <row r="103" spans="1:8" ht="35.1" customHeight="1">
      <c r="A103" s="211"/>
      <c r="B103" s="104"/>
      <c r="C103" s="201"/>
      <c r="D103" s="104"/>
      <c r="E103" s="104"/>
      <c r="F103" s="104"/>
      <c r="G103" s="104"/>
      <c r="H103" s="104"/>
    </row>
    <row r="104" spans="1:8" ht="35.1" customHeight="1">
      <c r="A104" s="211"/>
      <c r="B104" s="104"/>
      <c r="C104" s="201"/>
      <c r="D104" s="104"/>
      <c r="E104" s="104"/>
      <c r="F104" s="104"/>
      <c r="G104" s="104"/>
      <c r="H104" s="104"/>
    </row>
    <row r="105" spans="1:8" ht="35.1" customHeight="1">
      <c r="A105" s="211"/>
      <c r="B105" s="104"/>
      <c r="C105" s="201"/>
      <c r="D105" s="104"/>
      <c r="E105" s="104"/>
      <c r="F105" s="104"/>
      <c r="G105" s="104"/>
      <c r="H105" s="104"/>
    </row>
    <row r="106" spans="1:8" ht="35.1" customHeight="1">
      <c r="A106" s="211"/>
      <c r="B106" s="104"/>
      <c r="C106" s="201"/>
      <c r="D106" s="104"/>
      <c r="E106" s="104"/>
      <c r="F106" s="104"/>
      <c r="G106" s="104"/>
      <c r="H106" s="104"/>
    </row>
    <row r="107" spans="1:8" ht="35.1" customHeight="1">
      <c r="A107" s="211"/>
      <c r="B107" s="104"/>
      <c r="C107" s="201"/>
      <c r="D107" s="104"/>
      <c r="E107" s="104"/>
      <c r="F107" s="104"/>
      <c r="G107" s="104"/>
      <c r="H107" s="104"/>
    </row>
    <row r="108" spans="1:8" ht="35.1" customHeight="1">
      <c r="A108" s="211"/>
      <c r="B108" s="104"/>
      <c r="C108" s="201"/>
      <c r="D108" s="104"/>
      <c r="E108" s="104"/>
      <c r="F108" s="104"/>
      <c r="G108" s="104"/>
      <c r="H108" s="104"/>
    </row>
    <row r="109" spans="1:8" ht="35.1" customHeight="1">
      <c r="A109" s="211"/>
      <c r="B109" s="104"/>
      <c r="C109" s="201"/>
      <c r="D109" s="104"/>
      <c r="E109" s="104"/>
      <c r="F109" s="104"/>
      <c r="G109" s="104"/>
      <c r="H109" s="104"/>
    </row>
    <row r="110" spans="1:8" ht="35.1" customHeight="1">
      <c r="A110" s="211"/>
      <c r="B110" s="104"/>
      <c r="C110" s="201"/>
      <c r="D110" s="104"/>
      <c r="E110" s="104"/>
      <c r="F110" s="104"/>
      <c r="G110" s="104"/>
      <c r="H110" s="104"/>
    </row>
    <row r="111" spans="1:8" ht="35.1" customHeight="1">
      <c r="A111" s="211"/>
      <c r="B111" s="104"/>
      <c r="C111" s="201"/>
      <c r="D111" s="104"/>
      <c r="E111" s="104"/>
      <c r="F111" s="104"/>
      <c r="G111" s="104"/>
      <c r="H111" s="104"/>
    </row>
    <row r="112" spans="1:8" ht="35.1" customHeight="1">
      <c r="A112" s="211"/>
      <c r="B112" s="104"/>
      <c r="C112" s="201"/>
      <c r="D112" s="104"/>
      <c r="E112" s="104"/>
      <c r="F112" s="104"/>
      <c r="G112" s="104"/>
      <c r="H112" s="104"/>
    </row>
    <row r="113" spans="1:8" ht="35.1" customHeight="1">
      <c r="A113" s="211"/>
      <c r="B113" s="104"/>
      <c r="C113" s="201"/>
      <c r="D113" s="104"/>
      <c r="E113" s="104"/>
      <c r="F113" s="104"/>
      <c r="G113" s="104"/>
      <c r="H113" s="104"/>
    </row>
    <row r="114" spans="1:8" ht="35.1" customHeight="1">
      <c r="A114" s="211"/>
      <c r="B114" s="104"/>
      <c r="C114" s="201"/>
      <c r="D114" s="104"/>
      <c r="E114" s="104"/>
      <c r="F114" s="104"/>
      <c r="G114" s="104"/>
      <c r="H114" s="104"/>
    </row>
    <row r="115" spans="1:8" ht="35.1" customHeight="1">
      <c r="A115" s="211"/>
      <c r="B115" s="104"/>
      <c r="C115" s="201"/>
      <c r="D115" s="104"/>
      <c r="E115" s="104"/>
      <c r="F115" s="104"/>
      <c r="G115" s="104"/>
      <c r="H115" s="104"/>
    </row>
    <row r="116" spans="1:8" ht="35.1" customHeight="1">
      <c r="A116" s="211"/>
      <c r="B116" s="104"/>
      <c r="C116" s="201"/>
      <c r="D116" s="104"/>
      <c r="E116" s="104"/>
      <c r="F116" s="104"/>
      <c r="G116" s="104"/>
      <c r="H116" s="104"/>
    </row>
    <row r="117" spans="1:8" ht="35.1" customHeight="1">
      <c r="A117" s="211"/>
      <c r="B117" s="104"/>
      <c r="C117" s="201"/>
      <c r="D117" s="104"/>
      <c r="E117" s="104"/>
      <c r="F117" s="104"/>
      <c r="G117" s="104"/>
      <c r="H117" s="104"/>
    </row>
    <row r="118" spans="1:8" ht="35.1" customHeight="1">
      <c r="A118" s="211"/>
      <c r="B118" s="104"/>
      <c r="C118" s="201"/>
      <c r="D118" s="104"/>
      <c r="E118" s="104"/>
      <c r="F118" s="104"/>
      <c r="G118" s="104"/>
      <c r="H118" s="104"/>
    </row>
    <row r="119" spans="1:8" ht="35.1" customHeight="1">
      <c r="A119" s="211"/>
      <c r="B119" s="104"/>
      <c r="C119" s="201"/>
      <c r="D119" s="104"/>
      <c r="E119" s="104"/>
      <c r="F119" s="104"/>
      <c r="G119" s="104"/>
      <c r="H119" s="104"/>
    </row>
    <row r="120" spans="1:8" ht="35.1" customHeight="1">
      <c r="A120" s="211"/>
      <c r="B120" s="104"/>
      <c r="C120" s="201"/>
      <c r="D120" s="104"/>
      <c r="E120" s="104"/>
      <c r="F120" s="104"/>
      <c r="G120" s="104"/>
      <c r="H120" s="104"/>
    </row>
    <row r="121" spans="1:8" ht="35.1" customHeight="1">
      <c r="A121" s="211"/>
      <c r="B121" s="104"/>
      <c r="C121" s="201"/>
      <c r="D121" s="104"/>
      <c r="E121" s="104"/>
      <c r="F121" s="104"/>
      <c r="G121" s="104"/>
      <c r="H121" s="104"/>
    </row>
    <row r="122" spans="1:8" ht="35.1" customHeight="1">
      <c r="A122" s="211"/>
      <c r="B122" s="104"/>
      <c r="C122" s="201"/>
      <c r="D122" s="104"/>
      <c r="E122" s="104"/>
      <c r="F122" s="104"/>
      <c r="G122" s="104"/>
      <c r="H122" s="104"/>
    </row>
    <row r="123" spans="1:8" ht="35.1" customHeight="1">
      <c r="A123" s="211"/>
      <c r="B123" s="104"/>
      <c r="C123" s="201"/>
      <c r="D123" s="104"/>
      <c r="E123" s="104"/>
      <c r="F123" s="104"/>
      <c r="G123" s="104"/>
      <c r="H123" s="104"/>
    </row>
    <row r="124" spans="1:8" ht="35.1" customHeight="1">
      <c r="A124" s="211"/>
      <c r="B124" s="104"/>
      <c r="C124" s="201"/>
      <c r="D124" s="104"/>
      <c r="E124" s="104"/>
      <c r="F124" s="104"/>
      <c r="G124" s="104"/>
      <c r="H124" s="104"/>
    </row>
    <row r="125" spans="1:8" ht="35.1" customHeight="1">
      <c r="A125" s="211"/>
      <c r="B125" s="104"/>
      <c r="C125" s="201"/>
      <c r="D125" s="104"/>
      <c r="E125" s="104"/>
      <c r="F125" s="104"/>
      <c r="G125" s="104"/>
      <c r="H125" s="104"/>
    </row>
    <row r="126" spans="1:8" ht="35.1" customHeight="1">
      <c r="A126" s="211"/>
      <c r="B126" s="104"/>
      <c r="C126" s="201"/>
      <c r="D126" s="104"/>
      <c r="E126" s="104"/>
      <c r="F126" s="104"/>
      <c r="G126" s="104"/>
      <c r="H126" s="104"/>
    </row>
    <row r="127" spans="1:8" ht="35.1" customHeight="1">
      <c r="A127" s="211"/>
      <c r="B127" s="104"/>
      <c r="C127" s="201"/>
      <c r="D127" s="104"/>
      <c r="E127" s="104"/>
      <c r="F127" s="104"/>
      <c r="G127" s="104"/>
      <c r="H127" s="104"/>
    </row>
    <row r="128" spans="1:8" ht="35.1" customHeight="1">
      <c r="A128" s="211"/>
      <c r="B128" s="104"/>
      <c r="C128" s="201"/>
      <c r="D128" s="104"/>
      <c r="E128" s="104"/>
      <c r="F128" s="104"/>
      <c r="G128" s="104"/>
      <c r="H128" s="104"/>
    </row>
    <row r="129" spans="1:8" ht="35.1" customHeight="1">
      <c r="A129" s="211"/>
      <c r="B129" s="104"/>
      <c r="C129" s="201"/>
      <c r="D129" s="104"/>
      <c r="E129" s="104"/>
      <c r="F129" s="104"/>
      <c r="G129" s="104"/>
      <c r="H129" s="104"/>
    </row>
    <row r="130" spans="1:8" ht="35.1" customHeight="1">
      <c r="A130" s="211"/>
      <c r="B130" s="104"/>
      <c r="C130" s="201"/>
      <c r="D130" s="104"/>
      <c r="E130" s="104"/>
      <c r="F130" s="104"/>
      <c r="G130" s="104"/>
      <c r="H130" s="104"/>
    </row>
    <row r="131" spans="1:8" ht="35.1" customHeight="1">
      <c r="A131" s="211"/>
      <c r="B131" s="104"/>
      <c r="C131" s="201"/>
      <c r="D131" s="104"/>
      <c r="E131" s="104"/>
      <c r="F131" s="104"/>
      <c r="G131" s="104"/>
      <c r="H131" s="104"/>
    </row>
    <row r="132" spans="1:8" ht="35.1" customHeight="1">
      <c r="A132" s="211"/>
      <c r="B132" s="104"/>
      <c r="C132" s="201"/>
      <c r="D132" s="104"/>
      <c r="E132" s="104"/>
      <c r="F132" s="104"/>
      <c r="G132" s="104"/>
      <c r="H132" s="104"/>
    </row>
    <row r="133" spans="1:8" ht="35.1" customHeight="1">
      <c r="A133" s="211"/>
      <c r="B133" s="104"/>
      <c r="C133" s="201"/>
      <c r="D133" s="104"/>
      <c r="E133" s="104"/>
      <c r="F133" s="104"/>
      <c r="G133" s="104"/>
      <c r="H133" s="104"/>
    </row>
    <row r="134" spans="1:8" ht="35.1" customHeight="1">
      <c r="A134" s="211"/>
      <c r="B134" s="104"/>
      <c r="C134" s="201"/>
      <c r="D134" s="104"/>
      <c r="E134" s="104"/>
      <c r="F134" s="104"/>
      <c r="G134" s="104"/>
      <c r="H134" s="104"/>
    </row>
    <row r="135" spans="1:8" ht="35.1" customHeight="1">
      <c r="A135" s="211"/>
      <c r="B135" s="104"/>
      <c r="C135" s="201"/>
      <c r="D135" s="104"/>
      <c r="E135" s="104"/>
      <c r="F135" s="104"/>
      <c r="G135" s="104"/>
      <c r="H135" s="104"/>
    </row>
    <row r="136" spans="1:8" ht="35.1" customHeight="1">
      <c r="A136" s="211"/>
      <c r="B136" s="104"/>
      <c r="C136" s="201"/>
      <c r="D136" s="104"/>
      <c r="E136" s="104"/>
      <c r="F136" s="104"/>
      <c r="G136" s="104"/>
      <c r="H136" s="104"/>
    </row>
    <row r="137" spans="1:8" ht="35.1" customHeight="1">
      <c r="A137" s="211"/>
      <c r="B137" s="104"/>
      <c r="C137" s="201"/>
      <c r="D137" s="104"/>
      <c r="E137" s="104"/>
      <c r="F137" s="104"/>
      <c r="G137" s="104"/>
      <c r="H137" s="104"/>
    </row>
    <row r="138" spans="1:8" ht="35.1" customHeight="1">
      <c r="A138" s="211"/>
      <c r="B138" s="104"/>
      <c r="C138" s="201"/>
      <c r="D138" s="104"/>
      <c r="E138" s="104"/>
      <c r="F138" s="104"/>
      <c r="G138" s="104"/>
      <c r="H138" s="104"/>
    </row>
    <row r="139" spans="1:8" ht="35.1" customHeight="1">
      <c r="A139" s="211"/>
      <c r="B139" s="104"/>
      <c r="C139" s="201"/>
      <c r="D139" s="104"/>
      <c r="E139" s="104"/>
      <c r="F139" s="104"/>
      <c r="G139" s="104"/>
      <c r="H139" s="104"/>
    </row>
    <row r="140" spans="1:8" ht="35.1" customHeight="1">
      <c r="A140" s="211"/>
      <c r="B140" s="104"/>
      <c r="C140" s="201"/>
      <c r="D140" s="104"/>
      <c r="E140" s="104"/>
      <c r="F140" s="104"/>
      <c r="G140" s="104"/>
      <c r="H140" s="104"/>
    </row>
    <row r="141" spans="1:8" ht="35.1" customHeight="1">
      <c r="A141" s="211"/>
      <c r="B141" s="104"/>
      <c r="C141" s="201"/>
      <c r="D141" s="104"/>
      <c r="E141" s="104"/>
      <c r="F141" s="104"/>
      <c r="G141" s="104"/>
      <c r="H141" s="104"/>
    </row>
    <row r="142" spans="1:8" ht="35.1" customHeight="1">
      <c r="A142" s="211"/>
      <c r="B142" s="104"/>
      <c r="C142" s="201"/>
      <c r="D142" s="104"/>
      <c r="E142" s="104"/>
      <c r="F142" s="104"/>
      <c r="G142" s="104"/>
      <c r="H142" s="104"/>
    </row>
    <row r="143" spans="1:8" ht="35.1" customHeight="1">
      <c r="A143" s="211"/>
      <c r="B143" s="104"/>
      <c r="C143" s="201"/>
      <c r="D143" s="104"/>
      <c r="E143" s="104"/>
      <c r="F143" s="104"/>
      <c r="G143" s="104"/>
      <c r="H143" s="104"/>
    </row>
    <row r="144" spans="1:8" ht="35.1" customHeight="1">
      <c r="A144" s="211"/>
      <c r="B144" s="104"/>
      <c r="C144" s="201"/>
      <c r="D144" s="104"/>
      <c r="E144" s="104"/>
      <c r="F144" s="104"/>
      <c r="G144" s="104"/>
      <c r="H144" s="104"/>
    </row>
    <row r="145" spans="1:8" ht="35.1" customHeight="1">
      <c r="A145" s="211"/>
      <c r="B145" s="104"/>
      <c r="C145" s="201"/>
      <c r="D145" s="104"/>
      <c r="E145" s="104"/>
      <c r="F145" s="104"/>
      <c r="G145" s="104"/>
      <c r="H145" s="104"/>
    </row>
    <row r="146" spans="1:8" ht="35.1" customHeight="1">
      <c r="A146" s="211"/>
      <c r="B146" s="104"/>
      <c r="C146" s="201"/>
      <c r="D146" s="104"/>
      <c r="E146" s="104"/>
      <c r="F146" s="104"/>
      <c r="G146" s="104"/>
      <c r="H146" s="104"/>
    </row>
    <row r="147" spans="1:8" ht="35.1" customHeight="1">
      <c r="A147" s="211"/>
      <c r="B147" s="104"/>
      <c r="C147" s="201"/>
      <c r="D147" s="104"/>
      <c r="E147" s="104"/>
      <c r="F147" s="104"/>
      <c r="G147" s="104"/>
      <c r="H147" s="104"/>
    </row>
    <row r="148" spans="1:8" ht="35.1" customHeight="1">
      <c r="A148" s="211"/>
      <c r="B148" s="104"/>
      <c r="C148" s="201"/>
      <c r="D148" s="104"/>
      <c r="E148" s="104"/>
      <c r="F148" s="104"/>
      <c r="G148" s="104"/>
      <c r="H148" s="104"/>
    </row>
    <row r="149" spans="1:8" ht="35.1" customHeight="1">
      <c r="A149" s="211"/>
      <c r="B149" s="104"/>
      <c r="C149" s="201"/>
      <c r="D149" s="104"/>
      <c r="E149" s="104"/>
      <c r="F149" s="104"/>
      <c r="G149" s="104"/>
      <c r="H149" s="104"/>
    </row>
    <row r="150" spans="1:8" ht="35.1" customHeight="1">
      <c r="A150" s="211"/>
      <c r="B150" s="104"/>
      <c r="C150" s="201"/>
      <c r="D150" s="104"/>
      <c r="E150" s="104"/>
      <c r="F150" s="104"/>
      <c r="G150" s="104"/>
      <c r="H150" s="104"/>
    </row>
    <row r="151" spans="1:8" ht="35.1" customHeight="1">
      <c r="A151" s="211"/>
      <c r="B151" s="104"/>
      <c r="C151" s="201"/>
      <c r="D151" s="104"/>
      <c r="E151" s="104"/>
      <c r="F151" s="104"/>
      <c r="G151" s="104"/>
      <c r="H151" s="104"/>
    </row>
    <row r="152" spans="1:8" ht="35.1" customHeight="1">
      <c r="A152" s="211"/>
      <c r="B152" s="104"/>
      <c r="C152" s="201"/>
      <c r="D152" s="104"/>
      <c r="E152" s="104"/>
      <c r="F152" s="104"/>
      <c r="G152" s="104"/>
      <c r="H152" s="104"/>
    </row>
    <row r="153" spans="1:8" ht="35.1" customHeight="1">
      <c r="A153" s="211"/>
      <c r="B153" s="104"/>
      <c r="C153" s="201"/>
      <c r="D153" s="104"/>
      <c r="E153" s="104"/>
      <c r="F153" s="104"/>
      <c r="G153" s="104"/>
      <c r="H153" s="104"/>
    </row>
    <row r="154" spans="1:8" ht="35.1" customHeight="1">
      <c r="A154" s="211"/>
      <c r="B154" s="104"/>
      <c r="C154" s="201"/>
      <c r="D154" s="104"/>
      <c r="E154" s="104"/>
      <c r="F154" s="104"/>
      <c r="G154" s="104"/>
      <c r="H154" s="104"/>
    </row>
    <row r="155" spans="1:8" ht="35.1" customHeight="1">
      <c r="A155" s="211"/>
      <c r="B155" s="104"/>
      <c r="C155" s="201"/>
      <c r="D155" s="104"/>
      <c r="E155" s="104"/>
      <c r="F155" s="104"/>
      <c r="G155" s="104"/>
      <c r="H155" s="104"/>
    </row>
    <row r="156" spans="1:8" ht="35.1" customHeight="1">
      <c r="A156" s="211"/>
      <c r="B156" s="104"/>
      <c r="C156" s="201"/>
      <c r="D156" s="104"/>
      <c r="E156" s="104"/>
      <c r="F156" s="104"/>
      <c r="G156" s="104"/>
      <c r="H156" s="104"/>
    </row>
    <row r="157" spans="1:8" ht="35.1" customHeight="1">
      <c r="A157" s="211"/>
      <c r="B157" s="104"/>
      <c r="C157" s="201"/>
      <c r="D157" s="104"/>
      <c r="E157" s="104"/>
      <c r="F157" s="104"/>
      <c r="G157" s="104"/>
      <c r="H157" s="104"/>
    </row>
    <row r="158" spans="1:8" ht="35.1" customHeight="1">
      <c r="A158" s="211"/>
      <c r="B158" s="104"/>
      <c r="C158" s="201"/>
      <c r="D158" s="104"/>
      <c r="E158" s="104"/>
      <c r="F158" s="104"/>
      <c r="G158" s="104"/>
      <c r="H158" s="104"/>
    </row>
    <row r="159" spans="1:8" ht="35.1" customHeight="1">
      <c r="A159" s="211"/>
      <c r="B159" s="104"/>
      <c r="C159" s="201"/>
      <c r="D159" s="104"/>
      <c r="E159" s="104"/>
      <c r="F159" s="104"/>
      <c r="G159" s="104"/>
      <c r="H159" s="104"/>
    </row>
    <row r="160" spans="1:8" ht="35.1" customHeight="1">
      <c r="A160" s="211"/>
      <c r="B160" s="104"/>
      <c r="C160" s="201"/>
      <c r="D160" s="104"/>
      <c r="E160" s="104"/>
      <c r="F160" s="104"/>
      <c r="G160" s="104"/>
      <c r="H160" s="104"/>
    </row>
    <row r="161" spans="1:8" ht="35.1" customHeight="1">
      <c r="A161" s="211"/>
      <c r="B161" s="104"/>
      <c r="C161" s="201"/>
      <c r="D161" s="104"/>
      <c r="E161" s="104"/>
      <c r="F161" s="104"/>
      <c r="G161" s="104"/>
      <c r="H161" s="104"/>
    </row>
    <row r="162" spans="1:8" ht="35.1" customHeight="1">
      <c r="A162" s="211"/>
      <c r="B162" s="104"/>
      <c r="C162" s="201"/>
      <c r="D162" s="104"/>
      <c r="E162" s="104"/>
      <c r="F162" s="104"/>
      <c r="G162" s="104"/>
      <c r="H162" s="104"/>
    </row>
    <row r="163" spans="1:8" ht="35.1" customHeight="1">
      <c r="A163" s="211"/>
      <c r="B163" s="104"/>
      <c r="C163" s="201"/>
      <c r="D163" s="104"/>
      <c r="E163" s="104"/>
      <c r="F163" s="104"/>
      <c r="G163" s="104"/>
      <c r="H163" s="104"/>
    </row>
    <row r="164" spans="1:8" ht="35.1" customHeight="1">
      <c r="A164" s="211"/>
      <c r="B164" s="104"/>
      <c r="C164" s="201"/>
      <c r="D164" s="104"/>
      <c r="E164" s="104"/>
      <c r="F164" s="104"/>
      <c r="G164" s="104"/>
      <c r="H164" s="104"/>
    </row>
    <row r="165" spans="1:8" ht="35.1" customHeight="1">
      <c r="A165" s="211"/>
      <c r="B165" s="104"/>
      <c r="C165" s="201"/>
      <c r="D165" s="104"/>
      <c r="E165" s="104"/>
      <c r="F165" s="104"/>
      <c r="G165" s="104"/>
      <c r="H165" s="104"/>
    </row>
    <row r="166" spans="1:8" ht="35.1" customHeight="1">
      <c r="A166" s="211"/>
      <c r="B166" s="104"/>
      <c r="C166" s="201"/>
      <c r="D166" s="104"/>
      <c r="E166" s="104"/>
      <c r="F166" s="104"/>
      <c r="G166" s="104"/>
      <c r="H166" s="104"/>
    </row>
    <row r="167" spans="1:8" ht="35.1" customHeight="1">
      <c r="A167" s="211"/>
      <c r="B167" s="104"/>
      <c r="C167" s="201"/>
      <c r="D167" s="104"/>
      <c r="E167" s="104"/>
      <c r="F167" s="104"/>
      <c r="G167" s="104"/>
      <c r="H167" s="104"/>
    </row>
    <row r="168" spans="1:8" ht="35.1" customHeight="1">
      <c r="A168" s="211"/>
      <c r="B168" s="104"/>
      <c r="C168" s="201"/>
      <c r="D168" s="104"/>
      <c r="E168" s="104"/>
      <c r="F168" s="104"/>
      <c r="G168" s="104"/>
      <c r="H168" s="104"/>
    </row>
    <row r="169" spans="1:8" ht="35.1" customHeight="1">
      <c r="A169" s="211"/>
      <c r="B169" s="104"/>
      <c r="C169" s="201"/>
      <c r="D169" s="104"/>
      <c r="E169" s="104"/>
      <c r="F169" s="104"/>
      <c r="G169" s="104"/>
      <c r="H169" s="104"/>
    </row>
    <row r="170" spans="1:8" ht="35.1" customHeight="1">
      <c r="A170" s="211"/>
      <c r="B170" s="104"/>
      <c r="C170" s="201"/>
      <c r="D170" s="104"/>
      <c r="E170" s="104"/>
      <c r="F170" s="104"/>
      <c r="G170" s="104"/>
      <c r="H170" s="104"/>
    </row>
    <row r="171" spans="1:8" ht="35.1" customHeight="1">
      <c r="A171" s="211"/>
      <c r="B171" s="104"/>
      <c r="C171" s="201"/>
      <c r="D171" s="104"/>
      <c r="E171" s="104"/>
      <c r="F171" s="104"/>
      <c r="G171" s="104"/>
      <c r="H171" s="104"/>
    </row>
    <row r="172" spans="1:8" ht="35.1" customHeight="1">
      <c r="A172" s="211"/>
      <c r="B172" s="104"/>
      <c r="C172" s="201"/>
      <c r="D172" s="104"/>
      <c r="E172" s="104"/>
      <c r="F172" s="104"/>
      <c r="G172" s="104"/>
      <c r="H172" s="104"/>
    </row>
    <row r="173" spans="1:8" ht="35.1" customHeight="1">
      <c r="A173" s="211"/>
      <c r="B173" s="104"/>
      <c r="C173" s="201"/>
      <c r="D173" s="104"/>
      <c r="E173" s="104"/>
      <c r="F173" s="104"/>
      <c r="G173" s="104"/>
      <c r="H173" s="104"/>
    </row>
    <row r="174" spans="1:8" ht="35.1" customHeight="1">
      <c r="A174" s="211"/>
      <c r="B174" s="104"/>
      <c r="C174" s="201"/>
      <c r="D174" s="104"/>
      <c r="E174" s="104"/>
      <c r="F174" s="104"/>
      <c r="G174" s="104"/>
      <c r="H174" s="104"/>
    </row>
    <row r="175" spans="1:8" ht="35.1" customHeight="1">
      <c r="A175" s="211"/>
      <c r="B175" s="104"/>
      <c r="C175" s="201"/>
      <c r="D175" s="104"/>
      <c r="E175" s="104"/>
      <c r="F175" s="104"/>
      <c r="G175" s="104"/>
      <c r="H175" s="104"/>
    </row>
    <row r="176" spans="1:8" ht="35.1" customHeight="1">
      <c r="A176" s="211"/>
      <c r="B176" s="104"/>
      <c r="C176" s="201"/>
      <c r="D176" s="104"/>
      <c r="E176" s="104"/>
      <c r="F176" s="104"/>
      <c r="G176" s="104"/>
      <c r="H176" s="104"/>
    </row>
    <row r="177" spans="1:8" ht="35.1" customHeight="1">
      <c r="A177" s="211"/>
      <c r="B177" s="104"/>
      <c r="C177" s="201"/>
      <c r="D177" s="104"/>
      <c r="E177" s="104"/>
      <c r="F177" s="104"/>
      <c r="G177" s="104"/>
      <c r="H177" s="104"/>
    </row>
    <row r="178" spans="1:8" ht="35.1" customHeight="1">
      <c r="A178" s="211"/>
      <c r="B178" s="104"/>
      <c r="C178" s="201"/>
      <c r="D178" s="104"/>
      <c r="E178" s="104"/>
      <c r="F178" s="104"/>
      <c r="G178" s="104"/>
      <c r="H178" s="104"/>
    </row>
    <row r="179" spans="1:8" ht="35.1" customHeight="1">
      <c r="A179" s="211"/>
      <c r="B179" s="104"/>
      <c r="C179" s="201"/>
      <c r="D179" s="104"/>
      <c r="E179" s="104"/>
      <c r="F179" s="104"/>
      <c r="G179" s="104"/>
      <c r="H179" s="104"/>
    </row>
    <row r="180" spans="1:8" ht="35.1" customHeight="1">
      <c r="A180" s="211"/>
      <c r="B180" s="104"/>
      <c r="C180" s="201"/>
      <c r="D180" s="104"/>
      <c r="E180" s="104"/>
      <c r="F180" s="104"/>
      <c r="G180" s="104"/>
      <c r="H180" s="104"/>
    </row>
    <row r="181" spans="1:8" ht="35.1" customHeight="1">
      <c r="A181" s="211"/>
      <c r="B181" s="104"/>
      <c r="C181" s="201"/>
      <c r="D181" s="104"/>
      <c r="E181" s="104"/>
      <c r="F181" s="104"/>
      <c r="G181" s="104"/>
      <c r="H181" s="104"/>
    </row>
    <row r="182" spans="1:8" ht="35.1" customHeight="1">
      <c r="A182" s="211"/>
      <c r="B182" s="104"/>
      <c r="C182" s="201"/>
      <c r="D182" s="104"/>
      <c r="E182" s="104"/>
      <c r="F182" s="104"/>
      <c r="G182" s="104"/>
      <c r="H182" s="104"/>
    </row>
    <row r="183" spans="1:8" ht="35.1" customHeight="1">
      <c r="A183" s="211"/>
      <c r="B183" s="104"/>
      <c r="C183" s="201"/>
      <c r="D183" s="104"/>
      <c r="E183" s="104"/>
      <c r="F183" s="104"/>
      <c r="G183" s="104"/>
      <c r="H183" s="104"/>
    </row>
    <row r="184" spans="1:8" ht="35.1" customHeight="1">
      <c r="A184" s="211"/>
      <c r="B184" s="104"/>
      <c r="C184" s="201"/>
      <c r="D184" s="104"/>
      <c r="E184" s="104"/>
      <c r="F184" s="104"/>
      <c r="G184" s="104"/>
      <c r="H184" s="104"/>
    </row>
    <row r="185" spans="1:8" ht="35.1" customHeight="1">
      <c r="A185" s="211"/>
      <c r="B185" s="104"/>
      <c r="C185" s="201"/>
      <c r="D185" s="104"/>
      <c r="E185" s="104"/>
      <c r="F185" s="104"/>
      <c r="G185" s="104"/>
      <c r="H185" s="104"/>
    </row>
    <row r="186" spans="1:8" ht="35.1" customHeight="1">
      <c r="A186" s="211"/>
      <c r="B186" s="104"/>
      <c r="C186" s="201"/>
      <c r="D186" s="104"/>
      <c r="E186" s="104"/>
      <c r="F186" s="104"/>
      <c r="G186" s="104"/>
      <c r="H186" s="104"/>
    </row>
    <row r="187" spans="1:8" ht="35.1" customHeight="1">
      <c r="A187" s="211"/>
      <c r="B187" s="104"/>
      <c r="C187" s="201"/>
      <c r="D187" s="104"/>
      <c r="E187" s="104"/>
      <c r="F187" s="104"/>
      <c r="G187" s="104"/>
      <c r="H187" s="104"/>
    </row>
    <row r="188" spans="1:8" ht="35.1" customHeight="1">
      <c r="A188" s="211"/>
      <c r="B188" s="104"/>
      <c r="C188" s="201"/>
      <c r="D188" s="104"/>
      <c r="E188" s="104"/>
      <c r="F188" s="104"/>
      <c r="G188" s="104"/>
      <c r="H188" s="104"/>
    </row>
    <row r="189" spans="1:8" ht="35.1" customHeight="1">
      <c r="A189" s="211"/>
      <c r="B189" s="104"/>
      <c r="C189" s="201"/>
      <c r="D189" s="104"/>
      <c r="E189" s="104"/>
      <c r="F189" s="104"/>
      <c r="G189" s="104"/>
      <c r="H189" s="104"/>
    </row>
    <row r="190" spans="1:8" ht="35.1" customHeight="1">
      <c r="A190" s="211"/>
      <c r="B190" s="104"/>
      <c r="C190" s="201"/>
      <c r="D190" s="104"/>
      <c r="E190" s="104"/>
      <c r="F190" s="104"/>
      <c r="G190" s="104"/>
      <c r="H190" s="104"/>
    </row>
    <row r="191" spans="1:8" ht="35.1" customHeight="1">
      <c r="A191" s="211"/>
      <c r="B191" s="104"/>
      <c r="C191" s="201"/>
      <c r="D191" s="104"/>
      <c r="E191" s="104"/>
      <c r="F191" s="104"/>
      <c r="G191" s="104"/>
      <c r="H191" s="104"/>
    </row>
    <row r="192" spans="1:8" ht="35.1" customHeight="1">
      <c r="A192" s="211"/>
      <c r="B192" s="104"/>
      <c r="C192" s="201"/>
      <c r="D192" s="104"/>
      <c r="E192" s="104"/>
      <c r="F192" s="104"/>
      <c r="G192" s="104"/>
      <c r="H192" s="104"/>
    </row>
    <row r="193" spans="1:8" ht="35.1" customHeight="1">
      <c r="A193" s="211"/>
      <c r="B193" s="104"/>
      <c r="C193" s="201"/>
      <c r="D193" s="104"/>
      <c r="E193" s="104"/>
      <c r="F193" s="104"/>
      <c r="G193" s="104"/>
      <c r="H193" s="104"/>
    </row>
    <row r="194" spans="1:8" ht="35.1" customHeight="1">
      <c r="A194" s="211"/>
      <c r="B194" s="104"/>
      <c r="C194" s="201"/>
      <c r="D194" s="104"/>
      <c r="E194" s="104"/>
      <c r="F194" s="104"/>
      <c r="G194" s="104"/>
      <c r="H194" s="104"/>
    </row>
    <row r="195" spans="1:8" ht="35.1" customHeight="1">
      <c r="A195" s="211"/>
      <c r="B195" s="104"/>
      <c r="C195" s="201"/>
      <c r="D195" s="104"/>
      <c r="E195" s="104"/>
      <c r="F195" s="104"/>
      <c r="G195" s="104"/>
      <c r="H195" s="104"/>
    </row>
    <row r="196" spans="1:8" ht="35.1" customHeight="1">
      <c r="A196" s="211"/>
      <c r="B196" s="104"/>
      <c r="C196" s="201"/>
      <c r="D196" s="104"/>
      <c r="E196" s="104"/>
      <c r="F196" s="104"/>
      <c r="G196" s="104"/>
      <c r="H196" s="104"/>
    </row>
    <row r="197" spans="1:8" ht="35.1" customHeight="1">
      <c r="A197" s="211"/>
      <c r="B197" s="104"/>
      <c r="C197" s="201"/>
      <c r="D197" s="104"/>
      <c r="E197" s="104"/>
      <c r="F197" s="104"/>
      <c r="G197" s="104"/>
      <c r="H197" s="104"/>
    </row>
    <row r="198" spans="1:8" ht="35.1" customHeight="1">
      <c r="A198" s="211"/>
      <c r="B198" s="104"/>
      <c r="C198" s="201"/>
      <c r="D198" s="104"/>
      <c r="E198" s="104"/>
      <c r="F198" s="104"/>
      <c r="G198" s="104"/>
      <c r="H198" s="104"/>
    </row>
    <row r="199" spans="1:8" ht="35.1" customHeight="1">
      <c r="A199" s="211"/>
      <c r="B199" s="104"/>
      <c r="C199" s="201"/>
      <c r="D199" s="104"/>
      <c r="E199" s="104"/>
      <c r="F199" s="104"/>
      <c r="G199" s="104"/>
      <c r="H199" s="104"/>
    </row>
    <row r="200" spans="1:8" ht="35.1" customHeight="1">
      <c r="A200" s="211"/>
      <c r="B200" s="104"/>
      <c r="C200" s="201"/>
      <c r="D200" s="104"/>
      <c r="E200" s="104"/>
      <c r="F200" s="104"/>
      <c r="G200" s="104"/>
      <c r="H200" s="104"/>
    </row>
    <row r="201" spans="1:8" ht="35.1" customHeight="1">
      <c r="A201" s="211"/>
      <c r="B201" s="104"/>
      <c r="C201" s="201"/>
      <c r="D201" s="104"/>
      <c r="E201" s="104"/>
      <c r="F201" s="104"/>
      <c r="G201" s="104"/>
      <c r="H201" s="104"/>
    </row>
    <row r="202" spans="1:8" ht="35.1" customHeight="1">
      <c r="A202" s="211"/>
      <c r="B202" s="104"/>
      <c r="C202" s="201"/>
      <c r="D202" s="104"/>
      <c r="E202" s="104"/>
      <c r="F202" s="104"/>
      <c r="G202" s="104"/>
      <c r="H202" s="104"/>
    </row>
    <row r="203" spans="1:8" ht="35.1" customHeight="1">
      <c r="A203" s="211"/>
      <c r="B203" s="104"/>
      <c r="C203" s="201"/>
      <c r="D203" s="104"/>
      <c r="E203" s="104"/>
      <c r="F203" s="104"/>
      <c r="G203" s="104"/>
      <c r="H203" s="104"/>
    </row>
    <row r="204" spans="1:8" ht="35.1" customHeight="1">
      <c r="A204" s="211"/>
      <c r="B204" s="104"/>
      <c r="C204" s="201"/>
      <c r="D204" s="104"/>
      <c r="E204" s="104"/>
      <c r="F204" s="104"/>
      <c r="G204" s="104"/>
      <c r="H204" s="104"/>
    </row>
    <row r="205" spans="1:8" ht="35.1" customHeight="1">
      <c r="A205" s="211"/>
      <c r="B205" s="104"/>
      <c r="C205" s="201"/>
      <c r="D205" s="104"/>
      <c r="E205" s="104"/>
      <c r="F205" s="104"/>
      <c r="G205" s="104"/>
      <c r="H205" s="104"/>
    </row>
    <row r="206" spans="1:8" ht="35.1" customHeight="1">
      <c r="A206" s="211"/>
      <c r="B206" s="104"/>
      <c r="C206" s="201"/>
      <c r="D206" s="104"/>
      <c r="E206" s="104"/>
      <c r="F206" s="104"/>
      <c r="G206" s="104"/>
      <c r="H206" s="104"/>
    </row>
    <row r="207" spans="1:8" ht="35.1" customHeight="1">
      <c r="A207" s="211"/>
      <c r="B207" s="104"/>
      <c r="C207" s="201"/>
      <c r="D207" s="104"/>
      <c r="E207" s="104"/>
      <c r="F207" s="104"/>
      <c r="G207" s="104"/>
      <c r="H207" s="104"/>
    </row>
    <row r="208" spans="1:8" ht="35.1" customHeight="1">
      <c r="A208" s="211"/>
      <c r="B208" s="104"/>
      <c r="C208" s="201"/>
      <c r="D208" s="104"/>
      <c r="E208" s="104"/>
      <c r="F208" s="104"/>
      <c r="G208" s="104"/>
      <c r="H208" s="104"/>
    </row>
    <row r="209" spans="1:8" ht="35.1" customHeight="1">
      <c r="A209" s="211"/>
      <c r="B209" s="104"/>
      <c r="C209" s="201"/>
      <c r="D209" s="104"/>
      <c r="E209" s="104"/>
      <c r="F209" s="104"/>
      <c r="G209" s="104"/>
      <c r="H209" s="104"/>
    </row>
    <row r="210" spans="1:8" ht="35.1" customHeight="1">
      <c r="A210" s="211"/>
      <c r="B210" s="104"/>
      <c r="C210" s="201"/>
      <c r="D210" s="104"/>
      <c r="E210" s="104"/>
      <c r="F210" s="104"/>
      <c r="G210" s="104"/>
      <c r="H210" s="104"/>
    </row>
    <row r="211" spans="1:8" ht="35.1" customHeight="1">
      <c r="A211" s="211"/>
      <c r="B211" s="104"/>
      <c r="C211" s="201"/>
      <c r="D211" s="104"/>
      <c r="E211" s="104"/>
      <c r="F211" s="104"/>
      <c r="G211" s="104"/>
      <c r="H211" s="104"/>
    </row>
    <row r="212" spans="1:8" ht="35.1" customHeight="1">
      <c r="A212" s="211"/>
      <c r="B212" s="104"/>
      <c r="C212" s="201"/>
      <c r="D212" s="104"/>
      <c r="E212" s="104"/>
      <c r="F212" s="104"/>
      <c r="G212" s="104"/>
      <c r="H212" s="104"/>
    </row>
    <row r="213" spans="1:8" ht="35.1" customHeight="1">
      <c r="A213" s="211"/>
      <c r="B213" s="104"/>
      <c r="C213" s="201"/>
      <c r="D213" s="104"/>
      <c r="E213" s="104"/>
      <c r="F213" s="104"/>
      <c r="G213" s="104"/>
      <c r="H213" s="104"/>
    </row>
    <row r="214" spans="1:8" ht="35.1" customHeight="1">
      <c r="A214" s="211"/>
      <c r="B214" s="104"/>
      <c r="C214" s="201"/>
      <c r="D214" s="104"/>
      <c r="E214" s="104"/>
      <c r="F214" s="104"/>
      <c r="G214" s="104"/>
      <c r="H214" s="104"/>
    </row>
    <row r="215" spans="1:8" ht="35.1" customHeight="1">
      <c r="A215" s="211"/>
      <c r="B215" s="104"/>
      <c r="C215" s="201"/>
      <c r="D215" s="104"/>
      <c r="E215" s="104"/>
      <c r="F215" s="104"/>
      <c r="G215" s="104"/>
      <c r="H215" s="104"/>
    </row>
    <row r="216" spans="1:8" ht="35.1" customHeight="1">
      <c r="A216" s="211"/>
      <c r="B216" s="104"/>
      <c r="C216" s="201"/>
      <c r="D216" s="104"/>
      <c r="E216" s="104"/>
      <c r="F216" s="104"/>
      <c r="G216" s="104"/>
      <c r="H216" s="104"/>
    </row>
    <row r="217" spans="1:8" ht="35.1" customHeight="1">
      <c r="A217" s="211"/>
      <c r="B217" s="104"/>
      <c r="C217" s="201"/>
      <c r="D217" s="104"/>
      <c r="E217" s="104"/>
      <c r="F217" s="104"/>
      <c r="G217" s="104"/>
      <c r="H217" s="104"/>
    </row>
    <row r="218" spans="1:8" ht="35.1" customHeight="1">
      <c r="A218" s="211"/>
      <c r="B218" s="104"/>
      <c r="C218" s="201"/>
      <c r="D218" s="104"/>
      <c r="E218" s="104"/>
      <c r="F218" s="104"/>
      <c r="G218" s="104"/>
      <c r="H218" s="104"/>
    </row>
    <row r="219" spans="1:8" ht="35.1" customHeight="1">
      <c r="A219" s="211"/>
      <c r="B219" s="104"/>
      <c r="C219" s="201"/>
      <c r="D219" s="104"/>
      <c r="E219" s="104"/>
      <c r="F219" s="104"/>
      <c r="G219" s="104"/>
      <c r="H219" s="104"/>
    </row>
    <row r="220" spans="1:8" ht="35.1" customHeight="1">
      <c r="A220" s="211"/>
      <c r="B220" s="104"/>
      <c r="C220" s="201"/>
      <c r="D220" s="104"/>
      <c r="E220" s="104"/>
      <c r="F220" s="104"/>
      <c r="G220" s="104"/>
      <c r="H220" s="104"/>
    </row>
    <row r="221" spans="1:8" ht="35.1" customHeight="1">
      <c r="A221" s="211"/>
      <c r="B221" s="104"/>
      <c r="C221" s="201"/>
      <c r="D221" s="104"/>
      <c r="E221" s="104"/>
      <c r="F221" s="104"/>
      <c r="G221" s="104"/>
      <c r="H221" s="104"/>
    </row>
    <row r="222" spans="1:8" ht="35.1" customHeight="1">
      <c r="A222" s="211"/>
      <c r="B222" s="104"/>
      <c r="C222" s="201"/>
      <c r="D222" s="104"/>
      <c r="E222" s="104"/>
      <c r="F222" s="104"/>
      <c r="G222" s="104"/>
      <c r="H222" s="104"/>
    </row>
    <row r="223" spans="1:8" ht="35.1" customHeight="1">
      <c r="A223" s="211"/>
      <c r="B223" s="104"/>
      <c r="C223" s="201"/>
      <c r="D223" s="104"/>
      <c r="E223" s="104"/>
      <c r="F223" s="104"/>
      <c r="G223" s="104"/>
      <c r="H223" s="104"/>
    </row>
    <row r="224" spans="1:8" ht="35.1" customHeight="1">
      <c r="A224" s="211"/>
      <c r="B224" s="104"/>
      <c r="C224" s="201"/>
      <c r="D224" s="104"/>
      <c r="E224" s="104"/>
      <c r="F224" s="104"/>
      <c r="G224" s="104"/>
      <c r="H224" s="104"/>
    </row>
    <row r="225" spans="1:8" ht="35.1" customHeight="1">
      <c r="A225" s="211"/>
      <c r="B225" s="104"/>
      <c r="C225" s="201"/>
      <c r="D225" s="104"/>
      <c r="E225" s="104"/>
      <c r="F225" s="104"/>
      <c r="G225" s="104"/>
      <c r="H225" s="104"/>
    </row>
    <row r="226" spans="1:8" ht="35.1" customHeight="1">
      <c r="A226" s="211"/>
      <c r="B226" s="104"/>
      <c r="C226" s="201"/>
      <c r="D226" s="104"/>
      <c r="E226" s="104"/>
      <c r="F226" s="104"/>
      <c r="G226" s="104"/>
      <c r="H226" s="104"/>
    </row>
    <row r="227" spans="1:8" ht="35.1" customHeight="1">
      <c r="A227" s="211"/>
      <c r="B227" s="104"/>
      <c r="C227" s="201"/>
      <c r="D227" s="104"/>
      <c r="E227" s="104"/>
      <c r="F227" s="104"/>
      <c r="G227" s="104"/>
      <c r="H227" s="104"/>
    </row>
    <row r="228" spans="1:8" ht="35.1" customHeight="1">
      <c r="A228" s="211"/>
      <c r="B228" s="104"/>
      <c r="C228" s="201"/>
      <c r="D228" s="104"/>
      <c r="E228" s="104"/>
      <c r="F228" s="104"/>
      <c r="G228" s="104"/>
      <c r="H228" s="104"/>
    </row>
    <row r="229" spans="1:8" ht="35.1" customHeight="1">
      <c r="A229" s="211"/>
      <c r="B229" s="104"/>
      <c r="C229" s="201"/>
      <c r="D229" s="104"/>
      <c r="E229" s="104"/>
      <c r="F229" s="104"/>
      <c r="G229" s="104"/>
      <c r="H229" s="104"/>
    </row>
    <row r="230" spans="1:8" ht="35.1" customHeight="1">
      <c r="A230" s="211"/>
      <c r="B230" s="104"/>
      <c r="C230" s="201"/>
      <c r="D230" s="104"/>
      <c r="E230" s="104"/>
      <c r="F230" s="104"/>
      <c r="G230" s="104"/>
      <c r="H230" s="104"/>
    </row>
    <row r="231" spans="1:8" ht="35.1" customHeight="1">
      <c r="A231" s="211"/>
      <c r="B231" s="104"/>
      <c r="C231" s="201"/>
      <c r="D231" s="104"/>
      <c r="E231" s="104"/>
      <c r="F231" s="104"/>
      <c r="G231" s="104"/>
      <c r="H231" s="104"/>
    </row>
    <row r="232" spans="1:8" ht="35.1" customHeight="1">
      <c r="A232" s="211"/>
      <c r="B232" s="104"/>
      <c r="C232" s="201"/>
      <c r="D232" s="104"/>
      <c r="E232" s="104"/>
      <c r="F232" s="104"/>
      <c r="G232" s="104"/>
      <c r="H232" s="104"/>
    </row>
    <row r="233" spans="1:8" ht="35.1" customHeight="1">
      <c r="A233" s="211"/>
      <c r="B233" s="104"/>
      <c r="C233" s="201"/>
      <c r="D233" s="104"/>
      <c r="E233" s="104"/>
      <c r="F233" s="104"/>
      <c r="G233" s="104"/>
      <c r="H233" s="104"/>
    </row>
    <row r="234" spans="1:8" ht="35.1" customHeight="1">
      <c r="A234" s="211"/>
      <c r="B234" s="104"/>
      <c r="C234" s="201"/>
      <c r="D234" s="104"/>
      <c r="E234" s="104"/>
      <c r="F234" s="104"/>
      <c r="G234" s="104"/>
      <c r="H234" s="104"/>
    </row>
    <row r="235" spans="1:8" ht="35.1" customHeight="1">
      <c r="A235" s="211"/>
      <c r="B235" s="104"/>
      <c r="C235" s="201"/>
      <c r="D235" s="104"/>
      <c r="E235" s="104"/>
      <c r="F235" s="104"/>
      <c r="G235" s="104"/>
      <c r="H235" s="104"/>
    </row>
    <row r="236" spans="1:8" ht="35.1" customHeight="1">
      <c r="A236" s="211"/>
      <c r="B236" s="104"/>
      <c r="C236" s="201"/>
      <c r="D236" s="104"/>
      <c r="E236" s="104"/>
      <c r="F236" s="104"/>
      <c r="G236" s="104"/>
      <c r="H236" s="104"/>
    </row>
    <row r="237" spans="1:8" ht="35.1" customHeight="1">
      <c r="A237" s="211"/>
      <c r="B237" s="104"/>
      <c r="C237" s="201"/>
      <c r="D237" s="104"/>
      <c r="E237" s="104"/>
      <c r="F237" s="104"/>
      <c r="G237" s="104"/>
      <c r="H237" s="104"/>
    </row>
    <row r="238" spans="1:8" ht="35.1" customHeight="1">
      <c r="A238" s="211"/>
      <c r="B238" s="104"/>
      <c r="C238" s="201"/>
      <c r="D238" s="104"/>
      <c r="E238" s="104"/>
      <c r="F238" s="104"/>
      <c r="G238" s="104"/>
      <c r="H238" s="104"/>
    </row>
    <row r="239" spans="1:8" ht="35.1" customHeight="1">
      <c r="A239" s="211"/>
      <c r="B239" s="104"/>
      <c r="C239" s="201"/>
      <c r="D239" s="104"/>
      <c r="E239" s="104"/>
      <c r="F239" s="104"/>
      <c r="G239" s="104"/>
      <c r="H239" s="104"/>
    </row>
    <row r="240" spans="1:8" ht="35.1" customHeight="1">
      <c r="A240" s="211"/>
      <c r="B240" s="104"/>
      <c r="C240" s="201"/>
      <c r="D240" s="104"/>
      <c r="E240" s="104"/>
      <c r="F240" s="104"/>
      <c r="G240" s="104"/>
      <c r="H240" s="104"/>
    </row>
    <row r="241" spans="1:8" ht="35.1" customHeight="1">
      <c r="A241" s="211"/>
      <c r="B241" s="104"/>
      <c r="C241" s="201"/>
      <c r="D241" s="104"/>
      <c r="E241" s="104"/>
      <c r="F241" s="104"/>
      <c r="G241" s="104"/>
      <c r="H241" s="104"/>
    </row>
    <row r="242" spans="1:8" ht="35.1" customHeight="1">
      <c r="A242" s="211"/>
      <c r="B242" s="104"/>
      <c r="C242" s="201"/>
      <c r="D242" s="104"/>
      <c r="E242" s="104"/>
      <c r="F242" s="104"/>
      <c r="G242" s="104"/>
      <c r="H242" s="104"/>
    </row>
    <row r="243" spans="1:8" ht="35.1" customHeight="1">
      <c r="A243" s="211"/>
      <c r="B243" s="104"/>
      <c r="C243" s="201"/>
      <c r="D243" s="104"/>
      <c r="E243" s="104"/>
      <c r="F243" s="104"/>
      <c r="G243" s="104"/>
      <c r="H243" s="104"/>
    </row>
    <row r="244" spans="1:8" ht="35.1" customHeight="1">
      <c r="A244" s="211"/>
      <c r="B244" s="104"/>
      <c r="C244" s="201"/>
      <c r="D244" s="104"/>
      <c r="E244" s="104"/>
      <c r="F244" s="104"/>
      <c r="G244" s="104"/>
      <c r="H244" s="104"/>
    </row>
    <row r="245" spans="1:8" ht="35.1" customHeight="1">
      <c r="A245" s="211"/>
      <c r="B245" s="104"/>
      <c r="C245" s="201"/>
      <c r="D245" s="104"/>
      <c r="E245" s="104"/>
      <c r="F245" s="104"/>
      <c r="G245" s="104"/>
      <c r="H245" s="104"/>
    </row>
    <row r="246" spans="1:8" ht="35.1" customHeight="1">
      <c r="A246" s="211"/>
      <c r="B246" s="104"/>
      <c r="C246" s="201"/>
      <c r="D246" s="104"/>
      <c r="E246" s="104"/>
      <c r="F246" s="104"/>
      <c r="G246" s="104"/>
      <c r="H246" s="104"/>
    </row>
    <row r="247" spans="1:8" ht="35.1" customHeight="1">
      <c r="A247" s="211"/>
      <c r="B247" s="104"/>
      <c r="C247" s="201"/>
      <c r="D247" s="104"/>
      <c r="E247" s="104"/>
      <c r="F247" s="104"/>
      <c r="G247" s="104"/>
      <c r="H247" s="104"/>
    </row>
    <row r="248" spans="1:8" ht="35.1" customHeight="1">
      <c r="A248" s="211"/>
      <c r="B248" s="104"/>
      <c r="C248" s="201"/>
      <c r="D248" s="104"/>
      <c r="E248" s="104"/>
      <c r="F248" s="104"/>
      <c r="G248" s="104"/>
      <c r="H248" s="104"/>
    </row>
    <row r="249" spans="1:8" ht="35.1" customHeight="1">
      <c r="A249" s="211"/>
      <c r="B249" s="104"/>
      <c r="C249" s="201"/>
      <c r="D249" s="104"/>
      <c r="E249" s="104"/>
      <c r="F249" s="104"/>
      <c r="G249" s="104"/>
      <c r="H249" s="104"/>
    </row>
    <row r="250" spans="1:8" ht="35.1" customHeight="1">
      <c r="A250" s="211"/>
      <c r="B250" s="104"/>
      <c r="C250" s="201"/>
      <c r="D250" s="104"/>
      <c r="E250" s="104"/>
      <c r="F250" s="104"/>
      <c r="G250" s="104"/>
      <c r="H250" s="104"/>
    </row>
    <row r="251" spans="1:8" ht="35.1" customHeight="1">
      <c r="A251" s="211"/>
      <c r="B251" s="104"/>
      <c r="C251" s="201"/>
      <c r="D251" s="104"/>
      <c r="E251" s="104"/>
      <c r="F251" s="104"/>
      <c r="G251" s="104"/>
      <c r="H251" s="104"/>
    </row>
    <row r="252" spans="1:8" ht="35.1" customHeight="1">
      <c r="A252" s="211"/>
      <c r="B252" s="104"/>
      <c r="C252" s="201"/>
      <c r="D252" s="104"/>
      <c r="E252" s="104"/>
      <c r="F252" s="104"/>
      <c r="G252" s="104"/>
      <c r="H252" s="104"/>
    </row>
    <row r="253" spans="1:8" ht="35.1" customHeight="1">
      <c r="A253" s="211"/>
      <c r="B253" s="104"/>
      <c r="C253" s="201"/>
      <c r="D253" s="104"/>
      <c r="E253" s="104"/>
      <c r="F253" s="104"/>
      <c r="G253" s="104"/>
      <c r="H253" s="104"/>
    </row>
    <row r="254" spans="1:8" ht="35.1" customHeight="1">
      <c r="A254" s="211"/>
      <c r="B254" s="104"/>
      <c r="C254" s="201"/>
      <c r="D254" s="104"/>
      <c r="E254" s="104"/>
      <c r="F254" s="104"/>
      <c r="G254" s="104"/>
      <c r="H254" s="104"/>
    </row>
    <row r="255" spans="1:8" ht="35.1" customHeight="1">
      <c r="A255" s="211"/>
      <c r="B255" s="104"/>
      <c r="C255" s="201"/>
      <c r="D255" s="104"/>
      <c r="E255" s="104"/>
      <c r="F255" s="104"/>
      <c r="G255" s="104"/>
      <c r="H255" s="104"/>
    </row>
    <row r="256" spans="1:8" ht="35.1" customHeight="1">
      <c r="A256" s="211"/>
      <c r="B256" s="104"/>
      <c r="C256" s="201"/>
      <c r="D256" s="104"/>
      <c r="E256" s="104"/>
      <c r="F256" s="104"/>
      <c r="G256" s="104"/>
      <c r="H256" s="104"/>
    </row>
    <row r="257" spans="1:8" ht="35.1" customHeight="1">
      <c r="A257" s="211"/>
      <c r="B257" s="104"/>
      <c r="C257" s="201"/>
      <c r="D257" s="104"/>
      <c r="E257" s="104"/>
      <c r="F257" s="104"/>
      <c r="G257" s="104"/>
      <c r="H257" s="104"/>
    </row>
    <row r="258" spans="1:8" ht="35.1" customHeight="1">
      <c r="A258" s="211"/>
      <c r="B258" s="104"/>
      <c r="C258" s="201"/>
      <c r="D258" s="104"/>
      <c r="E258" s="104"/>
      <c r="F258" s="104"/>
      <c r="G258" s="104"/>
      <c r="H258" s="104"/>
    </row>
    <row r="259" spans="1:8" ht="35.1" customHeight="1">
      <c r="A259" s="211"/>
      <c r="B259" s="104"/>
      <c r="C259" s="201"/>
      <c r="D259" s="104"/>
      <c r="E259" s="104"/>
      <c r="F259" s="104"/>
      <c r="G259" s="104"/>
      <c r="H259" s="104"/>
    </row>
    <row r="260" spans="1:8" ht="35.1" customHeight="1">
      <c r="A260" s="211"/>
      <c r="B260" s="104"/>
      <c r="C260" s="201"/>
      <c r="D260" s="104"/>
      <c r="E260" s="104"/>
      <c r="F260" s="104"/>
      <c r="G260" s="104"/>
      <c r="H260" s="104"/>
    </row>
    <row r="261" spans="1:8" ht="35.1" customHeight="1">
      <c r="A261" s="211"/>
      <c r="B261" s="104"/>
      <c r="C261" s="201"/>
      <c r="D261" s="104"/>
      <c r="E261" s="104"/>
      <c r="F261" s="104"/>
      <c r="G261" s="104"/>
      <c r="H261" s="104"/>
    </row>
    <row r="262" spans="1:8" ht="35.1" customHeight="1">
      <c r="A262" s="211"/>
      <c r="B262" s="104"/>
      <c r="C262" s="201"/>
      <c r="D262" s="104"/>
      <c r="E262" s="104"/>
      <c r="F262" s="104"/>
      <c r="G262" s="104"/>
      <c r="H262" s="104"/>
    </row>
    <row r="263" spans="1:8" ht="35.1" customHeight="1">
      <c r="A263" s="211"/>
      <c r="B263" s="104"/>
      <c r="C263" s="201"/>
      <c r="D263" s="104"/>
      <c r="E263" s="104"/>
      <c r="F263" s="104"/>
      <c r="G263" s="104"/>
      <c r="H263" s="104"/>
    </row>
    <row r="264" spans="1:8" ht="35.1" customHeight="1">
      <c r="A264" s="211"/>
      <c r="B264" s="104"/>
      <c r="C264" s="201"/>
      <c r="D264" s="104"/>
      <c r="E264" s="104"/>
      <c r="F264" s="104"/>
      <c r="G264" s="104"/>
      <c r="H264" s="104"/>
    </row>
    <row r="265" spans="1:8" ht="35.1" customHeight="1">
      <c r="A265" s="211"/>
      <c r="B265" s="104"/>
      <c r="C265" s="201"/>
      <c r="D265" s="104"/>
      <c r="E265" s="104"/>
      <c r="F265" s="104"/>
      <c r="G265" s="104"/>
      <c r="H265" s="104"/>
    </row>
    <row r="266" spans="1:8" ht="35.1" customHeight="1">
      <c r="A266" s="211"/>
      <c r="B266" s="104"/>
      <c r="C266" s="201"/>
      <c r="D266" s="104"/>
      <c r="E266" s="104"/>
      <c r="F266" s="104"/>
      <c r="G266" s="104"/>
      <c r="H266" s="104"/>
    </row>
    <row r="267" spans="1:8" ht="35.1" customHeight="1">
      <c r="A267" s="211"/>
      <c r="B267" s="104"/>
      <c r="C267" s="201"/>
      <c r="D267" s="104"/>
      <c r="E267" s="104"/>
      <c r="F267" s="104"/>
      <c r="G267" s="104"/>
      <c r="H267" s="104"/>
    </row>
    <row r="268" spans="1:8" ht="35.1" customHeight="1">
      <c r="A268" s="211"/>
      <c r="B268" s="104"/>
      <c r="C268" s="201"/>
      <c r="D268" s="104"/>
      <c r="E268" s="104"/>
      <c r="F268" s="104"/>
      <c r="G268" s="104"/>
      <c r="H268" s="104"/>
    </row>
    <row r="269" spans="1:8" ht="35.1" customHeight="1">
      <c r="A269" s="211"/>
      <c r="B269" s="104"/>
      <c r="C269" s="201"/>
      <c r="D269" s="104"/>
      <c r="E269" s="104"/>
      <c r="F269" s="104"/>
      <c r="G269" s="104"/>
      <c r="H269" s="104"/>
    </row>
    <row r="270" spans="1:8" ht="35.1" customHeight="1">
      <c r="A270" s="211"/>
      <c r="B270" s="104"/>
      <c r="C270" s="201"/>
      <c r="D270" s="104"/>
      <c r="E270" s="104"/>
      <c r="F270" s="104"/>
      <c r="G270" s="104"/>
      <c r="H270" s="104"/>
    </row>
    <row r="271" spans="1:8" ht="35.1" customHeight="1">
      <c r="A271" s="211"/>
      <c r="B271" s="104"/>
      <c r="C271" s="201"/>
      <c r="D271" s="104"/>
      <c r="E271" s="104"/>
      <c r="F271" s="104"/>
      <c r="G271" s="104"/>
      <c r="H271" s="104"/>
    </row>
    <row r="272" spans="1:8" ht="35.1" customHeight="1">
      <c r="A272" s="211"/>
      <c r="B272" s="104"/>
      <c r="C272" s="201"/>
      <c r="D272" s="104"/>
      <c r="E272" s="104"/>
      <c r="F272" s="104"/>
      <c r="G272" s="104"/>
      <c r="H272" s="104"/>
    </row>
    <row r="273" spans="1:8" ht="35.1" customHeight="1">
      <c r="A273" s="211"/>
      <c r="B273" s="104"/>
      <c r="C273" s="201"/>
      <c r="D273" s="104"/>
      <c r="E273" s="104"/>
      <c r="F273" s="104"/>
      <c r="G273" s="104"/>
      <c r="H273" s="104"/>
    </row>
    <row r="274" spans="1:8" ht="35.1" customHeight="1">
      <c r="A274" s="211"/>
      <c r="B274" s="104"/>
      <c r="C274" s="201"/>
      <c r="D274" s="104"/>
      <c r="E274" s="104"/>
      <c r="F274" s="104"/>
      <c r="G274" s="104"/>
      <c r="H274" s="104"/>
    </row>
    <row r="275" spans="1:8" ht="35.1" customHeight="1">
      <c r="A275" s="211"/>
      <c r="B275" s="104"/>
      <c r="C275" s="201"/>
      <c r="D275" s="104"/>
      <c r="E275" s="104"/>
      <c r="F275" s="104"/>
      <c r="G275" s="104"/>
      <c r="H275" s="104"/>
    </row>
    <row r="276" spans="1:8" ht="35.1" customHeight="1">
      <c r="A276" s="211"/>
      <c r="B276" s="104"/>
      <c r="C276" s="201"/>
      <c r="D276" s="104"/>
      <c r="E276" s="104"/>
      <c r="F276" s="104"/>
      <c r="G276" s="104"/>
      <c r="H276" s="104"/>
    </row>
    <row r="277" spans="1:8" ht="35.1" customHeight="1">
      <c r="A277" s="211"/>
      <c r="B277" s="104"/>
      <c r="C277" s="201"/>
      <c r="D277" s="104"/>
      <c r="E277" s="104"/>
      <c r="F277" s="104"/>
      <c r="G277" s="104"/>
      <c r="H277" s="104"/>
    </row>
    <row r="278" spans="1:8" ht="35.1" customHeight="1">
      <c r="A278" s="211"/>
      <c r="B278" s="104"/>
      <c r="C278" s="201"/>
      <c r="D278" s="104"/>
      <c r="E278" s="104"/>
      <c r="F278" s="104"/>
      <c r="G278" s="104"/>
      <c r="H278" s="104"/>
    </row>
    <row r="279" spans="1:8" ht="35.1" customHeight="1">
      <c r="A279" s="211"/>
      <c r="B279" s="104"/>
      <c r="C279" s="201"/>
      <c r="D279" s="104"/>
      <c r="E279" s="104"/>
      <c r="F279" s="104"/>
      <c r="G279" s="104"/>
      <c r="H279" s="104"/>
    </row>
    <row r="280" spans="1:8" ht="35.1" customHeight="1">
      <c r="A280" s="211"/>
      <c r="B280" s="104"/>
      <c r="C280" s="201"/>
      <c r="D280" s="104"/>
      <c r="E280" s="104"/>
      <c r="F280" s="104"/>
      <c r="G280" s="104"/>
      <c r="H280" s="104"/>
    </row>
    <row r="281" spans="1:8" ht="35.1" customHeight="1">
      <c r="A281" s="211"/>
      <c r="B281" s="104"/>
      <c r="C281" s="201"/>
      <c r="D281" s="104"/>
      <c r="E281" s="104"/>
      <c r="F281" s="104"/>
      <c r="G281" s="104"/>
      <c r="H281" s="104"/>
    </row>
    <row r="282" spans="1:8" ht="35.1" customHeight="1">
      <c r="A282" s="211"/>
      <c r="B282" s="104"/>
      <c r="C282" s="201"/>
      <c r="D282" s="104"/>
      <c r="E282" s="104"/>
      <c r="F282" s="104"/>
      <c r="G282" s="104"/>
      <c r="H282" s="104"/>
    </row>
    <row r="283" spans="1:8" ht="35.1" customHeight="1">
      <c r="A283" s="211"/>
      <c r="B283" s="104"/>
      <c r="C283" s="201"/>
      <c r="D283" s="104"/>
      <c r="E283" s="104"/>
      <c r="F283" s="104"/>
      <c r="G283" s="104"/>
      <c r="H283" s="104"/>
    </row>
    <row r="284" spans="1:8" ht="35.1" customHeight="1">
      <c r="A284" s="211"/>
      <c r="B284" s="104"/>
      <c r="C284" s="201"/>
      <c r="D284" s="104"/>
      <c r="E284" s="104"/>
      <c r="F284" s="104"/>
      <c r="G284" s="104"/>
      <c r="H284" s="104"/>
    </row>
    <row r="285" spans="1:8" ht="35.1" customHeight="1">
      <c r="A285" s="211"/>
      <c r="B285" s="104"/>
      <c r="C285" s="201"/>
      <c r="D285" s="104"/>
      <c r="E285" s="104"/>
      <c r="F285" s="104"/>
      <c r="G285" s="104"/>
      <c r="H285" s="104"/>
    </row>
    <row r="286" spans="1:8" ht="35.1" customHeight="1">
      <c r="A286" s="211"/>
      <c r="B286" s="104"/>
      <c r="C286" s="201"/>
      <c r="D286" s="104"/>
      <c r="E286" s="104"/>
      <c r="F286" s="104"/>
      <c r="G286" s="104"/>
      <c r="H286" s="104"/>
    </row>
    <row r="287" spans="1:8" ht="35.1" customHeight="1">
      <c r="A287" s="211"/>
      <c r="B287" s="104"/>
      <c r="C287" s="201"/>
      <c r="D287" s="104"/>
      <c r="E287" s="104"/>
      <c r="F287" s="104"/>
      <c r="G287" s="104"/>
      <c r="H287" s="104"/>
    </row>
    <row r="288" spans="1:8" ht="35.1" customHeight="1">
      <c r="A288" s="211"/>
      <c r="B288" s="104"/>
      <c r="C288" s="201"/>
      <c r="D288" s="104"/>
      <c r="E288" s="104"/>
      <c r="F288" s="104"/>
      <c r="G288" s="104"/>
      <c r="H288" s="104"/>
    </row>
    <row r="289" spans="1:8" ht="35.1" customHeight="1">
      <c r="A289" s="211"/>
      <c r="B289" s="104"/>
      <c r="C289" s="201"/>
      <c r="D289" s="104"/>
      <c r="E289" s="104"/>
      <c r="F289" s="104"/>
      <c r="G289" s="104"/>
      <c r="H289" s="104"/>
    </row>
    <row r="290" spans="1:8" ht="35.1" customHeight="1">
      <c r="A290" s="211"/>
      <c r="B290" s="104"/>
      <c r="C290" s="201"/>
      <c r="D290" s="104"/>
      <c r="E290" s="104"/>
      <c r="F290" s="104"/>
      <c r="G290" s="104"/>
      <c r="H290" s="104"/>
    </row>
    <row r="291" spans="1:8" ht="35.1" customHeight="1">
      <c r="A291" s="211"/>
      <c r="B291" s="104"/>
      <c r="C291" s="201"/>
      <c r="D291" s="104"/>
      <c r="E291" s="104"/>
      <c r="F291" s="104"/>
      <c r="G291" s="104"/>
      <c r="H291" s="104"/>
    </row>
    <row r="292" spans="1:8" ht="35.1" customHeight="1">
      <c r="A292" s="211"/>
      <c r="B292" s="104"/>
      <c r="C292" s="201"/>
      <c r="D292" s="104"/>
      <c r="E292" s="104"/>
      <c r="F292" s="104"/>
      <c r="G292" s="104"/>
      <c r="H292" s="104"/>
    </row>
    <row r="293" spans="1:8" ht="35.1" customHeight="1">
      <c r="A293" s="211"/>
      <c r="B293" s="104"/>
      <c r="C293" s="201"/>
      <c r="D293" s="104"/>
      <c r="E293" s="104"/>
      <c r="F293" s="104"/>
      <c r="G293" s="104"/>
      <c r="H293" s="104"/>
    </row>
    <row r="294" spans="1:8" ht="35.1" customHeight="1">
      <c r="A294" s="211"/>
      <c r="B294" s="104"/>
      <c r="C294" s="201"/>
      <c r="D294" s="104"/>
      <c r="E294" s="104"/>
      <c r="F294" s="104"/>
      <c r="G294" s="104"/>
      <c r="H294" s="104"/>
    </row>
    <row r="295" spans="1:8" ht="35.1" customHeight="1">
      <c r="A295" s="211"/>
      <c r="B295" s="104"/>
      <c r="C295" s="201"/>
      <c r="D295" s="104"/>
      <c r="E295" s="104"/>
      <c r="F295" s="104"/>
      <c r="G295" s="104"/>
      <c r="H295" s="104"/>
    </row>
    <row r="296" spans="1:8" ht="35.1" customHeight="1">
      <c r="A296" s="211"/>
      <c r="B296" s="104"/>
      <c r="C296" s="201"/>
      <c r="D296" s="104"/>
      <c r="E296" s="104"/>
      <c r="F296" s="104"/>
      <c r="G296" s="104"/>
      <c r="H296" s="104"/>
    </row>
    <row r="297" spans="1:8" ht="35.1" customHeight="1">
      <c r="A297" s="211"/>
      <c r="B297" s="104"/>
      <c r="C297" s="201"/>
      <c r="D297" s="104"/>
      <c r="E297" s="104"/>
      <c r="F297" s="104"/>
      <c r="G297" s="104"/>
      <c r="H297" s="104"/>
    </row>
    <row r="298" spans="1:8" ht="35.1" customHeight="1">
      <c r="A298" s="211"/>
      <c r="B298" s="104"/>
      <c r="C298" s="201"/>
      <c r="D298" s="104"/>
      <c r="E298" s="104"/>
      <c r="F298" s="104"/>
      <c r="G298" s="104"/>
      <c r="H298" s="104"/>
    </row>
    <row r="299" spans="1:8" ht="35.1" customHeight="1">
      <c r="A299" s="211"/>
      <c r="B299" s="104"/>
      <c r="C299" s="201"/>
      <c r="D299" s="104"/>
      <c r="E299" s="104"/>
      <c r="F299" s="104"/>
      <c r="G299" s="104"/>
      <c r="H299" s="104"/>
    </row>
    <row r="300" spans="1:8" ht="35.1" customHeight="1">
      <c r="A300" s="211"/>
      <c r="B300" s="104"/>
      <c r="C300" s="201"/>
      <c r="D300" s="104"/>
      <c r="E300" s="104"/>
      <c r="F300" s="104"/>
      <c r="G300" s="104"/>
      <c r="H300" s="104"/>
    </row>
    <row r="301" spans="1:8" ht="35.1" customHeight="1">
      <c r="A301" s="211"/>
      <c r="B301" s="104"/>
      <c r="C301" s="201"/>
      <c r="D301" s="104"/>
      <c r="E301" s="104"/>
      <c r="F301" s="104"/>
      <c r="G301" s="104"/>
      <c r="H301" s="104"/>
    </row>
    <row r="302" spans="1:8" ht="35.1" customHeight="1">
      <c r="A302" s="211"/>
      <c r="B302" s="104"/>
      <c r="C302" s="201"/>
      <c r="D302" s="104"/>
      <c r="E302" s="104"/>
      <c r="F302" s="104"/>
      <c r="G302" s="104"/>
      <c r="H302" s="104"/>
    </row>
    <row r="303" spans="1:8" ht="35.1" customHeight="1">
      <c r="A303" s="211"/>
      <c r="B303" s="104"/>
      <c r="C303" s="201"/>
      <c r="D303" s="104"/>
      <c r="E303" s="104"/>
      <c r="F303" s="104"/>
      <c r="G303" s="104"/>
      <c r="H303" s="104"/>
    </row>
    <row r="304" spans="1:8" ht="35.1" customHeight="1">
      <c r="A304" s="211"/>
      <c r="B304" s="104"/>
      <c r="C304" s="201"/>
      <c r="D304" s="104"/>
      <c r="E304" s="104"/>
      <c r="F304" s="104"/>
      <c r="G304" s="104"/>
      <c r="H304" s="104"/>
    </row>
    <row r="305" spans="1:8" ht="35.1" customHeight="1">
      <c r="A305" s="211"/>
      <c r="B305" s="104"/>
      <c r="C305" s="201"/>
      <c r="D305" s="104"/>
      <c r="E305" s="104"/>
      <c r="F305" s="104"/>
      <c r="G305" s="104"/>
      <c r="H305" s="104"/>
    </row>
    <row r="306" spans="1:8" ht="35.1" customHeight="1">
      <c r="A306" s="211"/>
      <c r="B306" s="104"/>
      <c r="C306" s="201"/>
      <c r="D306" s="104"/>
      <c r="E306" s="104"/>
      <c r="F306" s="104"/>
      <c r="G306" s="104"/>
      <c r="H306" s="104"/>
    </row>
    <row r="307" spans="1:8" ht="35.1" customHeight="1">
      <c r="A307" s="211"/>
      <c r="B307" s="104"/>
      <c r="C307" s="201"/>
      <c r="D307" s="104"/>
      <c r="E307" s="104"/>
      <c r="F307" s="104"/>
      <c r="G307" s="104"/>
      <c r="H307" s="104"/>
    </row>
    <row r="308" spans="1:8" ht="35.1" customHeight="1">
      <c r="A308" s="211"/>
      <c r="B308" s="104"/>
      <c r="C308" s="201"/>
      <c r="D308" s="104"/>
      <c r="E308" s="104"/>
      <c r="F308" s="104"/>
      <c r="G308" s="104"/>
      <c r="H308" s="104"/>
    </row>
    <row r="309" spans="1:8" ht="35.1" customHeight="1">
      <c r="A309" s="211"/>
      <c r="B309" s="104"/>
      <c r="C309" s="201"/>
      <c r="D309" s="104"/>
      <c r="E309" s="104"/>
      <c r="F309" s="104"/>
      <c r="G309" s="104"/>
      <c r="H309" s="104"/>
    </row>
    <row r="310" spans="1:8" ht="35.1" customHeight="1">
      <c r="A310" s="211"/>
      <c r="B310" s="104"/>
      <c r="C310" s="201"/>
      <c r="D310" s="104"/>
      <c r="E310" s="104"/>
      <c r="F310" s="104"/>
      <c r="G310" s="104"/>
      <c r="H310" s="104"/>
    </row>
    <row r="311" spans="1:8" ht="35.1" customHeight="1">
      <c r="A311" s="211"/>
      <c r="B311" s="104"/>
      <c r="C311" s="201"/>
      <c r="D311" s="104"/>
      <c r="E311" s="104"/>
      <c r="F311" s="104"/>
      <c r="G311" s="104"/>
      <c r="H311" s="104"/>
    </row>
    <row r="312" spans="1:8" ht="35.1" customHeight="1">
      <c r="A312" s="211"/>
      <c r="B312" s="104"/>
      <c r="C312" s="201"/>
      <c r="D312" s="104"/>
      <c r="E312" s="104"/>
      <c r="F312" s="104"/>
      <c r="G312" s="104"/>
      <c r="H312" s="104"/>
    </row>
    <row r="313" spans="1:8" ht="35.1" customHeight="1">
      <c r="A313" s="211"/>
      <c r="B313" s="104"/>
      <c r="C313" s="201"/>
      <c r="D313" s="104"/>
      <c r="E313" s="104"/>
      <c r="F313" s="104"/>
      <c r="G313" s="104"/>
      <c r="H313" s="104"/>
    </row>
    <row r="314" spans="1:8" ht="35.1" customHeight="1">
      <c r="A314" s="211"/>
      <c r="B314" s="104"/>
      <c r="C314" s="201"/>
      <c r="D314" s="104"/>
      <c r="E314" s="104"/>
      <c r="F314" s="104"/>
      <c r="G314" s="104"/>
      <c r="H314" s="104"/>
    </row>
    <row r="315" spans="1:8" ht="35.1" customHeight="1">
      <c r="A315" s="211"/>
      <c r="B315" s="104"/>
      <c r="C315" s="201"/>
      <c r="D315" s="104"/>
      <c r="E315" s="104"/>
      <c r="F315" s="104"/>
      <c r="G315" s="104"/>
      <c r="H315" s="104"/>
    </row>
    <row r="316" spans="1:8" ht="35.1" customHeight="1">
      <c r="A316" s="211"/>
      <c r="B316" s="104"/>
      <c r="C316" s="201"/>
      <c r="D316" s="104"/>
      <c r="E316" s="104"/>
      <c r="F316" s="104"/>
      <c r="G316" s="104"/>
      <c r="H316" s="104"/>
    </row>
    <row r="317" spans="1:8" ht="35.1" customHeight="1">
      <c r="A317" s="211"/>
      <c r="B317" s="104"/>
      <c r="C317" s="201"/>
      <c r="D317" s="104"/>
      <c r="E317" s="104"/>
      <c r="F317" s="104"/>
      <c r="G317" s="104"/>
      <c r="H317" s="104"/>
    </row>
    <row r="318" spans="1:8" ht="35.1" customHeight="1">
      <c r="A318" s="211"/>
      <c r="B318" s="104"/>
      <c r="C318" s="201"/>
      <c r="D318" s="104"/>
      <c r="E318" s="104"/>
      <c r="F318" s="104"/>
      <c r="G318" s="104"/>
      <c r="H318" s="104"/>
    </row>
    <row r="319" spans="1:8" ht="35.1" customHeight="1">
      <c r="A319" s="211"/>
      <c r="B319" s="104"/>
      <c r="C319" s="201"/>
      <c r="D319" s="104"/>
      <c r="E319" s="104"/>
      <c r="F319" s="104"/>
      <c r="G319" s="104"/>
      <c r="H319" s="104"/>
    </row>
    <row r="320" spans="1:8" ht="35.1" customHeight="1">
      <c r="A320" s="211"/>
      <c r="B320" s="104"/>
      <c r="C320" s="201"/>
      <c r="D320" s="104"/>
      <c r="E320" s="104"/>
      <c r="F320" s="104"/>
      <c r="G320" s="104"/>
      <c r="H320" s="104"/>
    </row>
    <row r="321" spans="1:8" ht="35.1" customHeight="1">
      <c r="A321" s="211"/>
      <c r="B321" s="104"/>
      <c r="C321" s="201"/>
      <c r="D321" s="104"/>
      <c r="E321" s="104"/>
      <c r="F321" s="104"/>
      <c r="G321" s="104"/>
      <c r="H321" s="104"/>
    </row>
    <row r="322" spans="1:8" ht="35.1" customHeight="1">
      <c r="A322" s="211"/>
      <c r="B322" s="104"/>
      <c r="C322" s="201"/>
      <c r="D322" s="104"/>
      <c r="E322" s="104"/>
      <c r="F322" s="104"/>
      <c r="G322" s="104"/>
      <c r="H322" s="104"/>
    </row>
    <row r="323" spans="1:8" ht="35.1" customHeight="1">
      <c r="A323" s="211"/>
      <c r="B323" s="104"/>
      <c r="C323" s="201"/>
      <c r="D323" s="104"/>
      <c r="E323" s="104"/>
      <c r="F323" s="104"/>
      <c r="G323" s="104"/>
      <c r="H323" s="104"/>
    </row>
    <row r="324" spans="1:8" ht="35.1" customHeight="1">
      <c r="A324" s="211"/>
      <c r="B324" s="104"/>
      <c r="C324" s="201"/>
      <c r="D324" s="104"/>
      <c r="E324" s="104"/>
      <c r="F324" s="104"/>
      <c r="G324" s="104"/>
      <c r="H324" s="104"/>
    </row>
    <row r="325" spans="1:8" ht="35.1" customHeight="1">
      <c r="A325" s="211"/>
      <c r="B325" s="104"/>
      <c r="C325" s="201"/>
      <c r="D325" s="104"/>
      <c r="E325" s="104"/>
      <c r="F325" s="104"/>
      <c r="G325" s="104"/>
      <c r="H325" s="104"/>
    </row>
    <row r="326" spans="1:8" ht="35.1" customHeight="1">
      <c r="A326" s="211"/>
      <c r="B326" s="104"/>
      <c r="C326" s="201"/>
      <c r="D326" s="104"/>
      <c r="E326" s="104"/>
      <c r="F326" s="104"/>
      <c r="G326" s="104"/>
      <c r="H326" s="104"/>
    </row>
    <row r="327" spans="1:8" ht="35.1" customHeight="1">
      <c r="A327" s="211"/>
      <c r="B327" s="104"/>
      <c r="C327" s="201"/>
      <c r="D327" s="104"/>
      <c r="E327" s="104"/>
      <c r="F327" s="104"/>
      <c r="G327" s="104"/>
      <c r="H327" s="104"/>
    </row>
    <row r="328" spans="1:8" ht="35.1" customHeight="1">
      <c r="A328" s="211"/>
      <c r="B328" s="104"/>
      <c r="C328" s="201"/>
      <c r="D328" s="104"/>
      <c r="E328" s="104"/>
      <c r="F328" s="104"/>
      <c r="G328" s="104"/>
      <c r="H328" s="104"/>
    </row>
    <row r="329" spans="1:8" ht="35.1" customHeight="1">
      <c r="A329" s="211"/>
      <c r="B329" s="104"/>
      <c r="C329" s="201"/>
      <c r="D329" s="104"/>
      <c r="E329" s="104"/>
      <c r="F329" s="104"/>
      <c r="G329" s="104"/>
      <c r="H329" s="104"/>
    </row>
    <row r="330" spans="1:8" ht="35.1" customHeight="1">
      <c r="A330" s="211"/>
      <c r="B330" s="104"/>
      <c r="C330" s="201"/>
      <c r="D330" s="104"/>
      <c r="E330" s="104"/>
      <c r="F330" s="104"/>
      <c r="G330" s="104"/>
      <c r="H330" s="104"/>
    </row>
    <row r="331" spans="1:8" ht="35.1" customHeight="1">
      <c r="A331" s="211"/>
      <c r="B331" s="104"/>
      <c r="C331" s="201"/>
      <c r="D331" s="104"/>
      <c r="E331" s="104"/>
      <c r="F331" s="104"/>
      <c r="G331" s="104"/>
      <c r="H331" s="104"/>
    </row>
    <row r="332" spans="1:8" ht="35.1" customHeight="1">
      <c r="A332" s="211"/>
      <c r="B332" s="104"/>
      <c r="C332" s="201"/>
      <c r="D332" s="104"/>
      <c r="E332" s="104"/>
      <c r="F332" s="104"/>
      <c r="G332" s="104"/>
      <c r="H332" s="104"/>
    </row>
    <row r="333" spans="1:8" ht="35.1" customHeight="1">
      <c r="A333" s="211"/>
      <c r="B333" s="104"/>
      <c r="C333" s="201"/>
      <c r="D333" s="104"/>
      <c r="E333" s="104"/>
      <c r="F333" s="104"/>
      <c r="G333" s="104"/>
      <c r="H333" s="104"/>
    </row>
    <row r="334" spans="1:8" ht="35.1" customHeight="1">
      <c r="A334" s="211"/>
      <c r="B334" s="104"/>
      <c r="C334" s="201"/>
      <c r="D334" s="104"/>
      <c r="E334" s="104"/>
      <c r="F334" s="104"/>
      <c r="G334" s="104"/>
      <c r="H334" s="104"/>
    </row>
    <row r="335" spans="1:8" ht="35.1" customHeight="1">
      <c r="A335" s="211"/>
      <c r="B335" s="104"/>
      <c r="C335" s="201"/>
      <c r="D335" s="104"/>
      <c r="E335" s="104"/>
      <c r="F335" s="104"/>
      <c r="G335" s="104"/>
      <c r="H335" s="104"/>
    </row>
    <row r="336" spans="1:8" ht="35.1" customHeight="1">
      <c r="A336" s="211"/>
      <c r="B336" s="104"/>
      <c r="C336" s="201"/>
      <c r="D336" s="104"/>
      <c r="E336" s="104"/>
      <c r="F336" s="104"/>
      <c r="G336" s="104"/>
      <c r="H336" s="104"/>
    </row>
    <row r="337" spans="1:8" ht="35.1" customHeight="1">
      <c r="A337" s="211"/>
      <c r="B337" s="104"/>
      <c r="C337" s="201"/>
      <c r="D337" s="104"/>
      <c r="E337" s="104"/>
      <c r="F337" s="104"/>
      <c r="G337" s="104"/>
      <c r="H337" s="104"/>
    </row>
    <row r="338" spans="1:8" ht="35.1" customHeight="1">
      <c r="A338" s="211"/>
      <c r="B338" s="104"/>
      <c r="C338" s="201"/>
      <c r="D338" s="104"/>
      <c r="E338" s="104"/>
      <c r="F338" s="104"/>
      <c r="G338" s="104"/>
      <c r="H338" s="104"/>
    </row>
    <row r="339" spans="1:8" ht="35.1" customHeight="1">
      <c r="A339" s="211"/>
      <c r="B339" s="104"/>
      <c r="C339" s="201"/>
      <c r="D339" s="104"/>
      <c r="E339" s="104"/>
      <c r="F339" s="104"/>
      <c r="G339" s="104"/>
      <c r="H339" s="104"/>
    </row>
    <row r="340" spans="1:8" ht="35.1" customHeight="1">
      <c r="A340" s="211"/>
      <c r="B340" s="104"/>
      <c r="C340" s="201"/>
      <c r="D340" s="104"/>
      <c r="E340" s="104"/>
      <c r="F340" s="104"/>
      <c r="G340" s="104"/>
      <c r="H340" s="104"/>
    </row>
    <row r="341" spans="1:8" ht="35.1" customHeight="1">
      <c r="A341" s="211"/>
      <c r="B341" s="104"/>
      <c r="C341" s="201"/>
      <c r="D341" s="104"/>
      <c r="E341" s="104"/>
      <c r="F341" s="104"/>
      <c r="G341" s="104"/>
      <c r="H341" s="104"/>
    </row>
    <row r="342" spans="1:8" ht="35.1" customHeight="1">
      <c r="A342" s="211"/>
      <c r="B342" s="104"/>
      <c r="C342" s="201"/>
      <c r="D342" s="104"/>
      <c r="E342" s="104"/>
      <c r="F342" s="104"/>
      <c r="G342" s="104"/>
      <c r="H342" s="104"/>
    </row>
    <row r="343" spans="1:8" ht="35.1" customHeight="1">
      <c r="A343" s="211"/>
      <c r="B343" s="104"/>
      <c r="C343" s="201"/>
      <c r="D343" s="104"/>
      <c r="E343" s="104"/>
      <c r="F343" s="104"/>
      <c r="G343" s="104"/>
      <c r="H343" s="104"/>
    </row>
    <row r="344" spans="1:8" ht="35.1" customHeight="1">
      <c r="A344" s="211"/>
      <c r="B344" s="104"/>
      <c r="C344" s="201"/>
      <c r="D344" s="104"/>
      <c r="E344" s="104"/>
      <c r="F344" s="104"/>
      <c r="G344" s="104"/>
      <c r="H344" s="104"/>
    </row>
    <row r="345" spans="1:8" ht="35.1" customHeight="1">
      <c r="A345" s="211"/>
      <c r="B345" s="104"/>
      <c r="C345" s="201"/>
      <c r="D345" s="104"/>
      <c r="E345" s="104"/>
      <c r="F345" s="104"/>
      <c r="G345" s="104"/>
      <c r="H345" s="104"/>
    </row>
    <row r="346" spans="1:8" ht="35.1" customHeight="1">
      <c r="A346" s="211"/>
      <c r="B346" s="104"/>
      <c r="C346" s="201"/>
      <c r="D346" s="104"/>
      <c r="E346" s="104"/>
      <c r="F346" s="104"/>
      <c r="G346" s="104"/>
      <c r="H346" s="104"/>
    </row>
    <row r="347" spans="1:8" ht="35.1" customHeight="1">
      <c r="A347" s="211"/>
      <c r="B347" s="104"/>
      <c r="C347" s="201"/>
      <c r="D347" s="104"/>
      <c r="E347" s="104"/>
      <c r="F347" s="104"/>
      <c r="G347" s="104"/>
      <c r="H347" s="104"/>
    </row>
    <row r="348" spans="1:8" ht="35.1" customHeight="1">
      <c r="A348" s="211"/>
      <c r="B348" s="104"/>
      <c r="C348" s="201"/>
      <c r="D348" s="104"/>
      <c r="E348" s="104"/>
      <c r="F348" s="104"/>
      <c r="G348" s="104"/>
      <c r="H348" s="104"/>
    </row>
    <row r="349" spans="1:8" ht="35.1" customHeight="1">
      <c r="A349" s="211"/>
      <c r="B349" s="104"/>
      <c r="C349" s="201"/>
      <c r="D349" s="104"/>
      <c r="E349" s="104"/>
      <c r="F349" s="104"/>
      <c r="G349" s="104"/>
      <c r="H349" s="104"/>
    </row>
    <row r="350" spans="1:8" ht="35.1" customHeight="1">
      <c r="A350" s="211"/>
      <c r="B350" s="104"/>
      <c r="C350" s="201"/>
      <c r="D350" s="104"/>
      <c r="E350" s="104"/>
      <c r="F350" s="104"/>
      <c r="G350" s="104"/>
      <c r="H350" s="104"/>
    </row>
    <row r="351" spans="1:8" ht="35.1" customHeight="1">
      <c r="A351" s="211"/>
      <c r="B351" s="104"/>
      <c r="C351" s="201"/>
      <c r="D351" s="104"/>
      <c r="E351" s="104"/>
      <c r="F351" s="104"/>
      <c r="G351" s="104"/>
      <c r="H351" s="104"/>
    </row>
    <row r="352" spans="1:8" ht="35.1" customHeight="1">
      <c r="A352" s="211"/>
      <c r="B352" s="104"/>
      <c r="C352" s="201"/>
      <c r="D352" s="104"/>
      <c r="E352" s="104"/>
      <c r="F352" s="104"/>
      <c r="G352" s="104"/>
      <c r="H352" s="104"/>
    </row>
    <row r="353" spans="1:8" ht="35.1" customHeight="1">
      <c r="A353" s="211"/>
      <c r="B353" s="104"/>
      <c r="C353" s="201"/>
      <c r="D353" s="104"/>
      <c r="E353" s="104"/>
      <c r="F353" s="104"/>
      <c r="G353" s="104"/>
      <c r="H353" s="104"/>
    </row>
    <row r="354" spans="1:8" ht="35.1" customHeight="1">
      <c r="A354" s="211"/>
      <c r="B354" s="104"/>
      <c r="C354" s="201"/>
      <c r="D354" s="104"/>
      <c r="E354" s="104"/>
      <c r="F354" s="104"/>
      <c r="G354" s="104"/>
      <c r="H354" s="104"/>
    </row>
    <row r="355" spans="1:8" ht="35.1" customHeight="1">
      <c r="A355" s="211"/>
      <c r="B355" s="104"/>
      <c r="C355" s="201"/>
      <c r="D355" s="104"/>
      <c r="E355" s="104"/>
      <c r="F355" s="104"/>
      <c r="G355" s="104"/>
      <c r="H355" s="104"/>
    </row>
    <row r="356" spans="1:8" ht="35.1" customHeight="1">
      <c r="A356" s="211"/>
      <c r="B356" s="104"/>
      <c r="C356" s="201"/>
      <c r="D356" s="104"/>
      <c r="E356" s="104"/>
      <c r="F356" s="104"/>
      <c r="G356" s="104"/>
      <c r="H356" s="104"/>
    </row>
    <row r="357" spans="1:8" ht="35.1" customHeight="1">
      <c r="A357" s="211"/>
      <c r="B357" s="104"/>
      <c r="C357" s="201"/>
      <c r="D357" s="104"/>
      <c r="E357" s="104"/>
      <c r="F357" s="104"/>
      <c r="G357" s="104"/>
      <c r="H357" s="104"/>
    </row>
    <row r="358" spans="1:8" ht="35.1" customHeight="1">
      <c r="A358" s="211"/>
      <c r="B358" s="104"/>
      <c r="C358" s="201"/>
      <c r="D358" s="104"/>
      <c r="E358" s="104"/>
      <c r="F358" s="104"/>
      <c r="G358" s="104"/>
      <c r="H358" s="104"/>
    </row>
    <row r="359" spans="1:8" ht="35.1" customHeight="1">
      <c r="A359" s="211"/>
      <c r="B359" s="104"/>
      <c r="C359" s="201"/>
      <c r="D359" s="104"/>
      <c r="E359" s="104"/>
      <c r="F359" s="104"/>
      <c r="G359" s="104"/>
      <c r="H359" s="104"/>
    </row>
    <row r="360" spans="1:8" ht="35.1" customHeight="1">
      <c r="A360" s="211"/>
      <c r="B360" s="104"/>
      <c r="C360" s="201"/>
      <c r="D360" s="104"/>
      <c r="E360" s="104"/>
      <c r="F360" s="104"/>
      <c r="G360" s="104"/>
      <c r="H360" s="104"/>
    </row>
    <row r="361" spans="1:8" ht="35.1" customHeight="1">
      <c r="A361" s="211"/>
      <c r="B361" s="104"/>
      <c r="C361" s="201"/>
      <c r="D361" s="104"/>
      <c r="E361" s="104"/>
      <c r="F361" s="104"/>
      <c r="G361" s="104"/>
      <c r="H361" s="104"/>
    </row>
    <row r="362" spans="1:8" ht="35.1" customHeight="1">
      <c r="A362" s="211"/>
      <c r="B362" s="104"/>
      <c r="C362" s="201"/>
      <c r="D362" s="104"/>
      <c r="E362" s="104"/>
      <c r="F362" s="104"/>
      <c r="G362" s="104"/>
      <c r="H362" s="104"/>
    </row>
    <row r="363" spans="1:8" ht="35.1" customHeight="1">
      <c r="A363" s="211"/>
      <c r="B363" s="104"/>
      <c r="C363" s="201"/>
      <c r="D363" s="104"/>
      <c r="E363" s="104"/>
      <c r="F363" s="104"/>
      <c r="G363" s="104"/>
      <c r="H363" s="104"/>
    </row>
    <row r="364" spans="1:8" ht="35.1" customHeight="1">
      <c r="A364" s="211"/>
      <c r="B364" s="104"/>
      <c r="C364" s="201"/>
      <c r="D364" s="104"/>
      <c r="E364" s="104"/>
      <c r="F364" s="104"/>
      <c r="G364" s="104"/>
      <c r="H364" s="104"/>
    </row>
    <row r="365" spans="1:8" ht="35.1" customHeight="1">
      <c r="A365" s="211"/>
      <c r="B365" s="104"/>
      <c r="C365" s="201"/>
      <c r="D365" s="104"/>
      <c r="E365" s="104"/>
      <c r="F365" s="104"/>
      <c r="G365" s="104"/>
      <c r="H365" s="104"/>
    </row>
    <row r="366" spans="1:8" ht="35.1" customHeight="1">
      <c r="A366" s="211"/>
      <c r="B366" s="104"/>
      <c r="C366" s="201"/>
      <c r="D366" s="104"/>
      <c r="E366" s="104"/>
      <c r="F366" s="104"/>
      <c r="G366" s="104"/>
      <c r="H366" s="104"/>
    </row>
    <row r="367" spans="1:8" ht="35.1" customHeight="1">
      <c r="A367" s="211"/>
      <c r="B367" s="104"/>
      <c r="C367" s="201"/>
      <c r="D367" s="104"/>
      <c r="E367" s="104"/>
      <c r="F367" s="104"/>
      <c r="G367" s="104"/>
      <c r="H367" s="104"/>
    </row>
    <row r="368" spans="1:8" ht="35.1" customHeight="1">
      <c r="A368" s="211"/>
      <c r="B368" s="104"/>
      <c r="C368" s="201"/>
      <c r="D368" s="104"/>
      <c r="E368" s="104"/>
      <c r="F368" s="104"/>
      <c r="G368" s="104"/>
      <c r="H368" s="104"/>
    </row>
    <row r="369" spans="1:8" ht="35.1" customHeight="1">
      <c r="A369" s="211"/>
      <c r="B369" s="104"/>
      <c r="C369" s="201"/>
      <c r="D369" s="104"/>
      <c r="E369" s="104"/>
      <c r="F369" s="104"/>
      <c r="G369" s="104"/>
      <c r="H369" s="104"/>
    </row>
    <row r="370" spans="1:8" ht="35.1" customHeight="1">
      <c r="A370" s="211"/>
      <c r="B370" s="104"/>
      <c r="C370" s="201"/>
      <c r="D370" s="104"/>
      <c r="E370" s="104"/>
      <c r="F370" s="104"/>
      <c r="G370" s="104"/>
      <c r="H370" s="104"/>
    </row>
    <row r="371" spans="1:8" ht="35.1" customHeight="1">
      <c r="A371" s="211"/>
      <c r="B371" s="104"/>
      <c r="C371" s="201"/>
      <c r="D371" s="104"/>
      <c r="E371" s="104"/>
      <c r="F371" s="104"/>
      <c r="G371" s="104"/>
      <c r="H371" s="104"/>
    </row>
    <row r="372" spans="1:8" ht="35.1" customHeight="1">
      <c r="A372" s="211"/>
      <c r="B372" s="104"/>
      <c r="C372" s="201"/>
      <c r="D372" s="104"/>
      <c r="E372" s="104"/>
      <c r="F372" s="104"/>
      <c r="G372" s="104"/>
      <c r="H372" s="104"/>
    </row>
    <row r="373" spans="1:8" ht="35.1" customHeight="1">
      <c r="A373" s="211"/>
      <c r="B373" s="104"/>
      <c r="C373" s="201"/>
      <c r="D373" s="104"/>
      <c r="E373" s="104"/>
      <c r="F373" s="104"/>
      <c r="G373" s="104"/>
      <c r="H373" s="104"/>
    </row>
    <row r="374" spans="1:8" ht="35.1" customHeight="1">
      <c r="A374" s="211"/>
      <c r="B374" s="104"/>
      <c r="C374" s="201"/>
      <c r="D374" s="104"/>
      <c r="E374" s="104"/>
      <c r="F374" s="104"/>
      <c r="G374" s="104"/>
      <c r="H374" s="104"/>
    </row>
    <row r="375" spans="1:8" ht="35.1" customHeight="1">
      <c r="A375" s="211"/>
      <c r="B375" s="104"/>
      <c r="C375" s="201"/>
      <c r="D375" s="104"/>
      <c r="E375" s="104"/>
      <c r="F375" s="104"/>
      <c r="G375" s="104"/>
      <c r="H375" s="104"/>
    </row>
    <row r="376" spans="1:8" ht="35.1" customHeight="1">
      <c r="A376" s="211"/>
      <c r="B376" s="104"/>
      <c r="C376" s="201"/>
      <c r="D376" s="104"/>
      <c r="E376" s="104"/>
      <c r="F376" s="104"/>
      <c r="G376" s="104"/>
      <c r="H376" s="104"/>
    </row>
    <row r="377" spans="1:8" ht="35.1" customHeight="1">
      <c r="A377" s="211"/>
      <c r="B377" s="104"/>
      <c r="C377" s="201"/>
      <c r="D377" s="104"/>
      <c r="E377" s="104"/>
      <c r="F377" s="104"/>
      <c r="G377" s="104"/>
      <c r="H377" s="104"/>
    </row>
    <row r="378" spans="1:8" ht="35.1" customHeight="1">
      <c r="A378" s="211"/>
      <c r="B378" s="104"/>
      <c r="C378" s="201"/>
      <c r="D378" s="104"/>
      <c r="E378" s="104"/>
      <c r="F378" s="104"/>
      <c r="G378" s="104"/>
      <c r="H378" s="104"/>
    </row>
    <row r="379" spans="1:8" ht="35.1" customHeight="1">
      <c r="A379" s="211"/>
      <c r="B379" s="104"/>
      <c r="C379" s="201"/>
      <c r="D379" s="104"/>
      <c r="E379" s="104"/>
      <c r="F379" s="104"/>
      <c r="G379" s="104"/>
      <c r="H379" s="104"/>
    </row>
    <row r="380" spans="1:8" ht="35.1" customHeight="1">
      <c r="A380" s="211"/>
      <c r="B380" s="104"/>
      <c r="C380" s="201"/>
      <c r="D380" s="104"/>
      <c r="E380" s="104"/>
      <c r="F380" s="104"/>
      <c r="G380" s="104"/>
      <c r="H380" s="104"/>
    </row>
    <row r="381" spans="1:8" ht="35.1" customHeight="1">
      <c r="A381" s="211"/>
      <c r="B381" s="104"/>
      <c r="C381" s="201"/>
      <c r="D381" s="104"/>
      <c r="E381" s="104"/>
      <c r="F381" s="104"/>
      <c r="G381" s="104"/>
      <c r="H381" s="104"/>
    </row>
    <row r="382" spans="1:8" ht="35.1" customHeight="1">
      <c r="A382" s="211"/>
      <c r="B382" s="104"/>
      <c r="C382" s="201"/>
      <c r="D382" s="104"/>
      <c r="E382" s="104"/>
      <c r="F382" s="104"/>
      <c r="G382" s="104"/>
      <c r="H382" s="104"/>
    </row>
    <row r="383" spans="1:8" ht="35.1" customHeight="1">
      <c r="A383" s="211"/>
      <c r="B383" s="104"/>
      <c r="C383" s="201"/>
      <c r="D383" s="104"/>
      <c r="E383" s="104"/>
      <c r="F383" s="104"/>
      <c r="G383" s="104"/>
      <c r="H383" s="104"/>
    </row>
    <row r="384" spans="1:8" ht="35.1" customHeight="1">
      <c r="A384" s="211"/>
      <c r="B384" s="104"/>
      <c r="C384" s="201"/>
      <c r="D384" s="104"/>
      <c r="E384" s="104"/>
      <c r="F384" s="104"/>
      <c r="G384" s="104"/>
      <c r="H384" s="104"/>
    </row>
    <row r="385" spans="1:8" ht="35.1" customHeight="1">
      <c r="A385" s="211"/>
      <c r="B385" s="104"/>
      <c r="C385" s="201"/>
      <c r="D385" s="104"/>
      <c r="E385" s="104"/>
      <c r="F385" s="104"/>
      <c r="G385" s="104"/>
      <c r="H385" s="104"/>
    </row>
    <row r="386" spans="1:8" ht="35.1" customHeight="1">
      <c r="A386" s="211"/>
      <c r="B386" s="104"/>
      <c r="C386" s="201"/>
      <c r="D386" s="104"/>
      <c r="E386" s="104"/>
      <c r="F386" s="104"/>
      <c r="G386" s="104"/>
      <c r="H386" s="104"/>
    </row>
    <row r="387" spans="1:8" ht="35.1" customHeight="1">
      <c r="A387" s="211"/>
      <c r="B387" s="104"/>
      <c r="C387" s="201"/>
      <c r="D387" s="104"/>
      <c r="E387" s="104"/>
      <c r="F387" s="104"/>
      <c r="G387" s="104"/>
      <c r="H387" s="104"/>
    </row>
    <row r="388" spans="1:8" ht="35.1" customHeight="1">
      <c r="A388" s="211"/>
      <c r="B388" s="104"/>
      <c r="C388" s="201"/>
      <c r="D388" s="104"/>
      <c r="E388" s="104"/>
      <c r="F388" s="104"/>
      <c r="G388" s="104"/>
      <c r="H388" s="104"/>
    </row>
    <row r="389" spans="1:8" ht="35.1" customHeight="1">
      <c r="A389" s="211"/>
      <c r="B389" s="104"/>
      <c r="C389" s="201"/>
      <c r="D389" s="104"/>
      <c r="E389" s="104"/>
      <c r="F389" s="104"/>
      <c r="G389" s="104"/>
      <c r="H389" s="104"/>
    </row>
    <row r="390" spans="1:8" ht="35.1" customHeight="1">
      <c r="A390" s="211"/>
      <c r="B390" s="104"/>
      <c r="C390" s="201"/>
      <c r="D390" s="104"/>
      <c r="E390" s="104"/>
      <c r="F390" s="104"/>
      <c r="G390" s="104"/>
      <c r="H390" s="104"/>
    </row>
    <row r="391" spans="1:8" ht="35.1" customHeight="1">
      <c r="A391" s="211"/>
      <c r="B391" s="104"/>
      <c r="C391" s="201"/>
      <c r="D391" s="104"/>
      <c r="E391" s="104"/>
      <c r="F391" s="104"/>
      <c r="G391" s="104"/>
      <c r="H391" s="104"/>
    </row>
    <row r="392" spans="1:8" ht="35.1" customHeight="1">
      <c r="A392" s="211"/>
      <c r="B392" s="104"/>
      <c r="C392" s="201"/>
      <c r="D392" s="104"/>
      <c r="E392" s="104"/>
      <c r="F392" s="104"/>
      <c r="G392" s="104"/>
      <c r="H392" s="104"/>
    </row>
    <row r="393" spans="1:8" ht="35.1" customHeight="1">
      <c r="A393" s="211"/>
      <c r="B393" s="104"/>
      <c r="C393" s="201"/>
      <c r="D393" s="104"/>
      <c r="E393" s="104"/>
      <c r="F393" s="104"/>
      <c r="G393" s="104"/>
      <c r="H393" s="104"/>
    </row>
    <row r="394" spans="1:8" ht="35.1" customHeight="1">
      <c r="A394" s="211"/>
      <c r="B394" s="104"/>
      <c r="C394" s="201"/>
      <c r="D394" s="104"/>
      <c r="E394" s="104"/>
      <c r="F394" s="104"/>
      <c r="G394" s="104"/>
      <c r="H394" s="104"/>
    </row>
    <row r="395" spans="1:8" ht="35.1" customHeight="1">
      <c r="A395" s="211"/>
      <c r="B395" s="104"/>
      <c r="C395" s="201"/>
      <c r="D395" s="104"/>
      <c r="E395" s="104"/>
      <c r="F395" s="104"/>
      <c r="G395" s="104"/>
      <c r="H395" s="104"/>
    </row>
    <row r="396" spans="1:8" ht="35.1" customHeight="1">
      <c r="A396" s="211"/>
      <c r="B396" s="104"/>
      <c r="C396" s="201"/>
      <c r="D396" s="104"/>
      <c r="E396" s="104"/>
      <c r="F396" s="104"/>
      <c r="G396" s="104"/>
      <c r="H396" s="104"/>
    </row>
    <row r="397" spans="1:8" ht="35.1" customHeight="1">
      <c r="A397" s="211"/>
      <c r="B397" s="104"/>
      <c r="C397" s="201"/>
      <c r="D397" s="104"/>
      <c r="E397" s="104"/>
      <c r="F397" s="104"/>
      <c r="G397" s="104"/>
      <c r="H397" s="104"/>
    </row>
    <row r="398" spans="1:8" ht="35.1" customHeight="1">
      <c r="A398" s="211"/>
      <c r="B398" s="104"/>
      <c r="C398" s="201"/>
      <c r="D398" s="104"/>
      <c r="E398" s="104"/>
      <c r="F398" s="104"/>
      <c r="G398" s="104"/>
      <c r="H398" s="104"/>
    </row>
    <row r="399" spans="1:8" ht="35.1" customHeight="1">
      <c r="A399" s="211"/>
      <c r="B399" s="104"/>
      <c r="C399" s="201"/>
      <c r="D399" s="104"/>
      <c r="E399" s="104"/>
      <c r="F399" s="104"/>
      <c r="G399" s="104"/>
      <c r="H399" s="104"/>
    </row>
    <row r="400" spans="1:8" ht="35.1" customHeight="1">
      <c r="A400" s="211"/>
      <c r="B400" s="104"/>
      <c r="C400" s="201"/>
      <c r="D400" s="104"/>
      <c r="E400" s="104"/>
      <c r="F400" s="104"/>
      <c r="G400" s="104"/>
      <c r="H400" s="104"/>
    </row>
    <row r="401" spans="1:8" ht="35.1" customHeight="1">
      <c r="A401" s="211"/>
      <c r="B401" s="104"/>
      <c r="C401" s="201"/>
      <c r="D401" s="104"/>
      <c r="E401" s="104"/>
      <c r="F401" s="104"/>
      <c r="G401" s="104"/>
      <c r="H401" s="104"/>
    </row>
    <row r="402" spans="1:8" ht="35.1" customHeight="1">
      <c r="A402" s="211"/>
      <c r="B402" s="104"/>
      <c r="C402" s="201"/>
      <c r="D402" s="104"/>
      <c r="E402" s="104"/>
      <c r="F402" s="104"/>
      <c r="G402" s="104"/>
      <c r="H402" s="104"/>
    </row>
    <row r="403" spans="1:8" ht="35.1" customHeight="1">
      <c r="A403" s="211"/>
      <c r="B403" s="104"/>
      <c r="C403" s="201"/>
      <c r="D403" s="104"/>
      <c r="E403" s="104"/>
      <c r="F403" s="104"/>
      <c r="G403" s="104"/>
      <c r="H403" s="104"/>
    </row>
    <row r="404" spans="1:8" ht="35.1" customHeight="1">
      <c r="A404" s="211"/>
      <c r="B404" s="104"/>
      <c r="C404" s="201"/>
      <c r="D404" s="104"/>
      <c r="E404" s="104"/>
      <c r="F404" s="104"/>
      <c r="G404" s="104"/>
      <c r="H404" s="104"/>
    </row>
    <row r="405" spans="1:8" ht="35.1" customHeight="1">
      <c r="A405" s="211"/>
      <c r="B405" s="104"/>
      <c r="C405" s="201"/>
      <c r="D405" s="104"/>
      <c r="E405" s="104"/>
      <c r="F405" s="104"/>
      <c r="G405" s="104"/>
      <c r="H405" s="104"/>
    </row>
    <row r="406" spans="1:8" ht="35.1" customHeight="1">
      <c r="A406" s="211"/>
      <c r="B406" s="104"/>
      <c r="C406" s="201"/>
      <c r="D406" s="104"/>
      <c r="E406" s="104"/>
      <c r="F406" s="104"/>
      <c r="G406" s="104"/>
      <c r="H406" s="104"/>
    </row>
    <row r="407" spans="1:8" ht="35.1" customHeight="1">
      <c r="A407" s="211"/>
      <c r="B407" s="104"/>
      <c r="C407" s="201"/>
      <c r="D407" s="104"/>
      <c r="E407" s="104"/>
      <c r="F407" s="104"/>
      <c r="G407" s="104"/>
      <c r="H407" s="104"/>
    </row>
    <row r="408" spans="1:8" ht="35.1" customHeight="1">
      <c r="A408" s="211"/>
      <c r="B408" s="104"/>
      <c r="C408" s="201"/>
      <c r="D408" s="104"/>
      <c r="E408" s="104"/>
      <c r="F408" s="104"/>
      <c r="G408" s="104"/>
      <c r="H408" s="104"/>
    </row>
    <row r="409" spans="1:8" ht="35.1" customHeight="1">
      <c r="A409" s="211"/>
      <c r="B409" s="104"/>
      <c r="C409" s="201"/>
      <c r="D409" s="104"/>
      <c r="E409" s="104"/>
      <c r="F409" s="104"/>
      <c r="G409" s="104"/>
      <c r="H409" s="104"/>
    </row>
    <row r="410" spans="1:8" ht="35.1" customHeight="1">
      <c r="A410" s="211"/>
      <c r="B410" s="104"/>
      <c r="C410" s="201"/>
      <c r="D410" s="104"/>
      <c r="E410" s="104"/>
      <c r="F410" s="104"/>
      <c r="G410" s="104"/>
      <c r="H410" s="104"/>
    </row>
    <row r="411" spans="1:8" ht="35.1" customHeight="1">
      <c r="A411" s="211"/>
      <c r="B411" s="104"/>
      <c r="C411" s="201"/>
      <c r="D411" s="104"/>
      <c r="E411" s="104"/>
      <c r="F411" s="104"/>
      <c r="G411" s="104"/>
      <c r="H411" s="104"/>
    </row>
    <row r="412" spans="1:8" ht="35.1" customHeight="1">
      <c r="A412" s="211"/>
      <c r="B412" s="104"/>
      <c r="C412" s="201"/>
      <c r="D412" s="104"/>
      <c r="E412" s="104"/>
      <c r="F412" s="104"/>
      <c r="G412" s="104"/>
      <c r="H412" s="104"/>
    </row>
    <row r="413" spans="1:8" ht="35.1" customHeight="1">
      <c r="A413" s="211"/>
      <c r="B413" s="104"/>
      <c r="C413" s="201"/>
      <c r="D413" s="104"/>
      <c r="E413" s="104"/>
      <c r="F413" s="104"/>
      <c r="G413" s="104"/>
      <c r="H413" s="104"/>
    </row>
    <row r="414" spans="1:8" ht="35.1" customHeight="1">
      <c r="A414" s="211"/>
      <c r="B414" s="104"/>
      <c r="C414" s="201"/>
      <c r="D414" s="104"/>
      <c r="E414" s="104"/>
      <c r="F414" s="104"/>
      <c r="G414" s="104"/>
      <c r="H414" s="104"/>
    </row>
    <row r="415" spans="1:8" ht="35.1" customHeight="1">
      <c r="A415" s="211"/>
      <c r="B415" s="104"/>
      <c r="C415" s="201"/>
      <c r="D415" s="104"/>
      <c r="E415" s="104"/>
      <c r="F415" s="104"/>
      <c r="G415" s="104"/>
      <c r="H415" s="104"/>
    </row>
    <row r="416" spans="1:8" ht="35.1" customHeight="1">
      <c r="A416" s="211"/>
      <c r="B416" s="104"/>
      <c r="C416" s="201"/>
      <c r="D416" s="104"/>
      <c r="E416" s="104"/>
      <c r="F416" s="104"/>
      <c r="G416" s="104"/>
      <c r="H416" s="104"/>
    </row>
    <row r="417" spans="1:8" ht="35.1" customHeight="1">
      <c r="A417" s="211"/>
      <c r="B417" s="104"/>
      <c r="C417" s="201"/>
      <c r="D417" s="104"/>
      <c r="E417" s="104"/>
      <c r="F417" s="104"/>
      <c r="G417" s="104"/>
      <c r="H417" s="104"/>
    </row>
    <row r="418" spans="1:8" ht="35.1" customHeight="1">
      <c r="A418" s="211"/>
      <c r="B418" s="104"/>
      <c r="C418" s="201"/>
      <c r="D418" s="104"/>
      <c r="E418" s="104"/>
      <c r="F418" s="104"/>
      <c r="G418" s="104"/>
      <c r="H418" s="104"/>
    </row>
    <row r="419" spans="1:8" ht="35.1" customHeight="1">
      <c r="A419" s="211"/>
      <c r="B419" s="104"/>
      <c r="C419" s="201"/>
      <c r="D419" s="104"/>
      <c r="E419" s="104"/>
      <c r="F419" s="104"/>
      <c r="G419" s="104"/>
      <c r="H419" s="104"/>
    </row>
    <row r="420" spans="1:8" ht="35.1" customHeight="1">
      <c r="A420" s="211"/>
      <c r="B420" s="104"/>
      <c r="C420" s="201"/>
      <c r="D420" s="104"/>
      <c r="E420" s="104"/>
      <c r="F420" s="104"/>
      <c r="G420" s="104"/>
      <c r="H420" s="104"/>
    </row>
    <row r="421" spans="1:8" ht="35.1" customHeight="1">
      <c r="A421" s="211"/>
      <c r="B421" s="104"/>
      <c r="C421" s="201"/>
      <c r="D421" s="104"/>
      <c r="E421" s="104"/>
      <c r="F421" s="104"/>
      <c r="G421" s="104"/>
      <c r="H421" s="104"/>
    </row>
    <row r="422" spans="1:8" ht="35.1" customHeight="1">
      <c r="A422" s="211"/>
      <c r="B422" s="104"/>
      <c r="C422" s="201"/>
      <c r="D422" s="104"/>
      <c r="E422" s="104"/>
      <c r="F422" s="104"/>
      <c r="G422" s="104"/>
      <c r="H422" s="104"/>
    </row>
    <row r="423" spans="1:8" ht="35.1" customHeight="1">
      <c r="A423" s="211"/>
      <c r="B423" s="104"/>
      <c r="C423" s="201"/>
      <c r="D423" s="104"/>
      <c r="E423" s="104"/>
      <c r="F423" s="104"/>
      <c r="G423" s="104"/>
      <c r="H423" s="104"/>
    </row>
    <row r="424" spans="1:8" ht="35.1" customHeight="1">
      <c r="A424" s="211"/>
      <c r="B424" s="104"/>
      <c r="C424" s="201"/>
      <c r="D424" s="104"/>
      <c r="E424" s="104"/>
      <c r="F424" s="104"/>
      <c r="G424" s="104"/>
      <c r="H424" s="104"/>
    </row>
    <row r="425" spans="1:8" ht="35.1" customHeight="1">
      <c r="A425" s="211"/>
      <c r="B425" s="104"/>
      <c r="C425" s="201"/>
      <c r="D425" s="104"/>
      <c r="E425" s="104"/>
      <c r="F425" s="104"/>
      <c r="G425" s="104"/>
      <c r="H425" s="104"/>
    </row>
    <row r="426" spans="1:8" ht="35.1" customHeight="1">
      <c r="A426" s="211"/>
      <c r="B426" s="104"/>
      <c r="C426" s="201"/>
      <c r="D426" s="104"/>
      <c r="E426" s="104"/>
      <c r="F426" s="104"/>
      <c r="G426" s="104"/>
      <c r="H426" s="104"/>
    </row>
    <row r="427" spans="1:8" ht="35.1" customHeight="1">
      <c r="A427" s="211"/>
      <c r="B427" s="104"/>
      <c r="C427" s="201"/>
      <c r="D427" s="104"/>
      <c r="E427" s="104"/>
      <c r="F427" s="104"/>
      <c r="G427" s="104"/>
      <c r="H427" s="104"/>
    </row>
    <row r="428" spans="1:8" ht="35.1" customHeight="1">
      <c r="A428" s="211"/>
      <c r="B428" s="104"/>
      <c r="C428" s="201"/>
      <c r="D428" s="104"/>
      <c r="E428" s="104"/>
      <c r="F428" s="104"/>
      <c r="G428" s="104"/>
      <c r="H428" s="104"/>
    </row>
    <row r="429" spans="1:8" ht="35.1" customHeight="1">
      <c r="A429" s="211"/>
      <c r="B429" s="104"/>
      <c r="C429" s="201"/>
      <c r="D429" s="104"/>
      <c r="E429" s="104"/>
      <c r="F429" s="104"/>
      <c r="G429" s="104"/>
      <c r="H429" s="104"/>
    </row>
    <row r="430" spans="1:8" ht="35.1" customHeight="1">
      <c r="A430" s="211"/>
      <c r="B430" s="104"/>
      <c r="C430" s="201"/>
      <c r="D430" s="104"/>
      <c r="E430" s="104"/>
      <c r="F430" s="104"/>
      <c r="G430" s="104"/>
      <c r="H430" s="104"/>
    </row>
    <row r="431" spans="1:8" ht="35.1" customHeight="1">
      <c r="A431" s="211"/>
      <c r="B431" s="104"/>
      <c r="C431" s="201"/>
      <c r="D431" s="104"/>
      <c r="E431" s="104"/>
      <c r="F431" s="104"/>
      <c r="G431" s="104"/>
      <c r="H431" s="104"/>
    </row>
    <row r="432" spans="1:8" ht="35.1" customHeight="1">
      <c r="A432" s="211"/>
      <c r="B432" s="104"/>
      <c r="C432" s="201"/>
      <c r="D432" s="104"/>
      <c r="E432" s="104"/>
      <c r="F432" s="104"/>
      <c r="G432" s="104"/>
      <c r="H432" s="104"/>
    </row>
    <row r="433" spans="1:8" ht="35.1" customHeight="1">
      <c r="A433" s="211"/>
      <c r="B433" s="104"/>
      <c r="C433" s="201"/>
      <c r="D433" s="104"/>
      <c r="E433" s="104"/>
      <c r="F433" s="104"/>
      <c r="G433" s="104"/>
      <c r="H433" s="104"/>
    </row>
    <row r="434" spans="1:8" ht="35.1" customHeight="1">
      <c r="A434" s="211"/>
      <c r="B434" s="104"/>
      <c r="C434" s="201"/>
      <c r="D434" s="104"/>
      <c r="E434" s="104"/>
      <c r="F434" s="104"/>
      <c r="G434" s="104"/>
      <c r="H434" s="104"/>
    </row>
    <row r="435" spans="1:8" ht="35.1" customHeight="1">
      <c r="A435" s="211"/>
      <c r="B435" s="104"/>
      <c r="C435" s="201"/>
      <c r="D435" s="104"/>
      <c r="E435" s="104"/>
      <c r="F435" s="104"/>
      <c r="G435" s="104"/>
      <c r="H435" s="104"/>
    </row>
    <row r="436" spans="1:8" ht="35.1" customHeight="1">
      <c r="A436" s="211"/>
      <c r="B436" s="104"/>
      <c r="C436" s="201"/>
      <c r="D436" s="104"/>
      <c r="E436" s="104"/>
      <c r="F436" s="104"/>
      <c r="G436" s="104"/>
      <c r="H436" s="104"/>
    </row>
    <row r="437" spans="1:8" ht="35.1" customHeight="1">
      <c r="A437" s="211"/>
      <c r="B437" s="104"/>
      <c r="C437" s="201"/>
      <c r="D437" s="104"/>
      <c r="E437" s="104"/>
      <c r="F437" s="104"/>
      <c r="G437" s="104"/>
      <c r="H437" s="104"/>
    </row>
    <row r="438" spans="1:8" ht="35.1" customHeight="1">
      <c r="A438" s="211"/>
      <c r="B438" s="104"/>
      <c r="C438" s="201"/>
      <c r="D438" s="104"/>
      <c r="E438" s="104"/>
      <c r="F438" s="104"/>
      <c r="G438" s="104"/>
      <c r="H438" s="104"/>
    </row>
    <row r="439" spans="1:8" ht="35.1" customHeight="1">
      <c r="A439" s="211"/>
      <c r="B439" s="104"/>
      <c r="C439" s="201"/>
      <c r="D439" s="104"/>
      <c r="E439" s="104"/>
      <c r="F439" s="104"/>
      <c r="G439" s="104"/>
      <c r="H439" s="104"/>
    </row>
    <row r="440" spans="1:8" ht="35.1" customHeight="1">
      <c r="A440" s="211"/>
      <c r="B440" s="104"/>
      <c r="C440" s="201"/>
      <c r="D440" s="104"/>
      <c r="E440" s="104"/>
      <c r="F440" s="104"/>
      <c r="G440" s="104"/>
      <c r="H440" s="104"/>
    </row>
    <row r="441" spans="1:8" ht="35.1" customHeight="1">
      <c r="A441" s="211"/>
      <c r="B441" s="104"/>
      <c r="C441" s="201"/>
      <c r="D441" s="104"/>
      <c r="E441" s="104"/>
      <c r="F441" s="104"/>
      <c r="G441" s="104"/>
      <c r="H441" s="104"/>
    </row>
    <row r="442" spans="1:8" ht="35.1" customHeight="1">
      <c r="A442" s="211"/>
      <c r="B442" s="104"/>
      <c r="C442" s="201"/>
      <c r="D442" s="104"/>
      <c r="E442" s="104"/>
      <c r="F442" s="104"/>
      <c r="G442" s="104"/>
      <c r="H442" s="104"/>
    </row>
    <row r="443" spans="1:8" ht="35.1" customHeight="1">
      <c r="A443" s="211"/>
      <c r="B443" s="104"/>
      <c r="C443" s="201"/>
      <c r="D443" s="104"/>
      <c r="E443" s="104"/>
      <c r="F443" s="104"/>
      <c r="G443" s="104"/>
      <c r="H443" s="104"/>
    </row>
    <row r="444" spans="1:8" ht="35.1" customHeight="1">
      <c r="A444" s="211"/>
      <c r="B444" s="104"/>
      <c r="C444" s="201"/>
      <c r="D444" s="104"/>
      <c r="E444" s="104"/>
      <c r="F444" s="104"/>
      <c r="G444" s="104"/>
      <c r="H444" s="104"/>
    </row>
    <row r="445" spans="1:8" ht="35.1" customHeight="1">
      <c r="A445" s="211"/>
      <c r="B445" s="104"/>
      <c r="C445" s="201"/>
      <c r="D445" s="104"/>
      <c r="E445" s="104"/>
      <c r="F445" s="104"/>
      <c r="G445" s="104"/>
      <c r="H445" s="104"/>
    </row>
    <row r="446" spans="1:8" ht="35.1" customHeight="1">
      <c r="A446" s="211"/>
      <c r="B446" s="104"/>
      <c r="C446" s="201"/>
      <c r="D446" s="104"/>
      <c r="E446" s="104"/>
      <c r="F446" s="104"/>
      <c r="G446" s="104"/>
      <c r="H446" s="104"/>
    </row>
    <row r="447" spans="1:8" ht="35.1" customHeight="1">
      <c r="A447" s="211"/>
      <c r="B447" s="104"/>
      <c r="C447" s="201"/>
      <c r="D447" s="104"/>
      <c r="E447" s="104"/>
      <c r="F447" s="104"/>
      <c r="G447" s="104"/>
      <c r="H447" s="104"/>
    </row>
    <row r="448" spans="1:8" ht="35.1" customHeight="1">
      <c r="A448" s="211"/>
      <c r="B448" s="104"/>
      <c r="C448" s="201"/>
      <c r="D448" s="104"/>
      <c r="E448" s="104"/>
      <c r="F448" s="104"/>
      <c r="G448" s="104"/>
      <c r="H448" s="104"/>
    </row>
    <row r="449" spans="1:8" ht="35.1" customHeight="1">
      <c r="A449" s="211"/>
      <c r="B449" s="104"/>
      <c r="C449" s="201"/>
      <c r="D449" s="104"/>
      <c r="E449" s="104"/>
      <c r="F449" s="104"/>
      <c r="G449" s="104"/>
      <c r="H449" s="104"/>
    </row>
    <row r="450" spans="1:8" ht="35.1" customHeight="1">
      <c r="A450" s="211"/>
      <c r="B450" s="104"/>
      <c r="C450" s="201"/>
      <c r="D450" s="104"/>
      <c r="E450" s="104"/>
      <c r="F450" s="104"/>
      <c r="G450" s="104"/>
      <c r="H450" s="104"/>
    </row>
    <row r="451" spans="1:8" ht="35.1" customHeight="1">
      <c r="A451" s="211"/>
      <c r="B451" s="104"/>
      <c r="C451" s="201"/>
      <c r="D451" s="104"/>
      <c r="E451" s="104"/>
      <c r="F451" s="104"/>
      <c r="G451" s="104"/>
      <c r="H451" s="104"/>
    </row>
    <row r="452" spans="1:8" ht="35.1" customHeight="1">
      <c r="A452" s="211"/>
      <c r="B452" s="104"/>
      <c r="C452" s="201"/>
      <c r="D452" s="104"/>
      <c r="E452" s="104"/>
      <c r="F452" s="104"/>
      <c r="G452" s="104"/>
      <c r="H452" s="104"/>
    </row>
    <row r="453" spans="1:8" ht="35.1" customHeight="1">
      <c r="A453" s="211"/>
      <c r="B453" s="104"/>
      <c r="C453" s="201"/>
      <c r="D453" s="104"/>
      <c r="E453" s="104"/>
      <c r="F453" s="104"/>
      <c r="G453" s="104"/>
      <c r="H453" s="104"/>
    </row>
    <row r="454" spans="1:8" ht="35.1" customHeight="1">
      <c r="A454" s="211"/>
      <c r="B454" s="104"/>
      <c r="C454" s="201"/>
      <c r="D454" s="104"/>
      <c r="E454" s="104"/>
      <c r="F454" s="104"/>
      <c r="G454" s="104"/>
      <c r="H454" s="104"/>
    </row>
    <row r="455" spans="1:8" ht="35.1" customHeight="1">
      <c r="A455" s="211"/>
      <c r="B455" s="104"/>
      <c r="C455" s="201"/>
      <c r="D455" s="104"/>
      <c r="E455" s="104"/>
      <c r="F455" s="104"/>
      <c r="G455" s="104"/>
      <c r="H455" s="104"/>
    </row>
    <row r="456" spans="1:8" ht="35.1" customHeight="1">
      <c r="A456" s="211"/>
      <c r="B456" s="104"/>
      <c r="C456" s="201"/>
      <c r="D456" s="104"/>
      <c r="E456" s="104"/>
      <c r="F456" s="104"/>
      <c r="G456" s="104"/>
      <c r="H456" s="104"/>
    </row>
    <row r="457" spans="1:8" ht="35.1" customHeight="1">
      <c r="A457" s="211"/>
      <c r="B457" s="104"/>
      <c r="C457" s="201"/>
      <c r="D457" s="104"/>
      <c r="E457" s="104"/>
      <c r="F457" s="104"/>
      <c r="G457" s="104"/>
      <c r="H457" s="104"/>
    </row>
    <row r="458" spans="1:8" ht="35.1" customHeight="1">
      <c r="A458" s="211"/>
      <c r="B458" s="104"/>
      <c r="C458" s="201"/>
      <c r="D458" s="104"/>
      <c r="E458" s="104"/>
      <c r="F458" s="104"/>
      <c r="G458" s="104"/>
      <c r="H458" s="104"/>
    </row>
    <row r="459" spans="1:8" ht="35.1" customHeight="1">
      <c r="A459" s="211"/>
      <c r="B459" s="104"/>
      <c r="C459" s="201"/>
      <c r="D459" s="104"/>
      <c r="E459" s="104"/>
      <c r="F459" s="104"/>
      <c r="G459" s="104"/>
      <c r="H459" s="104"/>
    </row>
    <row r="460" spans="1:8" ht="35.1" customHeight="1">
      <c r="A460" s="211"/>
      <c r="B460" s="104"/>
      <c r="C460" s="201"/>
      <c r="D460" s="104"/>
      <c r="E460" s="104"/>
      <c r="F460" s="104"/>
      <c r="G460" s="104"/>
      <c r="H460" s="104"/>
    </row>
    <row r="461" spans="1:8" ht="35.1" customHeight="1">
      <c r="A461" s="211"/>
      <c r="B461" s="104"/>
      <c r="C461" s="201"/>
      <c r="D461" s="104"/>
      <c r="E461" s="104"/>
      <c r="F461" s="104"/>
      <c r="G461" s="104"/>
      <c r="H461" s="104"/>
    </row>
    <row r="462" spans="1:8" ht="35.1" customHeight="1">
      <c r="A462" s="211"/>
      <c r="B462" s="104"/>
      <c r="C462" s="201"/>
      <c r="D462" s="104"/>
      <c r="E462" s="104"/>
      <c r="F462" s="104"/>
      <c r="G462" s="104"/>
      <c r="H462" s="104"/>
    </row>
    <row r="463" spans="1:8" ht="35.1" customHeight="1">
      <c r="A463" s="211"/>
      <c r="B463" s="104"/>
      <c r="C463" s="201"/>
      <c r="D463" s="104"/>
      <c r="E463" s="104"/>
      <c r="F463" s="104"/>
      <c r="G463" s="104"/>
      <c r="H463" s="104"/>
    </row>
    <row r="464" spans="1:8" ht="35.1" customHeight="1">
      <c r="A464" s="211"/>
      <c r="B464" s="104"/>
      <c r="C464" s="201"/>
      <c r="D464" s="104"/>
      <c r="E464" s="104"/>
      <c r="F464" s="104"/>
      <c r="G464" s="104"/>
      <c r="H464" s="104"/>
    </row>
    <row r="465" spans="1:8" ht="35.1" customHeight="1">
      <c r="A465" s="211"/>
      <c r="B465" s="104"/>
      <c r="C465" s="201"/>
      <c r="D465" s="104"/>
      <c r="E465" s="104"/>
      <c r="F465" s="104"/>
      <c r="G465" s="104"/>
      <c r="H465" s="104"/>
    </row>
    <row r="466" spans="1:8" ht="35.1" customHeight="1">
      <c r="A466" s="211"/>
      <c r="B466" s="104"/>
      <c r="C466" s="201"/>
      <c r="D466" s="104"/>
      <c r="E466" s="104"/>
      <c r="F466" s="104"/>
      <c r="G466" s="104"/>
      <c r="H466" s="104"/>
    </row>
    <row r="467" spans="1:8" ht="35.1" customHeight="1">
      <c r="A467" s="211"/>
      <c r="B467" s="104"/>
      <c r="C467" s="201"/>
      <c r="D467" s="104"/>
      <c r="E467" s="104"/>
      <c r="F467" s="104"/>
      <c r="G467" s="104"/>
      <c r="H467" s="104"/>
    </row>
    <row r="468" spans="1:8" ht="35.1" customHeight="1">
      <c r="A468" s="211"/>
      <c r="B468" s="104"/>
      <c r="C468" s="201"/>
      <c r="D468" s="104"/>
      <c r="E468" s="104"/>
      <c r="F468" s="104"/>
      <c r="G468" s="104"/>
      <c r="H468" s="104"/>
    </row>
    <row r="469" spans="1:8" ht="35.1" customHeight="1">
      <c r="A469" s="211"/>
      <c r="B469" s="104"/>
      <c r="C469" s="201"/>
      <c r="D469" s="104"/>
      <c r="E469" s="104"/>
      <c r="F469" s="104"/>
      <c r="G469" s="104"/>
      <c r="H469" s="104"/>
    </row>
    <row r="470" spans="1:8" ht="35.1" customHeight="1">
      <c r="A470" s="211"/>
      <c r="B470" s="104"/>
      <c r="C470" s="201"/>
      <c r="D470" s="104"/>
      <c r="E470" s="104"/>
      <c r="F470" s="104"/>
      <c r="G470" s="104"/>
      <c r="H470" s="104"/>
    </row>
    <row r="471" spans="1:8" ht="35.1" customHeight="1">
      <c r="A471" s="211"/>
      <c r="B471" s="104"/>
      <c r="C471" s="201"/>
      <c r="D471" s="104"/>
      <c r="E471" s="104"/>
      <c r="F471" s="104"/>
      <c r="G471" s="104"/>
      <c r="H471" s="104"/>
    </row>
    <row r="472" spans="1:8" ht="35.1" customHeight="1">
      <c r="A472" s="211"/>
      <c r="B472" s="104"/>
      <c r="C472" s="201"/>
      <c r="D472" s="104"/>
      <c r="E472" s="104"/>
      <c r="F472" s="104"/>
      <c r="G472" s="104"/>
      <c r="H472" s="104"/>
    </row>
    <row r="473" spans="1:8" ht="35.1" customHeight="1">
      <c r="A473" s="211"/>
      <c r="B473" s="104"/>
      <c r="C473" s="201"/>
      <c r="D473" s="104"/>
      <c r="E473" s="104"/>
      <c r="F473" s="104"/>
      <c r="G473" s="104"/>
      <c r="H473" s="104"/>
    </row>
    <row r="474" spans="1:8" ht="35.1" customHeight="1">
      <c r="A474" s="211"/>
      <c r="B474" s="104"/>
      <c r="C474" s="201"/>
      <c r="D474" s="104"/>
      <c r="E474" s="104"/>
      <c r="F474" s="104"/>
      <c r="G474" s="104"/>
      <c r="H474" s="104"/>
    </row>
    <row r="475" spans="1:8" ht="35.1" customHeight="1">
      <c r="A475" s="211"/>
      <c r="B475" s="104"/>
      <c r="C475" s="201"/>
      <c r="D475" s="104"/>
      <c r="E475" s="104"/>
      <c r="F475" s="104"/>
      <c r="G475" s="104"/>
      <c r="H475" s="104"/>
    </row>
    <row r="476" spans="1:8" ht="35.1" customHeight="1">
      <c r="A476" s="211"/>
      <c r="B476" s="104"/>
      <c r="C476" s="201"/>
      <c r="D476" s="104"/>
      <c r="E476" s="104"/>
      <c r="F476" s="104"/>
      <c r="G476" s="104"/>
      <c r="H476" s="104"/>
    </row>
    <row r="477" spans="1:8" ht="35.1" customHeight="1">
      <c r="A477" s="211"/>
      <c r="B477" s="104"/>
      <c r="C477" s="201"/>
      <c r="D477" s="104"/>
      <c r="E477" s="104"/>
      <c r="F477" s="104"/>
      <c r="G477" s="104"/>
      <c r="H477" s="104"/>
    </row>
    <row r="478" spans="1:8" ht="35.1" customHeight="1">
      <c r="A478" s="211"/>
      <c r="B478" s="104"/>
      <c r="C478" s="201"/>
      <c r="D478" s="104"/>
      <c r="E478" s="104"/>
      <c r="F478" s="104"/>
      <c r="G478" s="104"/>
      <c r="H478" s="104"/>
    </row>
    <row r="479" spans="1:8" ht="35.1" customHeight="1">
      <c r="A479" s="211"/>
      <c r="B479" s="104"/>
      <c r="C479" s="201"/>
      <c r="D479" s="104"/>
      <c r="E479" s="104"/>
      <c r="F479" s="104"/>
      <c r="G479" s="104"/>
      <c r="H479" s="104"/>
    </row>
    <row r="480" spans="1:8" ht="35.1" customHeight="1">
      <c r="A480" s="211"/>
      <c r="B480" s="104"/>
      <c r="C480" s="201"/>
      <c r="D480" s="104"/>
      <c r="E480" s="104"/>
      <c r="F480" s="104"/>
      <c r="G480" s="104"/>
      <c r="H480" s="104"/>
    </row>
    <row r="481" spans="1:8" ht="35.1" customHeight="1">
      <c r="A481" s="211"/>
      <c r="B481" s="104"/>
      <c r="C481" s="201"/>
      <c r="D481" s="104"/>
      <c r="E481" s="104"/>
      <c r="F481" s="104"/>
      <c r="G481" s="104"/>
      <c r="H481" s="104"/>
    </row>
    <row r="482" spans="1:8" ht="35.1" customHeight="1">
      <c r="A482" s="211"/>
      <c r="B482" s="104"/>
      <c r="C482" s="201"/>
      <c r="D482" s="104"/>
      <c r="E482" s="104"/>
      <c r="F482" s="104"/>
      <c r="G482" s="104"/>
      <c r="H482" s="104"/>
    </row>
    <row r="483" spans="1:8" ht="35.1" customHeight="1">
      <c r="A483" s="211"/>
      <c r="B483" s="104"/>
      <c r="C483" s="201"/>
      <c r="D483" s="104"/>
      <c r="E483" s="104"/>
      <c r="F483" s="104"/>
      <c r="G483" s="104"/>
      <c r="H483" s="104"/>
    </row>
    <row r="484" spans="1:8" ht="35.1" customHeight="1">
      <c r="A484" s="211"/>
      <c r="B484" s="104"/>
      <c r="C484" s="201"/>
      <c r="D484" s="104"/>
      <c r="E484" s="104"/>
      <c r="F484" s="104"/>
      <c r="G484" s="104"/>
      <c r="H484" s="104"/>
    </row>
    <row r="485" spans="1:8" ht="35.1" customHeight="1">
      <c r="A485" s="211"/>
      <c r="B485" s="104"/>
      <c r="C485" s="201"/>
      <c r="D485" s="104"/>
      <c r="E485" s="104"/>
      <c r="F485" s="104"/>
      <c r="G485" s="104"/>
      <c r="H485" s="104"/>
    </row>
    <row r="486" spans="1:8" ht="35.1" customHeight="1">
      <c r="A486" s="211"/>
      <c r="B486" s="104"/>
      <c r="C486" s="201"/>
      <c r="D486" s="104"/>
      <c r="E486" s="104"/>
      <c r="F486" s="104"/>
      <c r="G486" s="104"/>
      <c r="H486" s="104"/>
    </row>
    <row r="487" spans="1:8" ht="35.1" customHeight="1">
      <c r="A487" s="211"/>
      <c r="B487" s="104"/>
      <c r="C487" s="201"/>
      <c r="D487" s="104"/>
      <c r="E487" s="104"/>
      <c r="F487" s="104"/>
      <c r="G487" s="104"/>
      <c r="H487" s="104"/>
    </row>
    <row r="488" spans="1:8" ht="35.1" customHeight="1">
      <c r="A488" s="211"/>
      <c r="B488" s="104"/>
      <c r="C488" s="201"/>
      <c r="D488" s="104"/>
      <c r="E488" s="104"/>
      <c r="F488" s="104"/>
      <c r="G488" s="104"/>
      <c r="H488" s="104"/>
    </row>
    <row r="489" spans="1:8" ht="35.1" customHeight="1">
      <c r="A489" s="211"/>
      <c r="B489" s="104"/>
      <c r="C489" s="201"/>
      <c r="D489" s="104"/>
      <c r="E489" s="104"/>
      <c r="F489" s="104"/>
      <c r="G489" s="104"/>
      <c r="H489" s="104"/>
    </row>
    <row r="490" spans="1:8" ht="35.1" customHeight="1">
      <c r="A490" s="211"/>
      <c r="B490" s="104"/>
      <c r="C490" s="201"/>
      <c r="D490" s="104"/>
      <c r="E490" s="104"/>
      <c r="F490" s="104"/>
      <c r="G490" s="104"/>
      <c r="H490" s="104"/>
    </row>
    <row r="491" spans="1:8" ht="35.1" customHeight="1">
      <c r="A491" s="211"/>
      <c r="B491" s="104"/>
      <c r="C491" s="201"/>
      <c r="D491" s="104"/>
      <c r="E491" s="104"/>
      <c r="F491" s="104"/>
      <c r="G491" s="104"/>
      <c r="H491" s="104"/>
    </row>
    <row r="492" spans="1:8" ht="35.1" customHeight="1">
      <c r="A492" s="211"/>
      <c r="B492" s="104"/>
      <c r="C492" s="201"/>
      <c r="D492" s="104"/>
      <c r="E492" s="104"/>
      <c r="F492" s="104"/>
      <c r="G492" s="104"/>
      <c r="H492" s="104"/>
    </row>
    <row r="493" spans="1:8" ht="35.1" customHeight="1">
      <c r="A493" s="211"/>
      <c r="B493" s="104"/>
      <c r="C493" s="201"/>
      <c r="D493" s="104"/>
      <c r="E493" s="104"/>
      <c r="F493" s="104"/>
      <c r="G493" s="104"/>
      <c r="H493" s="104"/>
    </row>
    <row r="494" spans="1:8" ht="35.1" customHeight="1">
      <c r="A494" s="211"/>
      <c r="B494" s="104"/>
      <c r="C494" s="201"/>
      <c r="D494" s="104"/>
      <c r="E494" s="104"/>
      <c r="F494" s="104"/>
      <c r="G494" s="104"/>
      <c r="H494" s="104"/>
    </row>
    <row r="495" spans="1:8" ht="35.1" customHeight="1">
      <c r="A495" s="211"/>
      <c r="B495" s="104"/>
      <c r="C495" s="201"/>
      <c r="D495" s="104"/>
      <c r="E495" s="104"/>
      <c r="F495" s="104"/>
      <c r="G495" s="104"/>
      <c r="H495" s="104"/>
    </row>
    <row r="496" spans="1:8" ht="35.1" customHeight="1">
      <c r="A496" s="211"/>
      <c r="B496" s="104"/>
      <c r="C496" s="201"/>
      <c r="D496" s="104"/>
      <c r="E496" s="104"/>
      <c r="F496" s="104"/>
      <c r="G496" s="104"/>
      <c r="H496" s="104"/>
    </row>
    <row r="497" spans="1:8" ht="35.1" customHeight="1">
      <c r="A497" s="211"/>
      <c r="B497" s="104"/>
      <c r="C497" s="201"/>
      <c r="D497" s="104"/>
      <c r="E497" s="104"/>
      <c r="F497" s="104"/>
      <c r="G497" s="104"/>
      <c r="H497" s="104"/>
    </row>
    <row r="498" spans="1:8" ht="35.1" customHeight="1">
      <c r="A498" s="211"/>
      <c r="B498" s="104"/>
      <c r="C498" s="201"/>
      <c r="D498" s="104"/>
      <c r="E498" s="104"/>
      <c r="F498" s="104"/>
      <c r="G498" s="104"/>
      <c r="H498" s="104"/>
    </row>
    <row r="499" spans="1:8" ht="35.1" customHeight="1">
      <c r="A499" s="211"/>
      <c r="B499" s="104"/>
      <c r="C499" s="201"/>
      <c r="D499" s="104"/>
      <c r="E499" s="104"/>
      <c r="F499" s="104"/>
      <c r="G499" s="104"/>
      <c r="H499" s="104"/>
    </row>
    <row r="500" spans="1:8" ht="35.1" customHeight="1">
      <c r="A500" s="211"/>
      <c r="B500" s="104"/>
      <c r="C500" s="201"/>
      <c r="D500" s="104"/>
      <c r="E500" s="104"/>
      <c r="F500" s="104"/>
      <c r="G500" s="104"/>
      <c r="H500" s="104"/>
    </row>
    <row r="501" spans="1:8" ht="35.1" customHeight="1">
      <c r="A501" s="211"/>
      <c r="B501" s="104"/>
      <c r="C501" s="201"/>
      <c r="D501" s="104"/>
      <c r="E501" s="104"/>
      <c r="F501" s="104"/>
      <c r="G501" s="104"/>
      <c r="H501" s="104"/>
    </row>
    <row r="502" spans="1:8" ht="35.1" customHeight="1">
      <c r="A502" s="211"/>
      <c r="B502" s="104"/>
      <c r="C502" s="201"/>
      <c r="D502" s="104"/>
      <c r="E502" s="104"/>
      <c r="F502" s="104"/>
      <c r="G502" s="104"/>
      <c r="H502" s="104"/>
    </row>
    <row r="503" spans="1:8" ht="35.1" customHeight="1">
      <c r="A503" s="211"/>
      <c r="B503" s="104"/>
      <c r="C503" s="201"/>
      <c r="D503" s="104"/>
      <c r="E503" s="104"/>
      <c r="F503" s="104"/>
      <c r="G503" s="104"/>
      <c r="H503" s="104"/>
    </row>
    <row r="504" spans="1:8" ht="35.1" customHeight="1">
      <c r="A504" s="211"/>
      <c r="B504" s="104"/>
      <c r="C504" s="201"/>
      <c r="D504" s="104"/>
      <c r="E504" s="104"/>
      <c r="F504" s="104"/>
      <c r="G504" s="104"/>
      <c r="H504" s="104"/>
    </row>
    <row r="505" spans="1:8" ht="35.1" customHeight="1">
      <c r="A505" s="211"/>
      <c r="B505" s="104"/>
      <c r="C505" s="201"/>
      <c r="D505" s="104"/>
      <c r="E505" s="104"/>
      <c r="F505" s="104"/>
      <c r="G505" s="104"/>
      <c r="H505" s="104"/>
    </row>
    <row r="506" spans="1:8" ht="35.1" customHeight="1">
      <c r="A506" s="211"/>
      <c r="B506" s="104"/>
      <c r="C506" s="201"/>
      <c r="D506" s="104"/>
      <c r="E506" s="104"/>
      <c r="F506" s="104"/>
      <c r="G506" s="104"/>
      <c r="H506" s="104"/>
    </row>
    <row r="507" spans="1:8" ht="35.1" customHeight="1">
      <c r="A507" s="211"/>
      <c r="B507" s="104"/>
      <c r="C507" s="201"/>
      <c r="D507" s="104"/>
      <c r="E507" s="104"/>
      <c r="F507" s="104"/>
      <c r="G507" s="104"/>
      <c r="H507" s="104"/>
    </row>
    <row r="508" spans="1:8" ht="35.1" customHeight="1">
      <c r="A508" s="211"/>
      <c r="B508" s="104"/>
      <c r="C508" s="201"/>
      <c r="D508" s="104"/>
      <c r="E508" s="104"/>
      <c r="F508" s="104"/>
      <c r="G508" s="104"/>
      <c r="H508" s="104"/>
    </row>
    <row r="509" spans="1:8" ht="35.1" customHeight="1">
      <c r="A509" s="211"/>
      <c r="B509" s="104"/>
      <c r="C509" s="201"/>
      <c r="D509" s="104"/>
      <c r="E509" s="104"/>
      <c r="F509" s="104"/>
      <c r="G509" s="104"/>
      <c r="H509" s="104"/>
    </row>
    <row r="510" spans="1:8" ht="35.1" customHeight="1">
      <c r="A510" s="211"/>
      <c r="B510" s="104"/>
      <c r="C510" s="201"/>
      <c r="D510" s="104"/>
      <c r="E510" s="104"/>
      <c r="F510" s="104"/>
      <c r="G510" s="104"/>
      <c r="H510" s="104"/>
    </row>
    <row r="511" spans="1:8" ht="35.1" customHeight="1">
      <c r="A511" s="211"/>
      <c r="B511" s="104"/>
      <c r="C511" s="201"/>
      <c r="D511" s="104"/>
      <c r="E511" s="104"/>
      <c r="F511" s="104"/>
      <c r="G511" s="104"/>
      <c r="H511" s="104"/>
    </row>
    <row r="512" spans="1:8" ht="35.1" customHeight="1">
      <c r="A512" s="211"/>
      <c r="B512" s="104"/>
      <c r="C512" s="201"/>
      <c r="D512" s="104"/>
      <c r="E512" s="104"/>
      <c r="F512" s="104"/>
      <c r="G512" s="104"/>
      <c r="H512" s="104"/>
    </row>
    <row r="513" spans="1:8" ht="35.1" customHeight="1">
      <c r="A513" s="211"/>
      <c r="B513" s="104"/>
      <c r="C513" s="201"/>
      <c r="D513" s="104"/>
      <c r="E513" s="104"/>
      <c r="F513" s="104"/>
      <c r="G513" s="104"/>
      <c r="H513" s="104"/>
    </row>
    <row r="514" spans="1:8" ht="35.1" customHeight="1">
      <c r="A514" s="211"/>
      <c r="B514" s="104"/>
      <c r="C514" s="201"/>
      <c r="D514" s="104"/>
      <c r="E514" s="104"/>
      <c r="F514" s="104"/>
      <c r="G514" s="104"/>
      <c r="H514" s="104"/>
    </row>
    <row r="515" spans="1:8" ht="35.1" customHeight="1">
      <c r="A515" s="211"/>
      <c r="B515" s="104"/>
      <c r="C515" s="201"/>
      <c r="D515" s="104"/>
      <c r="E515" s="104"/>
      <c r="F515" s="104"/>
      <c r="G515" s="104"/>
      <c r="H515" s="104"/>
    </row>
    <row r="516" spans="1:8" ht="35.1" customHeight="1">
      <c r="A516" s="211"/>
      <c r="B516" s="104"/>
      <c r="C516" s="201"/>
      <c r="D516" s="104"/>
      <c r="E516" s="104"/>
      <c r="F516" s="104"/>
      <c r="G516" s="104"/>
      <c r="H516" s="104"/>
    </row>
    <row r="517" spans="1:8" ht="35.1" customHeight="1">
      <c r="A517" s="211"/>
      <c r="B517" s="104"/>
      <c r="C517" s="201"/>
      <c r="D517" s="104"/>
      <c r="E517" s="104"/>
      <c r="F517" s="104"/>
      <c r="G517" s="104"/>
      <c r="H517" s="104"/>
    </row>
    <row r="518" spans="1:8" ht="35.1" customHeight="1">
      <c r="A518" s="211"/>
      <c r="B518" s="104"/>
      <c r="C518" s="201"/>
      <c r="D518" s="104"/>
      <c r="E518" s="104"/>
      <c r="F518" s="104"/>
      <c r="G518" s="104"/>
      <c r="H518" s="104"/>
    </row>
    <row r="519" spans="1:8" ht="35.1" customHeight="1">
      <c r="A519" s="211"/>
      <c r="B519" s="104"/>
      <c r="C519" s="201"/>
      <c r="D519" s="104"/>
      <c r="E519" s="104"/>
      <c r="F519" s="104"/>
      <c r="G519" s="104"/>
      <c r="H519" s="104"/>
    </row>
    <row r="520" spans="1:8" ht="35.1" customHeight="1">
      <c r="A520" s="211"/>
      <c r="B520" s="104"/>
      <c r="C520" s="201"/>
      <c r="D520" s="104"/>
      <c r="E520" s="104"/>
      <c r="F520" s="104"/>
      <c r="G520" s="104"/>
      <c r="H520" s="104"/>
    </row>
    <row r="521" spans="1:8" ht="35.1" customHeight="1">
      <c r="A521" s="211"/>
      <c r="B521" s="104"/>
      <c r="C521" s="201"/>
      <c r="D521" s="104"/>
      <c r="E521" s="104"/>
      <c r="F521" s="104"/>
      <c r="G521" s="104"/>
      <c r="H521" s="104"/>
    </row>
    <row r="522" spans="1:8" ht="35.1" customHeight="1">
      <c r="A522" s="211"/>
      <c r="B522" s="104"/>
      <c r="C522" s="201"/>
      <c r="D522" s="104"/>
      <c r="E522" s="104"/>
      <c r="F522" s="104"/>
      <c r="G522" s="104"/>
      <c r="H522" s="104"/>
    </row>
    <row r="523" spans="1:8" ht="35.1" customHeight="1">
      <c r="A523" s="211"/>
      <c r="B523" s="104"/>
      <c r="C523" s="201"/>
      <c r="D523" s="104"/>
      <c r="E523" s="104"/>
      <c r="F523" s="104"/>
      <c r="G523" s="104"/>
      <c r="H523" s="104"/>
    </row>
    <row r="524" spans="1:8" ht="35.1" customHeight="1">
      <c r="A524" s="211"/>
      <c r="B524" s="104"/>
      <c r="C524" s="201"/>
      <c r="D524" s="104"/>
      <c r="E524" s="104"/>
      <c r="F524" s="104"/>
      <c r="G524" s="104"/>
      <c r="H524" s="104"/>
    </row>
    <row r="525" spans="1:8" ht="35.1" customHeight="1">
      <c r="A525" s="211"/>
      <c r="B525" s="104"/>
      <c r="C525" s="201"/>
      <c r="D525" s="104"/>
      <c r="E525" s="104"/>
      <c r="F525" s="104"/>
      <c r="G525" s="104"/>
      <c r="H525" s="104"/>
    </row>
    <row r="526" spans="1:8" ht="35.1" customHeight="1">
      <c r="A526" s="211"/>
      <c r="B526" s="104"/>
      <c r="C526" s="201"/>
      <c r="D526" s="104"/>
      <c r="E526" s="104"/>
      <c r="F526" s="104"/>
      <c r="G526" s="104"/>
      <c r="H526" s="104"/>
    </row>
    <row r="527" spans="1:8" ht="35.1" customHeight="1">
      <c r="A527" s="211"/>
      <c r="B527" s="104"/>
      <c r="C527" s="201"/>
      <c r="D527" s="104"/>
      <c r="E527" s="104"/>
      <c r="F527" s="104"/>
      <c r="G527" s="104"/>
      <c r="H527" s="104"/>
    </row>
    <row r="528" spans="1:8" ht="35.1" customHeight="1">
      <c r="A528" s="211"/>
      <c r="B528" s="104"/>
      <c r="C528" s="201"/>
      <c r="D528" s="104"/>
      <c r="E528" s="104"/>
      <c r="F528" s="104"/>
      <c r="G528" s="104"/>
      <c r="H528" s="104"/>
    </row>
    <row r="529" spans="1:8" ht="35.1" customHeight="1">
      <c r="A529" s="211"/>
      <c r="B529" s="104"/>
      <c r="C529" s="201"/>
      <c r="D529" s="104"/>
      <c r="E529" s="104"/>
      <c r="F529" s="104"/>
      <c r="G529" s="104"/>
      <c r="H529" s="104"/>
    </row>
    <row r="530" spans="1:8" ht="35.1" customHeight="1">
      <c r="A530" s="211"/>
      <c r="B530" s="104"/>
      <c r="C530" s="201"/>
      <c r="D530" s="104"/>
      <c r="E530" s="104"/>
      <c r="F530" s="104"/>
      <c r="G530" s="104"/>
      <c r="H530" s="104"/>
    </row>
    <row r="531" spans="1:8" ht="35.1" customHeight="1">
      <c r="A531" s="211"/>
      <c r="B531" s="104"/>
      <c r="C531" s="201"/>
      <c r="D531" s="104"/>
      <c r="E531" s="104"/>
      <c r="F531" s="104"/>
      <c r="G531" s="104"/>
      <c r="H531" s="104"/>
    </row>
    <row r="532" spans="1:8" ht="35.1" customHeight="1">
      <c r="A532" s="211"/>
      <c r="B532" s="104"/>
      <c r="C532" s="201"/>
      <c r="D532" s="104"/>
      <c r="E532" s="104"/>
      <c r="F532" s="104"/>
      <c r="G532" s="104"/>
      <c r="H532" s="104"/>
    </row>
    <row r="533" spans="1:8" ht="35.1" customHeight="1">
      <c r="A533" s="211"/>
      <c r="B533" s="104"/>
      <c r="C533" s="201"/>
      <c r="D533" s="104"/>
      <c r="E533" s="104"/>
      <c r="F533" s="104"/>
      <c r="G533" s="104"/>
      <c r="H533" s="104"/>
    </row>
    <row r="534" spans="1:8" ht="35.1" customHeight="1">
      <c r="A534" s="211"/>
      <c r="B534" s="104"/>
      <c r="C534" s="201"/>
      <c r="D534" s="104"/>
      <c r="E534" s="104"/>
      <c r="F534" s="104"/>
      <c r="G534" s="104"/>
      <c r="H534" s="104"/>
    </row>
    <row r="535" spans="1:8" ht="35.1" customHeight="1">
      <c r="A535" s="211"/>
      <c r="B535" s="104"/>
      <c r="C535" s="201"/>
      <c r="D535" s="104"/>
      <c r="E535" s="104"/>
      <c r="F535" s="104"/>
      <c r="G535" s="104"/>
      <c r="H535" s="104"/>
    </row>
    <row r="536" spans="1:8" ht="35.1" customHeight="1">
      <c r="A536" s="211"/>
      <c r="B536" s="104"/>
      <c r="C536" s="201"/>
      <c r="D536" s="104"/>
      <c r="E536" s="104"/>
      <c r="F536" s="104"/>
      <c r="G536" s="104"/>
      <c r="H536" s="104"/>
    </row>
    <row r="537" spans="1:8" ht="35.1" customHeight="1">
      <c r="A537" s="211"/>
      <c r="B537" s="104"/>
      <c r="C537" s="201"/>
      <c r="D537" s="104"/>
      <c r="E537" s="104"/>
      <c r="F537" s="104"/>
      <c r="G537" s="104"/>
      <c r="H537" s="104"/>
    </row>
    <row r="538" spans="1:8" ht="35.1" customHeight="1">
      <c r="A538" s="211"/>
      <c r="B538" s="104"/>
      <c r="C538" s="201"/>
      <c r="D538" s="104"/>
      <c r="E538" s="104"/>
      <c r="F538" s="104"/>
      <c r="G538" s="104"/>
      <c r="H538" s="104"/>
    </row>
    <row r="539" spans="1:8" ht="35.1" customHeight="1">
      <c r="A539" s="211"/>
      <c r="B539" s="104"/>
      <c r="C539" s="201"/>
      <c r="D539" s="104"/>
      <c r="E539" s="104"/>
      <c r="F539" s="104"/>
      <c r="G539" s="104"/>
      <c r="H539" s="104"/>
    </row>
    <row r="540" spans="1:8" ht="35.1" customHeight="1">
      <c r="A540" s="211"/>
      <c r="B540" s="104"/>
      <c r="C540" s="201"/>
      <c r="D540" s="104"/>
      <c r="E540" s="104"/>
      <c r="F540" s="104"/>
      <c r="G540" s="104"/>
      <c r="H540" s="104"/>
    </row>
    <row r="541" spans="1:8" ht="35.1" customHeight="1">
      <c r="A541" s="211"/>
      <c r="B541" s="104"/>
      <c r="C541" s="201"/>
      <c r="D541" s="104"/>
      <c r="E541" s="104"/>
      <c r="F541" s="104"/>
      <c r="G541" s="104"/>
      <c r="H541" s="104"/>
    </row>
    <row r="542" spans="1:8" ht="35.1" customHeight="1">
      <c r="A542" s="211"/>
      <c r="B542" s="104"/>
      <c r="C542" s="201"/>
      <c r="D542" s="104"/>
      <c r="E542" s="104"/>
      <c r="F542" s="104"/>
      <c r="G542" s="104"/>
      <c r="H542" s="104"/>
    </row>
    <row r="543" spans="1:8" ht="35.1" customHeight="1">
      <c r="A543" s="211"/>
      <c r="B543" s="104"/>
      <c r="C543" s="201"/>
      <c r="D543" s="104"/>
      <c r="E543" s="104"/>
      <c r="F543" s="104"/>
      <c r="G543" s="104"/>
      <c r="H543" s="104"/>
    </row>
    <row r="544" spans="1:8" ht="35.1" customHeight="1">
      <c r="A544" s="211"/>
      <c r="B544" s="104"/>
      <c r="C544" s="201"/>
      <c r="D544" s="104"/>
      <c r="E544" s="104"/>
      <c r="F544" s="104"/>
      <c r="G544" s="104"/>
      <c r="H544" s="104"/>
    </row>
    <row r="545" spans="1:8" ht="35.1" customHeight="1">
      <c r="A545" s="211"/>
      <c r="B545" s="104"/>
      <c r="C545" s="201"/>
      <c r="D545" s="104"/>
      <c r="E545" s="104"/>
      <c r="F545" s="104"/>
      <c r="G545" s="104"/>
      <c r="H545" s="104"/>
    </row>
    <row r="546" spans="1:8" ht="35.1" customHeight="1">
      <c r="A546" s="211"/>
      <c r="B546" s="104"/>
      <c r="C546" s="201"/>
      <c r="D546" s="104"/>
      <c r="E546" s="104"/>
      <c r="F546" s="104"/>
      <c r="G546" s="104"/>
      <c r="H546" s="104"/>
    </row>
    <row r="547" spans="1:8" ht="35.1" customHeight="1">
      <c r="A547" s="211"/>
      <c r="B547" s="104"/>
      <c r="C547" s="201"/>
      <c r="D547" s="104"/>
      <c r="E547" s="104"/>
      <c r="F547" s="104"/>
      <c r="G547" s="104"/>
      <c r="H547" s="104"/>
    </row>
    <row r="548" spans="1:8" ht="35.1" customHeight="1">
      <c r="A548" s="211"/>
      <c r="B548" s="104"/>
      <c r="C548" s="201"/>
      <c r="D548" s="104"/>
      <c r="E548" s="104"/>
      <c r="F548" s="104"/>
      <c r="G548" s="104"/>
      <c r="H548" s="104"/>
    </row>
    <row r="549" spans="1:8" ht="35.1" customHeight="1">
      <c r="A549" s="211"/>
      <c r="B549" s="104"/>
      <c r="C549" s="201"/>
      <c r="D549" s="104"/>
      <c r="E549" s="104"/>
      <c r="F549" s="104"/>
      <c r="G549" s="104"/>
      <c r="H549" s="104"/>
    </row>
    <row r="550" spans="1:8" ht="35.1" customHeight="1">
      <c r="A550" s="211"/>
      <c r="B550" s="104"/>
      <c r="C550" s="201"/>
      <c r="D550" s="104"/>
      <c r="E550" s="104"/>
      <c r="F550" s="104"/>
      <c r="G550" s="104"/>
      <c r="H550" s="104"/>
    </row>
    <row r="551" spans="1:8" ht="35.1" customHeight="1">
      <c r="A551" s="211"/>
      <c r="B551" s="104"/>
      <c r="C551" s="201"/>
      <c r="D551" s="104"/>
      <c r="E551" s="104"/>
      <c r="F551" s="104"/>
      <c r="G551" s="104"/>
      <c r="H551" s="104"/>
    </row>
    <row r="552" spans="1:8" ht="35.1" customHeight="1">
      <c r="A552" s="211"/>
      <c r="B552" s="104"/>
      <c r="C552" s="201"/>
      <c r="D552" s="104"/>
      <c r="E552" s="104"/>
      <c r="F552" s="104"/>
      <c r="G552" s="104"/>
      <c r="H552" s="104"/>
    </row>
    <row r="553" spans="1:8" ht="35.1" customHeight="1">
      <c r="A553" s="211"/>
      <c r="B553" s="104"/>
      <c r="C553" s="201"/>
      <c r="D553" s="104"/>
      <c r="E553" s="104"/>
      <c r="F553" s="104"/>
      <c r="G553" s="104"/>
      <c r="H553" s="104"/>
    </row>
    <row r="554" spans="1:8" ht="35.1" customHeight="1">
      <c r="A554" s="211"/>
      <c r="B554" s="104"/>
      <c r="C554" s="201"/>
      <c r="D554" s="104"/>
      <c r="E554" s="104"/>
      <c r="F554" s="104"/>
      <c r="G554" s="104"/>
      <c r="H554" s="104"/>
    </row>
    <row r="555" spans="1:8" ht="35.1" customHeight="1">
      <c r="A555" s="211"/>
      <c r="B555" s="104"/>
      <c r="C555" s="201"/>
      <c r="D555" s="104"/>
      <c r="E555" s="104"/>
      <c r="F555" s="104"/>
      <c r="G555" s="104"/>
      <c r="H555" s="104"/>
    </row>
    <row r="556" spans="1:8" ht="35.1" customHeight="1">
      <c r="A556" s="211"/>
      <c r="B556" s="104"/>
      <c r="C556" s="201"/>
      <c r="D556" s="104"/>
      <c r="E556" s="104"/>
      <c r="F556" s="104"/>
      <c r="G556" s="104"/>
      <c r="H556" s="104"/>
    </row>
    <row r="557" spans="1:8" ht="35.1" customHeight="1">
      <c r="A557" s="211"/>
      <c r="B557" s="104"/>
      <c r="C557" s="201"/>
      <c r="D557" s="104"/>
      <c r="E557" s="104"/>
      <c r="F557" s="104"/>
      <c r="G557" s="104"/>
      <c r="H557" s="104"/>
    </row>
    <row r="558" spans="1:8" ht="35.1" customHeight="1">
      <c r="A558" s="211"/>
      <c r="B558" s="104"/>
      <c r="C558" s="201"/>
      <c r="D558" s="104"/>
      <c r="E558" s="104"/>
      <c r="F558" s="104"/>
      <c r="G558" s="104"/>
      <c r="H558" s="104"/>
    </row>
    <row r="559" spans="1:8" ht="35.1" customHeight="1">
      <c r="A559" s="211"/>
      <c r="B559" s="104"/>
      <c r="C559" s="201"/>
      <c r="D559" s="104"/>
      <c r="E559" s="104"/>
      <c r="F559" s="104"/>
      <c r="G559" s="104"/>
      <c r="H559" s="104"/>
    </row>
    <row r="560" spans="1:8" ht="35.1" customHeight="1">
      <c r="A560" s="211"/>
      <c r="B560" s="104"/>
      <c r="C560" s="201"/>
      <c r="D560" s="104"/>
      <c r="E560" s="104"/>
      <c r="F560" s="104"/>
      <c r="G560" s="104"/>
      <c r="H560" s="104"/>
    </row>
    <row r="561" spans="1:8" ht="35.1" customHeight="1">
      <c r="A561" s="211"/>
      <c r="B561" s="104"/>
      <c r="C561" s="201"/>
      <c r="D561" s="104"/>
      <c r="E561" s="104"/>
      <c r="F561" s="104"/>
      <c r="G561" s="104"/>
      <c r="H561" s="104"/>
    </row>
    <row r="562" spans="1:8" ht="35.1" customHeight="1">
      <c r="A562" s="211"/>
      <c r="B562" s="104"/>
      <c r="C562" s="201"/>
      <c r="D562" s="104"/>
      <c r="E562" s="104"/>
      <c r="F562" s="104"/>
      <c r="G562" s="104"/>
      <c r="H562" s="104"/>
    </row>
    <row r="563" spans="1:8" ht="35.1" customHeight="1">
      <c r="A563" s="211"/>
      <c r="B563" s="104"/>
      <c r="C563" s="201"/>
      <c r="D563" s="104"/>
      <c r="E563" s="104"/>
      <c r="F563" s="104"/>
      <c r="G563" s="104"/>
      <c r="H563" s="104"/>
    </row>
    <row r="564" spans="1:8" ht="35.1" customHeight="1">
      <c r="A564" s="211"/>
      <c r="B564" s="104"/>
      <c r="C564" s="201"/>
      <c r="D564" s="104"/>
      <c r="E564" s="104"/>
      <c r="F564" s="104"/>
      <c r="G564" s="104"/>
      <c r="H564" s="104"/>
    </row>
    <row r="565" spans="1:8" ht="35.1" customHeight="1">
      <c r="A565" s="211"/>
      <c r="B565" s="104"/>
      <c r="C565" s="201"/>
      <c r="D565" s="104"/>
      <c r="E565" s="104"/>
      <c r="F565" s="104"/>
      <c r="G565" s="104"/>
      <c r="H565" s="104"/>
    </row>
    <row r="566" spans="1:8" ht="35.1" customHeight="1">
      <c r="A566" s="211"/>
      <c r="B566" s="104"/>
      <c r="C566" s="201"/>
      <c r="D566" s="104"/>
      <c r="E566" s="104"/>
      <c r="F566" s="104"/>
      <c r="G566" s="104"/>
      <c r="H566" s="104"/>
    </row>
    <row r="567" spans="1:8" ht="35.1" customHeight="1">
      <c r="A567" s="211"/>
      <c r="B567" s="104"/>
      <c r="C567" s="201"/>
      <c r="D567" s="104"/>
      <c r="E567" s="104"/>
      <c r="F567" s="104"/>
      <c r="G567" s="104"/>
      <c r="H567" s="104"/>
    </row>
    <row r="568" spans="1:8" ht="35.1" customHeight="1">
      <c r="A568" s="211"/>
      <c r="B568" s="104"/>
      <c r="C568" s="201"/>
      <c r="D568" s="104"/>
      <c r="E568" s="104"/>
      <c r="F568" s="104"/>
      <c r="G568" s="104"/>
      <c r="H568" s="104"/>
    </row>
    <row r="569" spans="1:8" ht="35.1" customHeight="1">
      <c r="A569" s="211"/>
      <c r="B569" s="104"/>
      <c r="C569" s="201"/>
      <c r="D569" s="104"/>
      <c r="E569" s="104"/>
      <c r="F569" s="104"/>
      <c r="G569" s="104"/>
      <c r="H569" s="104"/>
    </row>
    <row r="570" spans="1:8" ht="35.1" customHeight="1">
      <c r="A570" s="211"/>
      <c r="B570" s="104"/>
      <c r="C570" s="201"/>
      <c r="D570" s="104"/>
      <c r="E570" s="104"/>
      <c r="F570" s="104"/>
      <c r="G570" s="104"/>
      <c r="H570" s="104"/>
    </row>
    <row r="571" spans="1:8" ht="35.1" customHeight="1">
      <c r="A571" s="211"/>
      <c r="B571" s="104"/>
      <c r="C571" s="201"/>
      <c r="D571" s="104"/>
      <c r="E571" s="104"/>
      <c r="F571" s="104"/>
      <c r="G571" s="104"/>
      <c r="H571" s="104"/>
    </row>
    <row r="572" spans="1:8" ht="35.1" customHeight="1">
      <c r="A572" s="211"/>
      <c r="B572" s="104"/>
      <c r="C572" s="201"/>
      <c r="D572" s="104"/>
      <c r="E572" s="104"/>
      <c r="F572" s="104"/>
      <c r="G572" s="104"/>
      <c r="H572" s="104"/>
    </row>
    <row r="573" spans="1:8" ht="35.1" customHeight="1">
      <c r="A573" s="211"/>
      <c r="B573" s="104"/>
      <c r="C573" s="201"/>
      <c r="D573" s="104"/>
      <c r="E573" s="104"/>
      <c r="F573" s="104"/>
      <c r="G573" s="104"/>
      <c r="H573" s="104"/>
    </row>
    <row r="574" spans="1:8" ht="35.1" customHeight="1">
      <c r="A574" s="211"/>
      <c r="B574" s="104"/>
      <c r="C574" s="201"/>
      <c r="D574" s="104"/>
      <c r="E574" s="104"/>
      <c r="F574" s="104"/>
      <c r="G574" s="104"/>
      <c r="H574" s="104"/>
    </row>
    <row r="575" spans="1:8" ht="35.1" customHeight="1">
      <c r="A575" s="211"/>
      <c r="B575" s="104"/>
      <c r="C575" s="201"/>
      <c r="D575" s="104"/>
      <c r="E575" s="104"/>
      <c r="F575" s="104"/>
      <c r="G575" s="104"/>
      <c r="H575" s="104"/>
    </row>
    <row r="576" spans="1:8" ht="35.1" customHeight="1">
      <c r="A576" s="211"/>
      <c r="B576" s="104"/>
      <c r="C576" s="201"/>
      <c r="D576" s="104"/>
      <c r="E576" s="104"/>
      <c r="F576" s="104"/>
      <c r="G576" s="104"/>
      <c r="H576" s="104"/>
    </row>
    <row r="577" spans="1:8" ht="35.1" customHeight="1">
      <c r="A577" s="211"/>
      <c r="B577" s="104"/>
      <c r="C577" s="201"/>
      <c r="D577" s="104"/>
      <c r="E577" s="104"/>
      <c r="F577" s="104"/>
      <c r="G577" s="104"/>
      <c r="H577" s="104"/>
    </row>
    <row r="578" spans="1:8" ht="35.1" customHeight="1">
      <c r="A578" s="211"/>
      <c r="B578" s="104"/>
      <c r="C578" s="201"/>
      <c r="D578" s="104"/>
      <c r="E578" s="104"/>
      <c r="F578" s="104"/>
      <c r="G578" s="104"/>
      <c r="H578" s="104"/>
    </row>
    <row r="579" spans="1:8" ht="35.1" customHeight="1">
      <c r="A579" s="211"/>
      <c r="B579" s="104"/>
      <c r="C579" s="201"/>
      <c r="D579" s="104"/>
      <c r="E579" s="104"/>
      <c r="F579" s="104"/>
      <c r="G579" s="104"/>
      <c r="H579" s="104"/>
    </row>
    <row r="580" spans="1:8" ht="35.1" customHeight="1">
      <c r="A580" s="211"/>
      <c r="B580" s="104"/>
      <c r="C580" s="201"/>
      <c r="D580" s="104"/>
      <c r="E580" s="104"/>
      <c r="F580" s="104"/>
      <c r="G580" s="104"/>
      <c r="H580" s="104"/>
    </row>
    <row r="581" spans="1:8" ht="35.1" customHeight="1">
      <c r="A581" s="211"/>
      <c r="B581" s="104"/>
      <c r="C581" s="201"/>
      <c r="D581" s="104"/>
      <c r="E581" s="104"/>
      <c r="F581" s="104"/>
      <c r="G581" s="104"/>
      <c r="H581" s="104"/>
    </row>
    <row r="582" spans="1:8" ht="35.1" customHeight="1">
      <c r="A582" s="211"/>
      <c r="B582" s="104"/>
      <c r="C582" s="201"/>
      <c r="D582" s="104"/>
      <c r="E582" s="104"/>
      <c r="F582" s="104"/>
      <c r="G582" s="104"/>
      <c r="H582" s="104"/>
    </row>
    <row r="583" spans="1:8" ht="35.1" customHeight="1">
      <c r="A583" s="211"/>
      <c r="B583" s="104"/>
      <c r="C583" s="201"/>
      <c r="D583" s="104"/>
      <c r="E583" s="104"/>
      <c r="F583" s="104"/>
      <c r="G583" s="104"/>
      <c r="H583" s="104"/>
    </row>
    <row r="584" spans="1:8" ht="35.1" customHeight="1">
      <c r="A584" s="211"/>
      <c r="B584" s="104"/>
      <c r="C584" s="201"/>
      <c r="D584" s="104"/>
      <c r="E584" s="104"/>
      <c r="F584" s="104"/>
      <c r="G584" s="104"/>
      <c r="H584" s="104"/>
    </row>
    <row r="585" spans="1:8" ht="35.1" customHeight="1">
      <c r="A585" s="211"/>
      <c r="B585" s="104"/>
      <c r="C585" s="201"/>
      <c r="D585" s="104"/>
      <c r="E585" s="104"/>
      <c r="F585" s="104"/>
      <c r="G585" s="104"/>
      <c r="H585" s="104"/>
    </row>
    <row r="586" spans="1:8" ht="35.1" customHeight="1">
      <c r="A586" s="211"/>
      <c r="B586" s="104"/>
      <c r="C586" s="201"/>
      <c r="D586" s="104"/>
      <c r="E586" s="104"/>
      <c r="F586" s="104"/>
      <c r="G586" s="104"/>
      <c r="H586" s="104"/>
    </row>
    <row r="587" spans="1:8" ht="35.1" customHeight="1">
      <c r="A587" s="211"/>
      <c r="B587" s="104"/>
      <c r="C587" s="201"/>
      <c r="D587" s="104"/>
      <c r="E587" s="104"/>
      <c r="F587" s="104"/>
      <c r="G587" s="104"/>
      <c r="H587" s="104"/>
    </row>
    <row r="588" spans="1:8" ht="35.1" customHeight="1">
      <c r="A588" s="211"/>
      <c r="B588" s="104"/>
      <c r="C588" s="201"/>
      <c r="D588" s="104"/>
      <c r="E588" s="104"/>
      <c r="F588" s="104"/>
      <c r="G588" s="104"/>
      <c r="H588" s="104"/>
    </row>
    <row r="589" spans="1:8" ht="35.1" customHeight="1">
      <c r="A589" s="211"/>
      <c r="B589" s="104"/>
      <c r="C589" s="201"/>
      <c r="D589" s="104"/>
      <c r="E589" s="104"/>
      <c r="F589" s="104"/>
      <c r="G589" s="104"/>
      <c r="H589" s="104"/>
    </row>
    <row r="590" spans="1:8" ht="35.1" customHeight="1">
      <c r="A590" s="211"/>
      <c r="B590" s="104"/>
      <c r="C590" s="201"/>
      <c r="D590" s="104"/>
      <c r="E590" s="104"/>
      <c r="F590" s="104"/>
      <c r="G590" s="104"/>
      <c r="H590" s="104"/>
    </row>
    <row r="591" spans="1:8" ht="35.1" customHeight="1">
      <c r="A591" s="211"/>
      <c r="B591" s="104"/>
      <c r="C591" s="201"/>
      <c r="D591" s="104"/>
      <c r="E591" s="104"/>
      <c r="F591" s="104"/>
      <c r="G591" s="104"/>
      <c r="H591" s="104"/>
    </row>
    <row r="592" spans="1:8" ht="35.1" customHeight="1">
      <c r="A592" s="211"/>
      <c r="B592" s="104"/>
      <c r="C592" s="201"/>
      <c r="D592" s="104"/>
      <c r="E592" s="104"/>
      <c r="F592" s="104"/>
      <c r="G592" s="104"/>
      <c r="H592" s="104"/>
    </row>
    <row r="593" spans="1:8" ht="35.1" customHeight="1">
      <c r="A593" s="211"/>
      <c r="B593" s="104"/>
      <c r="C593" s="201"/>
      <c r="D593" s="104"/>
      <c r="E593" s="104"/>
      <c r="F593" s="104"/>
      <c r="G593" s="104"/>
      <c r="H593" s="104"/>
    </row>
    <row r="594" spans="1:8" ht="35.1" customHeight="1">
      <c r="A594" s="211"/>
      <c r="B594" s="104"/>
      <c r="C594" s="201"/>
      <c r="D594" s="104"/>
      <c r="E594" s="104"/>
      <c r="F594" s="104"/>
      <c r="G594" s="104"/>
      <c r="H594" s="104"/>
    </row>
    <row r="595" spans="1:8" ht="35.1" customHeight="1">
      <c r="A595" s="211"/>
      <c r="B595" s="104"/>
      <c r="C595" s="201"/>
      <c r="D595" s="104"/>
      <c r="E595" s="104"/>
      <c r="F595" s="104"/>
      <c r="G595" s="104"/>
      <c r="H595" s="104"/>
    </row>
    <row r="596" spans="1:8" ht="35.1" customHeight="1">
      <c r="A596" s="211"/>
      <c r="B596" s="104"/>
      <c r="C596" s="201"/>
      <c r="D596" s="104"/>
      <c r="E596" s="104"/>
      <c r="F596" s="104"/>
      <c r="G596" s="104"/>
      <c r="H596" s="104"/>
    </row>
    <row r="597" spans="1:8" ht="35.1" customHeight="1">
      <c r="A597" s="211"/>
      <c r="B597" s="104"/>
      <c r="C597" s="201"/>
      <c r="D597" s="104"/>
      <c r="E597" s="104"/>
      <c r="F597" s="104"/>
      <c r="G597" s="104"/>
      <c r="H597" s="104"/>
    </row>
    <row r="598" spans="1:8" ht="35.1" customHeight="1">
      <c r="A598" s="211"/>
      <c r="B598" s="104"/>
      <c r="C598" s="201"/>
      <c r="D598" s="104"/>
      <c r="E598" s="104"/>
      <c r="F598" s="104"/>
      <c r="G598" s="104"/>
      <c r="H598" s="104"/>
    </row>
    <row r="599" spans="1:8" ht="35.1" customHeight="1">
      <c r="A599" s="211"/>
      <c r="B599" s="104"/>
      <c r="C599" s="201"/>
      <c r="D599" s="104"/>
      <c r="E599" s="104"/>
      <c r="F599" s="104"/>
      <c r="G599" s="104"/>
      <c r="H599" s="104"/>
    </row>
    <row r="600" spans="1:8" ht="35.1" customHeight="1">
      <c r="A600" s="211"/>
      <c r="B600" s="104"/>
      <c r="C600" s="201"/>
      <c r="D600" s="104"/>
      <c r="E600" s="104"/>
      <c r="F600" s="104"/>
      <c r="G600" s="104"/>
      <c r="H600" s="104"/>
    </row>
    <row r="601" spans="1:8" ht="35.1" customHeight="1">
      <c r="A601" s="211"/>
      <c r="B601" s="104"/>
      <c r="C601" s="201"/>
      <c r="D601" s="104"/>
      <c r="E601" s="104"/>
      <c r="F601" s="104"/>
      <c r="G601" s="104"/>
      <c r="H601" s="104"/>
    </row>
    <row r="602" spans="1:8" ht="35.1" customHeight="1">
      <c r="A602" s="211"/>
      <c r="B602" s="104"/>
      <c r="C602" s="201"/>
      <c r="D602" s="104"/>
      <c r="E602" s="104"/>
      <c r="F602" s="104"/>
      <c r="G602" s="104"/>
      <c r="H602" s="104"/>
    </row>
    <row r="603" spans="1:8" ht="35.1" customHeight="1">
      <c r="A603" s="211"/>
      <c r="B603" s="104"/>
      <c r="C603" s="201"/>
      <c r="D603" s="104"/>
      <c r="E603" s="104"/>
      <c r="F603" s="104"/>
      <c r="G603" s="104"/>
      <c r="H603" s="104"/>
    </row>
    <row r="604" spans="1:8" ht="35.1" customHeight="1">
      <c r="A604" s="211"/>
      <c r="B604" s="104"/>
      <c r="C604" s="201"/>
      <c r="D604" s="104"/>
      <c r="E604" s="104"/>
      <c r="F604" s="104"/>
      <c r="G604" s="104"/>
      <c r="H604" s="104"/>
    </row>
    <row r="605" spans="1:8" ht="35.1" customHeight="1">
      <c r="A605" s="211"/>
      <c r="B605" s="104"/>
      <c r="C605" s="201"/>
      <c r="D605" s="104"/>
      <c r="E605" s="104"/>
      <c r="F605" s="104"/>
      <c r="G605" s="104"/>
      <c r="H605" s="104"/>
    </row>
    <row r="606" spans="1:8" ht="35.1" customHeight="1">
      <c r="A606" s="211"/>
      <c r="B606" s="104"/>
      <c r="C606" s="201"/>
      <c r="D606" s="104"/>
      <c r="E606" s="104"/>
      <c r="F606" s="104"/>
      <c r="G606" s="104"/>
      <c r="H606" s="104"/>
    </row>
    <row r="607" spans="1:8" ht="35.1" customHeight="1">
      <c r="A607" s="211"/>
      <c r="B607" s="104"/>
      <c r="C607" s="201"/>
      <c r="D607" s="104"/>
      <c r="E607" s="104"/>
      <c r="F607" s="104"/>
      <c r="G607" s="104"/>
      <c r="H607" s="104"/>
    </row>
    <row r="608" spans="1:8" ht="35.1" customHeight="1">
      <c r="A608" s="211"/>
      <c r="B608" s="104"/>
      <c r="C608" s="201"/>
      <c r="D608" s="104"/>
      <c r="E608" s="104"/>
      <c r="F608" s="104"/>
      <c r="G608" s="104"/>
      <c r="H608" s="104"/>
    </row>
    <row r="609" spans="1:8" ht="35.1" customHeight="1">
      <c r="A609" s="211"/>
      <c r="B609" s="104"/>
      <c r="C609" s="201"/>
      <c r="D609" s="104"/>
      <c r="E609" s="104"/>
      <c r="F609" s="104"/>
      <c r="G609" s="104"/>
      <c r="H609" s="104"/>
    </row>
    <row r="610" spans="1:8" ht="35.1" customHeight="1">
      <c r="A610" s="211"/>
      <c r="B610" s="104"/>
      <c r="C610" s="201"/>
      <c r="D610" s="104"/>
      <c r="E610" s="104"/>
      <c r="F610" s="104"/>
      <c r="G610" s="104"/>
      <c r="H610" s="104"/>
    </row>
    <row r="611" spans="1:8" ht="35.1" customHeight="1">
      <c r="A611" s="211"/>
      <c r="B611" s="104"/>
      <c r="C611" s="201"/>
      <c r="D611" s="104"/>
      <c r="E611" s="104"/>
      <c r="F611" s="104"/>
      <c r="G611" s="104"/>
      <c r="H611" s="104"/>
    </row>
    <row r="612" spans="1:8" ht="35.1" customHeight="1">
      <c r="A612" s="211"/>
      <c r="B612" s="104"/>
      <c r="C612" s="201"/>
      <c r="D612" s="104"/>
      <c r="E612" s="104"/>
      <c r="F612" s="104"/>
      <c r="G612" s="104"/>
      <c r="H612" s="104"/>
    </row>
    <row r="613" spans="1:8" ht="35.1" customHeight="1">
      <c r="A613" s="211"/>
      <c r="B613" s="104"/>
      <c r="C613" s="201"/>
      <c r="D613" s="104"/>
      <c r="E613" s="104"/>
      <c r="F613" s="104"/>
      <c r="G613" s="104"/>
      <c r="H613" s="104"/>
    </row>
    <row r="614" spans="1:8" ht="35.1" customHeight="1">
      <c r="A614" s="211"/>
      <c r="B614" s="104"/>
      <c r="C614" s="201"/>
      <c r="D614" s="104"/>
      <c r="E614" s="104"/>
      <c r="F614" s="104"/>
      <c r="G614" s="104"/>
      <c r="H614" s="104"/>
    </row>
    <row r="615" spans="1:8" ht="35.1" customHeight="1">
      <c r="A615" s="211"/>
      <c r="B615" s="104"/>
      <c r="C615" s="201"/>
      <c r="D615" s="104"/>
      <c r="E615" s="104"/>
      <c r="F615" s="104"/>
      <c r="G615" s="104"/>
      <c r="H615" s="104"/>
    </row>
    <row r="616" spans="1:8" ht="35.1" customHeight="1">
      <c r="A616" s="211"/>
      <c r="B616" s="104"/>
      <c r="C616" s="201"/>
      <c r="D616" s="104"/>
      <c r="E616" s="104"/>
      <c r="F616" s="104"/>
      <c r="G616" s="104"/>
      <c r="H616" s="104"/>
    </row>
    <row r="617" spans="1:8" ht="35.1" customHeight="1">
      <c r="A617" s="211"/>
      <c r="B617" s="104"/>
      <c r="C617" s="201"/>
      <c r="D617" s="104"/>
      <c r="E617" s="104"/>
      <c r="F617" s="104"/>
      <c r="G617" s="104"/>
      <c r="H617" s="104"/>
    </row>
    <row r="618" spans="1:8" ht="35.1" customHeight="1">
      <c r="A618" s="211"/>
      <c r="B618" s="104"/>
      <c r="C618" s="201"/>
      <c r="D618" s="104"/>
      <c r="E618" s="104"/>
      <c r="F618" s="104"/>
      <c r="G618" s="104"/>
      <c r="H618" s="104"/>
    </row>
    <row r="619" spans="1:8" ht="35.1" customHeight="1">
      <c r="A619" s="211"/>
      <c r="B619" s="104"/>
      <c r="C619" s="201"/>
      <c r="D619" s="104"/>
      <c r="E619" s="104"/>
      <c r="F619" s="104"/>
      <c r="G619" s="104"/>
      <c r="H619" s="104"/>
    </row>
    <row r="620" spans="1:8" ht="35.1" customHeight="1">
      <c r="A620" s="211"/>
      <c r="B620" s="104"/>
      <c r="C620" s="201"/>
      <c r="D620" s="104"/>
      <c r="E620" s="104"/>
      <c r="F620" s="104"/>
      <c r="G620" s="104"/>
      <c r="H620" s="104"/>
    </row>
    <row r="621" spans="1:8" ht="35.1" customHeight="1">
      <c r="A621" s="211"/>
      <c r="B621" s="104"/>
      <c r="C621" s="201"/>
      <c r="D621" s="104"/>
      <c r="E621" s="104"/>
      <c r="F621" s="104"/>
      <c r="G621" s="104"/>
      <c r="H621" s="104"/>
    </row>
    <row r="622" spans="1:8" ht="35.1" customHeight="1">
      <c r="A622" s="211"/>
      <c r="B622" s="104"/>
      <c r="C622" s="201"/>
      <c r="D622" s="104"/>
      <c r="E622" s="104"/>
      <c r="F622" s="104"/>
      <c r="G622" s="104"/>
      <c r="H622" s="104"/>
    </row>
    <row r="623" spans="1:8" ht="35.1" customHeight="1">
      <c r="A623" s="211"/>
      <c r="B623" s="104"/>
      <c r="C623" s="201"/>
      <c r="D623" s="104"/>
      <c r="E623" s="104"/>
      <c r="F623" s="104"/>
      <c r="G623" s="104"/>
      <c r="H623" s="104"/>
    </row>
    <row r="624" spans="1:8" ht="35.1" customHeight="1">
      <c r="A624" s="211"/>
      <c r="B624" s="104"/>
      <c r="C624" s="201"/>
      <c r="D624" s="104"/>
      <c r="E624" s="104"/>
      <c r="F624" s="104"/>
      <c r="G624" s="104"/>
      <c r="H624" s="104"/>
    </row>
    <row r="625" spans="1:8" ht="35.1" customHeight="1">
      <c r="A625" s="211"/>
      <c r="B625" s="104"/>
      <c r="C625" s="201"/>
      <c r="D625" s="104"/>
      <c r="E625" s="104"/>
      <c r="F625" s="104"/>
      <c r="G625" s="104"/>
      <c r="H625" s="104"/>
    </row>
    <row r="626" spans="1:8" ht="35.1" customHeight="1">
      <c r="A626" s="211"/>
      <c r="B626" s="104"/>
      <c r="C626" s="201"/>
      <c r="D626" s="104"/>
      <c r="E626" s="104"/>
      <c r="F626" s="104"/>
      <c r="G626" s="104"/>
      <c r="H626" s="104"/>
    </row>
    <row r="627" spans="1:8" ht="35.1" customHeight="1">
      <c r="A627" s="211"/>
      <c r="B627" s="104"/>
      <c r="C627" s="201"/>
      <c r="D627" s="104"/>
      <c r="E627" s="104"/>
      <c r="F627" s="104"/>
      <c r="G627" s="104"/>
      <c r="H627" s="104"/>
    </row>
    <row r="628" spans="1:8" ht="35.1" customHeight="1">
      <c r="A628" s="211"/>
      <c r="B628" s="104"/>
      <c r="C628" s="201"/>
      <c r="D628" s="104"/>
      <c r="E628" s="104"/>
      <c r="F628" s="104"/>
      <c r="G628" s="104"/>
      <c r="H628" s="104"/>
    </row>
    <row r="629" spans="1:8" ht="35.1" customHeight="1">
      <c r="A629" s="211"/>
      <c r="B629" s="104"/>
      <c r="C629" s="201"/>
      <c r="D629" s="104"/>
      <c r="E629" s="104"/>
      <c r="F629" s="104"/>
      <c r="G629" s="104"/>
      <c r="H629" s="104"/>
    </row>
    <row r="630" spans="1:8" ht="35.1" customHeight="1">
      <c r="A630" s="211"/>
      <c r="B630" s="104"/>
      <c r="C630" s="201"/>
      <c r="D630" s="104"/>
      <c r="E630" s="104"/>
      <c r="F630" s="104"/>
      <c r="G630" s="104"/>
      <c r="H630" s="104"/>
    </row>
    <row r="631" spans="1:8" ht="35.1" customHeight="1">
      <c r="A631" s="211"/>
      <c r="B631" s="104"/>
      <c r="C631" s="201"/>
      <c r="D631" s="104"/>
      <c r="E631" s="104"/>
      <c r="F631" s="104"/>
      <c r="G631" s="104"/>
      <c r="H631" s="104"/>
    </row>
    <row r="632" spans="1:8" ht="35.1" customHeight="1">
      <c r="A632" s="211"/>
      <c r="B632" s="104"/>
      <c r="C632" s="201"/>
      <c r="D632" s="104"/>
      <c r="E632" s="104"/>
      <c r="F632" s="104"/>
      <c r="G632" s="104"/>
      <c r="H632" s="104"/>
    </row>
    <row r="633" spans="1:8" ht="35.1" customHeight="1">
      <c r="A633" s="211"/>
      <c r="B633" s="104"/>
      <c r="C633" s="201"/>
      <c r="D633" s="104"/>
      <c r="E633" s="104"/>
      <c r="F633" s="104"/>
      <c r="G633" s="104"/>
      <c r="H633" s="104"/>
    </row>
    <row r="634" spans="1:8" ht="35.1" customHeight="1">
      <c r="A634" s="211"/>
      <c r="B634" s="104"/>
      <c r="C634" s="201"/>
      <c r="D634" s="104"/>
      <c r="E634" s="104"/>
      <c r="F634" s="104"/>
      <c r="G634" s="104"/>
      <c r="H634" s="104"/>
    </row>
    <row r="635" spans="1:8" ht="35.1" customHeight="1">
      <c r="A635" s="211"/>
      <c r="B635" s="104"/>
      <c r="C635" s="201"/>
      <c r="D635" s="104"/>
      <c r="E635" s="104"/>
      <c r="F635" s="104"/>
      <c r="G635" s="104"/>
      <c r="H635" s="104"/>
    </row>
    <row r="636" spans="1:8" ht="35.1" customHeight="1">
      <c r="A636" s="211"/>
      <c r="B636" s="104"/>
      <c r="C636" s="201"/>
      <c r="D636" s="104"/>
      <c r="E636" s="104"/>
      <c r="F636" s="104"/>
      <c r="G636" s="104"/>
      <c r="H636" s="104"/>
    </row>
    <row r="637" spans="1:8" ht="35.1" customHeight="1">
      <c r="A637" s="211"/>
      <c r="B637" s="104"/>
      <c r="C637" s="201"/>
      <c r="D637" s="104"/>
      <c r="E637" s="104"/>
      <c r="F637" s="104"/>
      <c r="G637" s="104"/>
      <c r="H637" s="104"/>
    </row>
    <row r="638" spans="1:8" ht="35.1" customHeight="1">
      <c r="A638" s="211"/>
      <c r="B638" s="104"/>
      <c r="C638" s="201"/>
      <c r="D638" s="104"/>
      <c r="E638" s="104"/>
      <c r="F638" s="104"/>
      <c r="G638" s="104"/>
      <c r="H638" s="104"/>
    </row>
    <row r="639" spans="1:8" ht="35.1" customHeight="1">
      <c r="A639" s="211"/>
      <c r="B639" s="104"/>
      <c r="C639" s="201"/>
      <c r="D639" s="104"/>
      <c r="E639" s="104"/>
      <c r="F639" s="104"/>
      <c r="G639" s="104"/>
      <c r="H639" s="104"/>
    </row>
    <row r="640" spans="1:8" ht="35.1" customHeight="1">
      <c r="A640" s="211"/>
      <c r="B640" s="104"/>
      <c r="C640" s="201"/>
      <c r="D640" s="104"/>
      <c r="E640" s="104"/>
      <c r="F640" s="104"/>
      <c r="G640" s="104"/>
      <c r="H640" s="104"/>
    </row>
    <row r="641" spans="1:8" ht="35.1" customHeight="1">
      <c r="A641" s="211"/>
      <c r="B641" s="104"/>
      <c r="C641" s="201"/>
      <c r="D641" s="104"/>
      <c r="E641" s="104"/>
      <c r="F641" s="104"/>
      <c r="G641" s="104"/>
      <c r="H641" s="104"/>
    </row>
    <row r="642" spans="1:8" ht="35.1" customHeight="1">
      <c r="A642" s="211"/>
      <c r="B642" s="104"/>
      <c r="C642" s="201"/>
      <c r="D642" s="104"/>
      <c r="E642" s="104"/>
      <c r="F642" s="104"/>
      <c r="G642" s="104"/>
      <c r="H642" s="104"/>
    </row>
    <row r="643" spans="1:8" ht="35.1" customHeight="1">
      <c r="A643" s="211"/>
      <c r="B643" s="104"/>
      <c r="C643" s="201"/>
      <c r="D643" s="104"/>
      <c r="E643" s="104"/>
      <c r="F643" s="104"/>
      <c r="G643" s="104"/>
      <c r="H643" s="104"/>
    </row>
    <row r="644" spans="1:8" ht="35.1" customHeight="1">
      <c r="A644" s="211"/>
      <c r="B644" s="104"/>
      <c r="C644" s="201"/>
      <c r="D644" s="104"/>
      <c r="E644" s="104"/>
      <c r="F644" s="104"/>
      <c r="G644" s="104"/>
      <c r="H644" s="104"/>
    </row>
    <row r="645" spans="1:8" ht="35.1" customHeight="1">
      <c r="A645" s="211"/>
      <c r="B645" s="104"/>
      <c r="C645" s="201"/>
      <c r="D645" s="104"/>
      <c r="E645" s="104"/>
      <c r="F645" s="104"/>
      <c r="G645" s="104"/>
      <c r="H645" s="104"/>
    </row>
    <row r="646" spans="1:8" ht="35.1" customHeight="1">
      <c r="A646" s="211"/>
      <c r="B646" s="104"/>
      <c r="C646" s="201"/>
      <c r="D646" s="104"/>
      <c r="E646" s="104"/>
      <c r="F646" s="104"/>
      <c r="G646" s="104"/>
      <c r="H646" s="104"/>
    </row>
    <row r="647" spans="1:8" ht="35.1" customHeight="1">
      <c r="A647" s="211"/>
      <c r="B647" s="104"/>
      <c r="C647" s="201"/>
      <c r="D647" s="104"/>
      <c r="E647" s="104"/>
      <c r="F647" s="104"/>
      <c r="G647" s="104"/>
      <c r="H647" s="104"/>
    </row>
    <row r="648" spans="1:8" ht="35.1" customHeight="1">
      <c r="A648" s="211"/>
      <c r="B648" s="104"/>
      <c r="C648" s="201"/>
      <c r="D648" s="104"/>
      <c r="E648" s="104"/>
      <c r="F648" s="104"/>
      <c r="G648" s="104"/>
      <c r="H648" s="104"/>
    </row>
    <row r="649" spans="1:8" ht="35.1" customHeight="1">
      <c r="A649" s="211"/>
      <c r="B649" s="104"/>
      <c r="C649" s="201"/>
      <c r="D649" s="104"/>
      <c r="E649" s="104"/>
      <c r="F649" s="104"/>
      <c r="G649" s="104"/>
      <c r="H649" s="104"/>
    </row>
    <row r="650" spans="1:8" ht="35.1" customHeight="1">
      <c r="A650" s="211"/>
      <c r="B650" s="104"/>
      <c r="C650" s="201"/>
      <c r="D650" s="104"/>
      <c r="E650" s="104"/>
      <c r="F650" s="104"/>
      <c r="G650" s="104"/>
      <c r="H650" s="104"/>
    </row>
    <row r="651" spans="1:8" ht="35.1" customHeight="1">
      <c r="A651" s="211"/>
      <c r="B651" s="104"/>
      <c r="C651" s="201"/>
      <c r="D651" s="104"/>
      <c r="E651" s="104"/>
      <c r="F651" s="104"/>
      <c r="G651" s="104"/>
      <c r="H651" s="104"/>
    </row>
    <row r="652" spans="1:8" ht="35.1" customHeight="1">
      <c r="A652" s="211"/>
      <c r="B652" s="104"/>
      <c r="C652" s="201"/>
      <c r="D652" s="104"/>
      <c r="E652" s="104"/>
      <c r="F652" s="104"/>
      <c r="G652" s="104"/>
      <c r="H652" s="104"/>
    </row>
    <row r="653" spans="1:8" ht="35.1" customHeight="1">
      <c r="A653" s="211"/>
      <c r="B653" s="104"/>
      <c r="C653" s="201"/>
      <c r="D653" s="104"/>
      <c r="E653" s="104"/>
      <c r="F653" s="104"/>
      <c r="G653" s="104"/>
      <c r="H653" s="104"/>
    </row>
    <row r="654" spans="1:8" ht="35.1" customHeight="1">
      <c r="A654" s="211"/>
      <c r="B654" s="104"/>
      <c r="C654" s="201"/>
      <c r="D654" s="104"/>
      <c r="E654" s="104"/>
      <c r="F654" s="104"/>
      <c r="G654" s="104"/>
      <c r="H654" s="104"/>
    </row>
    <row r="655" spans="1:8" ht="35.1" customHeight="1">
      <c r="A655" s="211"/>
      <c r="B655" s="104"/>
      <c r="C655" s="201"/>
      <c r="D655" s="104"/>
      <c r="E655" s="104"/>
      <c r="F655" s="104"/>
      <c r="G655" s="104"/>
      <c r="H655" s="104"/>
    </row>
    <row r="656" spans="1:8" ht="35.1" customHeight="1">
      <c r="A656" s="211"/>
      <c r="B656" s="104"/>
      <c r="C656" s="201"/>
      <c r="D656" s="104"/>
      <c r="E656" s="104"/>
      <c r="F656" s="104"/>
      <c r="G656" s="104"/>
      <c r="H656" s="104"/>
    </row>
    <row r="657" spans="1:8" ht="35.1" customHeight="1">
      <c r="A657" s="211"/>
      <c r="B657" s="104"/>
      <c r="C657" s="201"/>
      <c r="D657" s="104"/>
      <c r="E657" s="104"/>
      <c r="F657" s="104"/>
      <c r="G657" s="104"/>
      <c r="H657" s="104"/>
    </row>
    <row r="658" spans="1:8" ht="35.1" customHeight="1">
      <c r="A658" s="211"/>
      <c r="B658" s="104"/>
      <c r="C658" s="201"/>
      <c r="D658" s="104"/>
      <c r="E658" s="104"/>
      <c r="F658" s="104"/>
      <c r="G658" s="104"/>
      <c r="H658" s="104"/>
    </row>
    <row r="659" spans="1:8" ht="35.1" customHeight="1">
      <c r="A659" s="211"/>
      <c r="B659" s="104"/>
      <c r="C659" s="201"/>
      <c r="D659" s="104"/>
      <c r="E659" s="104"/>
      <c r="F659" s="104"/>
      <c r="G659" s="104"/>
      <c r="H659" s="104"/>
    </row>
    <row r="660" spans="1:8" ht="35.1" customHeight="1">
      <c r="A660" s="211"/>
      <c r="B660" s="104"/>
      <c r="C660" s="201"/>
      <c r="D660" s="104"/>
      <c r="E660" s="104"/>
      <c r="F660" s="104"/>
      <c r="G660" s="104"/>
      <c r="H660" s="104"/>
    </row>
    <row r="661" spans="1:8" ht="35.1" customHeight="1">
      <c r="A661" s="211"/>
      <c r="B661" s="104"/>
      <c r="C661" s="201"/>
      <c r="D661" s="104"/>
      <c r="E661" s="104"/>
      <c r="F661" s="104"/>
      <c r="G661" s="104"/>
      <c r="H661" s="104"/>
    </row>
    <row r="662" spans="1:8" ht="35.1" customHeight="1">
      <c r="A662" s="211"/>
      <c r="B662" s="104"/>
      <c r="C662" s="201"/>
      <c r="D662" s="104"/>
      <c r="E662" s="104"/>
      <c r="F662" s="104"/>
      <c r="G662" s="104"/>
      <c r="H662" s="104"/>
    </row>
    <row r="663" spans="1:8" ht="35.1" customHeight="1">
      <c r="A663" s="211"/>
      <c r="B663" s="104"/>
      <c r="C663" s="201"/>
      <c r="D663" s="104"/>
      <c r="E663" s="104"/>
      <c r="F663" s="104"/>
      <c r="G663" s="104"/>
      <c r="H663" s="104"/>
    </row>
    <row r="664" spans="1:8" ht="35.1" customHeight="1">
      <c r="A664" s="211"/>
      <c r="B664" s="104"/>
      <c r="C664" s="201"/>
      <c r="D664" s="104"/>
      <c r="E664" s="104"/>
      <c r="F664" s="104"/>
      <c r="G664" s="104"/>
      <c r="H664" s="104"/>
    </row>
    <row r="665" spans="1:8" ht="35.1" customHeight="1">
      <c r="A665" s="211"/>
      <c r="B665" s="104"/>
      <c r="C665" s="201"/>
      <c r="D665" s="104"/>
      <c r="E665" s="104"/>
      <c r="F665" s="104"/>
      <c r="G665" s="104"/>
      <c r="H665" s="104"/>
    </row>
    <row r="666" spans="1:8" ht="35.1" customHeight="1">
      <c r="A666" s="211"/>
      <c r="B666" s="104"/>
      <c r="C666" s="201"/>
      <c r="D666" s="104"/>
      <c r="E666" s="104"/>
      <c r="F666" s="104"/>
      <c r="G666" s="104"/>
      <c r="H666" s="104"/>
    </row>
    <row r="667" spans="1:8" ht="35.1" customHeight="1">
      <c r="A667" s="211"/>
      <c r="B667" s="104"/>
      <c r="C667" s="201"/>
      <c r="D667" s="104"/>
      <c r="E667" s="104"/>
      <c r="F667" s="104"/>
      <c r="G667" s="104"/>
      <c r="H667" s="104"/>
    </row>
    <row r="668" spans="1:8" ht="35.1" customHeight="1">
      <c r="A668" s="211"/>
      <c r="B668" s="104"/>
      <c r="C668" s="201"/>
      <c r="D668" s="104"/>
      <c r="E668" s="104"/>
      <c r="F668" s="104"/>
      <c r="G668" s="104"/>
      <c r="H668" s="104"/>
    </row>
    <row r="669" spans="1:8" ht="35.1" customHeight="1">
      <c r="A669" s="211"/>
      <c r="B669" s="104"/>
      <c r="C669" s="201"/>
      <c r="D669" s="104"/>
      <c r="E669" s="104"/>
      <c r="F669" s="104"/>
      <c r="G669" s="104"/>
      <c r="H669" s="104"/>
    </row>
    <row r="670" spans="1:8" ht="35.1" customHeight="1">
      <c r="A670" s="211"/>
      <c r="B670" s="104"/>
      <c r="C670" s="201"/>
      <c r="D670" s="104"/>
      <c r="E670" s="104"/>
      <c r="F670" s="104"/>
      <c r="G670" s="104"/>
      <c r="H670" s="104"/>
    </row>
    <row r="671" spans="1:8" ht="35.1" customHeight="1">
      <c r="A671" s="211"/>
      <c r="B671" s="104"/>
      <c r="C671" s="201"/>
      <c r="D671" s="104"/>
      <c r="E671" s="104"/>
      <c r="F671" s="104"/>
      <c r="G671" s="104"/>
      <c r="H671" s="104"/>
    </row>
    <row r="672" spans="1:8" ht="35.1" customHeight="1">
      <c r="A672" s="211"/>
      <c r="B672" s="104"/>
      <c r="C672" s="201"/>
      <c r="D672" s="104"/>
      <c r="E672" s="104"/>
      <c r="F672" s="104"/>
      <c r="G672" s="104"/>
      <c r="H672" s="104"/>
    </row>
    <row r="673" spans="1:8" ht="35.1" customHeight="1">
      <c r="A673" s="211"/>
      <c r="B673" s="104"/>
      <c r="C673" s="201"/>
      <c r="D673" s="104"/>
      <c r="E673" s="104"/>
      <c r="F673" s="104"/>
      <c r="G673" s="104"/>
      <c r="H673" s="104"/>
    </row>
    <row r="674" spans="1:8" ht="35.1" customHeight="1">
      <c r="A674" s="211"/>
      <c r="B674" s="104"/>
      <c r="C674" s="201"/>
      <c r="D674" s="104"/>
      <c r="E674" s="104"/>
      <c r="F674" s="104"/>
      <c r="G674" s="104"/>
      <c r="H674" s="104"/>
    </row>
    <row r="675" spans="1:8" ht="35.1" customHeight="1">
      <c r="A675" s="211"/>
      <c r="B675" s="104"/>
      <c r="C675" s="201"/>
      <c r="D675" s="104"/>
      <c r="E675" s="104"/>
      <c r="F675" s="104"/>
      <c r="G675" s="104"/>
      <c r="H675" s="104"/>
    </row>
    <row r="676" spans="1:8" ht="35.1" customHeight="1">
      <c r="A676" s="211"/>
      <c r="B676" s="104"/>
      <c r="C676" s="201"/>
      <c r="D676" s="104"/>
      <c r="E676" s="104"/>
      <c r="F676" s="104"/>
      <c r="G676" s="104"/>
      <c r="H676" s="104"/>
    </row>
    <row r="677" spans="1:8" ht="35.1" customHeight="1">
      <c r="A677" s="211"/>
      <c r="B677" s="104"/>
      <c r="C677" s="201"/>
      <c r="D677" s="104"/>
      <c r="E677" s="104"/>
      <c r="F677" s="104"/>
      <c r="G677" s="104"/>
      <c r="H677" s="104"/>
    </row>
    <row r="678" spans="1:8" ht="35.1" customHeight="1">
      <c r="A678" s="211"/>
      <c r="B678" s="104"/>
      <c r="C678" s="201"/>
      <c r="D678" s="104"/>
      <c r="E678" s="104"/>
      <c r="F678" s="104"/>
      <c r="G678" s="104"/>
      <c r="H678" s="104"/>
    </row>
    <row r="679" spans="1:8" ht="35.1" customHeight="1">
      <c r="A679" s="211"/>
      <c r="B679" s="104"/>
      <c r="C679" s="201"/>
      <c r="D679" s="104"/>
      <c r="E679" s="104"/>
      <c r="F679" s="104"/>
      <c r="G679" s="104"/>
      <c r="H679" s="104"/>
    </row>
    <row r="680" spans="1:8" ht="35.1" customHeight="1">
      <c r="A680" s="211"/>
      <c r="B680" s="104"/>
      <c r="C680" s="201"/>
      <c r="D680" s="104"/>
      <c r="E680" s="104"/>
      <c r="F680" s="104"/>
      <c r="G680" s="104"/>
      <c r="H680" s="104"/>
    </row>
    <row r="681" spans="1:8" ht="35.1" customHeight="1">
      <c r="A681" s="211"/>
      <c r="B681" s="104"/>
      <c r="C681" s="201"/>
      <c r="D681" s="104"/>
      <c r="E681" s="104"/>
      <c r="F681" s="104"/>
      <c r="G681" s="104"/>
      <c r="H681" s="104"/>
    </row>
    <row r="682" spans="1:8" ht="35.1" customHeight="1">
      <c r="A682" s="211"/>
      <c r="B682" s="104"/>
      <c r="C682" s="201"/>
      <c r="D682" s="104"/>
      <c r="E682" s="104"/>
      <c r="F682" s="104"/>
      <c r="G682" s="104"/>
      <c r="H682" s="104"/>
    </row>
    <row r="683" spans="1:8" ht="35.1" customHeight="1">
      <c r="A683" s="211"/>
      <c r="B683" s="104"/>
      <c r="C683" s="201"/>
      <c r="D683" s="104"/>
      <c r="E683" s="104"/>
      <c r="F683" s="104"/>
      <c r="G683" s="104"/>
      <c r="H683" s="104"/>
    </row>
    <row r="684" spans="1:8" ht="35.1" customHeight="1">
      <c r="A684" s="211"/>
      <c r="B684" s="104"/>
      <c r="C684" s="201"/>
      <c r="D684" s="104"/>
      <c r="E684" s="104"/>
      <c r="F684" s="104"/>
      <c r="G684" s="104"/>
      <c r="H684" s="104"/>
    </row>
    <row r="685" spans="1:8" ht="35.1" customHeight="1">
      <c r="A685" s="211"/>
      <c r="B685" s="104"/>
      <c r="C685" s="201"/>
      <c r="D685" s="104"/>
      <c r="E685" s="104"/>
      <c r="F685" s="104"/>
      <c r="G685" s="104"/>
      <c r="H685" s="104"/>
    </row>
    <row r="686" spans="1:8" ht="35.1" customHeight="1">
      <c r="A686" s="211"/>
      <c r="B686" s="104"/>
      <c r="C686" s="201"/>
      <c r="D686" s="104"/>
      <c r="E686" s="104"/>
      <c r="F686" s="104"/>
      <c r="G686" s="104"/>
      <c r="H686" s="104"/>
    </row>
    <row r="687" spans="1:8" ht="35.1" customHeight="1">
      <c r="A687" s="211"/>
      <c r="B687" s="104"/>
      <c r="C687" s="201"/>
      <c r="D687" s="104"/>
      <c r="E687" s="104"/>
      <c r="F687" s="104"/>
      <c r="G687" s="104"/>
      <c r="H687" s="104"/>
    </row>
    <row r="688" spans="1:8" ht="35.1" customHeight="1">
      <c r="A688" s="211"/>
      <c r="B688" s="104"/>
      <c r="C688" s="201"/>
      <c r="D688" s="104"/>
      <c r="E688" s="104"/>
      <c r="F688" s="104"/>
      <c r="G688" s="104"/>
      <c r="H688" s="104"/>
    </row>
    <row r="689" spans="1:8" ht="35.1" customHeight="1">
      <c r="A689" s="211"/>
      <c r="B689" s="104"/>
      <c r="C689" s="201"/>
      <c r="D689" s="104"/>
      <c r="E689" s="104"/>
      <c r="F689" s="104"/>
      <c r="G689" s="104"/>
      <c r="H689" s="104"/>
    </row>
    <row r="690" spans="1:8" ht="35.1" customHeight="1">
      <c r="A690" s="211"/>
      <c r="B690" s="104"/>
      <c r="C690" s="201"/>
      <c r="D690" s="104"/>
      <c r="E690" s="104"/>
      <c r="F690" s="104"/>
      <c r="G690" s="104"/>
      <c r="H690" s="104"/>
    </row>
    <row r="691" spans="1:8" ht="35.1" customHeight="1">
      <c r="A691" s="211"/>
      <c r="B691" s="104"/>
      <c r="C691" s="201"/>
      <c r="D691" s="104"/>
      <c r="E691" s="104"/>
      <c r="F691" s="104"/>
      <c r="G691" s="104"/>
      <c r="H691" s="104"/>
    </row>
    <row r="692" spans="1:8" ht="35.1" customHeight="1">
      <c r="A692" s="211"/>
      <c r="B692" s="104"/>
      <c r="C692" s="201"/>
      <c r="D692" s="104"/>
      <c r="E692" s="104"/>
      <c r="F692" s="104"/>
      <c r="G692" s="104"/>
      <c r="H692" s="104"/>
    </row>
    <row r="693" spans="1:8" ht="35.1" customHeight="1">
      <c r="A693" s="211"/>
      <c r="B693" s="104"/>
      <c r="C693" s="201"/>
      <c r="D693" s="104"/>
      <c r="E693" s="104"/>
      <c r="F693" s="104"/>
      <c r="G693" s="104"/>
      <c r="H693" s="104"/>
    </row>
    <row r="694" spans="1:8" ht="35.1" customHeight="1">
      <c r="A694" s="211"/>
      <c r="B694" s="104"/>
      <c r="C694" s="201"/>
      <c r="D694" s="104"/>
      <c r="E694" s="104"/>
      <c r="F694" s="104"/>
      <c r="G694" s="104"/>
      <c r="H694" s="104"/>
    </row>
    <row r="695" spans="1:8" ht="35.1" customHeight="1">
      <c r="A695" s="211"/>
      <c r="B695" s="104"/>
      <c r="C695" s="201"/>
      <c r="D695" s="104"/>
      <c r="E695" s="104"/>
      <c r="F695" s="104"/>
      <c r="G695" s="104"/>
      <c r="H695" s="104"/>
    </row>
    <row r="696" spans="1:8" ht="35.1" customHeight="1">
      <c r="A696" s="211"/>
      <c r="B696" s="104"/>
      <c r="C696" s="201"/>
      <c r="D696" s="104"/>
      <c r="E696" s="104"/>
      <c r="F696" s="104"/>
      <c r="G696" s="104"/>
      <c r="H696" s="104"/>
    </row>
    <row r="697" spans="1:8" ht="35.1" customHeight="1">
      <c r="A697" s="211"/>
      <c r="B697" s="104"/>
      <c r="C697" s="201"/>
      <c r="D697" s="104"/>
      <c r="E697" s="104"/>
      <c r="F697" s="104"/>
      <c r="G697" s="104"/>
      <c r="H697" s="104"/>
    </row>
    <row r="698" spans="1:8" ht="35.1" customHeight="1">
      <c r="A698" s="211"/>
      <c r="B698" s="104"/>
      <c r="C698" s="201"/>
      <c r="D698" s="104"/>
      <c r="E698" s="104"/>
      <c r="F698" s="104"/>
      <c r="G698" s="104"/>
      <c r="H698" s="104"/>
    </row>
    <row r="699" spans="1:8" ht="35.1" customHeight="1">
      <c r="A699" s="211"/>
      <c r="B699" s="104"/>
      <c r="C699" s="201"/>
      <c r="D699" s="104"/>
      <c r="E699" s="104"/>
      <c r="F699" s="104"/>
      <c r="G699" s="104"/>
      <c r="H699" s="104"/>
    </row>
    <row r="700" spans="1:8" ht="35.1" customHeight="1">
      <c r="A700" s="211"/>
      <c r="B700" s="104"/>
      <c r="C700" s="201"/>
      <c r="D700" s="104"/>
      <c r="E700" s="104"/>
      <c r="F700" s="104"/>
      <c r="G700" s="104"/>
      <c r="H700" s="104"/>
    </row>
    <row r="701" spans="1:8" ht="35.1" customHeight="1">
      <c r="A701" s="211"/>
      <c r="B701" s="104"/>
      <c r="C701" s="201"/>
      <c r="D701" s="104"/>
      <c r="E701" s="104"/>
      <c r="F701" s="104"/>
      <c r="G701" s="104"/>
      <c r="H701" s="104"/>
    </row>
    <row r="702" spans="1:8" ht="35.1" customHeight="1">
      <c r="A702" s="211"/>
      <c r="B702" s="104"/>
      <c r="C702" s="201"/>
      <c r="D702" s="104"/>
      <c r="E702" s="104"/>
      <c r="F702" s="104"/>
      <c r="G702" s="104"/>
      <c r="H702" s="104"/>
    </row>
    <row r="703" spans="1:8" ht="35.1" customHeight="1">
      <c r="A703" s="211"/>
      <c r="B703" s="104"/>
      <c r="C703" s="201"/>
      <c r="D703" s="104"/>
      <c r="E703" s="104"/>
      <c r="F703" s="104"/>
      <c r="G703" s="104"/>
      <c r="H703" s="104"/>
    </row>
    <row r="704" spans="1:8" ht="35.1" customHeight="1">
      <c r="A704" s="211"/>
      <c r="B704" s="104"/>
      <c r="C704" s="201"/>
      <c r="D704" s="104"/>
      <c r="E704" s="104"/>
      <c r="F704" s="104"/>
      <c r="G704" s="104"/>
      <c r="H704" s="104"/>
    </row>
    <row r="705" spans="1:8" ht="35.1" customHeight="1">
      <c r="A705" s="211"/>
      <c r="B705" s="104"/>
      <c r="C705" s="201"/>
      <c r="D705" s="104"/>
      <c r="E705" s="104"/>
      <c r="F705" s="104"/>
      <c r="G705" s="104"/>
      <c r="H705" s="104"/>
    </row>
    <row r="706" spans="1:8" ht="35.1" customHeight="1">
      <c r="A706" s="211"/>
      <c r="B706" s="104"/>
      <c r="C706" s="201"/>
      <c r="D706" s="104"/>
      <c r="E706" s="104"/>
      <c r="F706" s="104"/>
      <c r="G706" s="104"/>
      <c r="H706" s="104"/>
    </row>
    <row r="707" spans="1:8" ht="35.1" customHeight="1">
      <c r="A707" s="211"/>
      <c r="B707" s="104"/>
      <c r="C707" s="201"/>
      <c r="D707" s="104"/>
      <c r="E707" s="104"/>
      <c r="F707" s="104"/>
      <c r="G707" s="104"/>
      <c r="H707" s="104"/>
    </row>
    <row r="708" spans="1:8" ht="35.1" customHeight="1">
      <c r="A708" s="211"/>
      <c r="B708" s="104"/>
      <c r="C708" s="201"/>
      <c r="D708" s="104"/>
      <c r="E708" s="104"/>
      <c r="F708" s="104"/>
      <c r="G708" s="104"/>
      <c r="H708" s="104"/>
    </row>
    <row r="709" spans="1:8" ht="35.1" customHeight="1">
      <c r="A709" s="211"/>
      <c r="B709" s="104"/>
      <c r="C709" s="201"/>
      <c r="D709" s="104"/>
      <c r="E709" s="104"/>
      <c r="F709" s="104"/>
      <c r="G709" s="104"/>
      <c r="H709" s="104"/>
    </row>
    <row r="710" spans="1:8" ht="35.1" customHeight="1">
      <c r="A710" s="211"/>
      <c r="B710" s="104"/>
      <c r="C710" s="201"/>
      <c r="D710" s="104"/>
      <c r="E710" s="104"/>
      <c r="F710" s="104"/>
      <c r="G710" s="104"/>
      <c r="H710" s="104"/>
    </row>
    <row r="711" spans="1:8" ht="35.1" customHeight="1">
      <c r="A711" s="211"/>
      <c r="B711" s="104"/>
      <c r="C711" s="201"/>
      <c r="D711" s="104"/>
      <c r="E711" s="104"/>
      <c r="F711" s="104"/>
      <c r="G711" s="104"/>
      <c r="H711" s="104"/>
    </row>
    <row r="712" spans="1:8" ht="35.1" customHeight="1">
      <c r="A712" s="211"/>
      <c r="B712" s="104"/>
      <c r="C712" s="201"/>
      <c r="D712" s="104"/>
      <c r="E712" s="104"/>
      <c r="F712" s="104"/>
      <c r="G712" s="104"/>
      <c r="H712" s="104"/>
    </row>
    <row r="713" spans="1:8" ht="35.1" customHeight="1">
      <c r="A713" s="211"/>
      <c r="B713" s="104"/>
      <c r="C713" s="201"/>
      <c r="D713" s="104"/>
      <c r="E713" s="104"/>
      <c r="F713" s="104"/>
      <c r="G713" s="104"/>
      <c r="H713" s="104"/>
    </row>
    <row r="714" spans="1:8" ht="35.1" customHeight="1">
      <c r="A714" s="211"/>
      <c r="B714" s="104"/>
      <c r="C714" s="201"/>
      <c r="D714" s="104"/>
      <c r="E714" s="104"/>
      <c r="F714" s="104"/>
      <c r="G714" s="104"/>
      <c r="H714" s="104"/>
    </row>
    <row r="715" spans="1:8" ht="35.1" customHeight="1">
      <c r="A715" s="211"/>
      <c r="B715" s="104"/>
      <c r="C715" s="201"/>
      <c r="D715" s="104"/>
      <c r="E715" s="104"/>
      <c r="F715" s="104"/>
      <c r="G715" s="104"/>
      <c r="H715" s="104"/>
    </row>
    <row r="716" spans="1:8" ht="35.1" customHeight="1">
      <c r="A716" s="211"/>
      <c r="B716" s="104"/>
      <c r="C716" s="201"/>
      <c r="D716" s="104"/>
      <c r="E716" s="104"/>
      <c r="F716" s="104"/>
      <c r="G716" s="104"/>
      <c r="H716" s="104"/>
    </row>
    <row r="717" spans="1:8" ht="35.1" customHeight="1">
      <c r="A717" s="211"/>
      <c r="B717" s="104"/>
      <c r="C717" s="201"/>
      <c r="D717" s="104"/>
      <c r="E717" s="104"/>
      <c r="F717" s="104"/>
      <c r="G717" s="104"/>
      <c r="H717" s="104"/>
    </row>
    <row r="718" spans="1:8" ht="35.1" customHeight="1">
      <c r="A718" s="211"/>
      <c r="B718" s="104"/>
      <c r="C718" s="201"/>
      <c r="D718" s="104"/>
      <c r="E718" s="104"/>
      <c r="F718" s="104"/>
      <c r="G718" s="104"/>
      <c r="H718" s="104"/>
    </row>
    <row r="719" spans="1:8" ht="35.1" customHeight="1">
      <c r="A719" s="211"/>
      <c r="B719" s="104"/>
      <c r="C719" s="201"/>
      <c r="D719" s="104"/>
      <c r="E719" s="104"/>
      <c r="F719" s="104"/>
      <c r="G719" s="104"/>
      <c r="H719" s="104"/>
    </row>
    <row r="720" spans="1:8" ht="35.1" customHeight="1">
      <c r="A720" s="211"/>
      <c r="B720" s="104"/>
      <c r="C720" s="201"/>
      <c r="D720" s="104"/>
      <c r="E720" s="104"/>
      <c r="F720" s="104"/>
      <c r="G720" s="104"/>
      <c r="H720" s="104"/>
    </row>
    <row r="721" spans="1:8" ht="35.1" customHeight="1">
      <c r="A721" s="211"/>
      <c r="B721" s="104"/>
      <c r="C721" s="201"/>
      <c r="D721" s="104"/>
      <c r="E721" s="104"/>
      <c r="F721" s="104"/>
      <c r="G721" s="104"/>
      <c r="H721" s="104"/>
    </row>
    <row r="722" spans="1:8" ht="35.1" customHeight="1">
      <c r="A722" s="211"/>
      <c r="B722" s="104"/>
      <c r="C722" s="201"/>
      <c r="D722" s="104"/>
      <c r="E722" s="104"/>
      <c r="F722" s="104"/>
      <c r="G722" s="104"/>
      <c r="H722" s="104"/>
    </row>
    <row r="723" spans="1:8" ht="35.1" customHeight="1">
      <c r="A723" s="211"/>
      <c r="B723" s="104"/>
      <c r="C723" s="201"/>
      <c r="D723" s="104"/>
      <c r="E723" s="104"/>
      <c r="F723" s="104"/>
      <c r="G723" s="104"/>
      <c r="H723" s="104"/>
    </row>
    <row r="724" spans="1:8" ht="35.1" customHeight="1">
      <c r="A724" s="211"/>
      <c r="B724" s="104"/>
      <c r="C724" s="201"/>
      <c r="D724" s="104"/>
      <c r="E724" s="104"/>
      <c r="F724" s="104"/>
      <c r="G724" s="104"/>
      <c r="H724" s="104"/>
    </row>
    <row r="725" spans="1:8" ht="35.1" customHeight="1">
      <c r="A725" s="211"/>
      <c r="B725" s="104"/>
      <c r="C725" s="201"/>
      <c r="D725" s="104"/>
      <c r="E725" s="104"/>
      <c r="F725" s="104"/>
      <c r="G725" s="104"/>
      <c r="H725" s="104"/>
    </row>
    <row r="726" spans="1:8" ht="35.1" customHeight="1">
      <c r="A726" s="211"/>
      <c r="B726" s="104"/>
      <c r="C726" s="201"/>
      <c r="D726" s="104"/>
      <c r="E726" s="104"/>
      <c r="F726" s="104"/>
      <c r="G726" s="104"/>
      <c r="H726" s="104"/>
    </row>
    <row r="727" spans="1:8" ht="35.1" customHeight="1">
      <c r="A727" s="211"/>
      <c r="B727" s="104"/>
      <c r="C727" s="201"/>
      <c r="D727" s="104"/>
      <c r="E727" s="104"/>
      <c r="F727" s="104"/>
      <c r="G727" s="104"/>
      <c r="H727" s="104"/>
    </row>
    <row r="728" spans="1:8" ht="35.1" customHeight="1">
      <c r="A728" s="211"/>
      <c r="B728" s="104"/>
      <c r="C728" s="201"/>
      <c r="D728" s="104"/>
      <c r="E728" s="104"/>
      <c r="F728" s="104"/>
      <c r="G728" s="104"/>
      <c r="H728" s="104"/>
    </row>
    <row r="729" spans="1:8" ht="35.1" customHeight="1">
      <c r="A729" s="211"/>
      <c r="B729" s="104"/>
      <c r="C729" s="201"/>
      <c r="D729" s="104"/>
      <c r="E729" s="104"/>
      <c r="F729" s="104"/>
      <c r="G729" s="104"/>
      <c r="H729" s="104"/>
    </row>
    <row r="730" spans="1:8" ht="35.1" customHeight="1">
      <c r="A730" s="211"/>
      <c r="B730" s="104"/>
      <c r="C730" s="201"/>
      <c r="D730" s="104"/>
      <c r="E730" s="104"/>
      <c r="F730" s="104"/>
      <c r="G730" s="104"/>
      <c r="H730" s="104"/>
    </row>
    <row r="731" spans="1:8" ht="35.1" customHeight="1">
      <c r="A731" s="211"/>
      <c r="B731" s="104"/>
      <c r="C731" s="201"/>
      <c r="D731" s="104"/>
      <c r="E731" s="104"/>
      <c r="F731" s="104"/>
      <c r="G731" s="104"/>
      <c r="H731" s="104"/>
    </row>
    <row r="732" spans="1:8" ht="35.1" customHeight="1">
      <c r="A732" s="211"/>
      <c r="B732" s="104"/>
      <c r="C732" s="201"/>
      <c r="D732" s="104"/>
      <c r="E732" s="104"/>
      <c r="F732" s="104"/>
      <c r="G732" s="104"/>
      <c r="H732" s="104"/>
    </row>
    <row r="733" spans="1:8" ht="35.1" customHeight="1">
      <c r="A733" s="211"/>
      <c r="B733" s="104"/>
      <c r="C733" s="201"/>
      <c r="D733" s="104"/>
      <c r="E733" s="104"/>
      <c r="F733" s="104"/>
      <c r="G733" s="104"/>
      <c r="H733" s="104"/>
    </row>
    <row r="734" spans="1:8" ht="35.1" customHeight="1">
      <c r="A734" s="211"/>
      <c r="B734" s="104"/>
      <c r="C734" s="201"/>
      <c r="D734" s="104"/>
      <c r="E734" s="104"/>
      <c r="F734" s="104"/>
      <c r="G734" s="104"/>
      <c r="H734" s="104"/>
    </row>
    <row r="735" spans="1:8" ht="35.1" customHeight="1">
      <c r="A735" s="211"/>
      <c r="B735" s="104"/>
      <c r="C735" s="201"/>
      <c r="D735" s="104"/>
      <c r="E735" s="104"/>
      <c r="F735" s="104"/>
      <c r="G735" s="104"/>
      <c r="H735" s="104"/>
    </row>
    <row r="736" spans="1:8" ht="35.1" customHeight="1">
      <c r="A736" s="211"/>
      <c r="B736" s="104"/>
      <c r="C736" s="201"/>
      <c r="D736" s="104"/>
      <c r="E736" s="104"/>
      <c r="F736" s="104"/>
      <c r="G736" s="104"/>
      <c r="H736" s="104"/>
    </row>
    <row r="737" spans="1:8" ht="35.1" customHeight="1">
      <c r="A737" s="211"/>
      <c r="B737" s="104"/>
      <c r="C737" s="201"/>
      <c r="D737" s="104"/>
      <c r="E737" s="104"/>
      <c r="F737" s="104"/>
      <c r="G737" s="104"/>
      <c r="H737" s="104"/>
    </row>
    <row r="738" spans="1:8" ht="35.1" customHeight="1">
      <c r="A738" s="211"/>
      <c r="B738" s="104"/>
      <c r="C738" s="201"/>
      <c r="D738" s="104"/>
      <c r="E738" s="104"/>
      <c r="F738" s="104"/>
      <c r="G738" s="104"/>
      <c r="H738" s="104"/>
    </row>
    <row r="739" spans="1:8" ht="35.1" customHeight="1">
      <c r="A739" s="211"/>
      <c r="B739" s="104"/>
      <c r="C739" s="201"/>
      <c r="D739" s="104"/>
      <c r="E739" s="104"/>
      <c r="F739" s="104"/>
      <c r="G739" s="104"/>
      <c r="H739" s="104"/>
    </row>
    <row r="740" spans="1:8" ht="35.1" customHeight="1">
      <c r="A740" s="211"/>
      <c r="B740" s="104"/>
      <c r="C740" s="201"/>
      <c r="D740" s="104"/>
      <c r="E740" s="104"/>
      <c r="F740" s="104"/>
      <c r="G740" s="104"/>
      <c r="H740" s="104"/>
    </row>
    <row r="741" spans="1:8" ht="35.1" customHeight="1">
      <c r="A741" s="211"/>
      <c r="B741" s="104"/>
      <c r="C741" s="201"/>
      <c r="D741" s="104"/>
      <c r="E741" s="104"/>
      <c r="F741" s="104"/>
      <c r="G741" s="104"/>
      <c r="H741" s="104"/>
    </row>
    <row r="742" spans="1:8" ht="35.1" customHeight="1">
      <c r="A742" s="211"/>
      <c r="B742" s="104"/>
      <c r="C742" s="201"/>
      <c r="D742" s="104"/>
      <c r="E742" s="104"/>
      <c r="F742" s="104"/>
      <c r="G742" s="104"/>
      <c r="H742" s="104"/>
    </row>
    <row r="743" spans="1:8" ht="35.1" customHeight="1">
      <c r="A743" s="211"/>
      <c r="B743" s="104"/>
      <c r="C743" s="201"/>
      <c r="D743" s="104"/>
      <c r="E743" s="104"/>
      <c r="F743" s="104"/>
      <c r="G743" s="104"/>
      <c r="H743" s="104"/>
    </row>
    <row r="744" spans="1:8" ht="35.1" customHeight="1">
      <c r="A744" s="211"/>
      <c r="B744" s="104"/>
      <c r="C744" s="201"/>
      <c r="D744" s="104"/>
      <c r="E744" s="104"/>
      <c r="F744" s="104"/>
      <c r="G744" s="104"/>
      <c r="H744" s="104"/>
    </row>
    <row r="745" spans="1:8" ht="35.1" customHeight="1">
      <c r="A745" s="211"/>
      <c r="B745" s="104"/>
      <c r="C745" s="201"/>
      <c r="D745" s="104"/>
      <c r="E745" s="104"/>
      <c r="F745" s="104"/>
      <c r="G745" s="104"/>
      <c r="H745" s="104"/>
    </row>
    <row r="746" spans="1:8" ht="35.1" customHeight="1">
      <c r="A746" s="211"/>
      <c r="B746" s="104"/>
      <c r="C746" s="201"/>
      <c r="D746" s="104"/>
      <c r="E746" s="104"/>
      <c r="F746" s="104"/>
      <c r="G746" s="104"/>
      <c r="H746" s="104"/>
    </row>
    <row r="747" spans="1:8" ht="35.1" customHeight="1">
      <c r="A747" s="211"/>
      <c r="B747" s="104"/>
      <c r="C747" s="201"/>
      <c r="D747" s="104"/>
      <c r="E747" s="104"/>
      <c r="F747" s="104"/>
      <c r="G747" s="104"/>
      <c r="H747" s="104"/>
    </row>
    <row r="748" spans="1:8" ht="35.1" customHeight="1">
      <c r="A748" s="211"/>
      <c r="B748" s="104"/>
      <c r="C748" s="201"/>
      <c r="D748" s="104"/>
      <c r="E748" s="104"/>
      <c r="F748" s="104"/>
      <c r="G748" s="104"/>
      <c r="H748" s="104"/>
    </row>
    <row r="749" spans="1:8" ht="35.1" customHeight="1">
      <c r="A749" s="211"/>
      <c r="B749" s="104"/>
      <c r="C749" s="201"/>
      <c r="D749" s="104"/>
      <c r="E749" s="104"/>
      <c r="F749" s="104"/>
      <c r="G749" s="104"/>
      <c r="H749" s="104"/>
    </row>
    <row r="750" spans="1:8" ht="35.1" customHeight="1">
      <c r="A750" s="211"/>
      <c r="B750" s="104"/>
      <c r="C750" s="201"/>
      <c r="D750" s="104"/>
      <c r="E750" s="104"/>
      <c r="F750" s="104"/>
      <c r="G750" s="104"/>
      <c r="H750" s="104"/>
    </row>
    <row r="751" spans="1:8" ht="35.1" customHeight="1">
      <c r="A751" s="211"/>
      <c r="B751" s="104"/>
      <c r="C751" s="201"/>
      <c r="D751" s="104"/>
      <c r="E751" s="104"/>
      <c r="F751" s="104"/>
      <c r="G751" s="104"/>
      <c r="H751" s="104"/>
    </row>
    <row r="752" spans="1:8" ht="35.1" customHeight="1">
      <c r="A752" s="211"/>
      <c r="B752" s="104"/>
      <c r="C752" s="201"/>
      <c r="D752" s="104"/>
      <c r="E752" s="104"/>
      <c r="F752" s="104"/>
      <c r="G752" s="104"/>
      <c r="H752" s="104"/>
    </row>
    <row r="753" spans="1:8" ht="35.1" customHeight="1">
      <c r="A753" s="211"/>
      <c r="B753" s="104"/>
      <c r="C753" s="201"/>
      <c r="D753" s="104"/>
      <c r="E753" s="104"/>
      <c r="F753" s="104"/>
      <c r="G753" s="104"/>
      <c r="H753" s="104"/>
    </row>
    <row r="754" spans="1:8" ht="35.1" customHeight="1">
      <c r="A754" s="211"/>
      <c r="B754" s="104"/>
      <c r="C754" s="201"/>
      <c r="D754" s="104"/>
      <c r="E754" s="104"/>
      <c r="F754" s="104"/>
      <c r="G754" s="104"/>
      <c r="H754" s="104"/>
    </row>
    <row r="755" spans="1:8" ht="35.1" customHeight="1">
      <c r="A755" s="211"/>
      <c r="B755" s="104"/>
      <c r="C755" s="201"/>
      <c r="D755" s="104"/>
      <c r="E755" s="104"/>
      <c r="F755" s="104"/>
      <c r="G755" s="104"/>
      <c r="H755" s="104"/>
    </row>
    <row r="756" spans="1:8" ht="35.1" customHeight="1">
      <c r="A756" s="211"/>
      <c r="B756" s="104"/>
      <c r="C756" s="201"/>
      <c r="D756" s="104"/>
      <c r="E756" s="104"/>
      <c r="F756" s="104"/>
      <c r="G756" s="104"/>
      <c r="H756" s="104"/>
    </row>
    <row r="757" spans="1:8" ht="35.1" customHeight="1">
      <c r="A757" s="211"/>
      <c r="B757" s="104"/>
      <c r="C757" s="201"/>
      <c r="D757" s="104"/>
      <c r="E757" s="104"/>
      <c r="F757" s="104"/>
      <c r="G757" s="104"/>
      <c r="H757" s="104"/>
    </row>
    <row r="758" spans="1:8" ht="35.1" customHeight="1">
      <c r="A758" s="211"/>
      <c r="B758" s="104"/>
      <c r="C758" s="201"/>
      <c r="D758" s="104"/>
      <c r="E758" s="104"/>
      <c r="F758" s="104"/>
      <c r="G758" s="104"/>
      <c r="H758" s="104"/>
    </row>
    <row r="759" spans="1:8" ht="35.1" customHeight="1">
      <c r="A759" s="211"/>
      <c r="B759" s="104"/>
      <c r="C759" s="201"/>
      <c r="D759" s="104"/>
      <c r="E759" s="104"/>
      <c r="F759" s="104"/>
      <c r="G759" s="104"/>
      <c r="H759" s="104"/>
    </row>
    <row r="760" spans="1:8" ht="35.1" customHeight="1">
      <c r="A760" s="211"/>
      <c r="B760" s="104"/>
      <c r="C760" s="201"/>
      <c r="D760" s="104"/>
      <c r="E760" s="104"/>
      <c r="F760" s="104"/>
      <c r="G760" s="104"/>
      <c r="H760" s="104"/>
    </row>
    <row r="761" spans="1:8" ht="35.1" customHeight="1">
      <c r="A761" s="211"/>
      <c r="B761" s="104"/>
      <c r="C761" s="201"/>
      <c r="D761" s="104"/>
      <c r="E761" s="104"/>
      <c r="F761" s="104"/>
      <c r="G761" s="104"/>
      <c r="H761" s="104"/>
    </row>
    <row r="762" spans="1:8" ht="35.1" customHeight="1">
      <c r="A762" s="211"/>
      <c r="B762" s="104"/>
      <c r="C762" s="201"/>
      <c r="D762" s="104"/>
      <c r="E762" s="104"/>
      <c r="F762" s="104"/>
      <c r="G762" s="104"/>
      <c r="H762" s="104"/>
    </row>
    <row r="763" spans="1:8" ht="35.1" customHeight="1">
      <c r="A763" s="211"/>
      <c r="B763" s="104"/>
      <c r="C763" s="201"/>
      <c r="D763" s="104"/>
      <c r="E763" s="104"/>
      <c r="F763" s="104"/>
      <c r="G763" s="104"/>
      <c r="H763" s="104"/>
    </row>
    <row r="764" spans="1:8" ht="35.1" customHeight="1">
      <c r="A764" s="211"/>
      <c r="B764" s="104"/>
      <c r="C764" s="201"/>
      <c r="D764" s="104"/>
      <c r="E764" s="104"/>
      <c r="F764" s="104"/>
      <c r="G764" s="104"/>
      <c r="H764" s="104"/>
    </row>
    <row r="765" spans="1:8" ht="35.1" customHeight="1">
      <c r="A765" s="211"/>
      <c r="B765" s="104"/>
      <c r="C765" s="201"/>
      <c r="D765" s="104"/>
      <c r="E765" s="104"/>
      <c r="F765" s="104"/>
      <c r="G765" s="104"/>
      <c r="H765" s="104"/>
    </row>
    <row r="766" spans="1:8" ht="35.1" customHeight="1">
      <c r="A766" s="211"/>
      <c r="B766" s="104"/>
      <c r="C766" s="201"/>
      <c r="D766" s="104"/>
      <c r="E766" s="104"/>
      <c r="F766" s="104"/>
      <c r="G766" s="104"/>
      <c r="H766" s="104"/>
    </row>
    <row r="767" spans="1:8" ht="35.1" customHeight="1">
      <c r="A767" s="211"/>
      <c r="B767" s="104"/>
      <c r="C767" s="201"/>
      <c r="D767" s="104"/>
      <c r="E767" s="104"/>
      <c r="F767" s="104"/>
      <c r="G767" s="104"/>
      <c r="H767" s="104"/>
    </row>
    <row r="768" spans="1:8" ht="35.1" customHeight="1">
      <c r="A768" s="211"/>
      <c r="B768" s="104"/>
      <c r="C768" s="201"/>
      <c r="D768" s="104"/>
      <c r="E768" s="104"/>
      <c r="F768" s="104"/>
      <c r="G768" s="104"/>
      <c r="H768" s="104"/>
    </row>
    <row r="769" spans="1:8" ht="35.1" customHeight="1">
      <c r="A769" s="211"/>
      <c r="B769" s="104"/>
      <c r="C769" s="201"/>
      <c r="D769" s="104"/>
      <c r="E769" s="104"/>
      <c r="F769" s="104"/>
      <c r="G769" s="104"/>
      <c r="H769" s="104"/>
    </row>
    <row r="770" spans="1:8" ht="35.1" customHeight="1">
      <c r="A770" s="211"/>
      <c r="B770" s="104"/>
      <c r="C770" s="201"/>
      <c r="D770" s="104"/>
      <c r="E770" s="104"/>
      <c r="F770" s="104"/>
      <c r="G770" s="104"/>
      <c r="H770" s="104"/>
    </row>
    <row r="771" spans="1:8" ht="35.1" customHeight="1">
      <c r="A771" s="211"/>
      <c r="B771" s="104"/>
      <c r="C771" s="201"/>
      <c r="D771" s="104"/>
      <c r="E771" s="104"/>
      <c r="F771" s="104"/>
      <c r="G771" s="104"/>
      <c r="H771" s="104"/>
    </row>
    <row r="772" spans="1:8" ht="35.1" customHeight="1">
      <c r="A772" s="211"/>
      <c r="B772" s="104"/>
      <c r="C772" s="201"/>
      <c r="D772" s="104"/>
      <c r="E772" s="104"/>
      <c r="F772" s="104"/>
      <c r="G772" s="104"/>
      <c r="H772" s="104"/>
    </row>
    <row r="773" spans="1:8" ht="35.1" customHeight="1">
      <c r="A773" s="211"/>
      <c r="B773" s="104"/>
      <c r="C773" s="201"/>
      <c r="D773" s="104"/>
      <c r="E773" s="104"/>
      <c r="F773" s="104"/>
      <c r="G773" s="104"/>
      <c r="H773" s="104"/>
    </row>
    <row r="774" spans="1:8" ht="35.1" customHeight="1">
      <c r="A774" s="211"/>
      <c r="B774" s="104"/>
      <c r="C774" s="201"/>
      <c r="D774" s="104"/>
      <c r="E774" s="104"/>
      <c r="F774" s="104"/>
      <c r="G774" s="104"/>
      <c r="H774" s="104"/>
    </row>
    <row r="775" spans="1:8" ht="35.1" customHeight="1">
      <c r="A775" s="211"/>
      <c r="B775" s="104"/>
      <c r="C775" s="201"/>
      <c r="D775" s="104"/>
      <c r="E775" s="104"/>
      <c r="F775" s="104"/>
      <c r="G775" s="104"/>
      <c r="H775" s="104"/>
    </row>
    <row r="776" spans="1:8" ht="35.1" customHeight="1">
      <c r="A776" s="211"/>
      <c r="B776" s="104"/>
      <c r="C776" s="201"/>
      <c r="D776" s="104"/>
      <c r="E776" s="104"/>
      <c r="F776" s="104"/>
      <c r="G776" s="104"/>
      <c r="H776" s="104"/>
    </row>
    <row r="777" spans="1:8" ht="35.1" customHeight="1">
      <c r="A777" s="211"/>
      <c r="B777" s="104"/>
      <c r="C777" s="201"/>
      <c r="D777" s="104"/>
      <c r="E777" s="104"/>
      <c r="F777" s="104"/>
      <c r="G777" s="104"/>
      <c r="H777" s="104"/>
    </row>
    <row r="778" spans="1:8" ht="35.1" customHeight="1">
      <c r="A778" s="211"/>
      <c r="B778" s="104"/>
      <c r="C778" s="201"/>
      <c r="D778" s="104"/>
      <c r="E778" s="104"/>
      <c r="F778" s="104"/>
      <c r="G778" s="104"/>
      <c r="H778" s="104"/>
    </row>
    <row r="779" spans="1:8" ht="35.1" customHeight="1">
      <c r="A779" s="211"/>
      <c r="B779" s="104"/>
      <c r="C779" s="201"/>
      <c r="D779" s="104"/>
      <c r="E779" s="104"/>
      <c r="F779" s="104"/>
      <c r="G779" s="104"/>
      <c r="H779" s="104"/>
    </row>
    <row r="780" spans="1:8" ht="35.1" customHeight="1">
      <c r="A780" s="211"/>
      <c r="B780" s="104"/>
      <c r="C780" s="201"/>
      <c r="D780" s="104"/>
      <c r="E780" s="104"/>
      <c r="F780" s="104"/>
      <c r="G780" s="104"/>
      <c r="H780" s="104"/>
    </row>
    <row r="781" spans="1:8" ht="35.1" customHeight="1">
      <c r="A781" s="211"/>
      <c r="B781" s="104"/>
      <c r="C781" s="201"/>
      <c r="D781" s="104"/>
      <c r="E781" s="104"/>
      <c r="F781" s="104"/>
      <c r="G781" s="104"/>
      <c r="H781" s="104"/>
    </row>
    <row r="782" spans="1:8" ht="35.1" customHeight="1">
      <c r="A782" s="211"/>
      <c r="B782" s="104"/>
      <c r="C782" s="201"/>
      <c r="D782" s="104"/>
      <c r="E782" s="104"/>
      <c r="F782" s="104"/>
      <c r="G782" s="104"/>
      <c r="H782" s="104"/>
    </row>
    <row r="783" spans="1:8" ht="35.1" customHeight="1">
      <c r="A783" s="211"/>
      <c r="B783" s="104"/>
      <c r="C783" s="201"/>
      <c r="D783" s="104"/>
      <c r="E783" s="104"/>
      <c r="F783" s="104"/>
      <c r="G783" s="104"/>
      <c r="H783" s="104"/>
    </row>
    <row r="784" spans="1:8" ht="35.1" customHeight="1">
      <c r="A784" s="211"/>
      <c r="B784" s="104"/>
      <c r="C784" s="201"/>
      <c r="D784" s="104"/>
      <c r="E784" s="104"/>
      <c r="F784" s="104"/>
      <c r="G784" s="104"/>
      <c r="H784" s="104"/>
    </row>
    <row r="785" spans="1:8" ht="35.1" customHeight="1">
      <c r="A785" s="211"/>
      <c r="B785" s="104"/>
      <c r="C785" s="201"/>
      <c r="D785" s="104"/>
      <c r="E785" s="104"/>
      <c r="F785" s="104"/>
      <c r="G785" s="104"/>
      <c r="H785" s="104"/>
    </row>
    <row r="786" spans="1:8" ht="35.1" customHeight="1">
      <c r="A786" s="211"/>
      <c r="B786" s="104"/>
      <c r="C786" s="201"/>
      <c r="D786" s="104"/>
      <c r="E786" s="104"/>
      <c r="F786" s="104"/>
      <c r="G786" s="104"/>
      <c r="H786" s="104"/>
    </row>
    <row r="787" spans="1:8" ht="35.1" customHeight="1">
      <c r="A787" s="211"/>
      <c r="B787" s="104"/>
      <c r="C787" s="201"/>
      <c r="D787" s="104"/>
      <c r="E787" s="104"/>
      <c r="F787" s="104"/>
      <c r="G787" s="104"/>
      <c r="H787" s="104"/>
    </row>
    <row r="788" spans="1:8" ht="35.1" customHeight="1">
      <c r="A788" s="211"/>
      <c r="B788" s="104"/>
      <c r="C788" s="201"/>
      <c r="D788" s="104"/>
      <c r="E788" s="104"/>
      <c r="F788" s="104"/>
      <c r="G788" s="104"/>
      <c r="H788" s="104"/>
    </row>
    <row r="789" spans="1:8" ht="35.1" customHeight="1">
      <c r="A789" s="211"/>
      <c r="B789" s="104"/>
      <c r="C789" s="201"/>
      <c r="D789" s="104"/>
      <c r="E789" s="104"/>
      <c r="F789" s="104"/>
      <c r="G789" s="104"/>
      <c r="H789" s="104"/>
    </row>
    <row r="790" spans="1:8" ht="35.1" customHeight="1">
      <c r="A790" s="211"/>
      <c r="B790" s="104"/>
      <c r="C790" s="201"/>
      <c r="D790" s="104"/>
      <c r="E790" s="104"/>
      <c r="F790" s="104"/>
      <c r="G790" s="104"/>
      <c r="H790" s="104"/>
    </row>
    <row r="791" spans="1:8" ht="35.1" customHeight="1">
      <c r="A791" s="211"/>
      <c r="B791" s="104"/>
      <c r="C791" s="201"/>
      <c r="D791" s="104"/>
      <c r="E791" s="104"/>
      <c r="F791" s="104"/>
      <c r="G791" s="104"/>
      <c r="H791" s="104"/>
    </row>
    <row r="792" spans="1:8" ht="35.1" customHeight="1">
      <c r="A792" s="211"/>
      <c r="B792" s="104"/>
      <c r="C792" s="201"/>
      <c r="D792" s="104"/>
      <c r="E792" s="104"/>
      <c r="F792" s="104"/>
      <c r="G792" s="104"/>
      <c r="H792" s="104"/>
    </row>
    <row r="793" spans="1:8" ht="35.1" customHeight="1">
      <c r="A793" s="211"/>
      <c r="B793" s="104"/>
      <c r="C793" s="201"/>
      <c r="D793" s="104"/>
      <c r="E793" s="104"/>
      <c r="F793" s="104"/>
      <c r="G793" s="104"/>
      <c r="H793" s="104"/>
    </row>
    <row r="794" spans="1:8" ht="35.1" customHeight="1">
      <c r="A794" s="211"/>
      <c r="B794" s="104"/>
      <c r="C794" s="201"/>
      <c r="D794" s="104"/>
      <c r="E794" s="104"/>
      <c r="F794" s="104"/>
      <c r="G794" s="104"/>
      <c r="H794" s="104"/>
    </row>
    <row r="795" spans="1:8" ht="35.1" customHeight="1">
      <c r="A795" s="211"/>
      <c r="B795" s="104"/>
      <c r="C795" s="201"/>
      <c r="D795" s="104"/>
      <c r="E795" s="104"/>
      <c r="F795" s="104"/>
      <c r="G795" s="104"/>
      <c r="H795" s="104"/>
    </row>
    <row r="796" spans="1:8" ht="35.1" customHeight="1">
      <c r="A796" s="211"/>
      <c r="B796" s="104"/>
      <c r="C796" s="201"/>
      <c r="D796" s="104"/>
      <c r="E796" s="104"/>
      <c r="F796" s="104"/>
      <c r="G796" s="104"/>
      <c r="H796" s="104"/>
    </row>
    <row r="797" spans="1:8" ht="35.1" customHeight="1">
      <c r="A797" s="211"/>
      <c r="B797" s="104"/>
      <c r="C797" s="201"/>
      <c r="D797" s="104"/>
      <c r="E797" s="104"/>
      <c r="F797" s="104"/>
      <c r="G797" s="104"/>
      <c r="H797" s="104"/>
    </row>
    <row r="798" spans="1:8" ht="35.1" customHeight="1">
      <c r="A798" s="211"/>
      <c r="B798" s="104"/>
      <c r="C798" s="201"/>
      <c r="D798" s="104"/>
      <c r="E798" s="104"/>
      <c r="F798" s="104"/>
      <c r="G798" s="104"/>
      <c r="H798" s="104"/>
    </row>
    <row r="799" spans="1:8" ht="35.1" customHeight="1">
      <c r="A799" s="211"/>
      <c r="B799" s="104"/>
      <c r="C799" s="201"/>
      <c r="D799" s="104"/>
      <c r="E799" s="104"/>
      <c r="F799" s="104"/>
      <c r="G799" s="104"/>
      <c r="H799" s="104"/>
    </row>
    <row r="800" spans="1:8" ht="35.1" customHeight="1">
      <c r="A800" s="211"/>
      <c r="B800" s="104"/>
      <c r="C800" s="201"/>
      <c r="D800" s="104"/>
      <c r="E800" s="104"/>
      <c r="F800" s="104"/>
      <c r="G800" s="104"/>
      <c r="H800" s="104"/>
    </row>
    <row r="801" spans="1:8" ht="35.1" customHeight="1">
      <c r="A801" s="211"/>
      <c r="B801" s="104"/>
      <c r="C801" s="201"/>
      <c r="D801" s="104"/>
      <c r="E801" s="104"/>
      <c r="F801" s="104"/>
      <c r="G801" s="104"/>
      <c r="H801" s="104"/>
    </row>
    <row r="802" spans="1:8" ht="35.1" customHeight="1">
      <c r="A802" s="211"/>
      <c r="B802" s="104"/>
      <c r="C802" s="201"/>
      <c r="D802" s="104"/>
      <c r="E802" s="104"/>
      <c r="F802" s="104"/>
      <c r="G802" s="104"/>
      <c r="H802" s="104"/>
    </row>
    <row r="803" spans="1:8" ht="35.1" customHeight="1">
      <c r="A803" s="211"/>
      <c r="B803" s="104"/>
      <c r="C803" s="201"/>
      <c r="D803" s="104"/>
      <c r="E803" s="104"/>
      <c r="F803" s="104"/>
      <c r="G803" s="104"/>
      <c r="H803" s="104"/>
    </row>
    <row r="804" spans="1:8" ht="35.1" customHeight="1">
      <c r="A804" s="211"/>
      <c r="B804" s="104"/>
      <c r="C804" s="201"/>
      <c r="D804" s="104"/>
      <c r="E804" s="104"/>
      <c r="F804" s="104"/>
      <c r="G804" s="104"/>
      <c r="H804" s="104"/>
    </row>
    <row r="805" spans="1:8" ht="35.1" customHeight="1">
      <c r="A805" s="211"/>
      <c r="B805" s="104"/>
      <c r="C805" s="201"/>
      <c r="D805" s="104"/>
      <c r="E805" s="104"/>
      <c r="F805" s="104"/>
      <c r="G805" s="104"/>
      <c r="H805" s="104"/>
    </row>
    <row r="806" spans="1:8" ht="35.1" customHeight="1">
      <c r="A806" s="211"/>
      <c r="B806" s="104"/>
      <c r="C806" s="201"/>
      <c r="D806" s="104"/>
      <c r="E806" s="104"/>
      <c r="F806" s="104"/>
      <c r="G806" s="104"/>
      <c r="H806" s="104"/>
    </row>
    <row r="807" spans="1:8" ht="35.1" customHeight="1">
      <c r="A807" s="211"/>
      <c r="B807" s="104"/>
      <c r="C807" s="201"/>
      <c r="D807" s="104"/>
      <c r="E807" s="104"/>
      <c r="F807" s="104"/>
      <c r="G807" s="104"/>
      <c r="H807" s="104"/>
    </row>
    <row r="808" spans="1:8" ht="35.1" customHeight="1">
      <c r="A808" s="211"/>
      <c r="B808" s="104"/>
      <c r="C808" s="201"/>
      <c r="D808" s="104"/>
      <c r="E808" s="104"/>
      <c r="F808" s="104"/>
      <c r="G808" s="104"/>
      <c r="H808" s="104"/>
    </row>
    <row r="809" spans="1:8" ht="35.1" customHeight="1">
      <c r="A809" s="211"/>
      <c r="B809" s="104"/>
      <c r="C809" s="201"/>
      <c r="D809" s="104"/>
      <c r="E809" s="104"/>
      <c r="F809" s="104"/>
      <c r="G809" s="104"/>
      <c r="H809" s="104"/>
    </row>
    <row r="810" spans="1:8" ht="35.1" customHeight="1">
      <c r="A810" s="211"/>
      <c r="B810" s="104"/>
      <c r="C810" s="201"/>
      <c r="D810" s="104"/>
      <c r="E810" s="104"/>
      <c r="F810" s="104"/>
      <c r="G810" s="104"/>
      <c r="H810" s="104"/>
    </row>
    <row r="811" spans="1:8" ht="35.1" customHeight="1">
      <c r="A811" s="211"/>
      <c r="B811" s="104"/>
      <c r="C811" s="201"/>
      <c r="D811" s="104"/>
      <c r="E811" s="104"/>
      <c r="F811" s="104"/>
      <c r="G811" s="104"/>
      <c r="H811" s="104"/>
    </row>
    <row r="812" spans="1:8" ht="35.1" customHeight="1">
      <c r="A812" s="211"/>
      <c r="B812" s="104"/>
      <c r="C812" s="201"/>
      <c r="D812" s="104"/>
      <c r="E812" s="104"/>
      <c r="F812" s="104"/>
      <c r="G812" s="104"/>
      <c r="H812" s="104"/>
    </row>
    <row r="813" spans="1:8" ht="35.1" customHeight="1">
      <c r="A813" s="211"/>
      <c r="B813" s="104"/>
      <c r="C813" s="201"/>
      <c r="D813" s="104"/>
      <c r="E813" s="104"/>
      <c r="F813" s="104"/>
      <c r="G813" s="104"/>
      <c r="H813" s="104"/>
    </row>
    <row r="814" spans="1:8" ht="35.1" customHeight="1">
      <c r="A814" s="211"/>
      <c r="B814" s="104"/>
      <c r="C814" s="201"/>
      <c r="D814" s="104"/>
      <c r="E814" s="104"/>
      <c r="F814" s="104"/>
      <c r="G814" s="104"/>
      <c r="H814" s="104"/>
    </row>
    <row r="815" spans="1:8" ht="35.1" customHeight="1">
      <c r="A815" s="211"/>
      <c r="B815" s="104"/>
      <c r="C815" s="201"/>
      <c r="D815" s="104"/>
      <c r="E815" s="104"/>
      <c r="F815" s="104"/>
      <c r="G815" s="104"/>
      <c r="H815" s="104"/>
    </row>
    <row r="816" spans="1:8" ht="35.1" customHeight="1">
      <c r="A816" s="211"/>
      <c r="B816" s="104"/>
      <c r="C816" s="201"/>
      <c r="D816" s="104"/>
      <c r="E816" s="104"/>
      <c r="F816" s="104"/>
      <c r="G816" s="104"/>
      <c r="H816" s="104"/>
    </row>
    <row r="817" spans="1:8" ht="35.1" customHeight="1">
      <c r="A817" s="211"/>
      <c r="B817" s="104"/>
      <c r="C817" s="201"/>
      <c r="D817" s="104"/>
      <c r="E817" s="104"/>
      <c r="F817" s="104"/>
      <c r="G817" s="104"/>
      <c r="H817" s="104"/>
    </row>
    <row r="818" spans="1:8" ht="35.1" customHeight="1">
      <c r="A818" s="211"/>
      <c r="B818" s="104"/>
      <c r="C818" s="201"/>
      <c r="D818" s="104"/>
      <c r="E818" s="104"/>
      <c r="F818" s="104"/>
      <c r="G818" s="104"/>
      <c r="H818" s="104"/>
    </row>
    <row r="819" spans="1:8" ht="35.1" customHeight="1">
      <c r="A819" s="211"/>
      <c r="B819" s="104"/>
      <c r="C819" s="201"/>
      <c r="D819" s="104"/>
      <c r="E819" s="104"/>
      <c r="F819" s="104"/>
      <c r="G819" s="104"/>
      <c r="H819" s="104"/>
    </row>
    <row r="820" spans="1:8" ht="35.1" customHeight="1">
      <c r="A820" s="211"/>
      <c r="B820" s="104"/>
      <c r="C820" s="201"/>
      <c r="D820" s="104"/>
      <c r="E820" s="104"/>
      <c r="F820" s="104"/>
      <c r="G820" s="104"/>
      <c r="H820" s="104"/>
    </row>
    <row r="821" spans="1:8" ht="35.1" customHeight="1">
      <c r="A821" s="211"/>
      <c r="B821" s="104"/>
      <c r="C821" s="201"/>
      <c r="D821" s="104"/>
      <c r="E821" s="104"/>
      <c r="F821" s="104"/>
      <c r="G821" s="104"/>
      <c r="H821" s="104"/>
    </row>
    <row r="822" spans="1:8" ht="35.1" customHeight="1">
      <c r="A822" s="211"/>
      <c r="B822" s="104"/>
      <c r="C822" s="201"/>
      <c r="D822" s="104"/>
      <c r="E822" s="104"/>
      <c r="F822" s="104"/>
      <c r="G822" s="104"/>
      <c r="H822" s="104"/>
    </row>
    <row r="823" spans="1:8" ht="35.1" customHeight="1">
      <c r="A823" s="211"/>
      <c r="B823" s="104"/>
      <c r="C823" s="201"/>
      <c r="D823" s="104"/>
      <c r="E823" s="104"/>
      <c r="F823" s="104"/>
      <c r="G823" s="104"/>
      <c r="H823" s="104"/>
    </row>
    <row r="824" spans="1:8" ht="35.1" customHeight="1">
      <c r="A824" s="211"/>
      <c r="B824" s="104"/>
      <c r="C824" s="201"/>
      <c r="D824" s="104"/>
      <c r="E824" s="104"/>
      <c r="F824" s="104"/>
      <c r="G824" s="104"/>
      <c r="H824" s="104"/>
    </row>
    <row r="825" spans="1:8" ht="35.1" customHeight="1">
      <c r="A825" s="211"/>
      <c r="B825" s="104"/>
      <c r="C825" s="201"/>
      <c r="D825" s="104"/>
      <c r="E825" s="104"/>
      <c r="F825" s="104"/>
      <c r="G825" s="104"/>
      <c r="H825" s="104"/>
    </row>
    <row r="826" spans="1:8" ht="35.1" customHeight="1">
      <c r="A826" s="211"/>
      <c r="B826" s="104"/>
      <c r="C826" s="201"/>
      <c r="D826" s="104"/>
      <c r="E826" s="104"/>
      <c r="F826" s="104"/>
      <c r="G826" s="104"/>
      <c r="H826" s="104"/>
    </row>
    <row r="827" spans="1:8" ht="35.1" customHeight="1">
      <c r="A827" s="211"/>
      <c r="B827" s="104"/>
      <c r="C827" s="201"/>
      <c r="D827" s="104"/>
      <c r="E827" s="104"/>
      <c r="F827" s="104"/>
      <c r="G827" s="104"/>
      <c r="H827" s="104"/>
    </row>
    <row r="828" spans="1:8" ht="35.1" customHeight="1">
      <c r="A828" s="211"/>
      <c r="B828" s="104"/>
      <c r="C828" s="201"/>
      <c r="D828" s="104"/>
      <c r="E828" s="104"/>
      <c r="F828" s="104"/>
      <c r="G828" s="104"/>
      <c r="H828" s="104"/>
    </row>
    <row r="829" spans="1:8" ht="35.1" customHeight="1">
      <c r="A829" s="211"/>
      <c r="B829" s="104"/>
      <c r="C829" s="201"/>
      <c r="D829" s="104"/>
      <c r="E829" s="104"/>
      <c r="F829" s="104"/>
      <c r="G829" s="104"/>
      <c r="H829" s="104"/>
    </row>
    <row r="830" spans="1:8" ht="35.1" customHeight="1">
      <c r="A830" s="211"/>
      <c r="B830" s="104"/>
      <c r="C830" s="201"/>
      <c r="D830" s="104"/>
      <c r="E830" s="104"/>
      <c r="F830" s="104"/>
      <c r="G830" s="104"/>
      <c r="H830" s="104"/>
    </row>
    <row r="831" spans="1:8" ht="35.1" customHeight="1">
      <c r="A831" s="211"/>
      <c r="B831" s="104"/>
      <c r="C831" s="201"/>
      <c r="D831" s="104"/>
      <c r="E831" s="104"/>
      <c r="F831" s="104"/>
      <c r="G831" s="104"/>
      <c r="H831" s="104"/>
    </row>
    <row r="832" spans="1:8" ht="35.1" customHeight="1">
      <c r="A832" s="211"/>
      <c r="B832" s="104"/>
      <c r="C832" s="201"/>
      <c r="D832" s="104"/>
      <c r="E832" s="104"/>
      <c r="F832" s="104"/>
      <c r="G832" s="104"/>
      <c r="H832" s="104"/>
    </row>
    <row r="833" spans="1:8" ht="35.1" customHeight="1">
      <c r="A833" s="211"/>
      <c r="B833" s="104"/>
      <c r="C833" s="201"/>
      <c r="D833" s="104"/>
      <c r="E833" s="104"/>
      <c r="F833" s="104"/>
      <c r="G833" s="104"/>
      <c r="H833" s="104"/>
    </row>
    <row r="834" spans="1:8" ht="35.1" customHeight="1">
      <c r="A834" s="211"/>
      <c r="B834" s="104"/>
      <c r="C834" s="201"/>
      <c r="D834" s="104"/>
      <c r="E834" s="104"/>
      <c r="F834" s="104"/>
      <c r="G834" s="104"/>
      <c r="H834" s="104"/>
    </row>
    <row r="835" spans="1:8" ht="35.1" customHeight="1">
      <c r="A835" s="211"/>
      <c r="B835" s="104"/>
      <c r="C835" s="201"/>
      <c r="D835" s="104"/>
      <c r="E835" s="104"/>
      <c r="F835" s="104"/>
      <c r="G835" s="104"/>
      <c r="H835" s="104"/>
    </row>
    <row r="836" spans="1:8" ht="35.1" customHeight="1">
      <c r="A836" s="211"/>
      <c r="B836" s="104"/>
      <c r="C836" s="201"/>
      <c r="D836" s="104"/>
      <c r="E836" s="104"/>
      <c r="F836" s="104"/>
      <c r="G836" s="104"/>
      <c r="H836" s="104"/>
    </row>
    <row r="837" spans="1:8" ht="35.1" customHeight="1">
      <c r="A837" s="211"/>
      <c r="B837" s="104"/>
      <c r="C837" s="201"/>
      <c r="D837" s="104"/>
      <c r="E837" s="104"/>
      <c r="F837" s="104"/>
      <c r="G837" s="104"/>
      <c r="H837" s="104"/>
    </row>
    <row r="838" spans="1:8" ht="35.1" customHeight="1">
      <c r="A838" s="211"/>
      <c r="B838" s="104"/>
      <c r="C838" s="201"/>
      <c r="D838" s="104"/>
      <c r="E838" s="104"/>
      <c r="F838" s="104"/>
      <c r="G838" s="104"/>
      <c r="H838" s="104"/>
    </row>
    <row r="839" spans="1:8" ht="35.1" customHeight="1">
      <c r="A839" s="211"/>
      <c r="B839" s="104"/>
      <c r="C839" s="201"/>
      <c r="D839" s="104"/>
      <c r="E839" s="104"/>
      <c r="F839" s="104"/>
      <c r="G839" s="104"/>
      <c r="H839" s="104"/>
    </row>
    <row r="840" spans="1:8" ht="35.1" customHeight="1">
      <c r="A840" s="211"/>
      <c r="B840" s="104"/>
      <c r="C840" s="201"/>
      <c r="D840" s="104"/>
      <c r="E840" s="104"/>
      <c r="F840" s="104"/>
      <c r="G840" s="104"/>
      <c r="H840" s="104"/>
    </row>
    <row r="841" spans="1:8" ht="35.1" customHeight="1">
      <c r="A841" s="211"/>
      <c r="B841" s="104"/>
      <c r="C841" s="201"/>
      <c r="D841" s="104"/>
      <c r="E841" s="104"/>
      <c r="F841" s="104"/>
      <c r="G841" s="104"/>
      <c r="H841" s="104"/>
    </row>
    <row r="842" spans="1:8" ht="35.1" customHeight="1">
      <c r="A842" s="211"/>
      <c r="B842" s="104"/>
      <c r="C842" s="201"/>
      <c r="D842" s="104"/>
      <c r="E842" s="104"/>
      <c r="F842" s="104"/>
      <c r="G842" s="104"/>
      <c r="H842" s="104"/>
    </row>
    <row r="843" spans="1:8" ht="35.1" customHeight="1">
      <c r="A843" s="211"/>
      <c r="B843" s="104"/>
      <c r="C843" s="201"/>
      <c r="D843" s="104"/>
      <c r="E843" s="104"/>
      <c r="F843" s="104"/>
      <c r="G843" s="104"/>
      <c r="H843" s="104"/>
    </row>
    <row r="844" spans="1:8" ht="35.1" customHeight="1">
      <c r="A844" s="211"/>
      <c r="B844" s="104"/>
      <c r="C844" s="201"/>
      <c r="D844" s="104"/>
      <c r="E844" s="104"/>
      <c r="F844" s="104"/>
      <c r="G844" s="104"/>
      <c r="H844" s="104"/>
    </row>
    <row r="845" spans="1:8" ht="35.1" customHeight="1">
      <c r="A845" s="211"/>
      <c r="B845" s="104"/>
      <c r="C845" s="201"/>
      <c r="D845" s="104"/>
      <c r="E845" s="104"/>
      <c r="F845" s="104"/>
      <c r="G845" s="104"/>
      <c r="H845" s="104"/>
    </row>
    <row r="846" spans="1:8" ht="35.1" customHeight="1">
      <c r="A846" s="211"/>
      <c r="B846" s="104"/>
      <c r="C846" s="201"/>
      <c r="D846" s="104"/>
      <c r="E846" s="104"/>
      <c r="F846" s="104"/>
      <c r="G846" s="104"/>
      <c r="H846" s="104"/>
    </row>
    <row r="847" spans="1:8" ht="35.1" customHeight="1">
      <c r="A847" s="211"/>
      <c r="B847" s="104"/>
      <c r="C847" s="201"/>
      <c r="D847" s="104"/>
      <c r="E847" s="104"/>
      <c r="F847" s="104"/>
      <c r="G847" s="104"/>
      <c r="H847" s="104"/>
    </row>
    <row r="848" spans="1:8" ht="35.1" customHeight="1">
      <c r="A848" s="211"/>
      <c r="B848" s="104"/>
      <c r="C848" s="201"/>
      <c r="D848" s="104"/>
      <c r="E848" s="104"/>
      <c r="F848" s="104"/>
      <c r="G848" s="104"/>
      <c r="H848" s="104"/>
    </row>
    <row r="849" spans="1:8" ht="35.1" customHeight="1">
      <c r="A849" s="211"/>
      <c r="B849" s="104"/>
      <c r="C849" s="201"/>
      <c r="D849" s="104"/>
      <c r="E849" s="104"/>
      <c r="F849" s="104"/>
      <c r="G849" s="104"/>
      <c r="H849" s="104"/>
    </row>
    <row r="850" spans="1:8" ht="35.1" customHeight="1">
      <c r="A850" s="211"/>
      <c r="B850" s="104"/>
      <c r="C850" s="201"/>
      <c r="D850" s="104"/>
      <c r="E850" s="104"/>
      <c r="F850" s="104"/>
      <c r="G850" s="104"/>
      <c r="H850" s="104"/>
    </row>
    <row r="851" spans="1:8" ht="35.1" customHeight="1">
      <c r="A851" s="211"/>
      <c r="B851" s="104"/>
      <c r="C851" s="201"/>
      <c r="D851" s="104"/>
      <c r="E851" s="104"/>
      <c r="F851" s="104"/>
      <c r="G851" s="104"/>
      <c r="H851" s="104"/>
    </row>
    <row r="852" spans="1:8" ht="35.1" customHeight="1">
      <c r="A852" s="211"/>
      <c r="B852" s="104"/>
      <c r="C852" s="201"/>
      <c r="D852" s="104"/>
      <c r="E852" s="104"/>
      <c r="F852" s="104"/>
      <c r="G852" s="104"/>
      <c r="H852" s="104"/>
    </row>
    <row r="853" spans="1:8" ht="35.1" customHeight="1">
      <c r="A853" s="211"/>
      <c r="B853" s="104"/>
      <c r="C853" s="201"/>
      <c r="D853" s="104"/>
      <c r="E853" s="104"/>
      <c r="F853" s="104"/>
      <c r="G853" s="104"/>
      <c r="H853" s="104"/>
    </row>
    <row r="854" spans="1:8" ht="35.1" customHeight="1">
      <c r="A854" s="211"/>
      <c r="B854" s="104"/>
      <c r="C854" s="201"/>
      <c r="D854" s="104"/>
      <c r="E854" s="104"/>
      <c r="F854" s="104"/>
      <c r="G854" s="104"/>
      <c r="H854" s="104"/>
    </row>
    <row r="855" spans="1:8" ht="35.1" customHeight="1">
      <c r="A855" s="211"/>
      <c r="B855" s="104"/>
      <c r="C855" s="201"/>
      <c r="D855" s="104"/>
      <c r="E855" s="104"/>
      <c r="F855" s="104"/>
      <c r="G855" s="104"/>
      <c r="H855" s="104"/>
    </row>
    <row r="856" spans="1:8" ht="35.1" customHeight="1">
      <c r="A856" s="211"/>
      <c r="B856" s="104"/>
      <c r="C856" s="201"/>
      <c r="D856" s="104"/>
      <c r="E856" s="104"/>
      <c r="F856" s="104"/>
      <c r="G856" s="104"/>
      <c r="H856" s="104"/>
    </row>
    <row r="857" spans="1:8" ht="35.1" customHeight="1">
      <c r="A857" s="211"/>
      <c r="B857" s="104"/>
      <c r="C857" s="201"/>
      <c r="D857" s="104"/>
      <c r="E857" s="104"/>
      <c r="F857" s="104"/>
      <c r="G857" s="104"/>
      <c r="H857" s="104"/>
    </row>
    <row r="858" spans="1:8" ht="35.1" customHeight="1">
      <c r="A858" s="211"/>
      <c r="B858" s="104"/>
      <c r="C858" s="201"/>
      <c r="D858" s="104"/>
      <c r="E858" s="104"/>
      <c r="F858" s="104"/>
      <c r="G858" s="104"/>
      <c r="H858" s="104"/>
    </row>
    <row r="859" spans="1:8" ht="35.1" customHeight="1">
      <c r="A859" s="211"/>
      <c r="B859" s="104"/>
      <c r="C859" s="201"/>
      <c r="D859" s="104"/>
      <c r="E859" s="104"/>
      <c r="F859" s="104"/>
      <c r="G859" s="104"/>
      <c r="H859" s="104"/>
    </row>
    <row r="860" spans="1:8" ht="35.1" customHeight="1">
      <c r="A860" s="211"/>
      <c r="B860" s="104"/>
      <c r="C860" s="201"/>
      <c r="D860" s="104"/>
      <c r="E860" s="104"/>
      <c r="F860" s="104"/>
      <c r="G860" s="104"/>
      <c r="H860" s="104"/>
    </row>
    <row r="861" spans="1:8" ht="35.1" customHeight="1">
      <c r="A861" s="211"/>
      <c r="B861" s="104"/>
      <c r="C861" s="201"/>
      <c r="D861" s="104"/>
      <c r="E861" s="104"/>
      <c r="F861" s="104"/>
      <c r="G861" s="104"/>
      <c r="H861" s="104"/>
    </row>
    <row r="862" spans="1:8" ht="35.1" customHeight="1">
      <c r="A862" s="211"/>
      <c r="B862" s="104"/>
      <c r="C862" s="201"/>
      <c r="D862" s="104"/>
      <c r="E862" s="104"/>
      <c r="F862" s="104"/>
      <c r="G862" s="104"/>
      <c r="H862" s="104"/>
    </row>
    <row r="863" spans="1:8" ht="35.1" customHeight="1">
      <c r="A863" s="211"/>
      <c r="B863" s="104"/>
      <c r="C863" s="201"/>
      <c r="D863" s="104"/>
      <c r="E863" s="104"/>
      <c r="F863" s="104"/>
      <c r="G863" s="104"/>
      <c r="H863" s="104"/>
    </row>
    <row r="864" spans="1:8" ht="35.1" customHeight="1">
      <c r="A864" s="211"/>
      <c r="B864" s="104"/>
      <c r="C864" s="201"/>
      <c r="D864" s="104"/>
      <c r="E864" s="104"/>
      <c r="F864" s="104"/>
      <c r="G864" s="104"/>
      <c r="H864" s="104"/>
    </row>
    <row r="865" spans="1:8" ht="35.1" customHeight="1">
      <c r="A865" s="211"/>
      <c r="B865" s="104"/>
      <c r="C865" s="201"/>
      <c r="D865" s="104"/>
      <c r="E865" s="104"/>
      <c r="F865" s="104"/>
      <c r="G865" s="104"/>
      <c r="H865" s="104"/>
    </row>
    <row r="866" spans="1:8" ht="35.1" customHeight="1">
      <c r="A866" s="211"/>
      <c r="B866" s="104"/>
      <c r="C866" s="201"/>
      <c r="D866" s="104"/>
      <c r="E866" s="104"/>
      <c r="F866" s="104"/>
      <c r="G866" s="104"/>
      <c r="H866" s="104"/>
    </row>
    <row r="867" spans="1:8" ht="35.1" customHeight="1">
      <c r="A867" s="211"/>
      <c r="B867" s="104"/>
      <c r="C867" s="201"/>
      <c r="D867" s="104"/>
      <c r="E867" s="104"/>
      <c r="F867" s="104"/>
      <c r="G867" s="104"/>
      <c r="H867" s="104"/>
    </row>
    <row r="868" spans="1:8" ht="35.1" customHeight="1">
      <c r="A868" s="211"/>
      <c r="B868" s="104"/>
      <c r="C868" s="201"/>
      <c r="D868" s="104"/>
      <c r="E868" s="104"/>
      <c r="F868" s="104"/>
      <c r="G868" s="104"/>
      <c r="H868" s="104"/>
    </row>
    <row r="869" spans="1:8" ht="35.1" customHeight="1">
      <c r="A869" s="211"/>
      <c r="B869" s="104"/>
      <c r="C869" s="201"/>
      <c r="D869" s="104"/>
      <c r="E869" s="104"/>
      <c r="F869" s="104"/>
      <c r="G869" s="104"/>
      <c r="H869" s="104"/>
    </row>
    <row r="870" spans="1:8" ht="35.1" customHeight="1">
      <c r="A870" s="211"/>
      <c r="B870" s="104"/>
      <c r="C870" s="201"/>
      <c r="D870" s="104"/>
      <c r="E870" s="104"/>
      <c r="F870" s="104"/>
      <c r="G870" s="104"/>
      <c r="H870" s="104"/>
    </row>
    <row r="871" spans="1:8" ht="35.1" customHeight="1">
      <c r="A871" s="211"/>
      <c r="B871" s="104"/>
      <c r="C871" s="201"/>
      <c r="D871" s="104"/>
      <c r="E871" s="104"/>
      <c r="F871" s="104"/>
      <c r="G871" s="104"/>
      <c r="H871" s="104"/>
    </row>
    <row r="872" spans="1:8" ht="35.1" customHeight="1">
      <c r="A872" s="211"/>
      <c r="B872" s="104"/>
      <c r="C872" s="201"/>
      <c r="D872" s="104"/>
      <c r="E872" s="104"/>
      <c r="F872" s="104"/>
      <c r="G872" s="104"/>
      <c r="H872" s="104"/>
    </row>
    <row r="873" spans="1:8" ht="35.1" customHeight="1">
      <c r="A873" s="211"/>
      <c r="B873" s="104"/>
      <c r="C873" s="201"/>
      <c r="D873" s="104"/>
      <c r="E873" s="104"/>
      <c r="F873" s="104"/>
      <c r="G873" s="104"/>
      <c r="H873" s="104"/>
    </row>
    <row r="874" spans="1:8" ht="35.1" customHeight="1">
      <c r="A874" s="211"/>
      <c r="B874" s="104"/>
      <c r="C874" s="201"/>
      <c r="D874" s="104"/>
      <c r="E874" s="104"/>
      <c r="F874" s="104"/>
      <c r="G874" s="104"/>
      <c r="H874" s="104"/>
    </row>
    <row r="875" spans="1:8" ht="35.1" customHeight="1">
      <c r="A875" s="211"/>
      <c r="B875" s="104"/>
      <c r="C875" s="201"/>
      <c r="D875" s="104"/>
      <c r="E875" s="104"/>
      <c r="F875" s="104"/>
      <c r="G875" s="104"/>
      <c r="H875" s="104"/>
    </row>
    <row r="876" spans="1:8" ht="35.1" customHeight="1">
      <c r="A876" s="211"/>
      <c r="B876" s="104"/>
      <c r="C876" s="201"/>
      <c r="D876" s="104"/>
      <c r="E876" s="104"/>
      <c r="F876" s="104"/>
      <c r="G876" s="104"/>
      <c r="H876" s="104"/>
    </row>
    <row r="877" spans="1:8" ht="35.1" customHeight="1">
      <c r="A877" s="211"/>
      <c r="B877" s="104"/>
      <c r="C877" s="201"/>
      <c r="D877" s="104"/>
      <c r="E877" s="104"/>
      <c r="F877" s="104"/>
      <c r="G877" s="104"/>
      <c r="H877" s="104"/>
    </row>
    <row r="878" spans="1:8" ht="35.1" customHeight="1">
      <c r="A878" s="211"/>
      <c r="B878" s="104"/>
      <c r="C878" s="201"/>
      <c r="D878" s="104"/>
      <c r="E878" s="104"/>
      <c r="F878" s="104"/>
      <c r="G878" s="104"/>
      <c r="H878" s="104"/>
    </row>
    <row r="879" spans="1:8" ht="35.1" customHeight="1">
      <c r="A879" s="211"/>
      <c r="B879" s="104"/>
      <c r="C879" s="201"/>
      <c r="D879" s="104"/>
      <c r="E879" s="104"/>
      <c r="F879" s="104"/>
      <c r="G879" s="104"/>
      <c r="H879" s="104"/>
    </row>
    <row r="880" spans="1:8" ht="35.1" customHeight="1">
      <c r="A880" s="211"/>
      <c r="B880" s="104"/>
      <c r="C880" s="201"/>
      <c r="D880" s="104"/>
      <c r="E880" s="104"/>
      <c r="F880" s="104"/>
      <c r="G880" s="104"/>
      <c r="H880" s="104"/>
    </row>
    <row r="881" spans="1:8" ht="35.1" customHeight="1">
      <c r="A881" s="211"/>
      <c r="B881" s="104"/>
      <c r="C881" s="201"/>
      <c r="D881" s="104"/>
      <c r="E881" s="104"/>
      <c r="F881" s="104"/>
      <c r="G881" s="104"/>
      <c r="H881" s="104"/>
    </row>
    <row r="882" spans="1:8" ht="35.1" customHeight="1">
      <c r="A882" s="211"/>
      <c r="B882" s="104"/>
      <c r="C882" s="201"/>
      <c r="D882" s="104"/>
      <c r="E882" s="104"/>
      <c r="F882" s="104"/>
      <c r="G882" s="104"/>
      <c r="H882" s="104"/>
    </row>
    <row r="883" spans="1:8" ht="35.1" customHeight="1">
      <c r="A883" s="211"/>
      <c r="B883" s="104"/>
      <c r="C883" s="201"/>
      <c r="D883" s="104"/>
      <c r="E883" s="104"/>
      <c r="F883" s="104"/>
      <c r="G883" s="104"/>
      <c r="H883" s="104"/>
    </row>
    <row r="884" spans="1:8" ht="35.1" customHeight="1">
      <c r="A884" s="211"/>
      <c r="B884" s="104"/>
      <c r="C884" s="201"/>
      <c r="D884" s="104"/>
      <c r="E884" s="104"/>
      <c r="F884" s="104"/>
      <c r="G884" s="104"/>
      <c r="H884" s="104"/>
    </row>
    <row r="885" spans="1:8" ht="35.1" customHeight="1">
      <c r="A885" s="211"/>
      <c r="B885" s="104"/>
      <c r="C885" s="201"/>
      <c r="D885" s="104"/>
      <c r="E885" s="104"/>
      <c r="F885" s="104"/>
      <c r="G885" s="104"/>
      <c r="H885" s="104"/>
    </row>
    <row r="886" spans="1:8" ht="35.1" customHeight="1">
      <c r="A886" s="211"/>
      <c r="B886" s="104"/>
      <c r="C886" s="201"/>
      <c r="D886" s="104"/>
      <c r="E886" s="104"/>
      <c r="F886" s="104"/>
      <c r="G886" s="104"/>
      <c r="H886" s="104"/>
    </row>
    <row r="887" spans="1:8" ht="35.1" customHeight="1">
      <c r="A887" s="211"/>
      <c r="B887" s="104"/>
      <c r="C887" s="201"/>
      <c r="D887" s="104"/>
      <c r="E887" s="104"/>
      <c r="F887" s="104"/>
      <c r="G887" s="104"/>
      <c r="H887" s="104"/>
    </row>
    <row r="888" spans="1:8" ht="35.1" customHeight="1">
      <c r="A888" s="211"/>
      <c r="B888" s="104"/>
      <c r="C888" s="201"/>
      <c r="D888" s="104"/>
      <c r="E888" s="104"/>
      <c r="F888" s="104"/>
      <c r="G888" s="104"/>
      <c r="H888" s="104"/>
    </row>
    <row r="889" spans="1:8" ht="35.1" customHeight="1">
      <c r="A889" s="211"/>
      <c r="B889" s="104"/>
      <c r="C889" s="201"/>
      <c r="D889" s="104"/>
      <c r="E889" s="104"/>
      <c r="F889" s="104"/>
      <c r="G889" s="104"/>
      <c r="H889" s="104"/>
    </row>
    <row r="890" spans="1:8" ht="35.1" customHeight="1">
      <c r="A890" s="211"/>
      <c r="B890" s="104"/>
      <c r="C890" s="201"/>
      <c r="D890" s="104"/>
      <c r="E890" s="104"/>
      <c r="F890" s="104"/>
      <c r="G890" s="104"/>
      <c r="H890" s="104"/>
    </row>
    <row r="891" spans="1:8" ht="35.1" customHeight="1">
      <c r="A891" s="211"/>
      <c r="B891" s="104"/>
      <c r="C891" s="201"/>
      <c r="D891" s="104"/>
      <c r="E891" s="104"/>
      <c r="F891" s="104"/>
      <c r="G891" s="104"/>
      <c r="H891" s="104"/>
    </row>
    <row r="892" spans="1:8" ht="35.1" customHeight="1">
      <c r="A892" s="211"/>
      <c r="B892" s="104"/>
      <c r="C892" s="201"/>
      <c r="D892" s="104"/>
      <c r="E892" s="104"/>
      <c r="F892" s="104"/>
      <c r="G892" s="104"/>
      <c r="H892" s="104"/>
    </row>
    <row r="893" spans="1:8" ht="35.1" customHeight="1">
      <c r="A893" s="211"/>
      <c r="B893" s="104"/>
      <c r="C893" s="201"/>
      <c r="D893" s="104"/>
      <c r="E893" s="104"/>
      <c r="F893" s="104"/>
      <c r="G893" s="104"/>
      <c r="H893" s="104"/>
    </row>
    <row r="894" spans="1:8" ht="35.1" customHeight="1">
      <c r="A894" s="211"/>
      <c r="B894" s="104"/>
      <c r="C894" s="201"/>
      <c r="D894" s="104"/>
      <c r="E894" s="104"/>
      <c r="F894" s="104"/>
      <c r="G894" s="104"/>
      <c r="H894" s="104"/>
    </row>
    <row r="895" spans="1:8" ht="35.1" customHeight="1">
      <c r="A895" s="211"/>
      <c r="B895" s="104"/>
      <c r="C895" s="201"/>
      <c r="D895" s="104"/>
      <c r="E895" s="104"/>
      <c r="F895" s="104"/>
      <c r="G895" s="104"/>
      <c r="H895" s="104"/>
    </row>
    <row r="896" spans="1:8" ht="35.1" customHeight="1">
      <c r="A896" s="211"/>
      <c r="B896" s="104"/>
      <c r="C896" s="201"/>
      <c r="D896" s="104"/>
      <c r="E896" s="104"/>
      <c r="F896" s="104"/>
      <c r="G896" s="104"/>
      <c r="H896" s="104"/>
    </row>
    <row r="897" spans="1:8" ht="35.1" customHeight="1">
      <c r="A897" s="211"/>
      <c r="B897" s="104"/>
      <c r="C897" s="201"/>
      <c r="D897" s="104"/>
      <c r="E897" s="104"/>
      <c r="F897" s="104"/>
      <c r="G897" s="104"/>
      <c r="H897" s="104"/>
    </row>
    <row r="898" spans="1:8" ht="35.1" customHeight="1">
      <c r="A898" s="211"/>
      <c r="B898" s="104"/>
      <c r="C898" s="201"/>
      <c r="D898" s="104"/>
      <c r="E898" s="104"/>
      <c r="F898" s="104"/>
      <c r="G898" s="104"/>
      <c r="H898" s="104"/>
    </row>
    <row r="899" spans="1:8" ht="35.1" customHeight="1">
      <c r="A899" s="211"/>
      <c r="B899" s="104"/>
      <c r="C899" s="201"/>
      <c r="D899" s="104"/>
      <c r="E899" s="104"/>
      <c r="F899" s="104"/>
      <c r="G899" s="104"/>
      <c r="H899" s="104"/>
    </row>
    <row r="900" spans="1:8" ht="35.1" customHeight="1">
      <c r="A900" s="211"/>
      <c r="B900" s="104"/>
      <c r="C900" s="201"/>
      <c r="D900" s="104"/>
      <c r="E900" s="104"/>
      <c r="F900" s="104"/>
      <c r="G900" s="104"/>
      <c r="H900" s="104"/>
    </row>
    <row r="901" spans="1:8" ht="35.1" customHeight="1">
      <c r="A901" s="211"/>
      <c r="B901" s="104"/>
      <c r="C901" s="201"/>
      <c r="D901" s="104"/>
      <c r="E901" s="104"/>
      <c r="F901" s="104"/>
      <c r="G901" s="104"/>
      <c r="H901" s="104"/>
    </row>
    <row r="902" spans="1:8" ht="35.1" customHeight="1">
      <c r="A902" s="211"/>
      <c r="B902" s="104"/>
      <c r="C902" s="201"/>
      <c r="D902" s="104"/>
      <c r="E902" s="104"/>
      <c r="F902" s="104"/>
      <c r="G902" s="104"/>
      <c r="H902" s="104"/>
    </row>
    <row r="903" spans="1:8" ht="35.1" customHeight="1">
      <c r="A903" s="211"/>
      <c r="B903" s="104"/>
      <c r="C903" s="201"/>
      <c r="D903" s="104"/>
      <c r="E903" s="104"/>
      <c r="F903" s="104"/>
      <c r="G903" s="104"/>
      <c r="H903" s="104"/>
    </row>
    <row r="904" spans="1:8" ht="35.1" customHeight="1">
      <c r="A904" s="211"/>
      <c r="B904" s="104"/>
      <c r="C904" s="201"/>
      <c r="D904" s="104"/>
      <c r="E904" s="104"/>
      <c r="F904" s="104"/>
      <c r="G904" s="104"/>
      <c r="H904" s="104"/>
    </row>
    <row r="905" spans="1:8" ht="35.1" customHeight="1">
      <c r="A905" s="211"/>
      <c r="B905" s="104"/>
      <c r="C905" s="201"/>
      <c r="D905" s="104"/>
      <c r="E905" s="104"/>
      <c r="F905" s="104"/>
      <c r="G905" s="104"/>
      <c r="H905" s="104"/>
    </row>
    <row r="906" spans="1:8" ht="35.1" customHeight="1">
      <c r="A906" s="211"/>
      <c r="B906" s="104"/>
      <c r="C906" s="201"/>
      <c r="D906" s="104"/>
      <c r="E906" s="104"/>
      <c r="F906" s="104"/>
      <c r="G906" s="104"/>
      <c r="H906" s="104"/>
    </row>
    <row r="907" spans="1:8" ht="35.1" customHeight="1">
      <c r="A907" s="211"/>
      <c r="B907" s="104"/>
      <c r="C907" s="201"/>
      <c r="D907" s="104"/>
      <c r="E907" s="104"/>
      <c r="F907" s="104"/>
      <c r="G907" s="104"/>
      <c r="H907" s="104"/>
    </row>
    <row r="908" spans="1:8" ht="35.1" customHeight="1">
      <c r="A908" s="211"/>
      <c r="B908" s="104"/>
      <c r="C908" s="201"/>
      <c r="D908" s="104"/>
      <c r="E908" s="104"/>
      <c r="F908" s="104"/>
      <c r="G908" s="104"/>
      <c r="H908" s="104"/>
    </row>
    <row r="909" spans="1:8" ht="35.1" customHeight="1">
      <c r="A909" s="211"/>
      <c r="B909" s="104"/>
      <c r="C909" s="201"/>
      <c r="D909" s="104"/>
      <c r="E909" s="104"/>
      <c r="F909" s="104"/>
      <c r="G909" s="104"/>
      <c r="H909" s="104"/>
    </row>
    <row r="910" spans="1:8" ht="35.1" customHeight="1">
      <c r="A910" s="211"/>
      <c r="B910" s="104"/>
      <c r="C910" s="201"/>
      <c r="D910" s="104"/>
      <c r="E910" s="104"/>
      <c r="F910" s="104"/>
      <c r="G910" s="104"/>
      <c r="H910" s="104"/>
    </row>
    <row r="911" spans="1:8" ht="35.1" customHeight="1">
      <c r="A911" s="211"/>
      <c r="B911" s="104"/>
      <c r="C911" s="201"/>
      <c r="D911" s="104"/>
      <c r="E911" s="104"/>
      <c r="F911" s="104"/>
      <c r="G911" s="104"/>
      <c r="H911" s="104"/>
    </row>
    <row r="912" spans="1:8" ht="35.1" customHeight="1">
      <c r="A912" s="211"/>
      <c r="B912" s="104"/>
      <c r="C912" s="201"/>
      <c r="D912" s="104"/>
      <c r="E912" s="104"/>
      <c r="F912" s="104"/>
      <c r="G912" s="104"/>
      <c r="H912" s="104"/>
    </row>
    <row r="913" spans="1:8" ht="35.1" customHeight="1">
      <c r="A913" s="211"/>
      <c r="B913" s="104"/>
      <c r="C913" s="201"/>
      <c r="D913" s="104"/>
      <c r="E913" s="104"/>
      <c r="F913" s="104"/>
      <c r="G913" s="104"/>
      <c r="H913" s="104"/>
    </row>
    <row r="914" spans="1:8" ht="35.1" customHeight="1">
      <c r="A914" s="211"/>
      <c r="B914" s="104"/>
      <c r="C914" s="201"/>
      <c r="D914" s="104"/>
      <c r="E914" s="104"/>
      <c r="F914" s="104"/>
      <c r="G914" s="104"/>
      <c r="H914" s="104"/>
    </row>
    <row r="915" spans="1:8" ht="35.1" customHeight="1">
      <c r="A915" s="211"/>
      <c r="B915" s="104"/>
      <c r="C915" s="201"/>
      <c r="D915" s="104"/>
      <c r="E915" s="104"/>
      <c r="F915" s="104"/>
      <c r="G915" s="104"/>
      <c r="H915" s="104"/>
    </row>
    <row r="916" spans="1:8" ht="35.1" customHeight="1">
      <c r="A916" s="211"/>
      <c r="B916" s="104"/>
      <c r="C916" s="201"/>
      <c r="D916" s="104"/>
      <c r="E916" s="104"/>
      <c r="F916" s="104"/>
      <c r="G916" s="104"/>
      <c r="H916" s="104"/>
    </row>
    <row r="917" spans="1:8" ht="35.1" customHeight="1">
      <c r="A917" s="211"/>
      <c r="B917" s="104"/>
      <c r="C917" s="201"/>
      <c r="D917" s="104"/>
      <c r="E917" s="104"/>
      <c r="F917" s="104"/>
      <c r="G917" s="104"/>
      <c r="H917" s="104"/>
    </row>
    <row r="918" spans="1:8" ht="35.1" customHeight="1">
      <c r="A918" s="211"/>
      <c r="B918" s="104"/>
      <c r="C918" s="201"/>
      <c r="D918" s="104"/>
      <c r="E918" s="104"/>
      <c r="F918" s="104"/>
      <c r="G918" s="104"/>
      <c r="H918" s="104"/>
    </row>
    <row r="919" spans="1:8" ht="35.1" customHeight="1">
      <c r="A919" s="211"/>
      <c r="B919" s="104"/>
      <c r="C919" s="201"/>
      <c r="D919" s="104"/>
      <c r="E919" s="104"/>
      <c r="F919" s="104"/>
      <c r="G919" s="104"/>
      <c r="H919" s="104"/>
    </row>
    <row r="920" spans="1:8" ht="35.1" customHeight="1">
      <c r="A920" s="211"/>
      <c r="B920" s="104"/>
      <c r="C920" s="201"/>
      <c r="D920" s="104"/>
      <c r="E920" s="104"/>
      <c r="F920" s="104"/>
      <c r="G920" s="104"/>
      <c r="H920" s="104"/>
    </row>
    <row r="921" spans="1:8" ht="35.1" customHeight="1">
      <c r="A921" s="211"/>
      <c r="B921" s="104"/>
      <c r="C921" s="201"/>
      <c r="D921" s="104"/>
      <c r="E921" s="104"/>
      <c r="F921" s="104"/>
      <c r="G921" s="104"/>
      <c r="H921" s="104"/>
    </row>
    <row r="922" spans="1:8" ht="35.1" customHeight="1">
      <c r="A922" s="211"/>
      <c r="B922" s="104"/>
      <c r="C922" s="201"/>
      <c r="D922" s="104"/>
      <c r="E922" s="104"/>
      <c r="F922" s="104"/>
      <c r="G922" s="104"/>
      <c r="H922" s="104"/>
    </row>
    <row r="923" spans="1:8" ht="35.1" customHeight="1">
      <c r="A923" s="211"/>
      <c r="B923" s="104"/>
      <c r="C923" s="201"/>
      <c r="D923" s="104"/>
      <c r="E923" s="104"/>
      <c r="F923" s="104"/>
      <c r="G923" s="104"/>
      <c r="H923" s="104"/>
    </row>
    <row r="924" spans="1:8" ht="35.1" customHeight="1">
      <c r="A924" s="211"/>
      <c r="B924" s="104"/>
      <c r="C924" s="201"/>
      <c r="D924" s="104"/>
      <c r="E924" s="104"/>
      <c r="F924" s="104"/>
      <c r="G924" s="104"/>
      <c r="H924" s="104"/>
    </row>
    <row r="925" spans="1:8" ht="35.1" customHeight="1">
      <c r="A925" s="211"/>
      <c r="B925" s="104"/>
      <c r="C925" s="201"/>
      <c r="D925" s="104"/>
      <c r="E925" s="104"/>
      <c r="F925" s="104"/>
      <c r="G925" s="104"/>
      <c r="H925" s="104"/>
    </row>
    <row r="926" spans="1:8" ht="35.1" customHeight="1">
      <c r="A926" s="211"/>
      <c r="B926" s="104"/>
      <c r="C926" s="201"/>
      <c r="D926" s="104"/>
      <c r="E926" s="104"/>
      <c r="F926" s="104"/>
      <c r="G926" s="104"/>
      <c r="H926" s="104"/>
    </row>
    <row r="927" spans="1:8" ht="35.1" customHeight="1">
      <c r="A927" s="211"/>
      <c r="B927" s="104"/>
      <c r="C927" s="201"/>
      <c r="D927" s="104"/>
      <c r="E927" s="104"/>
      <c r="F927" s="104"/>
      <c r="G927" s="104"/>
      <c r="H927" s="104"/>
    </row>
    <row r="928" spans="1:8" ht="35.1" customHeight="1">
      <c r="A928" s="211"/>
      <c r="B928" s="104"/>
      <c r="C928" s="201"/>
      <c r="D928" s="104"/>
      <c r="E928" s="104"/>
      <c r="F928" s="104"/>
      <c r="G928" s="104"/>
      <c r="H928" s="104"/>
    </row>
    <row r="929" spans="1:8" ht="35.1" customHeight="1">
      <c r="A929" s="211"/>
      <c r="B929" s="104"/>
      <c r="C929" s="201"/>
      <c r="D929" s="104"/>
      <c r="E929" s="104"/>
      <c r="F929" s="104"/>
      <c r="G929" s="104"/>
      <c r="H929" s="104"/>
    </row>
    <row r="930" spans="1:8" ht="35.1" customHeight="1">
      <c r="A930" s="211"/>
      <c r="B930" s="104"/>
      <c r="C930" s="201"/>
      <c r="D930" s="104"/>
      <c r="E930" s="104"/>
      <c r="F930" s="104"/>
      <c r="G930" s="104"/>
      <c r="H930" s="104"/>
    </row>
    <row r="931" spans="1:8" ht="35.1" customHeight="1">
      <c r="A931" s="211"/>
      <c r="B931" s="104"/>
      <c r="C931" s="201"/>
      <c r="D931" s="104"/>
      <c r="E931" s="104"/>
      <c r="F931" s="104"/>
      <c r="G931" s="104"/>
      <c r="H931" s="104"/>
    </row>
    <row r="932" spans="1:8" ht="35.1" customHeight="1">
      <c r="A932" s="211"/>
      <c r="B932" s="104"/>
      <c r="C932" s="201"/>
      <c r="D932" s="104"/>
      <c r="E932" s="104"/>
      <c r="F932" s="104"/>
      <c r="G932" s="104"/>
      <c r="H932" s="104"/>
    </row>
    <row r="933" spans="1:8" ht="35.1" customHeight="1">
      <c r="A933" s="211"/>
      <c r="B933" s="104"/>
      <c r="C933" s="201"/>
      <c r="D933" s="104"/>
      <c r="E933" s="104"/>
      <c r="F933" s="104"/>
      <c r="G933" s="104"/>
      <c r="H933" s="104"/>
    </row>
    <row r="934" spans="1:8" ht="35.1" customHeight="1">
      <c r="A934" s="211"/>
      <c r="B934" s="104"/>
      <c r="C934" s="201"/>
      <c r="D934" s="104"/>
      <c r="E934" s="104"/>
      <c r="F934" s="104"/>
      <c r="G934" s="104"/>
      <c r="H934" s="104"/>
    </row>
    <row r="935" spans="1:8" ht="35.1" customHeight="1">
      <c r="A935" s="211"/>
      <c r="B935" s="104"/>
      <c r="C935" s="201"/>
      <c r="D935" s="104"/>
      <c r="E935" s="104"/>
      <c r="F935" s="104"/>
      <c r="G935" s="104"/>
      <c r="H935" s="104"/>
    </row>
    <row r="936" spans="1:8" ht="35.1" customHeight="1">
      <c r="A936" s="211"/>
      <c r="B936" s="104"/>
      <c r="C936" s="201"/>
      <c r="D936" s="104"/>
      <c r="E936" s="104"/>
      <c r="F936" s="104"/>
      <c r="G936" s="104"/>
      <c r="H936" s="104"/>
    </row>
    <row r="937" spans="1:8" ht="35.1" customHeight="1">
      <c r="A937" s="211"/>
      <c r="B937" s="104"/>
      <c r="C937" s="201"/>
      <c r="D937" s="104"/>
      <c r="E937" s="104"/>
      <c r="F937" s="104"/>
      <c r="G937" s="104"/>
      <c r="H937" s="104"/>
    </row>
    <row r="938" spans="1:8" ht="35.1" customHeight="1">
      <c r="A938" s="211"/>
      <c r="B938" s="104"/>
      <c r="C938" s="201"/>
      <c r="D938" s="104"/>
      <c r="E938" s="104"/>
      <c r="F938" s="104"/>
      <c r="G938" s="104"/>
      <c r="H938" s="104"/>
    </row>
    <row r="939" spans="1:8" ht="35.1" customHeight="1">
      <c r="A939" s="211"/>
      <c r="B939" s="104"/>
      <c r="C939" s="201"/>
      <c r="D939" s="104"/>
      <c r="E939" s="104"/>
      <c r="F939" s="104"/>
      <c r="G939" s="104"/>
      <c r="H939" s="104"/>
    </row>
    <row r="940" spans="1:8" ht="35.1" customHeight="1">
      <c r="A940" s="211"/>
      <c r="B940" s="104"/>
      <c r="C940" s="201"/>
      <c r="D940" s="104"/>
      <c r="E940" s="104"/>
      <c r="F940" s="104"/>
      <c r="G940" s="104"/>
      <c r="H940" s="104"/>
    </row>
    <row r="941" spans="1:8" ht="35.1" customHeight="1">
      <c r="A941" s="211"/>
      <c r="B941" s="104"/>
      <c r="C941" s="201"/>
      <c r="D941" s="104"/>
      <c r="E941" s="104"/>
      <c r="F941" s="104"/>
      <c r="G941" s="104"/>
      <c r="H941" s="104"/>
    </row>
    <row r="942" spans="1:8" ht="35.1" customHeight="1">
      <c r="A942" s="211"/>
      <c r="B942" s="104"/>
      <c r="C942" s="201"/>
      <c r="D942" s="104"/>
      <c r="E942" s="104"/>
      <c r="F942" s="104"/>
      <c r="G942" s="104"/>
      <c r="H942" s="104"/>
    </row>
    <row r="943" spans="1:8" ht="35.1" customHeight="1">
      <c r="A943" s="211"/>
      <c r="B943" s="104"/>
      <c r="C943" s="201"/>
      <c r="D943" s="104"/>
      <c r="E943" s="104"/>
      <c r="F943" s="104"/>
      <c r="G943" s="104"/>
      <c r="H943" s="104"/>
    </row>
    <row r="944" spans="1:8" ht="35.1" customHeight="1">
      <c r="A944" s="211"/>
      <c r="B944" s="104"/>
      <c r="C944" s="201"/>
      <c r="D944" s="104"/>
      <c r="E944" s="104"/>
      <c r="F944" s="104"/>
      <c r="G944" s="104"/>
      <c r="H944" s="104"/>
    </row>
    <row r="945" spans="1:8" ht="35.1" customHeight="1">
      <c r="A945" s="211"/>
      <c r="B945" s="104"/>
      <c r="C945" s="201"/>
      <c r="D945" s="104"/>
      <c r="E945" s="104"/>
      <c r="F945" s="104"/>
      <c r="G945" s="104"/>
      <c r="H945" s="104"/>
    </row>
    <row r="946" spans="1:8" ht="35.1" customHeight="1">
      <c r="A946" s="211"/>
      <c r="B946" s="104"/>
      <c r="C946" s="201"/>
      <c r="D946" s="104"/>
      <c r="E946" s="104"/>
      <c r="F946" s="104"/>
      <c r="G946" s="104"/>
      <c r="H946" s="104"/>
    </row>
    <row r="947" spans="1:8" ht="35.1" customHeight="1">
      <c r="A947" s="211"/>
      <c r="B947" s="104"/>
      <c r="C947" s="201"/>
      <c r="D947" s="104"/>
      <c r="E947" s="104"/>
      <c r="F947" s="104"/>
      <c r="G947" s="104"/>
      <c r="H947" s="104"/>
    </row>
    <row r="948" spans="1:8" ht="35.1" customHeight="1">
      <c r="A948" s="211"/>
      <c r="B948" s="104"/>
      <c r="C948" s="201"/>
      <c r="D948" s="104"/>
      <c r="E948" s="104"/>
      <c r="F948" s="104"/>
      <c r="G948" s="104"/>
      <c r="H948" s="104"/>
    </row>
    <row r="949" spans="1:8" ht="35.1" customHeight="1">
      <c r="A949" s="211"/>
      <c r="B949" s="104"/>
      <c r="C949" s="201"/>
      <c r="D949" s="104"/>
      <c r="E949" s="104"/>
      <c r="F949" s="104"/>
      <c r="G949" s="104"/>
      <c r="H949" s="104"/>
    </row>
    <row r="950" spans="1:8" ht="35.1" customHeight="1">
      <c r="A950" s="211"/>
      <c r="B950" s="104"/>
      <c r="C950" s="201"/>
      <c r="D950" s="104"/>
      <c r="E950" s="104"/>
      <c r="F950" s="104"/>
      <c r="G950" s="104"/>
      <c r="H950" s="104"/>
    </row>
    <row r="951" spans="1:8" ht="35.1" customHeight="1">
      <c r="A951" s="211"/>
      <c r="B951" s="104"/>
      <c r="C951" s="201"/>
      <c r="D951" s="104"/>
      <c r="E951" s="104"/>
      <c r="F951" s="104"/>
      <c r="G951" s="104"/>
      <c r="H951" s="104"/>
    </row>
    <row r="952" spans="1:8" ht="35.1" customHeight="1">
      <c r="A952" s="211"/>
      <c r="B952" s="104"/>
      <c r="C952" s="201"/>
      <c r="D952" s="104"/>
      <c r="E952" s="104"/>
      <c r="F952" s="104"/>
      <c r="G952" s="104"/>
      <c r="H952" s="104"/>
    </row>
    <row r="953" spans="1:8" ht="35.1" customHeight="1">
      <c r="A953" s="211"/>
      <c r="B953" s="104"/>
      <c r="C953" s="201"/>
      <c r="D953" s="104"/>
      <c r="E953" s="104"/>
      <c r="F953" s="104"/>
      <c r="G953" s="104"/>
      <c r="H953" s="104"/>
    </row>
    <row r="954" spans="1:8" ht="35.1" customHeight="1">
      <c r="A954" s="211"/>
      <c r="B954" s="104"/>
      <c r="C954" s="201"/>
      <c r="D954" s="104"/>
      <c r="E954" s="104"/>
      <c r="F954" s="104"/>
      <c r="G954" s="104"/>
      <c r="H954" s="104"/>
    </row>
    <row r="955" spans="1:8" ht="35.1" customHeight="1">
      <c r="A955" s="211"/>
      <c r="B955" s="104"/>
      <c r="C955" s="201"/>
      <c r="D955" s="104"/>
      <c r="E955" s="104"/>
      <c r="F955" s="104"/>
      <c r="G955" s="104"/>
      <c r="H955" s="104"/>
    </row>
    <row r="956" spans="1:8" ht="35.1" customHeight="1">
      <c r="A956" s="211"/>
      <c r="B956" s="104"/>
      <c r="C956" s="201"/>
      <c r="D956" s="104"/>
      <c r="E956" s="104"/>
      <c r="F956" s="104"/>
      <c r="G956" s="104"/>
      <c r="H956" s="104"/>
    </row>
    <row r="957" spans="1:8" ht="35.1" customHeight="1">
      <c r="A957" s="211"/>
      <c r="B957" s="104"/>
      <c r="C957" s="201"/>
      <c r="D957" s="104"/>
      <c r="E957" s="104"/>
      <c r="F957" s="104"/>
      <c r="G957" s="104"/>
      <c r="H957" s="104"/>
    </row>
    <row r="958" spans="1:8" ht="35.1" customHeight="1">
      <c r="A958" s="211"/>
      <c r="B958" s="104"/>
      <c r="C958" s="201"/>
      <c r="D958" s="104"/>
      <c r="E958" s="104"/>
      <c r="F958" s="104"/>
      <c r="G958" s="104"/>
      <c r="H958" s="104"/>
    </row>
    <row r="959" spans="1:8" ht="35.1" customHeight="1">
      <c r="A959" s="211"/>
      <c r="B959" s="104"/>
      <c r="C959" s="201"/>
      <c r="D959" s="104"/>
      <c r="E959" s="104"/>
      <c r="F959" s="104"/>
      <c r="G959" s="104"/>
      <c r="H959" s="104"/>
    </row>
    <row r="960" spans="1:8" ht="35.1" customHeight="1">
      <c r="A960" s="211"/>
      <c r="B960" s="104"/>
      <c r="C960" s="201"/>
      <c r="D960" s="104"/>
      <c r="E960" s="104"/>
      <c r="F960" s="104"/>
      <c r="G960" s="104"/>
      <c r="H960" s="104"/>
    </row>
    <row r="961" spans="1:8" ht="35.1" customHeight="1">
      <c r="A961" s="211"/>
      <c r="B961" s="104"/>
      <c r="C961" s="201"/>
      <c r="D961" s="104"/>
      <c r="E961" s="104"/>
      <c r="F961" s="104"/>
      <c r="G961" s="104"/>
      <c r="H961" s="104"/>
    </row>
    <row r="962" spans="1:8" ht="35.1" customHeight="1">
      <c r="A962" s="211"/>
      <c r="B962" s="104"/>
      <c r="C962" s="201"/>
      <c r="D962" s="104"/>
      <c r="E962" s="104"/>
      <c r="F962" s="104"/>
      <c r="G962" s="104"/>
      <c r="H962" s="104"/>
    </row>
    <row r="963" spans="1:8" ht="35.1" customHeight="1">
      <c r="A963" s="211"/>
      <c r="B963" s="104"/>
      <c r="C963" s="201"/>
      <c r="D963" s="104"/>
      <c r="E963" s="104"/>
      <c r="F963" s="104"/>
      <c r="G963" s="104"/>
      <c r="H963" s="104"/>
    </row>
    <row r="964" spans="1:8" ht="35.1" customHeight="1">
      <c r="A964" s="211"/>
      <c r="B964" s="104"/>
      <c r="C964" s="201"/>
      <c r="D964" s="104"/>
      <c r="E964" s="104"/>
      <c r="F964" s="104"/>
      <c r="G964" s="104"/>
      <c r="H964" s="104"/>
    </row>
    <row r="965" spans="1:8" ht="35.1" customHeight="1">
      <c r="A965" s="211"/>
      <c r="B965" s="104"/>
      <c r="C965" s="201"/>
      <c r="D965" s="104"/>
      <c r="E965" s="104"/>
      <c r="F965" s="104"/>
      <c r="G965" s="104"/>
      <c r="H965" s="104"/>
    </row>
    <row r="966" spans="1:8" ht="35.1" customHeight="1">
      <c r="A966" s="211"/>
      <c r="B966" s="104"/>
      <c r="C966" s="201"/>
      <c r="D966" s="104"/>
      <c r="E966" s="104"/>
      <c r="F966" s="104"/>
      <c r="G966" s="104"/>
      <c r="H966" s="104"/>
    </row>
    <row r="967" spans="1:8" ht="35.1" customHeight="1">
      <c r="A967" s="211"/>
      <c r="B967" s="104"/>
      <c r="C967" s="201"/>
      <c r="D967" s="104"/>
      <c r="E967" s="104"/>
      <c r="F967" s="104"/>
      <c r="G967" s="104"/>
      <c r="H967" s="104"/>
    </row>
    <row r="968" spans="1:8" ht="35.1" customHeight="1">
      <c r="A968" s="211"/>
      <c r="B968" s="104"/>
      <c r="C968" s="201"/>
      <c r="D968" s="104"/>
      <c r="E968" s="104"/>
      <c r="F968" s="104"/>
      <c r="G968" s="104"/>
      <c r="H968" s="104"/>
    </row>
    <row r="969" spans="1:8" ht="35.1" customHeight="1">
      <c r="A969" s="211"/>
      <c r="B969" s="104"/>
      <c r="C969" s="201"/>
      <c r="D969" s="104"/>
      <c r="E969" s="104"/>
      <c r="F969" s="104"/>
      <c r="G969" s="104"/>
      <c r="H969" s="104"/>
    </row>
    <row r="970" spans="1:8" ht="35.1" customHeight="1">
      <c r="A970" s="211"/>
      <c r="B970" s="104"/>
      <c r="C970" s="201"/>
      <c r="D970" s="104"/>
      <c r="E970" s="104"/>
      <c r="F970" s="104"/>
      <c r="G970" s="104"/>
      <c r="H970" s="104"/>
    </row>
    <row r="971" spans="1:8" ht="35.1" customHeight="1">
      <c r="A971" s="211"/>
      <c r="B971" s="104"/>
      <c r="C971" s="201"/>
      <c r="D971" s="104"/>
      <c r="E971" s="104"/>
      <c r="F971" s="104"/>
      <c r="G971" s="104"/>
      <c r="H971" s="104"/>
    </row>
    <row r="972" spans="1:8" ht="35.1" customHeight="1">
      <c r="A972" s="211"/>
      <c r="B972" s="104"/>
      <c r="C972" s="201"/>
      <c r="D972" s="104"/>
      <c r="E972" s="104"/>
      <c r="F972" s="104"/>
      <c r="G972" s="104"/>
      <c r="H972" s="104"/>
    </row>
    <row r="973" spans="1:8" ht="35.1" customHeight="1">
      <c r="A973" s="211"/>
      <c r="B973" s="104"/>
      <c r="C973" s="201"/>
      <c r="D973" s="104"/>
      <c r="E973" s="104"/>
      <c r="F973" s="104"/>
      <c r="G973" s="104"/>
      <c r="H973" s="104"/>
    </row>
    <row r="974" spans="1:8" ht="35.1" customHeight="1">
      <c r="A974" s="211"/>
      <c r="B974" s="104"/>
      <c r="C974" s="201"/>
      <c r="D974" s="104"/>
      <c r="E974" s="104"/>
      <c r="F974" s="104"/>
      <c r="G974" s="104"/>
      <c r="H974" s="104"/>
    </row>
    <row r="975" spans="1:8" ht="35.1" customHeight="1">
      <c r="A975" s="211"/>
      <c r="B975" s="104"/>
      <c r="C975" s="201"/>
      <c r="D975" s="104"/>
      <c r="E975" s="104"/>
      <c r="F975" s="104"/>
      <c r="G975" s="104"/>
      <c r="H975" s="104"/>
    </row>
    <row r="976" spans="1:8" ht="35.1" customHeight="1">
      <c r="A976" s="211"/>
      <c r="B976" s="104"/>
      <c r="C976" s="201"/>
      <c r="D976" s="104"/>
      <c r="E976" s="104"/>
      <c r="F976" s="104"/>
      <c r="G976" s="104"/>
      <c r="H976" s="104"/>
    </row>
    <row r="977" spans="1:8" ht="35.1" customHeight="1">
      <c r="A977" s="211"/>
      <c r="B977" s="104"/>
      <c r="C977" s="201"/>
      <c r="D977" s="104"/>
      <c r="E977" s="104"/>
      <c r="F977" s="104"/>
      <c r="G977" s="104"/>
      <c r="H977" s="104"/>
    </row>
    <row r="978" spans="1:8" ht="35.1" customHeight="1">
      <c r="A978" s="211"/>
      <c r="B978" s="104"/>
      <c r="C978" s="201"/>
      <c r="D978" s="104"/>
      <c r="E978" s="104"/>
      <c r="F978" s="104"/>
      <c r="G978" s="104"/>
      <c r="H978" s="104"/>
    </row>
    <row r="979" spans="1:8" ht="35.1" customHeight="1">
      <c r="A979" s="211"/>
      <c r="B979" s="104"/>
      <c r="C979" s="201"/>
      <c r="D979" s="104"/>
      <c r="E979" s="104"/>
      <c r="F979" s="104"/>
      <c r="G979" s="104"/>
      <c r="H979" s="104"/>
    </row>
    <row r="980" spans="1:8" ht="35.1" customHeight="1">
      <c r="A980" s="211"/>
      <c r="B980" s="104"/>
      <c r="C980" s="201"/>
      <c r="D980" s="104"/>
      <c r="E980" s="104"/>
      <c r="F980" s="104"/>
      <c r="G980" s="104"/>
      <c r="H980" s="104"/>
    </row>
    <row r="981" spans="1:8" ht="35.1" customHeight="1">
      <c r="A981" s="211"/>
      <c r="B981" s="104"/>
      <c r="C981" s="201"/>
      <c r="D981" s="104"/>
      <c r="E981" s="104"/>
      <c r="F981" s="104"/>
      <c r="G981" s="104"/>
      <c r="H981" s="104"/>
    </row>
    <row r="982" spans="1:8" ht="35.1" customHeight="1">
      <c r="A982" s="211"/>
      <c r="B982" s="104"/>
      <c r="C982" s="201"/>
      <c r="D982" s="104"/>
      <c r="E982" s="104"/>
      <c r="F982" s="104"/>
      <c r="G982" s="104"/>
      <c r="H982" s="104"/>
    </row>
    <row r="983" spans="1:8" ht="35.1" customHeight="1">
      <c r="A983" s="211"/>
      <c r="B983" s="104"/>
      <c r="C983" s="201"/>
      <c r="D983" s="104"/>
      <c r="E983" s="104"/>
      <c r="F983" s="104"/>
      <c r="G983" s="104"/>
      <c r="H983" s="104"/>
    </row>
    <row r="984" spans="1:8" ht="35.1" customHeight="1">
      <c r="A984" s="211"/>
      <c r="B984" s="104"/>
      <c r="C984" s="201"/>
      <c r="D984" s="104"/>
      <c r="E984" s="104"/>
      <c r="F984" s="104"/>
      <c r="G984" s="104"/>
      <c r="H984" s="104"/>
    </row>
    <row r="985" spans="1:8" ht="35.1" customHeight="1">
      <c r="A985" s="211"/>
      <c r="B985" s="104"/>
      <c r="C985" s="201"/>
      <c r="D985" s="104"/>
      <c r="E985" s="104"/>
      <c r="F985" s="104"/>
      <c r="G985" s="104"/>
      <c r="H985" s="104"/>
    </row>
    <row r="986" spans="1:8" ht="35.1" customHeight="1">
      <c r="A986" s="211"/>
      <c r="B986" s="104"/>
      <c r="C986" s="201"/>
      <c r="D986" s="104"/>
      <c r="E986" s="104"/>
      <c r="F986" s="104"/>
      <c r="G986" s="104"/>
      <c r="H986" s="104"/>
    </row>
    <row r="987" spans="1:8" ht="35.1" customHeight="1">
      <c r="A987" s="211"/>
      <c r="B987" s="104"/>
      <c r="C987" s="201"/>
      <c r="D987" s="104"/>
      <c r="E987" s="104"/>
      <c r="F987" s="104"/>
      <c r="G987" s="104"/>
      <c r="H987" s="104"/>
    </row>
    <row r="988" spans="1:8" ht="35.1" customHeight="1">
      <c r="A988" s="211"/>
      <c r="B988" s="104"/>
      <c r="C988" s="201"/>
      <c r="D988" s="104"/>
      <c r="E988" s="104"/>
      <c r="F988" s="104"/>
      <c r="G988" s="104"/>
      <c r="H988" s="104"/>
    </row>
    <row r="989" spans="1:8" ht="35.1" customHeight="1">
      <c r="A989" s="211"/>
      <c r="B989" s="104"/>
      <c r="C989" s="201"/>
      <c r="D989" s="104"/>
      <c r="E989" s="104"/>
      <c r="F989" s="104"/>
      <c r="G989" s="104"/>
      <c r="H989" s="104"/>
    </row>
    <row r="990" spans="1:8" ht="35.1" customHeight="1">
      <c r="A990" s="211"/>
      <c r="B990" s="104"/>
      <c r="C990" s="201"/>
      <c r="D990" s="104"/>
      <c r="E990" s="104"/>
      <c r="F990" s="104"/>
      <c r="G990" s="104"/>
      <c r="H990" s="104"/>
    </row>
    <row r="991" spans="1:8" ht="35.1" customHeight="1">
      <c r="A991" s="211"/>
      <c r="B991" s="104"/>
      <c r="C991" s="201"/>
      <c r="D991" s="104"/>
      <c r="E991" s="104"/>
      <c r="F991" s="104"/>
      <c r="G991" s="104"/>
      <c r="H991" s="104"/>
    </row>
    <row r="992" spans="1:8" ht="35.1" customHeight="1">
      <c r="A992" s="211"/>
      <c r="B992" s="104"/>
      <c r="C992" s="201"/>
      <c r="D992" s="104"/>
      <c r="E992" s="104"/>
      <c r="F992" s="104"/>
      <c r="G992" s="104"/>
      <c r="H992" s="104"/>
    </row>
    <row r="993" spans="1:8" ht="35.1" customHeight="1">
      <c r="A993" s="211"/>
      <c r="B993" s="104"/>
      <c r="C993" s="201"/>
      <c r="D993" s="104"/>
      <c r="E993" s="104"/>
      <c r="F993" s="104"/>
      <c r="G993" s="104"/>
      <c r="H993" s="104"/>
    </row>
    <row r="994" spans="1:8" ht="35.1" customHeight="1">
      <c r="A994" s="211"/>
      <c r="B994" s="104"/>
      <c r="C994" s="201"/>
      <c r="D994" s="104"/>
      <c r="E994" s="104"/>
      <c r="F994" s="104"/>
      <c r="G994" s="104"/>
      <c r="H994" s="104"/>
    </row>
    <row r="995" spans="1:8" ht="35.1" customHeight="1">
      <c r="A995" s="211"/>
      <c r="B995" s="104"/>
      <c r="C995" s="201"/>
      <c r="D995" s="104"/>
      <c r="E995" s="104"/>
      <c r="F995" s="104"/>
      <c r="G995" s="104"/>
      <c r="H995" s="104"/>
    </row>
    <row r="996" spans="1:8" ht="35.1" customHeight="1">
      <c r="A996" s="211"/>
      <c r="B996" s="104"/>
      <c r="C996" s="201"/>
      <c r="D996" s="104"/>
      <c r="E996" s="104"/>
      <c r="F996" s="104"/>
      <c r="G996" s="104"/>
      <c r="H996" s="104"/>
    </row>
    <row r="997" spans="1:8" ht="35.1" customHeight="1">
      <c r="A997" s="211"/>
      <c r="B997" s="104"/>
      <c r="C997" s="201"/>
      <c r="D997" s="104"/>
      <c r="E997" s="104"/>
      <c r="F997" s="104"/>
      <c r="G997" s="104"/>
      <c r="H997" s="104"/>
    </row>
    <row r="998" spans="1:8" ht="35.1" customHeight="1">
      <c r="A998" s="211"/>
      <c r="B998" s="104"/>
      <c r="C998" s="201"/>
      <c r="D998" s="104"/>
      <c r="E998" s="104"/>
      <c r="F998" s="104"/>
      <c r="G998" s="104"/>
      <c r="H998" s="104"/>
    </row>
    <row r="999" spans="1:8" ht="35.1" customHeight="1">
      <c r="A999" s="211"/>
      <c r="B999" s="104"/>
      <c r="C999" s="201"/>
      <c r="D999" s="104"/>
      <c r="E999" s="104"/>
      <c r="F999" s="104"/>
      <c r="G999" s="104"/>
      <c r="H999" s="104"/>
    </row>
    <row r="1000" spans="1:8" ht="35.1" customHeight="1">
      <c r="A1000" s="211"/>
      <c r="B1000" s="104"/>
      <c r="C1000" s="201"/>
      <c r="D1000" s="104"/>
      <c r="E1000" s="104"/>
      <c r="F1000" s="104"/>
      <c r="G1000" s="104"/>
      <c r="H1000" s="104"/>
    </row>
    <row r="1001" spans="1:8" ht="35.1" customHeight="1">
      <c r="A1001" s="211"/>
      <c r="B1001" s="104"/>
      <c r="C1001" s="201"/>
      <c r="D1001" s="104"/>
      <c r="E1001" s="104"/>
      <c r="F1001" s="104"/>
      <c r="G1001" s="104"/>
      <c r="H1001" s="104"/>
    </row>
    <row r="1002" spans="1:8" ht="35.1" customHeight="1">
      <c r="A1002" s="211"/>
      <c r="B1002" s="104"/>
      <c r="C1002" s="201"/>
      <c r="D1002" s="104"/>
      <c r="E1002" s="104"/>
      <c r="F1002" s="104"/>
      <c r="G1002" s="104"/>
      <c r="H1002" s="104"/>
    </row>
    <row r="1003" spans="1:8" ht="35.1" customHeight="1">
      <c r="A1003" s="211"/>
      <c r="B1003" s="104"/>
      <c r="C1003" s="201"/>
      <c r="D1003" s="104"/>
      <c r="E1003" s="104"/>
      <c r="F1003" s="104"/>
      <c r="G1003" s="104"/>
      <c r="H1003" s="104"/>
    </row>
    <row r="1004" spans="1:8" ht="35.1" customHeight="1">
      <c r="A1004" s="211"/>
      <c r="B1004" s="104"/>
      <c r="C1004" s="201"/>
      <c r="D1004" s="104"/>
      <c r="E1004" s="104"/>
      <c r="F1004" s="104"/>
      <c r="G1004" s="104"/>
      <c r="H1004" s="104"/>
    </row>
    <row r="1005" spans="1:8" ht="35.1" customHeight="1">
      <c r="A1005" s="211"/>
      <c r="B1005" s="104"/>
      <c r="C1005" s="201"/>
      <c r="D1005" s="104"/>
      <c r="E1005" s="104"/>
      <c r="F1005" s="104"/>
      <c r="G1005" s="104"/>
      <c r="H1005" s="104"/>
    </row>
    <row r="1006" spans="1:8" ht="35.1" customHeight="1">
      <c r="A1006" s="211"/>
      <c r="B1006" s="104"/>
      <c r="C1006" s="201"/>
      <c r="D1006" s="104"/>
      <c r="E1006" s="104"/>
      <c r="F1006" s="104"/>
      <c r="G1006" s="104"/>
      <c r="H1006" s="104"/>
    </row>
    <row r="1007" spans="1:8" ht="35.1" customHeight="1">
      <c r="A1007" s="211"/>
      <c r="B1007" s="104"/>
      <c r="C1007" s="201"/>
      <c r="D1007" s="104"/>
      <c r="E1007" s="104"/>
      <c r="F1007" s="104"/>
      <c r="G1007" s="104"/>
      <c r="H1007" s="104"/>
    </row>
    <row r="1008" spans="1:8" ht="35.1" customHeight="1">
      <c r="A1008" s="211"/>
      <c r="B1008" s="104"/>
      <c r="C1008" s="201"/>
      <c r="D1008" s="104"/>
      <c r="E1008" s="104"/>
      <c r="F1008" s="104"/>
      <c r="G1008" s="104"/>
      <c r="H1008" s="104"/>
    </row>
    <row r="1009" spans="1:8" ht="35.1" customHeight="1">
      <c r="A1009" s="211"/>
      <c r="B1009" s="104"/>
      <c r="C1009" s="201"/>
      <c r="D1009" s="104"/>
      <c r="E1009" s="104"/>
      <c r="F1009" s="104"/>
      <c r="G1009" s="104"/>
      <c r="H1009" s="104"/>
    </row>
    <row r="1010" spans="1:8" ht="35.1" customHeight="1">
      <c r="A1010" s="211"/>
      <c r="B1010" s="104"/>
      <c r="C1010" s="201"/>
      <c r="D1010" s="104"/>
      <c r="E1010" s="104"/>
      <c r="F1010" s="104"/>
      <c r="G1010" s="104"/>
      <c r="H1010" s="104"/>
    </row>
    <row r="1011" spans="1:8" ht="35.1" customHeight="1">
      <c r="A1011" s="211"/>
      <c r="B1011" s="104"/>
      <c r="C1011" s="201"/>
      <c r="D1011" s="104"/>
      <c r="E1011" s="104"/>
      <c r="F1011" s="104"/>
      <c r="G1011" s="104"/>
      <c r="H1011" s="104"/>
    </row>
    <row r="1012" spans="1:8" ht="35.1" customHeight="1">
      <c r="A1012" s="211"/>
      <c r="B1012" s="104"/>
      <c r="C1012" s="201"/>
      <c r="D1012" s="104"/>
      <c r="E1012" s="104"/>
      <c r="F1012" s="104"/>
      <c r="G1012" s="104"/>
      <c r="H1012" s="104"/>
    </row>
    <row r="1013" spans="1:8" ht="35.1" customHeight="1">
      <c r="A1013" s="211"/>
      <c r="B1013" s="104"/>
      <c r="C1013" s="201"/>
      <c r="D1013" s="104"/>
      <c r="E1013" s="104"/>
      <c r="F1013" s="104"/>
      <c r="G1013" s="104"/>
      <c r="H1013" s="104"/>
    </row>
    <row r="1014" spans="1:8" ht="35.1" customHeight="1">
      <c r="A1014" s="211"/>
      <c r="B1014" s="104"/>
      <c r="C1014" s="201"/>
      <c r="D1014" s="104"/>
      <c r="E1014" s="104"/>
      <c r="F1014" s="104"/>
      <c r="G1014" s="104"/>
      <c r="H1014" s="104"/>
    </row>
    <row r="1015" spans="1:8" ht="35.1" customHeight="1">
      <c r="A1015" s="211"/>
      <c r="B1015" s="104"/>
      <c r="C1015" s="201"/>
      <c r="D1015" s="104"/>
      <c r="E1015" s="104"/>
      <c r="F1015" s="104"/>
      <c r="G1015" s="104"/>
      <c r="H1015" s="104"/>
    </row>
    <row r="1016" spans="1:8" ht="35.1" customHeight="1">
      <c r="A1016" s="211"/>
      <c r="B1016" s="104"/>
      <c r="C1016" s="201"/>
      <c r="D1016" s="104"/>
      <c r="E1016" s="104"/>
      <c r="F1016" s="104"/>
      <c r="G1016" s="104"/>
      <c r="H1016" s="104"/>
    </row>
    <row r="1017" spans="1:8" ht="35.1" customHeight="1">
      <c r="A1017" s="211"/>
      <c r="B1017" s="104"/>
      <c r="C1017" s="201"/>
      <c r="D1017" s="104"/>
      <c r="E1017" s="104"/>
      <c r="F1017" s="104"/>
      <c r="G1017" s="104"/>
      <c r="H1017" s="104"/>
    </row>
    <row r="1018" spans="1:8" ht="35.1" customHeight="1">
      <c r="A1018" s="211"/>
      <c r="B1018" s="104"/>
      <c r="C1018" s="201"/>
      <c r="D1018" s="104"/>
      <c r="E1018" s="104"/>
      <c r="F1018" s="104"/>
      <c r="G1018" s="104"/>
      <c r="H1018" s="104"/>
    </row>
    <row r="1019" spans="1:8" ht="35.1" customHeight="1">
      <c r="A1019" s="211"/>
      <c r="B1019" s="104"/>
      <c r="C1019" s="201"/>
      <c r="D1019" s="104"/>
      <c r="E1019" s="104"/>
      <c r="F1019" s="104"/>
      <c r="G1019" s="104"/>
      <c r="H1019" s="104"/>
    </row>
    <row r="1020" spans="1:8" ht="35.1" customHeight="1">
      <c r="A1020" s="211"/>
      <c r="B1020" s="104"/>
      <c r="C1020" s="201"/>
      <c r="D1020" s="104"/>
      <c r="E1020" s="104"/>
      <c r="F1020" s="104"/>
      <c r="G1020" s="104"/>
      <c r="H1020" s="104"/>
    </row>
    <row r="1021" spans="1:8" ht="35.1" customHeight="1">
      <c r="A1021" s="211"/>
      <c r="B1021" s="104"/>
      <c r="C1021" s="201"/>
      <c r="D1021" s="104"/>
      <c r="E1021" s="104"/>
      <c r="F1021" s="104"/>
      <c r="G1021" s="104"/>
      <c r="H1021" s="104"/>
    </row>
    <row r="1022" spans="1:8" ht="35.1" customHeight="1">
      <c r="A1022" s="211"/>
      <c r="B1022" s="104"/>
      <c r="C1022" s="201"/>
      <c r="D1022" s="104"/>
      <c r="E1022" s="104"/>
      <c r="F1022" s="104"/>
      <c r="G1022" s="104"/>
      <c r="H1022" s="104"/>
    </row>
    <row r="1023" spans="1:8" ht="35.1" customHeight="1">
      <c r="A1023" s="211"/>
      <c r="B1023" s="104"/>
      <c r="C1023" s="201"/>
      <c r="D1023" s="104"/>
      <c r="E1023" s="104"/>
      <c r="F1023" s="104"/>
      <c r="G1023" s="104"/>
      <c r="H1023" s="104"/>
    </row>
    <row r="1024" spans="1:8" ht="35.1" customHeight="1">
      <c r="A1024" s="211"/>
      <c r="B1024" s="104"/>
      <c r="C1024" s="201"/>
      <c r="D1024" s="104"/>
      <c r="E1024" s="104"/>
      <c r="F1024" s="104"/>
      <c r="G1024" s="104"/>
      <c r="H1024" s="104"/>
    </row>
    <row r="1025" spans="1:8" ht="35.1" customHeight="1">
      <c r="A1025" s="211"/>
      <c r="B1025" s="104"/>
      <c r="C1025" s="201"/>
      <c r="D1025" s="104"/>
      <c r="E1025" s="104"/>
      <c r="F1025" s="104"/>
      <c r="G1025" s="104"/>
      <c r="H1025" s="104"/>
    </row>
    <row r="1026" spans="1:8" ht="35.1" customHeight="1">
      <c r="A1026" s="211"/>
      <c r="B1026" s="104"/>
      <c r="C1026" s="201"/>
      <c r="D1026" s="104"/>
      <c r="E1026" s="104"/>
      <c r="F1026" s="104"/>
      <c r="G1026" s="104"/>
      <c r="H1026" s="104"/>
    </row>
    <row r="1027" spans="1:8" ht="35.1" customHeight="1">
      <c r="A1027" s="211"/>
      <c r="B1027" s="104"/>
      <c r="C1027" s="201"/>
      <c r="D1027" s="104"/>
      <c r="E1027" s="104"/>
      <c r="F1027" s="104"/>
      <c r="G1027" s="104"/>
      <c r="H1027" s="104"/>
    </row>
    <row r="1028" spans="1:8" ht="35.1" customHeight="1">
      <c r="A1028" s="211"/>
      <c r="B1028" s="104"/>
      <c r="C1028" s="201"/>
      <c r="D1028" s="104"/>
      <c r="E1028" s="104"/>
      <c r="F1028" s="104"/>
      <c r="G1028" s="104"/>
      <c r="H1028" s="104"/>
    </row>
    <row r="1029" spans="1:8" ht="35.1" customHeight="1">
      <c r="A1029" s="211"/>
      <c r="B1029" s="104"/>
      <c r="C1029" s="201"/>
      <c r="D1029" s="104"/>
      <c r="E1029" s="104"/>
      <c r="F1029" s="104"/>
      <c r="G1029" s="104"/>
      <c r="H1029" s="104"/>
    </row>
    <row r="1030" spans="1:8" ht="35.1" customHeight="1">
      <c r="A1030" s="211"/>
      <c r="B1030" s="104"/>
      <c r="C1030" s="201"/>
      <c r="D1030" s="104"/>
      <c r="E1030" s="104"/>
      <c r="F1030" s="104"/>
      <c r="G1030" s="104"/>
      <c r="H1030" s="104"/>
    </row>
    <row r="1031" spans="1:8" ht="35.1" customHeight="1">
      <c r="A1031" s="211"/>
      <c r="B1031" s="104"/>
      <c r="C1031" s="201"/>
      <c r="D1031" s="104"/>
      <c r="E1031" s="104"/>
      <c r="F1031" s="104"/>
      <c r="G1031" s="104"/>
      <c r="H1031" s="104"/>
    </row>
    <row r="1032" spans="1:8" ht="35.1" customHeight="1">
      <c r="A1032" s="211"/>
      <c r="B1032" s="104"/>
      <c r="C1032" s="201"/>
      <c r="D1032" s="104"/>
      <c r="E1032" s="104"/>
      <c r="F1032" s="104"/>
      <c r="G1032" s="104"/>
      <c r="H1032" s="104"/>
    </row>
    <row r="1033" spans="1:8" ht="35.1" customHeight="1">
      <c r="A1033" s="211"/>
      <c r="B1033" s="104"/>
      <c r="C1033" s="201"/>
      <c r="D1033" s="104"/>
      <c r="E1033" s="104"/>
      <c r="F1033" s="104"/>
      <c r="G1033" s="104"/>
      <c r="H1033" s="104"/>
    </row>
    <row r="1034" spans="1:8" ht="35.1" customHeight="1">
      <c r="A1034" s="211"/>
      <c r="B1034" s="104"/>
      <c r="C1034" s="201"/>
      <c r="D1034" s="104"/>
      <c r="E1034" s="104"/>
      <c r="F1034" s="104"/>
      <c r="G1034" s="104"/>
      <c r="H1034" s="104"/>
    </row>
    <row r="1035" spans="1:8" ht="35.1" customHeight="1">
      <c r="A1035" s="211"/>
      <c r="B1035" s="104"/>
      <c r="C1035" s="201"/>
      <c r="D1035" s="104"/>
      <c r="E1035" s="104"/>
      <c r="F1035" s="104"/>
      <c r="G1035" s="104"/>
      <c r="H1035" s="104"/>
    </row>
    <row r="1036" spans="1:8" ht="35.1" customHeight="1">
      <c r="A1036" s="211"/>
      <c r="B1036" s="104"/>
      <c r="C1036" s="201"/>
      <c r="D1036" s="104"/>
      <c r="E1036" s="104"/>
      <c r="F1036" s="104"/>
      <c r="G1036" s="104"/>
      <c r="H1036" s="104"/>
    </row>
    <row r="1037" spans="1:8" ht="35.1" customHeight="1">
      <c r="A1037" s="211"/>
      <c r="B1037" s="104"/>
      <c r="C1037" s="201"/>
      <c r="D1037" s="104"/>
      <c r="E1037" s="104"/>
      <c r="F1037" s="104"/>
      <c r="G1037" s="104"/>
      <c r="H1037" s="104"/>
    </row>
    <row r="1038" spans="1:8" ht="35.1" customHeight="1">
      <c r="A1038" s="211"/>
      <c r="B1038" s="104"/>
      <c r="C1038" s="201"/>
      <c r="D1038" s="104"/>
      <c r="E1038" s="104"/>
      <c r="F1038" s="104"/>
      <c r="G1038" s="104"/>
      <c r="H1038" s="104"/>
    </row>
    <row r="1039" spans="1:8" ht="35.1" customHeight="1">
      <c r="A1039" s="211"/>
      <c r="B1039" s="104"/>
      <c r="C1039" s="201"/>
      <c r="D1039" s="104"/>
      <c r="E1039" s="104"/>
      <c r="F1039" s="104"/>
      <c r="G1039" s="104"/>
      <c r="H1039" s="104"/>
    </row>
    <row r="1040" spans="1:8" ht="35.1" customHeight="1">
      <c r="A1040" s="211"/>
      <c r="B1040" s="104"/>
      <c r="C1040" s="201"/>
      <c r="D1040" s="104"/>
      <c r="E1040" s="104"/>
      <c r="F1040" s="104"/>
      <c r="G1040" s="104"/>
      <c r="H1040" s="104"/>
    </row>
    <row r="1041" spans="1:8" ht="35.1" customHeight="1">
      <c r="A1041" s="211"/>
      <c r="B1041" s="104"/>
      <c r="C1041" s="201"/>
      <c r="D1041" s="104"/>
      <c r="E1041" s="104"/>
      <c r="F1041" s="104"/>
      <c r="G1041" s="104"/>
      <c r="H1041" s="104"/>
    </row>
    <row r="1042" spans="1:8" ht="35.1" customHeight="1">
      <c r="A1042" s="211"/>
      <c r="B1042" s="104"/>
      <c r="C1042" s="201"/>
      <c r="D1042" s="104"/>
      <c r="E1042" s="104"/>
      <c r="F1042" s="104"/>
      <c r="G1042" s="104"/>
      <c r="H1042" s="104"/>
    </row>
    <row r="1043" spans="1:8" ht="35.1" customHeight="1">
      <c r="A1043" s="211"/>
      <c r="B1043" s="104"/>
      <c r="C1043" s="201"/>
      <c r="D1043" s="104"/>
      <c r="E1043" s="104"/>
      <c r="F1043" s="104"/>
      <c r="G1043" s="104"/>
      <c r="H1043" s="104"/>
    </row>
    <row r="1044" spans="1:8" ht="35.1" customHeight="1">
      <c r="A1044" s="211"/>
      <c r="B1044" s="104"/>
      <c r="C1044" s="201"/>
      <c r="D1044" s="104"/>
      <c r="E1044" s="104"/>
      <c r="F1044" s="104"/>
      <c r="G1044" s="104"/>
      <c r="H1044" s="104"/>
    </row>
    <row r="1045" spans="1:8" ht="35.1" customHeight="1">
      <c r="A1045" s="211"/>
      <c r="B1045" s="104"/>
      <c r="C1045" s="201"/>
      <c r="D1045" s="104"/>
      <c r="E1045" s="104"/>
      <c r="F1045" s="104"/>
      <c r="G1045" s="104"/>
      <c r="H1045" s="104"/>
    </row>
    <row r="1046" spans="1:8" ht="35.1" customHeight="1">
      <c r="A1046" s="211"/>
      <c r="B1046" s="104"/>
      <c r="C1046" s="201"/>
      <c r="D1046" s="104"/>
      <c r="E1046" s="104"/>
      <c r="F1046" s="104"/>
      <c r="G1046" s="104"/>
      <c r="H1046" s="104"/>
    </row>
    <row r="1047" spans="1:8" ht="35.1" customHeight="1">
      <c r="A1047" s="211"/>
      <c r="B1047" s="104"/>
      <c r="C1047" s="201"/>
      <c r="D1047" s="104"/>
      <c r="E1047" s="104"/>
      <c r="F1047" s="104"/>
      <c r="G1047" s="104"/>
      <c r="H1047" s="104"/>
    </row>
    <row r="1048" spans="1:8" ht="35.1" customHeight="1">
      <c r="A1048" s="211"/>
      <c r="B1048" s="104"/>
      <c r="C1048" s="201"/>
      <c r="D1048" s="104"/>
      <c r="E1048" s="104"/>
      <c r="F1048" s="104"/>
      <c r="G1048" s="104"/>
      <c r="H1048" s="104"/>
    </row>
    <row r="1049" spans="1:8" ht="35.1" customHeight="1">
      <c r="A1049" s="211"/>
      <c r="B1049" s="104"/>
      <c r="C1049" s="201"/>
      <c r="D1049" s="104"/>
      <c r="E1049" s="104"/>
      <c r="F1049" s="104"/>
      <c r="G1049" s="104"/>
      <c r="H1049" s="104"/>
    </row>
    <row r="1050" spans="1:8" ht="35.1" customHeight="1">
      <c r="A1050" s="211"/>
      <c r="B1050" s="104"/>
      <c r="C1050" s="201"/>
      <c r="D1050" s="104"/>
      <c r="E1050" s="104"/>
      <c r="F1050" s="104"/>
      <c r="G1050" s="104"/>
      <c r="H1050" s="104"/>
    </row>
    <row r="1051" spans="1:8" ht="35.1" customHeight="1">
      <c r="A1051" s="211"/>
      <c r="B1051" s="104"/>
      <c r="C1051" s="201"/>
      <c r="D1051" s="104"/>
      <c r="E1051" s="104"/>
      <c r="F1051" s="104"/>
      <c r="G1051" s="104"/>
      <c r="H1051" s="104"/>
    </row>
    <row r="1052" spans="1:8" ht="35.1" customHeight="1">
      <c r="A1052" s="211"/>
      <c r="B1052" s="104"/>
      <c r="C1052" s="201"/>
      <c r="D1052" s="104"/>
      <c r="E1052" s="104"/>
      <c r="F1052" s="104"/>
      <c r="G1052" s="104"/>
      <c r="H1052" s="104"/>
    </row>
    <row r="1053" spans="1:8" ht="35.1" customHeight="1">
      <c r="A1053" s="211"/>
      <c r="B1053" s="104"/>
      <c r="C1053" s="201"/>
      <c r="D1053" s="104"/>
      <c r="E1053" s="104"/>
      <c r="F1053" s="104"/>
      <c r="G1053" s="104"/>
      <c r="H1053" s="104"/>
    </row>
    <row r="1054" spans="1:8" ht="35.1" customHeight="1">
      <c r="A1054" s="211"/>
      <c r="B1054" s="104"/>
      <c r="C1054" s="201"/>
      <c r="D1054" s="104"/>
      <c r="E1054" s="104"/>
      <c r="F1054" s="104"/>
      <c r="G1054" s="104"/>
      <c r="H1054" s="104"/>
    </row>
    <row r="1055" spans="1:8" ht="35.1" customHeight="1">
      <c r="A1055" s="211"/>
      <c r="B1055" s="104"/>
      <c r="C1055" s="201"/>
      <c r="D1055" s="104"/>
      <c r="E1055" s="104"/>
      <c r="F1055" s="104"/>
      <c r="G1055" s="104"/>
      <c r="H1055" s="104"/>
    </row>
    <row r="1056" spans="1:8" ht="35.1" customHeight="1">
      <c r="A1056" s="211"/>
      <c r="B1056" s="104"/>
      <c r="C1056" s="201"/>
      <c r="D1056" s="104"/>
      <c r="E1056" s="104"/>
      <c r="F1056" s="104"/>
      <c r="G1056" s="104"/>
      <c r="H1056" s="104"/>
    </row>
    <row r="1057" spans="1:8" ht="35.1" customHeight="1">
      <c r="A1057" s="211"/>
      <c r="B1057" s="104"/>
      <c r="C1057" s="201"/>
      <c r="D1057" s="104"/>
      <c r="E1057" s="104"/>
      <c r="F1057" s="104"/>
      <c r="G1057" s="104"/>
      <c r="H1057" s="104"/>
    </row>
    <row r="1058" spans="1:8" ht="35.1" customHeight="1">
      <c r="A1058" s="211"/>
      <c r="B1058" s="104"/>
      <c r="C1058" s="201"/>
      <c r="D1058" s="104"/>
      <c r="E1058" s="104"/>
      <c r="F1058" s="104"/>
      <c r="G1058" s="104"/>
      <c r="H1058" s="104"/>
    </row>
    <row r="1059" spans="1:8" ht="35.1" customHeight="1">
      <c r="A1059" s="211"/>
      <c r="B1059" s="104"/>
      <c r="C1059" s="201"/>
      <c r="D1059" s="104"/>
      <c r="E1059" s="104"/>
      <c r="F1059" s="104"/>
      <c r="G1059" s="104"/>
      <c r="H1059" s="104"/>
    </row>
    <row r="1060" spans="1:8" ht="35.1" customHeight="1">
      <c r="A1060" s="211"/>
      <c r="B1060" s="104"/>
      <c r="C1060" s="201"/>
      <c r="D1060" s="104"/>
      <c r="E1060" s="104"/>
      <c r="F1060" s="104"/>
      <c r="G1060" s="104"/>
      <c r="H1060" s="104"/>
    </row>
    <row r="1061" spans="1:8" ht="35.1" customHeight="1">
      <c r="A1061" s="211"/>
      <c r="B1061" s="104"/>
      <c r="C1061" s="201"/>
      <c r="D1061" s="104"/>
      <c r="E1061" s="104"/>
      <c r="F1061" s="104"/>
      <c r="G1061" s="104"/>
      <c r="H1061" s="104"/>
    </row>
    <row r="1062" spans="1:8" ht="35.1" customHeight="1">
      <c r="A1062" s="211"/>
      <c r="B1062" s="104"/>
      <c r="C1062" s="201"/>
      <c r="D1062" s="104"/>
      <c r="E1062" s="104"/>
      <c r="F1062" s="104"/>
      <c r="G1062" s="104"/>
      <c r="H1062" s="104"/>
    </row>
    <row r="1063" spans="1:8" ht="35.1" customHeight="1">
      <c r="A1063" s="211"/>
      <c r="B1063" s="104"/>
      <c r="C1063" s="201"/>
      <c r="D1063" s="104"/>
      <c r="E1063" s="104"/>
      <c r="F1063" s="104"/>
      <c r="G1063" s="104"/>
      <c r="H1063" s="104"/>
    </row>
    <row r="1064" spans="1:8" ht="35.1" customHeight="1">
      <c r="A1064" s="211"/>
      <c r="B1064" s="104"/>
      <c r="C1064" s="201"/>
      <c r="D1064" s="104"/>
      <c r="E1064" s="104"/>
      <c r="F1064" s="104"/>
      <c r="G1064" s="104"/>
      <c r="H1064" s="104"/>
    </row>
    <row r="1065" spans="1:8" ht="35.1" customHeight="1">
      <c r="A1065" s="211"/>
      <c r="B1065" s="104"/>
      <c r="C1065" s="201"/>
      <c r="D1065" s="104"/>
      <c r="E1065" s="104"/>
      <c r="F1065" s="104"/>
      <c r="G1065" s="104"/>
      <c r="H1065" s="104"/>
    </row>
    <row r="1066" spans="1:8" ht="35.1" customHeight="1">
      <c r="A1066" s="211"/>
      <c r="B1066" s="104"/>
      <c r="C1066" s="201"/>
      <c r="D1066" s="104"/>
      <c r="E1066" s="104"/>
      <c r="F1066" s="104"/>
      <c r="G1066" s="104"/>
      <c r="H1066" s="104"/>
    </row>
    <row r="1067" spans="1:8" ht="35.1" customHeight="1">
      <c r="A1067" s="211"/>
      <c r="B1067" s="104"/>
      <c r="C1067" s="201"/>
      <c r="D1067" s="104"/>
      <c r="E1067" s="104"/>
      <c r="F1067" s="104"/>
      <c r="G1067" s="104"/>
      <c r="H1067" s="104"/>
    </row>
    <row r="1068" spans="1:8" ht="35.1" customHeight="1">
      <c r="A1068" s="211"/>
      <c r="B1068" s="104"/>
      <c r="C1068" s="201"/>
      <c r="D1068" s="104"/>
      <c r="E1068" s="104"/>
      <c r="F1068" s="104"/>
      <c r="G1068" s="104"/>
      <c r="H1068" s="104"/>
    </row>
    <row r="1069" spans="1:8" ht="35.1" customHeight="1">
      <c r="A1069" s="211"/>
      <c r="B1069" s="104"/>
      <c r="C1069" s="201"/>
      <c r="D1069" s="104"/>
      <c r="E1069" s="104"/>
      <c r="F1069" s="104"/>
      <c r="G1069" s="104"/>
      <c r="H1069" s="104"/>
    </row>
    <row r="1070" spans="1:8" ht="35.1" customHeight="1">
      <c r="A1070" s="211"/>
      <c r="B1070" s="104"/>
      <c r="C1070" s="201"/>
      <c r="D1070" s="104"/>
      <c r="E1070" s="104"/>
      <c r="F1070" s="104"/>
      <c r="G1070" s="104"/>
      <c r="H1070" s="104"/>
    </row>
    <row r="1071" spans="1:8" ht="35.1" customHeight="1">
      <c r="A1071" s="211"/>
      <c r="B1071" s="104"/>
      <c r="C1071" s="201"/>
      <c r="D1071" s="104"/>
      <c r="E1071" s="104"/>
      <c r="F1071" s="104"/>
      <c r="G1071" s="104"/>
      <c r="H1071" s="104"/>
    </row>
    <row r="1072" spans="1:8" ht="35.1" customHeight="1">
      <c r="A1072" s="211"/>
      <c r="B1072" s="104"/>
      <c r="C1072" s="201"/>
      <c r="D1072" s="104"/>
      <c r="E1072" s="104"/>
      <c r="F1072" s="104"/>
      <c r="G1072" s="104"/>
      <c r="H1072" s="104"/>
    </row>
    <row r="1073" spans="1:8" ht="35.1" customHeight="1">
      <c r="A1073" s="211"/>
      <c r="B1073" s="104"/>
      <c r="C1073" s="201"/>
      <c r="D1073" s="104"/>
      <c r="E1073" s="104"/>
      <c r="F1073" s="104"/>
      <c r="G1073" s="104"/>
      <c r="H1073" s="104"/>
    </row>
    <row r="1074" spans="1:8" ht="35.1" customHeight="1">
      <c r="A1074" s="211"/>
      <c r="B1074" s="104"/>
      <c r="C1074" s="201"/>
      <c r="D1074" s="104"/>
      <c r="E1074" s="104"/>
      <c r="F1074" s="104"/>
      <c r="G1074" s="104"/>
      <c r="H1074" s="104"/>
    </row>
    <row r="1075" spans="1:8" ht="35.1" customHeight="1">
      <c r="A1075" s="211"/>
      <c r="B1075" s="104"/>
      <c r="C1075" s="201"/>
      <c r="D1075" s="104"/>
      <c r="E1075" s="104"/>
      <c r="F1075" s="104"/>
      <c r="G1075" s="104"/>
      <c r="H1075" s="104"/>
    </row>
    <row r="1076" spans="1:8" ht="35.1" customHeight="1">
      <c r="A1076" s="211"/>
      <c r="B1076" s="104"/>
      <c r="C1076" s="201"/>
      <c r="D1076" s="104"/>
      <c r="E1076" s="104"/>
      <c r="F1076" s="104"/>
      <c r="G1076" s="104"/>
      <c r="H1076" s="104"/>
    </row>
    <row r="1077" spans="1:8" ht="35.1" customHeight="1">
      <c r="A1077" s="211"/>
      <c r="B1077" s="104"/>
      <c r="C1077" s="201"/>
      <c r="D1077" s="104"/>
      <c r="E1077" s="104"/>
      <c r="F1077" s="104"/>
      <c r="G1077" s="104"/>
      <c r="H1077" s="104"/>
    </row>
    <row r="1078" spans="1:8" ht="35.1" customHeight="1">
      <c r="A1078" s="211"/>
      <c r="B1078" s="104"/>
      <c r="C1078" s="201"/>
      <c r="D1078" s="104"/>
      <c r="E1078" s="104"/>
      <c r="F1078" s="104"/>
      <c r="G1078" s="104"/>
      <c r="H1078" s="104"/>
    </row>
    <row r="1079" spans="1:8" ht="35.1" customHeight="1">
      <c r="A1079" s="211"/>
      <c r="B1079" s="104"/>
      <c r="C1079" s="201"/>
      <c r="D1079" s="104"/>
      <c r="E1079" s="104"/>
      <c r="F1079" s="104"/>
      <c r="G1079" s="104"/>
      <c r="H1079" s="104"/>
    </row>
    <row r="1080" spans="1:8" ht="35.1" customHeight="1">
      <c r="A1080" s="211"/>
      <c r="B1080" s="104"/>
      <c r="C1080" s="201"/>
      <c r="D1080" s="104"/>
      <c r="E1080" s="104"/>
      <c r="F1080" s="104"/>
      <c r="G1080" s="104"/>
      <c r="H1080" s="104"/>
    </row>
    <row r="1081" spans="1:8" ht="35.1" customHeight="1">
      <c r="A1081" s="211"/>
      <c r="B1081" s="104"/>
      <c r="C1081" s="201"/>
      <c r="D1081" s="104"/>
      <c r="E1081" s="104"/>
      <c r="F1081" s="104"/>
      <c r="G1081" s="104"/>
      <c r="H1081" s="104"/>
    </row>
    <row r="1082" spans="1:8" ht="35.1" customHeight="1">
      <c r="A1082" s="211"/>
      <c r="B1082" s="104"/>
      <c r="C1082" s="201"/>
      <c r="D1082" s="104"/>
      <c r="E1082" s="104"/>
      <c r="F1082" s="104"/>
      <c r="G1082" s="104"/>
      <c r="H1082" s="104"/>
    </row>
    <row r="1083" spans="1:8" ht="35.1" customHeight="1">
      <c r="A1083" s="211"/>
      <c r="B1083" s="104"/>
      <c r="C1083" s="201"/>
      <c r="D1083" s="104"/>
      <c r="E1083" s="104"/>
      <c r="F1083" s="104"/>
      <c r="G1083" s="104"/>
      <c r="H1083" s="104"/>
    </row>
    <row r="1084" spans="1:8" ht="35.1" customHeight="1">
      <c r="A1084" s="211"/>
      <c r="B1084" s="104"/>
      <c r="C1084" s="201"/>
      <c r="D1084" s="104"/>
      <c r="E1084" s="104"/>
      <c r="F1084" s="104"/>
      <c r="G1084" s="104"/>
      <c r="H1084" s="104"/>
    </row>
    <row r="1085" spans="1:8" ht="35.1" customHeight="1">
      <c r="A1085" s="211"/>
      <c r="B1085" s="104"/>
      <c r="C1085" s="201"/>
      <c r="D1085" s="104"/>
      <c r="E1085" s="104"/>
      <c r="F1085" s="104"/>
      <c r="G1085" s="104"/>
      <c r="H1085" s="104"/>
    </row>
    <row r="1086" spans="1:8" ht="35.1" customHeight="1">
      <c r="A1086" s="211"/>
      <c r="B1086" s="104"/>
      <c r="C1086" s="201"/>
      <c r="D1086" s="104"/>
      <c r="E1086" s="104"/>
      <c r="F1086" s="104"/>
      <c r="G1086" s="104"/>
      <c r="H1086" s="104"/>
    </row>
    <row r="1087" spans="1:8" ht="35.1" customHeight="1">
      <c r="A1087" s="211"/>
      <c r="B1087" s="104"/>
      <c r="C1087" s="201"/>
      <c r="D1087" s="104"/>
      <c r="E1087" s="104"/>
      <c r="F1087" s="104"/>
      <c r="G1087" s="104"/>
      <c r="H1087" s="104"/>
    </row>
    <row r="1088" spans="1:8" ht="35.1" customHeight="1">
      <c r="A1088" s="211"/>
      <c r="B1088" s="104"/>
      <c r="C1088" s="201"/>
      <c r="D1088" s="104"/>
      <c r="E1088" s="104"/>
      <c r="F1088" s="104"/>
      <c r="G1088" s="104"/>
      <c r="H1088" s="104"/>
    </row>
    <row r="1089" spans="1:8" ht="35.1" customHeight="1">
      <c r="A1089" s="211"/>
      <c r="B1089" s="104"/>
      <c r="C1089" s="201"/>
      <c r="D1089" s="104"/>
      <c r="E1089" s="104"/>
      <c r="F1089" s="104"/>
      <c r="G1089" s="104"/>
      <c r="H1089" s="104"/>
    </row>
    <row r="1090" spans="1:8" ht="35.1" customHeight="1">
      <c r="A1090" s="211"/>
      <c r="B1090" s="104"/>
      <c r="C1090" s="201"/>
      <c r="D1090" s="104"/>
      <c r="E1090" s="104"/>
      <c r="F1090" s="104"/>
      <c r="G1090" s="104"/>
      <c r="H1090" s="104"/>
    </row>
    <row r="1091" spans="1:8" ht="35.1" customHeight="1">
      <c r="A1091" s="211"/>
      <c r="B1091" s="104"/>
      <c r="C1091" s="201"/>
      <c r="D1091" s="104"/>
      <c r="E1091" s="104"/>
      <c r="F1091" s="104"/>
      <c r="G1091" s="104"/>
      <c r="H1091" s="104"/>
    </row>
    <row r="1092" spans="1:8" ht="35.1" customHeight="1">
      <c r="A1092" s="211"/>
      <c r="B1092" s="104"/>
      <c r="C1092" s="201"/>
      <c r="D1092" s="104"/>
      <c r="E1092" s="104"/>
      <c r="F1092" s="104"/>
      <c r="G1092" s="104"/>
      <c r="H1092" s="104"/>
    </row>
    <row r="1093" spans="1:8" ht="35.1" customHeight="1">
      <c r="A1093" s="211"/>
      <c r="B1093" s="104"/>
      <c r="C1093" s="201"/>
      <c r="D1093" s="104"/>
      <c r="E1093" s="104"/>
      <c r="F1093" s="104"/>
      <c r="G1093" s="104"/>
      <c r="H1093" s="104"/>
    </row>
    <row r="1094" spans="1:8" ht="35.1" customHeight="1">
      <c r="A1094" s="211"/>
      <c r="B1094" s="104"/>
      <c r="C1094" s="201"/>
      <c r="D1094" s="104"/>
      <c r="E1094" s="104"/>
      <c r="F1094" s="104"/>
      <c r="G1094" s="104"/>
      <c r="H1094" s="104"/>
    </row>
    <row r="1095" spans="1:8" ht="35.1" customHeight="1">
      <c r="A1095" s="211"/>
      <c r="B1095" s="104"/>
      <c r="C1095" s="201"/>
      <c r="D1095" s="104"/>
      <c r="E1095" s="104"/>
      <c r="F1095" s="104"/>
      <c r="G1095" s="104"/>
      <c r="H1095" s="104"/>
    </row>
    <row r="1096" spans="1:8" ht="35.1" customHeight="1">
      <c r="A1096" s="211"/>
      <c r="B1096" s="104"/>
      <c r="C1096" s="201"/>
      <c r="D1096" s="104"/>
      <c r="E1096" s="104"/>
      <c r="F1096" s="104"/>
      <c r="G1096" s="104"/>
      <c r="H1096" s="104"/>
    </row>
    <row r="1097" spans="1:8" ht="35.1" customHeight="1">
      <c r="A1097" s="211"/>
      <c r="B1097" s="104"/>
      <c r="C1097" s="201"/>
      <c r="D1097" s="104"/>
      <c r="E1097" s="104"/>
      <c r="F1097" s="104"/>
      <c r="G1097" s="104"/>
      <c r="H1097" s="104"/>
    </row>
    <row r="1098" spans="1:8" ht="35.1" customHeight="1">
      <c r="A1098" s="211"/>
      <c r="B1098" s="104"/>
      <c r="C1098" s="201"/>
      <c r="D1098" s="104"/>
      <c r="E1098" s="104"/>
      <c r="F1098" s="104"/>
      <c r="G1098" s="104"/>
      <c r="H1098" s="104"/>
    </row>
    <row r="1099" spans="1:8" ht="35.1" customHeight="1">
      <c r="A1099" s="211"/>
      <c r="B1099" s="104"/>
      <c r="C1099" s="201"/>
      <c r="D1099" s="104"/>
      <c r="E1099" s="104"/>
      <c r="F1099" s="104"/>
      <c r="G1099" s="104"/>
      <c r="H1099" s="104"/>
    </row>
    <row r="1100" spans="1:8" ht="35.1" customHeight="1">
      <c r="A1100" s="211"/>
      <c r="B1100" s="104"/>
      <c r="C1100" s="201"/>
      <c r="D1100" s="104"/>
      <c r="E1100" s="104"/>
      <c r="F1100" s="104"/>
      <c r="G1100" s="104"/>
      <c r="H1100" s="104"/>
    </row>
    <row r="1101" spans="1:8" ht="35.1" customHeight="1">
      <c r="A1101" s="211"/>
      <c r="B1101" s="104"/>
      <c r="C1101" s="201"/>
      <c r="D1101" s="104"/>
      <c r="E1101" s="104"/>
      <c r="F1101" s="104"/>
      <c r="G1101" s="104"/>
      <c r="H1101" s="104"/>
    </row>
    <row r="1102" spans="1:8" ht="35.1" customHeight="1">
      <c r="A1102" s="211"/>
      <c r="B1102" s="104"/>
      <c r="C1102" s="201"/>
      <c r="D1102" s="104"/>
      <c r="E1102" s="104"/>
      <c r="F1102" s="104"/>
      <c r="G1102" s="104"/>
      <c r="H1102" s="104"/>
    </row>
    <row r="1103" spans="1:8" ht="35.1" customHeight="1">
      <c r="A1103" s="211"/>
      <c r="B1103" s="104"/>
      <c r="C1103" s="201"/>
      <c r="D1103" s="104"/>
      <c r="E1103" s="104"/>
      <c r="F1103" s="104"/>
      <c r="G1103" s="104"/>
      <c r="H1103" s="104"/>
    </row>
    <row r="1104" spans="1:8" ht="35.1" customHeight="1">
      <c r="A1104" s="211"/>
      <c r="B1104" s="104"/>
      <c r="C1104" s="201"/>
      <c r="D1104" s="104"/>
      <c r="E1104" s="104"/>
      <c r="F1104" s="104"/>
      <c r="G1104" s="104"/>
      <c r="H1104" s="104"/>
    </row>
    <row r="1105" spans="1:8" ht="35.1" customHeight="1">
      <c r="A1105" s="211"/>
      <c r="B1105" s="104"/>
      <c r="C1105" s="201"/>
      <c r="D1105" s="104"/>
      <c r="E1105" s="104"/>
      <c r="F1105" s="104"/>
      <c r="G1105" s="104"/>
      <c r="H1105" s="104"/>
    </row>
    <row r="1106" spans="1:8" ht="35.1" customHeight="1">
      <c r="A1106" s="211"/>
      <c r="B1106" s="104"/>
      <c r="C1106" s="201"/>
      <c r="D1106" s="104"/>
      <c r="E1106" s="104"/>
      <c r="F1106" s="104"/>
      <c r="G1106" s="104"/>
      <c r="H1106" s="104"/>
    </row>
    <row r="1107" spans="1:8" ht="35.1" customHeight="1">
      <c r="A1107" s="211"/>
      <c r="B1107" s="104"/>
      <c r="C1107" s="201"/>
      <c r="D1107" s="104"/>
      <c r="E1107" s="104"/>
      <c r="F1107" s="104"/>
      <c r="G1107" s="104"/>
      <c r="H1107" s="104"/>
    </row>
    <row r="1108" spans="1:8" ht="35.1" customHeight="1">
      <c r="A1108" s="211"/>
      <c r="B1108" s="104"/>
      <c r="C1108" s="201"/>
      <c r="D1108" s="104"/>
      <c r="E1108" s="104"/>
      <c r="F1108" s="104"/>
      <c r="G1108" s="104"/>
      <c r="H1108" s="104"/>
    </row>
    <row r="1109" spans="1:8" ht="35.1" customHeight="1">
      <c r="A1109" s="211"/>
      <c r="B1109" s="104"/>
      <c r="C1109" s="201"/>
      <c r="D1109" s="104"/>
      <c r="E1109" s="104"/>
      <c r="F1109" s="104"/>
      <c r="G1109" s="104"/>
      <c r="H1109" s="104"/>
    </row>
    <row r="1110" spans="1:8" ht="35.1" customHeight="1">
      <c r="A1110" s="211"/>
      <c r="B1110" s="104"/>
      <c r="C1110" s="201"/>
      <c r="D1110" s="104"/>
      <c r="E1110" s="104"/>
      <c r="F1110" s="104"/>
      <c r="G1110" s="104"/>
      <c r="H1110" s="104"/>
    </row>
    <row r="1111" spans="1:8" ht="35.1" customHeight="1">
      <c r="A1111" s="211"/>
      <c r="B1111" s="104"/>
      <c r="C1111" s="201"/>
      <c r="D1111" s="104"/>
      <c r="E1111" s="104"/>
      <c r="F1111" s="104"/>
      <c r="G1111" s="104"/>
      <c r="H1111" s="104"/>
    </row>
    <row r="1112" spans="1:8" ht="35.1" customHeight="1">
      <c r="A1112" s="211"/>
      <c r="B1112" s="104"/>
      <c r="C1112" s="201"/>
      <c r="D1112" s="104"/>
      <c r="E1112" s="104"/>
      <c r="F1112" s="104"/>
      <c r="G1112" s="104"/>
      <c r="H1112" s="104"/>
    </row>
    <row r="1113" spans="1:8" ht="35.1" customHeight="1">
      <c r="A1113" s="211"/>
      <c r="B1113" s="104"/>
      <c r="C1113" s="201"/>
      <c r="D1113" s="104"/>
      <c r="E1113" s="104"/>
      <c r="F1113" s="104"/>
      <c r="G1113" s="104"/>
      <c r="H1113" s="104"/>
    </row>
    <row r="1114" spans="1:8" ht="35.1" customHeight="1">
      <c r="A1114" s="211"/>
      <c r="B1114" s="104"/>
      <c r="C1114" s="201"/>
      <c r="D1114" s="104"/>
      <c r="E1114" s="104"/>
      <c r="F1114" s="104"/>
      <c r="G1114" s="104"/>
      <c r="H1114" s="104"/>
    </row>
    <row r="1115" spans="1:8" ht="35.1" customHeight="1">
      <c r="A1115" s="211"/>
      <c r="B1115" s="104"/>
      <c r="C1115" s="201"/>
      <c r="D1115" s="104"/>
      <c r="E1115" s="104"/>
      <c r="F1115" s="104"/>
      <c r="G1115" s="104"/>
      <c r="H1115" s="104"/>
    </row>
    <row r="1116" spans="1:8" ht="35.1" customHeight="1">
      <c r="A1116" s="211"/>
      <c r="B1116" s="104"/>
      <c r="C1116" s="201"/>
      <c r="D1116" s="104"/>
      <c r="E1116" s="104"/>
      <c r="F1116" s="104"/>
      <c r="G1116" s="104"/>
      <c r="H1116" s="104"/>
    </row>
    <row r="1117" spans="1:8" ht="35.1" customHeight="1">
      <c r="A1117" s="211"/>
      <c r="B1117" s="104"/>
      <c r="C1117" s="201"/>
      <c r="D1117" s="104"/>
      <c r="E1117" s="104"/>
      <c r="F1117" s="104"/>
      <c r="G1117" s="104"/>
      <c r="H1117" s="104"/>
    </row>
    <row r="1118" spans="1:8" ht="35.1" customHeight="1">
      <c r="A1118" s="211"/>
      <c r="B1118" s="104"/>
      <c r="C1118" s="201"/>
      <c r="D1118" s="104"/>
      <c r="E1118" s="104"/>
      <c r="F1118" s="104"/>
      <c r="G1118" s="104"/>
      <c r="H1118" s="104"/>
    </row>
    <row r="1119" spans="1:8" ht="35.1" customHeight="1">
      <c r="A1119" s="211"/>
      <c r="B1119" s="104"/>
      <c r="C1119" s="201"/>
      <c r="D1119" s="104"/>
      <c r="E1119" s="104"/>
      <c r="F1119" s="104"/>
      <c r="G1119" s="104"/>
      <c r="H1119" s="104"/>
    </row>
    <row r="1120" spans="1:8" ht="35.1" customHeight="1">
      <c r="A1120" s="211"/>
      <c r="B1120" s="104"/>
      <c r="C1120" s="201"/>
      <c r="D1120" s="104"/>
      <c r="E1120" s="104"/>
      <c r="F1120" s="104"/>
      <c r="G1120" s="104"/>
      <c r="H1120" s="104"/>
    </row>
    <row r="1121" spans="1:8" ht="35.1" customHeight="1">
      <c r="A1121" s="211"/>
      <c r="B1121" s="104"/>
      <c r="C1121" s="201"/>
      <c r="D1121" s="104"/>
      <c r="E1121" s="104"/>
      <c r="F1121" s="104"/>
      <c r="G1121" s="104"/>
      <c r="H1121" s="104"/>
    </row>
    <row r="1122" spans="1:8" ht="35.1" customHeight="1">
      <c r="A1122" s="211"/>
      <c r="B1122" s="104"/>
      <c r="C1122" s="201"/>
      <c r="D1122" s="104"/>
      <c r="E1122" s="104"/>
      <c r="F1122" s="104"/>
      <c r="G1122" s="104"/>
      <c r="H1122" s="104"/>
    </row>
    <row r="1123" spans="1:8" ht="35.1" customHeight="1">
      <c r="A1123" s="211"/>
      <c r="B1123" s="104"/>
      <c r="C1123" s="201"/>
      <c r="D1123" s="104"/>
      <c r="E1123" s="104"/>
      <c r="F1123" s="104"/>
      <c r="G1123" s="104"/>
      <c r="H1123" s="104"/>
    </row>
    <row r="1124" spans="1:8" ht="35.1" customHeight="1">
      <c r="A1124" s="211"/>
      <c r="B1124" s="104"/>
      <c r="C1124" s="201"/>
      <c r="D1124" s="104"/>
      <c r="E1124" s="104"/>
      <c r="F1124" s="104"/>
      <c r="G1124" s="104"/>
      <c r="H1124" s="104"/>
    </row>
    <row r="1125" spans="1:8" ht="35.1" customHeight="1">
      <c r="A1125" s="211"/>
      <c r="B1125" s="104"/>
      <c r="C1125" s="201"/>
      <c r="D1125" s="104"/>
      <c r="E1125" s="104"/>
      <c r="F1125" s="104"/>
      <c r="G1125" s="104"/>
      <c r="H1125" s="104"/>
    </row>
    <row r="1126" spans="1:8" ht="35.1" customHeight="1">
      <c r="A1126" s="211"/>
      <c r="B1126" s="104"/>
      <c r="C1126" s="201"/>
      <c r="D1126" s="104"/>
      <c r="E1126" s="104"/>
      <c r="F1126" s="104"/>
      <c r="G1126" s="104"/>
      <c r="H1126" s="104"/>
    </row>
    <row r="1127" spans="1:8" ht="35.1" customHeight="1">
      <c r="A1127" s="211"/>
      <c r="B1127" s="104"/>
      <c r="C1127" s="201"/>
      <c r="D1127" s="104"/>
      <c r="E1127" s="104"/>
      <c r="F1127" s="104"/>
      <c r="G1127" s="104"/>
      <c r="H1127" s="104"/>
    </row>
    <row r="1128" spans="1:8" ht="35.1" customHeight="1">
      <c r="A1128" s="211"/>
      <c r="B1128" s="104"/>
      <c r="C1128" s="201"/>
      <c r="D1128" s="104"/>
      <c r="E1128" s="104"/>
      <c r="F1128" s="104"/>
      <c r="G1128" s="104"/>
      <c r="H1128" s="104"/>
    </row>
    <row r="1129" spans="1:8" ht="35.1" customHeight="1">
      <c r="A1129" s="211"/>
      <c r="B1129" s="104"/>
      <c r="C1129" s="201"/>
      <c r="D1129" s="104"/>
      <c r="E1129" s="104"/>
      <c r="F1129" s="104"/>
      <c r="G1129" s="104"/>
      <c r="H1129" s="104"/>
    </row>
    <row r="1130" spans="1:8" ht="35.1" customHeight="1">
      <c r="A1130" s="211"/>
      <c r="B1130" s="104"/>
      <c r="C1130" s="201"/>
      <c r="D1130" s="104"/>
      <c r="E1130" s="104"/>
      <c r="F1130" s="104"/>
      <c r="G1130" s="104"/>
      <c r="H1130" s="104"/>
    </row>
    <row r="1131" spans="1:8" ht="35.1" customHeight="1">
      <c r="A1131" s="211"/>
      <c r="B1131" s="104"/>
      <c r="C1131" s="201"/>
      <c r="D1131" s="104"/>
      <c r="E1131" s="104"/>
      <c r="F1131" s="104"/>
      <c r="G1131" s="104"/>
      <c r="H1131" s="104"/>
    </row>
    <row r="1132" spans="1:8" ht="35.1" customHeight="1">
      <c r="A1132" s="211"/>
      <c r="B1132" s="104"/>
      <c r="C1132" s="201"/>
      <c r="D1132" s="104"/>
      <c r="E1132" s="104"/>
      <c r="F1132" s="104"/>
      <c r="G1132" s="104"/>
      <c r="H1132" s="104"/>
    </row>
    <row r="1133" spans="1:8" ht="35.1" customHeight="1">
      <c r="A1133" s="211"/>
      <c r="B1133" s="104"/>
      <c r="C1133" s="201"/>
      <c r="D1133" s="104"/>
      <c r="E1133" s="104"/>
      <c r="F1133" s="104"/>
      <c r="G1133" s="104"/>
      <c r="H1133" s="104"/>
    </row>
    <row r="1134" spans="1:8" ht="35.1" customHeight="1">
      <c r="A1134" s="211"/>
      <c r="B1134" s="104"/>
      <c r="C1134" s="201"/>
      <c r="D1134" s="104"/>
      <c r="E1134" s="104"/>
      <c r="F1134" s="104"/>
      <c r="G1134" s="104"/>
      <c r="H1134" s="104"/>
    </row>
    <row r="1135" spans="1:8" ht="35.1" customHeight="1">
      <c r="A1135" s="211"/>
      <c r="B1135" s="104"/>
      <c r="C1135" s="201"/>
      <c r="D1135" s="104"/>
      <c r="E1135" s="104"/>
      <c r="F1135" s="104"/>
      <c r="G1135" s="104"/>
      <c r="H1135" s="104"/>
    </row>
    <row r="1136" spans="1:8" ht="35.1" customHeight="1">
      <c r="A1136" s="211"/>
      <c r="B1136" s="104"/>
      <c r="C1136" s="201"/>
      <c r="D1136" s="104"/>
      <c r="E1136" s="104"/>
      <c r="F1136" s="104"/>
      <c r="G1136" s="104"/>
      <c r="H1136" s="104"/>
    </row>
    <row r="1137" spans="1:8" ht="35.1" customHeight="1">
      <c r="A1137" s="211"/>
      <c r="B1137" s="104"/>
      <c r="C1137" s="201"/>
      <c r="D1137" s="104"/>
      <c r="E1137" s="104"/>
      <c r="F1137" s="104"/>
      <c r="G1137" s="104"/>
      <c r="H1137" s="104"/>
    </row>
    <row r="1138" spans="1:8" ht="35.1" customHeight="1">
      <c r="A1138" s="211"/>
      <c r="B1138" s="104"/>
      <c r="C1138" s="201"/>
      <c r="D1138" s="104"/>
      <c r="E1138" s="104"/>
      <c r="F1138" s="104"/>
      <c r="G1138" s="104"/>
      <c r="H1138" s="104"/>
    </row>
    <row r="1139" spans="1:8" ht="35.1" customHeight="1">
      <c r="A1139" s="211"/>
      <c r="B1139" s="104"/>
      <c r="C1139" s="201"/>
      <c r="D1139" s="104"/>
      <c r="E1139" s="104"/>
      <c r="F1139" s="104"/>
      <c r="G1139" s="104"/>
      <c r="H1139" s="104"/>
    </row>
    <row r="1140" spans="1:8" ht="35.1" customHeight="1">
      <c r="A1140" s="211"/>
      <c r="B1140" s="104"/>
      <c r="C1140" s="201"/>
      <c r="D1140" s="104"/>
      <c r="E1140" s="104"/>
      <c r="F1140" s="104"/>
      <c r="G1140" s="104"/>
      <c r="H1140" s="104"/>
    </row>
    <row r="1141" spans="1:8" ht="35.1" customHeight="1">
      <c r="A1141" s="211"/>
      <c r="B1141" s="104"/>
      <c r="C1141" s="201"/>
      <c r="D1141" s="104"/>
      <c r="E1141" s="104"/>
      <c r="F1141" s="104"/>
      <c r="G1141" s="104"/>
      <c r="H1141" s="104"/>
    </row>
    <row r="1142" spans="1:8" ht="35.1" customHeight="1">
      <c r="A1142" s="211"/>
      <c r="B1142" s="104"/>
      <c r="C1142" s="201"/>
      <c r="D1142" s="104"/>
      <c r="E1142" s="104"/>
      <c r="F1142" s="104"/>
      <c r="G1142" s="104"/>
      <c r="H1142" s="104"/>
    </row>
    <row r="1143" spans="1:8" ht="35.1" customHeight="1">
      <c r="A1143" s="211"/>
      <c r="B1143" s="104"/>
      <c r="C1143" s="201"/>
      <c r="D1143" s="104"/>
      <c r="E1143" s="104"/>
      <c r="F1143" s="104"/>
      <c r="G1143" s="104"/>
      <c r="H1143" s="104"/>
    </row>
    <row r="1144" spans="1:8" ht="35.1" customHeight="1">
      <c r="A1144" s="211"/>
      <c r="B1144" s="104"/>
      <c r="C1144" s="201"/>
      <c r="D1144" s="104"/>
      <c r="E1144" s="104"/>
      <c r="F1144" s="104"/>
      <c r="G1144" s="104"/>
      <c r="H1144" s="104"/>
    </row>
    <row r="1145" spans="1:8" ht="35.1" customHeight="1">
      <c r="A1145" s="211"/>
      <c r="B1145" s="104"/>
      <c r="C1145" s="201"/>
      <c r="D1145" s="104"/>
      <c r="E1145" s="104"/>
      <c r="F1145" s="104"/>
      <c r="G1145" s="104"/>
      <c r="H1145" s="104"/>
    </row>
    <row r="1146" spans="1:8" ht="35.1" customHeight="1">
      <c r="A1146" s="211"/>
      <c r="B1146" s="104"/>
      <c r="C1146" s="201"/>
      <c r="D1146" s="104"/>
      <c r="E1146" s="104"/>
      <c r="F1146" s="104"/>
      <c r="G1146" s="104"/>
      <c r="H1146" s="104"/>
    </row>
    <row r="1147" spans="1:8" ht="35.1" customHeight="1">
      <c r="A1147" s="211"/>
      <c r="B1147" s="104"/>
      <c r="C1147" s="201"/>
      <c r="D1147" s="104"/>
      <c r="E1147" s="104"/>
      <c r="F1147" s="104"/>
      <c r="G1147" s="104"/>
      <c r="H1147" s="104"/>
    </row>
    <row r="1148" spans="1:8" ht="35.1" customHeight="1">
      <c r="A1148" s="211"/>
      <c r="B1148" s="104"/>
      <c r="C1148" s="201"/>
      <c r="D1148" s="104"/>
      <c r="E1148" s="104"/>
      <c r="F1148" s="104"/>
      <c r="G1148" s="104"/>
      <c r="H1148" s="104"/>
    </row>
    <row r="1149" spans="1:8" ht="35.1" customHeight="1">
      <c r="A1149" s="211"/>
      <c r="B1149" s="104"/>
      <c r="C1149" s="201"/>
      <c r="D1149" s="104"/>
      <c r="E1149" s="104"/>
      <c r="F1149" s="104"/>
      <c r="G1149" s="104"/>
      <c r="H1149" s="104"/>
    </row>
    <row r="1150" spans="1:8" ht="35.1" customHeight="1">
      <c r="A1150" s="211"/>
      <c r="B1150" s="104"/>
      <c r="C1150" s="201"/>
      <c r="D1150" s="104"/>
      <c r="E1150" s="104"/>
      <c r="F1150" s="104"/>
      <c r="G1150" s="104"/>
      <c r="H1150" s="104"/>
    </row>
    <row r="1151" spans="1:8" ht="35.1" customHeight="1">
      <c r="A1151" s="211"/>
      <c r="B1151" s="104"/>
      <c r="C1151" s="201"/>
      <c r="D1151" s="104"/>
      <c r="E1151" s="104"/>
      <c r="F1151" s="104"/>
      <c r="G1151" s="104"/>
      <c r="H1151" s="104"/>
    </row>
    <row r="1152" spans="1:8" ht="35.1" customHeight="1">
      <c r="A1152" s="211"/>
      <c r="B1152" s="104"/>
      <c r="C1152" s="201"/>
      <c r="D1152" s="104"/>
      <c r="E1152" s="104"/>
      <c r="F1152" s="104"/>
      <c r="G1152" s="104"/>
      <c r="H1152" s="104"/>
    </row>
    <row r="1153" spans="1:8" ht="35.1" customHeight="1">
      <c r="A1153" s="211"/>
      <c r="B1153" s="104"/>
      <c r="C1153" s="201"/>
      <c r="D1153" s="104"/>
      <c r="E1153" s="104"/>
      <c r="F1153" s="104"/>
      <c r="G1153" s="104"/>
      <c r="H1153" s="104"/>
    </row>
    <row r="1154" spans="1:8" ht="35.1" customHeight="1">
      <c r="A1154" s="211"/>
      <c r="B1154" s="104"/>
      <c r="C1154" s="201"/>
      <c r="D1154" s="104"/>
      <c r="E1154" s="104"/>
      <c r="F1154" s="104"/>
      <c r="G1154" s="104"/>
      <c r="H1154" s="104"/>
    </row>
    <row r="1155" spans="1:8" ht="35.1" customHeight="1">
      <c r="A1155" s="211"/>
      <c r="B1155" s="104"/>
      <c r="C1155" s="201"/>
      <c r="D1155" s="104"/>
      <c r="E1155" s="104"/>
      <c r="F1155" s="104"/>
      <c r="G1155" s="104"/>
      <c r="H1155" s="104"/>
    </row>
    <row r="1156" spans="1:8" ht="35.1" customHeight="1">
      <c r="A1156" s="211"/>
      <c r="B1156" s="104"/>
      <c r="C1156" s="201"/>
      <c r="D1156" s="104"/>
      <c r="E1156" s="104"/>
      <c r="F1156" s="104"/>
      <c r="G1156" s="104"/>
      <c r="H1156" s="104"/>
    </row>
    <row r="1157" spans="1:8" ht="35.1" customHeight="1">
      <c r="A1157" s="211"/>
      <c r="B1157" s="104"/>
      <c r="C1157" s="201"/>
      <c r="D1157" s="104"/>
      <c r="E1157" s="104"/>
      <c r="F1157" s="104"/>
      <c r="G1157" s="104"/>
      <c r="H1157" s="104"/>
    </row>
    <row r="1158" spans="1:8" ht="35.1" customHeight="1">
      <c r="A1158" s="211"/>
      <c r="B1158" s="104"/>
      <c r="C1158" s="201"/>
      <c r="D1158" s="104"/>
      <c r="E1158" s="104"/>
      <c r="F1158" s="104"/>
      <c r="G1158" s="104"/>
      <c r="H1158" s="104"/>
    </row>
    <row r="1159" spans="1:8" ht="35.1" customHeight="1">
      <c r="A1159" s="211"/>
      <c r="B1159" s="104"/>
      <c r="C1159" s="201"/>
      <c r="D1159" s="104"/>
      <c r="E1159" s="104"/>
      <c r="F1159" s="104"/>
      <c r="G1159" s="104"/>
      <c r="H1159" s="104"/>
    </row>
    <row r="1160" spans="1:8" ht="35.1" customHeight="1">
      <c r="A1160" s="211"/>
      <c r="B1160" s="104"/>
      <c r="C1160" s="201"/>
      <c r="D1160" s="104"/>
      <c r="E1160" s="104"/>
      <c r="F1160" s="104"/>
      <c r="G1160" s="104"/>
      <c r="H1160" s="104"/>
    </row>
    <row r="1161" spans="1:8" ht="35.1" customHeight="1">
      <c r="A1161" s="211"/>
      <c r="B1161" s="104"/>
      <c r="C1161" s="201"/>
      <c r="D1161" s="104"/>
      <c r="E1161" s="104"/>
      <c r="F1161" s="104"/>
      <c r="G1161" s="104"/>
      <c r="H1161" s="104"/>
    </row>
    <row r="1162" spans="1:8" ht="35.1" customHeight="1">
      <c r="A1162" s="211"/>
      <c r="B1162" s="104"/>
      <c r="C1162" s="201"/>
      <c r="D1162" s="104"/>
      <c r="E1162" s="104"/>
      <c r="F1162" s="104"/>
      <c r="G1162" s="104"/>
      <c r="H1162" s="104"/>
    </row>
    <row r="1163" spans="1:8" ht="35.1" customHeight="1">
      <c r="A1163" s="211"/>
      <c r="B1163" s="104"/>
      <c r="C1163" s="201"/>
      <c r="D1163" s="104"/>
      <c r="E1163" s="104"/>
      <c r="F1163" s="104"/>
      <c r="G1163" s="104"/>
      <c r="H1163" s="104"/>
    </row>
    <row r="1164" spans="1:8" ht="35.1" customHeight="1">
      <c r="A1164" s="211"/>
      <c r="B1164" s="104"/>
      <c r="C1164" s="201"/>
      <c r="D1164" s="104"/>
      <c r="E1164" s="104"/>
      <c r="F1164" s="104"/>
      <c r="G1164" s="104"/>
      <c r="H1164" s="104"/>
    </row>
    <row r="1165" spans="1:8" ht="35.1" customHeight="1">
      <c r="A1165" s="211"/>
      <c r="B1165" s="104"/>
      <c r="C1165" s="201"/>
      <c r="D1165" s="104"/>
      <c r="E1165" s="104"/>
      <c r="F1165" s="104"/>
      <c r="G1165" s="104"/>
      <c r="H1165" s="104"/>
    </row>
    <row r="1166" spans="1:8" ht="35.1" customHeight="1">
      <c r="A1166" s="211"/>
      <c r="B1166" s="104"/>
      <c r="C1166" s="201"/>
      <c r="D1166" s="104"/>
      <c r="E1166" s="104"/>
      <c r="F1166" s="104"/>
      <c r="G1166" s="104"/>
      <c r="H1166" s="104"/>
    </row>
    <row r="1167" spans="1:8" ht="35.1" customHeight="1">
      <c r="A1167" s="211"/>
      <c r="B1167" s="104"/>
      <c r="C1167" s="201"/>
      <c r="D1167" s="104"/>
      <c r="E1167" s="104"/>
      <c r="F1167" s="104"/>
      <c r="G1167" s="104"/>
      <c r="H1167" s="104"/>
    </row>
    <row r="1168" spans="1:8" ht="35.1" customHeight="1">
      <c r="A1168" s="211"/>
      <c r="B1168" s="104"/>
      <c r="C1168" s="201"/>
      <c r="D1168" s="104"/>
      <c r="E1168" s="104"/>
      <c r="F1168" s="104"/>
      <c r="G1168" s="104"/>
      <c r="H1168" s="104"/>
    </row>
    <row r="1169" spans="1:8" ht="35.1" customHeight="1">
      <c r="A1169" s="211"/>
      <c r="B1169" s="104"/>
      <c r="C1169" s="201"/>
      <c r="D1169" s="104"/>
      <c r="E1169" s="104"/>
      <c r="F1169" s="104"/>
      <c r="G1169" s="104"/>
      <c r="H1169" s="104"/>
    </row>
    <row r="1170" spans="1:8" ht="35.1" customHeight="1">
      <c r="A1170" s="211"/>
      <c r="B1170" s="104"/>
      <c r="C1170" s="201"/>
      <c r="D1170" s="104"/>
      <c r="E1170" s="104"/>
      <c r="F1170" s="104"/>
      <c r="G1170" s="104"/>
      <c r="H1170" s="104"/>
    </row>
    <row r="1171" spans="1:8" ht="35.1" customHeight="1">
      <c r="A1171" s="211"/>
      <c r="B1171" s="104"/>
      <c r="C1171" s="201"/>
      <c r="D1171" s="104"/>
      <c r="E1171" s="104"/>
      <c r="F1171" s="104"/>
      <c r="G1171" s="104"/>
      <c r="H1171" s="104"/>
    </row>
    <row r="1172" spans="1:8" ht="35.1" customHeight="1">
      <c r="A1172" s="211"/>
      <c r="B1172" s="104"/>
      <c r="C1172" s="201"/>
      <c r="D1172" s="104"/>
      <c r="E1172" s="104"/>
      <c r="F1172" s="104"/>
      <c r="G1172" s="104"/>
      <c r="H1172" s="104"/>
    </row>
    <row r="1173" spans="1:8" ht="35.1" customHeight="1">
      <c r="A1173" s="211"/>
      <c r="B1173" s="104"/>
      <c r="C1173" s="201"/>
      <c r="D1173" s="104"/>
      <c r="E1173" s="104"/>
      <c r="F1173" s="104"/>
      <c r="G1173" s="104"/>
      <c r="H1173" s="104"/>
    </row>
    <row r="1174" spans="1:8" ht="35.1" customHeight="1">
      <c r="A1174" s="211"/>
      <c r="B1174" s="104"/>
      <c r="C1174" s="201"/>
      <c r="D1174" s="104"/>
      <c r="E1174" s="104"/>
      <c r="F1174" s="104"/>
      <c r="G1174" s="104"/>
      <c r="H1174" s="104"/>
    </row>
    <row r="1175" spans="1:8" ht="35.1" customHeight="1">
      <c r="A1175" s="211"/>
      <c r="B1175" s="104"/>
      <c r="C1175" s="201"/>
      <c r="D1175" s="104"/>
      <c r="E1175" s="104"/>
      <c r="F1175" s="104"/>
      <c r="G1175" s="104"/>
      <c r="H1175" s="104"/>
    </row>
    <row r="1176" spans="1:8" ht="35.1" customHeight="1">
      <c r="A1176" s="211"/>
      <c r="B1176" s="104"/>
      <c r="C1176" s="201"/>
      <c r="D1176" s="104"/>
      <c r="E1176" s="104"/>
      <c r="F1176" s="104"/>
      <c r="G1176" s="104"/>
      <c r="H1176" s="104"/>
    </row>
    <row r="1177" spans="1:8" ht="35.1" customHeight="1">
      <c r="A1177" s="211"/>
      <c r="B1177" s="104"/>
      <c r="C1177" s="201"/>
      <c r="D1177" s="104"/>
      <c r="E1177" s="104"/>
      <c r="F1177" s="104"/>
      <c r="G1177" s="104"/>
      <c r="H1177" s="104"/>
    </row>
    <row r="1178" spans="1:8" ht="35.1" customHeight="1">
      <c r="A1178" s="211"/>
      <c r="B1178" s="104"/>
      <c r="C1178" s="201"/>
      <c r="D1178" s="104"/>
      <c r="E1178" s="104"/>
      <c r="F1178" s="104"/>
      <c r="G1178" s="104"/>
      <c r="H1178" s="104"/>
    </row>
    <row r="1179" spans="1:8" ht="35.1" customHeight="1">
      <c r="A1179" s="211"/>
      <c r="B1179" s="104"/>
      <c r="C1179" s="201"/>
      <c r="D1179" s="104"/>
      <c r="E1179" s="104"/>
      <c r="F1179" s="104"/>
      <c r="G1179" s="104"/>
      <c r="H1179" s="104"/>
    </row>
    <row r="1180" spans="1:8" ht="35.1" customHeight="1">
      <c r="A1180" s="211"/>
      <c r="B1180" s="104"/>
      <c r="C1180" s="201"/>
      <c r="D1180" s="104"/>
      <c r="E1180" s="104"/>
      <c r="F1180" s="104"/>
      <c r="G1180" s="104"/>
      <c r="H1180" s="104"/>
    </row>
    <row r="1181" spans="1:8" ht="35.1" customHeight="1">
      <c r="A1181" s="211"/>
      <c r="B1181" s="104"/>
      <c r="C1181" s="201"/>
      <c r="D1181" s="104"/>
      <c r="E1181" s="104"/>
      <c r="F1181" s="104"/>
      <c r="G1181" s="104"/>
      <c r="H1181" s="104"/>
    </row>
    <row r="1182" spans="1:8" ht="35.1" customHeight="1">
      <c r="A1182" s="211"/>
      <c r="B1182" s="104"/>
      <c r="C1182" s="201"/>
      <c r="D1182" s="104"/>
      <c r="E1182" s="104"/>
      <c r="F1182" s="104"/>
      <c r="G1182" s="104"/>
      <c r="H1182" s="104"/>
    </row>
    <row r="1183" spans="1:8" ht="35.1" customHeight="1">
      <c r="A1183" s="211"/>
      <c r="B1183" s="104"/>
      <c r="C1183" s="201"/>
      <c r="D1183" s="104"/>
      <c r="E1183" s="104"/>
      <c r="F1183" s="104"/>
      <c r="G1183" s="104"/>
      <c r="H1183" s="104"/>
    </row>
    <row r="1184" spans="1:8" ht="35.1" customHeight="1">
      <c r="A1184" s="211"/>
      <c r="B1184" s="104"/>
      <c r="C1184" s="201"/>
      <c r="D1184" s="104"/>
      <c r="E1184" s="104"/>
      <c r="F1184" s="104"/>
      <c r="G1184" s="104"/>
      <c r="H1184" s="104"/>
    </row>
    <row r="1185" spans="1:8" ht="35.1" customHeight="1">
      <c r="A1185" s="211"/>
      <c r="B1185" s="104"/>
      <c r="C1185" s="201"/>
      <c r="D1185" s="104"/>
      <c r="E1185" s="104"/>
      <c r="F1185" s="104"/>
      <c r="G1185" s="104"/>
      <c r="H1185" s="104"/>
    </row>
    <row r="1186" spans="1:8" ht="35.1" customHeight="1">
      <c r="A1186" s="211"/>
      <c r="B1186" s="104"/>
      <c r="C1186" s="201"/>
      <c r="D1186" s="104"/>
      <c r="E1186" s="104"/>
      <c r="F1186" s="104"/>
      <c r="G1186" s="104"/>
      <c r="H1186" s="104"/>
    </row>
    <row r="1187" spans="1:8" ht="35.1" customHeight="1">
      <c r="A1187" s="211"/>
      <c r="B1187" s="104"/>
      <c r="C1187" s="201"/>
      <c r="D1187" s="104"/>
      <c r="E1187" s="104"/>
      <c r="F1187" s="104"/>
      <c r="G1187" s="104"/>
      <c r="H1187" s="104"/>
    </row>
    <row r="1188" spans="1:8" ht="35.1" customHeight="1">
      <c r="A1188" s="211"/>
      <c r="B1188" s="104"/>
      <c r="C1188" s="201"/>
      <c r="D1188" s="104"/>
      <c r="E1188" s="104"/>
      <c r="F1188" s="104"/>
      <c r="G1188" s="104"/>
      <c r="H1188" s="104"/>
    </row>
    <row r="1189" spans="1:8" ht="35.1" customHeight="1">
      <c r="A1189" s="211"/>
      <c r="B1189" s="104"/>
      <c r="C1189" s="201"/>
      <c r="D1189" s="104"/>
      <c r="E1189" s="104"/>
      <c r="F1189" s="104"/>
      <c r="G1189" s="104"/>
      <c r="H1189" s="104"/>
    </row>
    <row r="1190" spans="1:8" ht="35.1" customHeight="1">
      <c r="A1190" s="211"/>
      <c r="B1190" s="104"/>
      <c r="C1190" s="201"/>
      <c r="D1190" s="104"/>
      <c r="E1190" s="104"/>
      <c r="F1190" s="104"/>
      <c r="G1190" s="104"/>
      <c r="H1190" s="104"/>
    </row>
    <row r="1191" spans="1:8" ht="35.1" customHeight="1">
      <c r="A1191" s="211"/>
      <c r="B1191" s="104"/>
      <c r="C1191" s="201"/>
      <c r="D1191" s="104"/>
      <c r="E1191" s="104"/>
      <c r="F1191" s="104"/>
      <c r="G1191" s="104"/>
      <c r="H1191" s="104"/>
    </row>
    <row r="1192" spans="1:8" ht="35.1" customHeight="1">
      <c r="A1192" s="211"/>
      <c r="B1192" s="104"/>
      <c r="C1192" s="201"/>
      <c r="D1192" s="104"/>
      <c r="E1192" s="104"/>
      <c r="F1192" s="104"/>
      <c r="G1192" s="104"/>
      <c r="H1192" s="104"/>
    </row>
    <row r="1193" spans="1:8" ht="35.1" customHeight="1">
      <c r="A1193" s="211"/>
      <c r="B1193" s="104"/>
      <c r="C1193" s="201"/>
      <c r="D1193" s="104"/>
      <c r="E1193" s="104"/>
      <c r="F1193" s="104"/>
      <c r="G1193" s="104"/>
      <c r="H1193" s="104"/>
    </row>
    <row r="1194" spans="1:8" ht="35.1" customHeight="1">
      <c r="A1194" s="211"/>
      <c r="B1194" s="104"/>
      <c r="C1194" s="201"/>
      <c r="D1194" s="104"/>
      <c r="E1194" s="104"/>
      <c r="F1194" s="104"/>
      <c r="G1194" s="104"/>
      <c r="H1194" s="104"/>
    </row>
    <row r="1195" spans="1:8" ht="35.1" customHeight="1">
      <c r="A1195" s="211"/>
      <c r="B1195" s="104"/>
      <c r="C1195" s="201"/>
      <c r="D1195" s="104"/>
      <c r="E1195" s="104"/>
      <c r="F1195" s="104"/>
      <c r="G1195" s="104"/>
      <c r="H1195" s="104"/>
    </row>
    <row r="1196" spans="1:8" ht="35.1" customHeight="1">
      <c r="A1196" s="211"/>
      <c r="B1196" s="104"/>
      <c r="C1196" s="201"/>
      <c r="D1196" s="104"/>
      <c r="E1196" s="104"/>
      <c r="F1196" s="104"/>
      <c r="G1196" s="104"/>
      <c r="H1196" s="104"/>
    </row>
    <row r="1197" spans="1:8" ht="35.1" customHeight="1">
      <c r="A1197" s="211"/>
      <c r="B1197" s="104"/>
      <c r="C1197" s="201"/>
      <c r="D1197" s="104"/>
      <c r="E1197" s="104"/>
      <c r="F1197" s="104"/>
      <c r="G1197" s="104"/>
      <c r="H1197" s="104"/>
    </row>
    <row r="1198" spans="1:8" ht="35.1" customHeight="1">
      <c r="A1198" s="211"/>
      <c r="B1198" s="104"/>
      <c r="C1198" s="201"/>
      <c r="D1198" s="104"/>
      <c r="E1198" s="104"/>
      <c r="F1198" s="104"/>
      <c r="G1198" s="104"/>
      <c r="H1198" s="104"/>
    </row>
    <row r="1199" spans="1:8" ht="35.1" customHeight="1">
      <c r="A1199" s="211"/>
      <c r="B1199" s="104"/>
      <c r="C1199" s="201"/>
      <c r="D1199" s="104"/>
      <c r="E1199" s="104"/>
      <c r="F1199" s="104"/>
      <c r="G1199" s="104"/>
      <c r="H1199" s="104"/>
    </row>
    <row r="1200" spans="1:8" ht="35.1" customHeight="1">
      <c r="A1200" s="211"/>
      <c r="B1200" s="104"/>
      <c r="C1200" s="201"/>
      <c r="D1200" s="104"/>
      <c r="E1200" s="104"/>
      <c r="F1200" s="104"/>
      <c r="G1200" s="104"/>
      <c r="H1200" s="104"/>
    </row>
    <row r="1201" spans="1:8" ht="35.1" customHeight="1">
      <c r="A1201" s="211"/>
      <c r="B1201" s="104"/>
      <c r="C1201" s="201"/>
      <c r="D1201" s="104"/>
      <c r="E1201" s="104"/>
      <c r="F1201" s="104"/>
      <c r="G1201" s="104"/>
      <c r="H1201" s="104"/>
    </row>
    <row r="1202" spans="1:8" ht="35.1" customHeight="1">
      <c r="A1202" s="211"/>
      <c r="B1202" s="104"/>
      <c r="C1202" s="201"/>
      <c r="D1202" s="104"/>
      <c r="E1202" s="104"/>
      <c r="F1202" s="104"/>
      <c r="G1202" s="104"/>
      <c r="H1202" s="104"/>
    </row>
    <row r="1203" spans="1:8" ht="35.1" customHeight="1">
      <c r="A1203" s="211"/>
      <c r="B1203" s="104"/>
      <c r="C1203" s="201"/>
      <c r="D1203" s="104"/>
      <c r="E1203" s="104"/>
      <c r="F1203" s="104"/>
      <c r="G1203" s="104"/>
      <c r="H1203" s="104"/>
    </row>
    <row r="1204" spans="1:8" ht="35.1" customHeight="1">
      <c r="A1204" s="211"/>
      <c r="B1204" s="104"/>
      <c r="C1204" s="201"/>
      <c r="D1204" s="104"/>
      <c r="E1204" s="104"/>
      <c r="F1204" s="104"/>
      <c r="G1204" s="104"/>
      <c r="H1204" s="104"/>
    </row>
    <row r="1205" spans="1:8" ht="35.1" customHeight="1">
      <c r="A1205" s="211"/>
      <c r="B1205" s="104"/>
      <c r="C1205" s="201"/>
      <c r="D1205" s="104"/>
      <c r="E1205" s="104"/>
      <c r="F1205" s="104"/>
      <c r="G1205" s="104"/>
      <c r="H1205" s="104"/>
    </row>
    <row r="1206" spans="1:8" ht="35.1" customHeight="1">
      <c r="A1206" s="211"/>
      <c r="B1206" s="104"/>
      <c r="C1206" s="201"/>
      <c r="D1206" s="104"/>
      <c r="E1206" s="104"/>
      <c r="F1206" s="104"/>
      <c r="G1206" s="104"/>
      <c r="H1206" s="104"/>
    </row>
    <row r="1207" spans="1:8" ht="35.1" customHeight="1">
      <c r="A1207" s="211"/>
      <c r="B1207" s="104"/>
      <c r="C1207" s="201"/>
      <c r="D1207" s="104"/>
      <c r="E1207" s="104"/>
      <c r="F1207" s="104"/>
      <c r="G1207" s="104"/>
      <c r="H1207" s="104"/>
    </row>
    <row r="1208" spans="1:8" ht="35.1" customHeight="1">
      <c r="A1208" s="211"/>
      <c r="B1208" s="104"/>
      <c r="C1208" s="201"/>
      <c r="D1208" s="104"/>
      <c r="E1208" s="104"/>
      <c r="F1208" s="104"/>
      <c r="G1208" s="104"/>
      <c r="H1208" s="104"/>
    </row>
    <row r="1209" spans="1:8" ht="35.1" customHeight="1">
      <c r="A1209" s="211"/>
      <c r="B1209" s="104"/>
      <c r="C1209" s="201"/>
      <c r="D1209" s="104"/>
      <c r="E1209" s="104"/>
      <c r="F1209" s="104"/>
      <c r="G1209" s="104"/>
      <c r="H1209" s="104"/>
    </row>
    <row r="1210" spans="1:8" ht="35.1" customHeight="1">
      <c r="A1210" s="211"/>
      <c r="B1210" s="104"/>
      <c r="C1210" s="201"/>
      <c r="D1210" s="104"/>
      <c r="E1210" s="104"/>
      <c r="F1210" s="104"/>
      <c r="G1210" s="104"/>
      <c r="H1210" s="104"/>
    </row>
    <row r="1211" spans="1:8" ht="35.1" customHeight="1">
      <c r="A1211" s="211"/>
      <c r="B1211" s="104"/>
      <c r="C1211" s="201"/>
      <c r="D1211" s="104"/>
      <c r="E1211" s="104"/>
      <c r="F1211" s="104"/>
      <c r="G1211" s="104"/>
      <c r="H1211" s="104"/>
    </row>
    <row r="1212" spans="1:8" ht="35.1" customHeight="1">
      <c r="A1212" s="211"/>
      <c r="B1212" s="104"/>
      <c r="C1212" s="201"/>
      <c r="D1212" s="104"/>
      <c r="E1212" s="104"/>
      <c r="F1212" s="104"/>
      <c r="G1212" s="104"/>
      <c r="H1212" s="104"/>
    </row>
    <row r="1213" spans="1:8" ht="35.1" customHeight="1">
      <c r="A1213" s="211"/>
      <c r="B1213" s="104"/>
      <c r="C1213" s="201"/>
      <c r="D1213" s="104"/>
      <c r="E1213" s="104"/>
      <c r="F1213" s="104"/>
      <c r="G1213" s="104"/>
      <c r="H1213" s="104"/>
    </row>
    <row r="1214" spans="1:8" ht="35.1" customHeight="1">
      <c r="A1214" s="211"/>
      <c r="B1214" s="104"/>
      <c r="C1214" s="201"/>
      <c r="D1214" s="104"/>
      <c r="E1214" s="104"/>
      <c r="F1214" s="104"/>
      <c r="G1214" s="104"/>
      <c r="H1214" s="104"/>
    </row>
    <row r="1215" spans="1:8" ht="35.1" customHeight="1">
      <c r="A1215" s="211"/>
      <c r="B1215" s="104"/>
      <c r="C1215" s="201"/>
      <c r="D1215" s="104"/>
      <c r="E1215" s="104"/>
      <c r="F1215" s="104"/>
      <c r="G1215" s="104"/>
      <c r="H1215" s="104"/>
    </row>
    <row r="1216" spans="1:8" ht="35.1" customHeight="1">
      <c r="A1216" s="211"/>
      <c r="B1216" s="104"/>
      <c r="C1216" s="201"/>
      <c r="D1216" s="104"/>
      <c r="E1216" s="104"/>
      <c r="F1216" s="104"/>
      <c r="G1216" s="104"/>
      <c r="H1216" s="104"/>
    </row>
    <row r="1217" spans="1:8" ht="35.1" customHeight="1">
      <c r="A1217" s="211"/>
      <c r="B1217" s="104"/>
      <c r="C1217" s="201"/>
      <c r="D1217" s="104"/>
      <c r="E1217" s="104"/>
      <c r="F1217" s="104"/>
      <c r="G1217" s="104"/>
      <c r="H1217" s="104"/>
    </row>
    <row r="1218" spans="1:8" ht="35.1" customHeight="1">
      <c r="A1218" s="211"/>
      <c r="B1218" s="104"/>
      <c r="C1218" s="201"/>
      <c r="D1218" s="104"/>
      <c r="E1218" s="104"/>
      <c r="F1218" s="104"/>
      <c r="G1218" s="104"/>
      <c r="H1218" s="104"/>
    </row>
    <row r="1219" spans="1:8" ht="35.1" customHeight="1">
      <c r="A1219" s="211"/>
      <c r="B1219" s="104"/>
      <c r="C1219" s="201"/>
      <c r="D1219" s="104"/>
      <c r="E1219" s="104"/>
      <c r="F1219" s="104"/>
      <c r="G1219" s="104"/>
      <c r="H1219" s="104"/>
    </row>
    <row r="1220" spans="1:8" ht="35.1" customHeight="1">
      <c r="A1220" s="211"/>
      <c r="B1220" s="104"/>
      <c r="C1220" s="201"/>
      <c r="D1220" s="104"/>
      <c r="E1220" s="104"/>
      <c r="F1220" s="104"/>
      <c r="G1220" s="104"/>
      <c r="H1220" s="104"/>
    </row>
    <row r="1221" spans="1:8" ht="35.1" customHeight="1">
      <c r="A1221" s="211"/>
      <c r="B1221" s="104"/>
      <c r="C1221" s="201"/>
      <c r="D1221" s="104"/>
      <c r="E1221" s="104"/>
      <c r="F1221" s="104"/>
      <c r="G1221" s="104"/>
      <c r="H1221" s="104"/>
    </row>
    <row r="1222" spans="1:8" ht="35.1" customHeight="1">
      <c r="A1222" s="211"/>
      <c r="B1222" s="104"/>
      <c r="C1222" s="201"/>
      <c r="D1222" s="104"/>
      <c r="E1222" s="104"/>
      <c r="F1222" s="104"/>
      <c r="G1222" s="104"/>
      <c r="H1222" s="104"/>
    </row>
    <row r="1223" spans="1:8" ht="35.1" customHeight="1">
      <c r="A1223" s="211"/>
      <c r="B1223" s="104"/>
      <c r="C1223" s="201"/>
      <c r="D1223" s="104"/>
      <c r="E1223" s="104"/>
      <c r="F1223" s="104"/>
      <c r="G1223" s="104"/>
      <c r="H1223" s="104"/>
    </row>
    <row r="1224" spans="1:8" ht="35.1" customHeight="1">
      <c r="A1224" s="211"/>
      <c r="B1224" s="104"/>
      <c r="C1224" s="201"/>
      <c r="D1224" s="104"/>
      <c r="E1224" s="104"/>
      <c r="F1224" s="104"/>
      <c r="G1224" s="104"/>
      <c r="H1224" s="104"/>
    </row>
    <row r="1225" spans="1:8" ht="35.1" customHeight="1">
      <c r="A1225" s="211"/>
      <c r="B1225" s="104"/>
      <c r="C1225" s="201"/>
      <c r="D1225" s="104"/>
      <c r="E1225" s="104"/>
      <c r="F1225" s="104"/>
      <c r="G1225" s="104"/>
      <c r="H1225" s="104"/>
    </row>
    <row r="1226" spans="1:8" ht="35.1" customHeight="1">
      <c r="A1226" s="211"/>
      <c r="B1226" s="104"/>
      <c r="C1226" s="201"/>
      <c r="D1226" s="104"/>
      <c r="E1226" s="104"/>
      <c r="F1226" s="104"/>
      <c r="G1226" s="104"/>
      <c r="H1226" s="104"/>
    </row>
    <row r="1227" spans="1:8" ht="35.1" customHeight="1">
      <c r="A1227" s="211"/>
      <c r="B1227" s="104"/>
      <c r="C1227" s="201"/>
      <c r="D1227" s="104"/>
      <c r="E1227" s="104"/>
      <c r="F1227" s="104"/>
      <c r="G1227" s="104"/>
      <c r="H1227" s="104"/>
    </row>
    <row r="1228" spans="1:8" ht="35.1" customHeight="1">
      <c r="A1228" s="211"/>
      <c r="B1228" s="104"/>
      <c r="C1228" s="201"/>
      <c r="D1228" s="104"/>
      <c r="E1228" s="104"/>
      <c r="F1228" s="104"/>
      <c r="G1228" s="104"/>
      <c r="H1228" s="104"/>
    </row>
    <row r="1229" spans="1:8" ht="35.1" customHeight="1">
      <c r="A1229" s="211"/>
      <c r="B1229" s="104"/>
      <c r="C1229" s="201"/>
      <c r="D1229" s="104"/>
      <c r="E1229" s="104"/>
      <c r="F1229" s="104"/>
      <c r="G1229" s="104"/>
      <c r="H1229" s="104"/>
    </row>
    <row r="1230" spans="1:8" ht="35.1" customHeight="1">
      <c r="A1230" s="211"/>
      <c r="B1230" s="104"/>
      <c r="C1230" s="201"/>
      <c r="D1230" s="104"/>
      <c r="E1230" s="104"/>
      <c r="F1230" s="104"/>
      <c r="G1230" s="104"/>
      <c r="H1230" s="104"/>
    </row>
    <row r="1231" spans="1:8" ht="35.1" customHeight="1">
      <c r="A1231" s="211"/>
      <c r="B1231" s="104"/>
      <c r="C1231" s="201"/>
      <c r="D1231" s="104"/>
      <c r="E1231" s="104"/>
      <c r="F1231" s="104"/>
      <c r="G1231" s="104"/>
      <c r="H1231" s="104"/>
    </row>
    <row r="1232" spans="1:8" ht="35.1" customHeight="1">
      <c r="A1232" s="211"/>
      <c r="B1232" s="104"/>
      <c r="C1232" s="201"/>
      <c r="D1232" s="104"/>
      <c r="E1232" s="104"/>
      <c r="F1232" s="104"/>
      <c r="G1232" s="104"/>
      <c r="H1232" s="104"/>
    </row>
    <row r="1233" spans="1:8" ht="35.1" customHeight="1">
      <c r="A1233" s="211"/>
      <c r="B1233" s="104"/>
      <c r="C1233" s="201"/>
      <c r="D1233" s="104"/>
      <c r="E1233" s="104"/>
      <c r="F1233" s="104"/>
      <c r="G1233" s="104"/>
      <c r="H1233" s="104"/>
    </row>
    <row r="1234" spans="1:8" ht="35.1" customHeight="1">
      <c r="A1234" s="211"/>
      <c r="B1234" s="104"/>
      <c r="C1234" s="201"/>
      <c r="D1234" s="104"/>
      <c r="E1234" s="104"/>
      <c r="F1234" s="104"/>
      <c r="G1234" s="104"/>
      <c r="H1234" s="104"/>
    </row>
    <row r="1235" spans="1:8" ht="35.1" customHeight="1">
      <c r="A1235" s="211"/>
      <c r="B1235" s="104"/>
      <c r="C1235" s="201"/>
      <c r="D1235" s="104"/>
      <c r="E1235" s="104"/>
      <c r="F1235" s="104"/>
      <c r="G1235" s="104"/>
      <c r="H1235" s="104"/>
    </row>
    <row r="1236" spans="1:8" ht="35.1" customHeight="1">
      <c r="A1236" s="211"/>
      <c r="B1236" s="104"/>
      <c r="C1236" s="201"/>
      <c r="D1236" s="104"/>
      <c r="E1236" s="104"/>
      <c r="F1236" s="104"/>
      <c r="G1236" s="104"/>
      <c r="H1236" s="104"/>
    </row>
    <row r="1237" spans="1:8" ht="35.1" customHeight="1">
      <c r="A1237" s="211"/>
      <c r="B1237" s="104"/>
      <c r="C1237" s="201"/>
      <c r="D1237" s="104"/>
      <c r="E1237" s="104"/>
      <c r="F1237" s="104"/>
      <c r="G1237" s="104"/>
      <c r="H1237" s="104"/>
    </row>
    <row r="1238" spans="1:8" ht="35.1" customHeight="1">
      <c r="A1238" s="211"/>
      <c r="B1238" s="104"/>
      <c r="C1238" s="201"/>
      <c r="D1238" s="104"/>
      <c r="E1238" s="104"/>
      <c r="F1238" s="104"/>
      <c r="G1238" s="104"/>
      <c r="H1238" s="104"/>
    </row>
    <row r="1239" spans="1:8" ht="35.1" customHeight="1">
      <c r="A1239" s="211"/>
      <c r="B1239" s="104"/>
      <c r="C1239" s="201"/>
      <c r="D1239" s="104"/>
      <c r="E1239" s="104"/>
      <c r="F1239" s="104"/>
      <c r="G1239" s="104"/>
      <c r="H1239" s="104"/>
    </row>
    <row r="1240" spans="1:8" ht="35.1" customHeight="1">
      <c r="A1240" s="211"/>
      <c r="B1240" s="104"/>
      <c r="C1240" s="201"/>
      <c r="D1240" s="104"/>
      <c r="E1240" s="104"/>
      <c r="F1240" s="104"/>
      <c r="G1240" s="104"/>
      <c r="H1240" s="104"/>
    </row>
    <row r="1241" spans="1:8" ht="35.1" customHeight="1">
      <c r="A1241" s="211"/>
      <c r="B1241" s="104"/>
      <c r="C1241" s="201"/>
      <c r="D1241" s="104"/>
      <c r="E1241" s="104"/>
      <c r="F1241" s="104"/>
      <c r="G1241" s="104"/>
      <c r="H1241" s="104"/>
    </row>
    <row r="1242" spans="1:8" ht="35.1" customHeight="1">
      <c r="A1242" s="211"/>
      <c r="B1242" s="104"/>
      <c r="C1242" s="201"/>
      <c r="D1242" s="104"/>
      <c r="E1242" s="104"/>
      <c r="F1242" s="104"/>
      <c r="G1242" s="104"/>
      <c r="H1242" s="104"/>
    </row>
    <row r="1243" spans="1:8" ht="35.1" customHeight="1">
      <c r="A1243" s="211"/>
      <c r="B1243" s="104"/>
      <c r="C1243" s="201"/>
      <c r="D1243" s="104"/>
      <c r="E1243" s="104"/>
      <c r="F1243" s="104"/>
      <c r="G1243" s="104"/>
      <c r="H1243" s="104"/>
    </row>
    <row r="1244" spans="1:8" ht="35.1" customHeight="1">
      <c r="A1244" s="211"/>
      <c r="B1244" s="104"/>
      <c r="C1244" s="201"/>
      <c r="D1244" s="104"/>
      <c r="E1244" s="104"/>
      <c r="F1244" s="104"/>
      <c r="G1244" s="104"/>
      <c r="H1244" s="104"/>
    </row>
    <row r="1245" spans="1:8" ht="35.1" customHeight="1">
      <c r="A1245" s="211"/>
      <c r="B1245" s="104"/>
      <c r="C1245" s="201"/>
      <c r="D1245" s="104"/>
      <c r="E1245" s="104"/>
      <c r="F1245" s="104"/>
      <c r="G1245" s="104"/>
      <c r="H1245" s="104"/>
    </row>
    <row r="1246" spans="1:8" ht="35.1" customHeight="1">
      <c r="A1246" s="211"/>
      <c r="B1246" s="104"/>
      <c r="C1246" s="201"/>
      <c r="D1246" s="104"/>
      <c r="E1246" s="104"/>
      <c r="F1246" s="104"/>
      <c r="G1246" s="104"/>
      <c r="H1246" s="104"/>
    </row>
    <row r="1247" spans="1:8" ht="35.1" customHeight="1">
      <c r="A1247" s="211"/>
      <c r="B1247" s="104"/>
      <c r="C1247" s="201"/>
      <c r="D1247" s="104"/>
      <c r="E1247" s="104"/>
      <c r="F1247" s="104"/>
      <c r="G1247" s="104"/>
      <c r="H1247" s="104"/>
    </row>
    <row r="1248" spans="1:8" ht="35.1" customHeight="1">
      <c r="A1248" s="211"/>
      <c r="B1248" s="104"/>
      <c r="C1248" s="201"/>
      <c r="D1248" s="104"/>
      <c r="E1248" s="104"/>
      <c r="F1248" s="104"/>
      <c r="G1248" s="104"/>
      <c r="H1248" s="104"/>
    </row>
    <row r="1249" spans="1:8" ht="35.1" customHeight="1">
      <c r="A1249" s="211"/>
      <c r="B1249" s="104"/>
      <c r="C1249" s="201"/>
      <c r="D1249" s="104"/>
      <c r="E1249" s="104"/>
      <c r="F1249" s="104"/>
      <c r="G1249" s="104"/>
      <c r="H1249" s="104"/>
    </row>
    <row r="1250" spans="1:8" ht="35.1" customHeight="1">
      <c r="A1250" s="211"/>
      <c r="B1250" s="104"/>
      <c r="C1250" s="201"/>
      <c r="D1250" s="104"/>
      <c r="E1250" s="104"/>
      <c r="F1250" s="104"/>
      <c r="G1250" s="104"/>
      <c r="H1250" s="104"/>
    </row>
    <row r="1251" spans="1:8" ht="35.1" customHeight="1">
      <c r="A1251" s="211"/>
      <c r="B1251" s="104"/>
      <c r="C1251" s="201"/>
      <c r="D1251" s="104"/>
      <c r="E1251" s="104"/>
      <c r="F1251" s="104"/>
      <c r="G1251" s="104"/>
      <c r="H1251" s="104"/>
    </row>
    <row r="1252" spans="1:8" ht="35.1" customHeight="1">
      <c r="A1252" s="211"/>
      <c r="B1252" s="104"/>
      <c r="C1252" s="201"/>
      <c r="D1252" s="104"/>
      <c r="E1252" s="104"/>
      <c r="F1252" s="104"/>
      <c r="G1252" s="104"/>
      <c r="H1252" s="104"/>
    </row>
    <row r="1253" spans="1:8" ht="35.1" customHeight="1">
      <c r="A1253" s="211"/>
      <c r="B1253" s="104"/>
      <c r="C1253" s="201"/>
      <c r="D1253" s="104"/>
      <c r="E1253" s="104"/>
      <c r="F1253" s="104"/>
      <c r="G1253" s="104"/>
      <c r="H1253" s="104"/>
    </row>
    <row r="1254" spans="1:8" ht="35.1" customHeight="1">
      <c r="A1254" s="211"/>
      <c r="B1254" s="104"/>
      <c r="C1254" s="201"/>
      <c r="D1254" s="104"/>
      <c r="E1254" s="104"/>
      <c r="F1254" s="104"/>
      <c r="G1254" s="104"/>
      <c r="H1254" s="104"/>
    </row>
    <row r="1255" spans="1:8" ht="35.1" customHeight="1">
      <c r="A1255" s="211"/>
      <c r="B1255" s="104"/>
      <c r="C1255" s="201"/>
      <c r="D1255" s="104"/>
      <c r="E1255" s="104"/>
      <c r="F1255" s="104"/>
      <c r="G1255" s="104"/>
      <c r="H1255" s="104"/>
    </row>
    <row r="1256" spans="1:8" ht="35.1" customHeight="1">
      <c r="A1256" s="211"/>
      <c r="B1256" s="104"/>
      <c r="C1256" s="201"/>
      <c r="D1256" s="104"/>
      <c r="E1256" s="104"/>
      <c r="F1256" s="104"/>
      <c r="G1256" s="104"/>
      <c r="H1256" s="104"/>
    </row>
    <row r="1257" spans="1:8" ht="35.1" customHeight="1">
      <c r="A1257" s="211"/>
      <c r="B1257" s="104"/>
      <c r="C1257" s="201"/>
      <c r="D1257" s="104"/>
      <c r="E1257" s="104"/>
      <c r="F1257" s="104"/>
      <c r="G1257" s="104"/>
      <c r="H1257" s="104"/>
    </row>
    <row r="1258" spans="1:8" ht="35.1" customHeight="1">
      <c r="A1258" s="211"/>
      <c r="B1258" s="104"/>
      <c r="C1258" s="201"/>
      <c r="D1258" s="104"/>
      <c r="E1258" s="104"/>
      <c r="F1258" s="104"/>
      <c r="G1258" s="104"/>
      <c r="H1258" s="104"/>
    </row>
    <row r="1259" spans="1:8" ht="35.1" customHeight="1">
      <c r="A1259" s="211"/>
      <c r="B1259" s="104"/>
      <c r="C1259" s="201"/>
      <c r="D1259" s="104"/>
      <c r="E1259" s="104"/>
      <c r="F1259" s="104"/>
      <c r="G1259" s="104"/>
      <c r="H1259" s="104"/>
    </row>
    <row r="1260" spans="1:8" ht="35.1" customHeight="1">
      <c r="A1260" s="211"/>
      <c r="B1260" s="104"/>
      <c r="C1260" s="201"/>
      <c r="D1260" s="104"/>
      <c r="E1260" s="104"/>
      <c r="F1260" s="104"/>
      <c r="G1260" s="104"/>
      <c r="H1260" s="104"/>
    </row>
    <row r="1261" spans="1:8" ht="35.1" customHeight="1">
      <c r="A1261" s="211"/>
      <c r="B1261" s="104"/>
      <c r="C1261" s="201"/>
      <c r="D1261" s="104"/>
      <c r="E1261" s="104"/>
      <c r="F1261" s="104"/>
      <c r="G1261" s="104"/>
      <c r="H1261" s="104"/>
    </row>
    <row r="1262" spans="1:8" ht="35.1" customHeight="1">
      <c r="A1262" s="211"/>
      <c r="B1262" s="104"/>
      <c r="C1262" s="201"/>
      <c r="D1262" s="104"/>
      <c r="E1262" s="104"/>
      <c r="F1262" s="104"/>
      <c r="G1262" s="104"/>
      <c r="H1262" s="104"/>
    </row>
    <row r="1263" spans="1:8" ht="35.1" customHeight="1">
      <c r="A1263" s="211"/>
      <c r="B1263" s="104"/>
      <c r="C1263" s="201"/>
      <c r="D1263" s="104"/>
      <c r="E1263" s="104"/>
      <c r="F1263" s="104"/>
      <c r="G1263" s="104"/>
      <c r="H1263" s="104"/>
    </row>
    <row r="1264" spans="1:8" ht="35.1" customHeight="1">
      <c r="A1264" s="211"/>
      <c r="B1264" s="104"/>
      <c r="C1264" s="201"/>
      <c r="D1264" s="104"/>
      <c r="E1264" s="104"/>
      <c r="F1264" s="104"/>
      <c r="G1264" s="104"/>
      <c r="H1264" s="104"/>
    </row>
    <row r="1265" spans="1:8" ht="35.1" customHeight="1">
      <c r="A1265" s="211"/>
      <c r="B1265" s="104"/>
      <c r="C1265" s="201"/>
      <c r="D1265" s="104"/>
      <c r="E1265" s="104"/>
      <c r="F1265" s="104"/>
      <c r="G1265" s="104"/>
      <c r="H1265" s="104"/>
    </row>
    <row r="1266" spans="1:8" ht="35.1" customHeight="1">
      <c r="A1266" s="211"/>
      <c r="B1266" s="104"/>
      <c r="C1266" s="201"/>
      <c r="D1266" s="104"/>
      <c r="E1266" s="104"/>
      <c r="F1266" s="104"/>
      <c r="G1266" s="104"/>
      <c r="H1266" s="104"/>
    </row>
    <row r="1267" spans="1:8" ht="35.1" customHeight="1">
      <c r="A1267" s="211"/>
      <c r="B1267" s="104"/>
      <c r="C1267" s="201"/>
      <c r="D1267" s="104"/>
      <c r="E1267" s="104"/>
      <c r="F1267" s="104"/>
      <c r="G1267" s="104"/>
      <c r="H1267" s="104"/>
    </row>
    <row r="1268" spans="1:8" ht="35.1" customHeight="1">
      <c r="A1268" s="211"/>
      <c r="B1268" s="104"/>
      <c r="C1268" s="201"/>
      <c r="D1268" s="104"/>
      <c r="E1268" s="104"/>
      <c r="F1268" s="104"/>
      <c r="G1268" s="104"/>
      <c r="H1268" s="104"/>
    </row>
    <row r="1269" spans="1:8" ht="35.1" customHeight="1">
      <c r="A1269" s="211"/>
      <c r="B1269" s="104"/>
      <c r="C1269" s="201"/>
      <c r="D1269" s="104"/>
      <c r="E1269" s="104"/>
      <c r="F1269" s="104"/>
      <c r="G1269" s="104"/>
      <c r="H1269" s="104"/>
    </row>
    <row r="1270" spans="1:8" ht="35.1" customHeight="1">
      <c r="A1270" s="211"/>
      <c r="B1270" s="104"/>
      <c r="C1270" s="201"/>
      <c r="D1270" s="104"/>
      <c r="E1270" s="104"/>
      <c r="F1270" s="104"/>
      <c r="G1270" s="104"/>
      <c r="H1270" s="104"/>
    </row>
    <row r="1271" spans="1:8" ht="35.1" customHeight="1">
      <c r="A1271" s="211"/>
      <c r="B1271" s="104"/>
      <c r="C1271" s="201"/>
      <c r="D1271" s="104"/>
      <c r="E1271" s="104"/>
      <c r="F1271" s="104"/>
      <c r="G1271" s="104"/>
      <c r="H1271" s="104"/>
    </row>
    <row r="1272" spans="1:8" ht="35.1" customHeight="1">
      <c r="A1272" s="211"/>
      <c r="B1272" s="104"/>
      <c r="C1272" s="201"/>
      <c r="D1272" s="104"/>
      <c r="E1272" s="104"/>
      <c r="F1272" s="104"/>
      <c r="G1272" s="104"/>
      <c r="H1272" s="104"/>
    </row>
    <row r="1273" spans="1:8" ht="35.1" customHeight="1">
      <c r="A1273" s="211"/>
      <c r="B1273" s="104"/>
      <c r="C1273" s="201"/>
      <c r="D1273" s="104"/>
      <c r="E1273" s="104"/>
      <c r="F1273" s="104"/>
      <c r="G1273" s="104"/>
      <c r="H1273" s="104"/>
    </row>
    <row r="1274" spans="1:8" ht="35.1" customHeight="1">
      <c r="A1274" s="211"/>
      <c r="B1274" s="104"/>
      <c r="C1274" s="201"/>
      <c r="D1274" s="104"/>
      <c r="E1274" s="104"/>
      <c r="F1274" s="104"/>
      <c r="G1274" s="104"/>
      <c r="H1274" s="104"/>
    </row>
    <row r="1275" spans="1:8" ht="35.1" customHeight="1">
      <c r="A1275" s="211"/>
      <c r="B1275" s="104"/>
      <c r="C1275" s="201"/>
      <c r="D1275" s="104"/>
      <c r="E1275" s="104"/>
      <c r="F1275" s="104"/>
      <c r="G1275" s="104"/>
      <c r="H1275" s="104"/>
    </row>
    <row r="1276" spans="1:8" ht="35.1" customHeight="1">
      <c r="A1276" s="211"/>
      <c r="B1276" s="104"/>
      <c r="C1276" s="201"/>
      <c r="D1276" s="104"/>
      <c r="E1276" s="104"/>
      <c r="F1276" s="104"/>
      <c r="G1276" s="104"/>
      <c r="H1276" s="104"/>
    </row>
    <row r="1277" spans="1:8" ht="35.1" customHeight="1">
      <c r="A1277" s="211"/>
      <c r="B1277" s="104"/>
      <c r="C1277" s="201"/>
      <c r="D1277" s="104"/>
      <c r="E1277" s="104"/>
      <c r="F1277" s="104"/>
      <c r="G1277" s="104"/>
      <c r="H1277" s="104"/>
    </row>
    <row r="1278" spans="1:8" ht="35.1" customHeight="1">
      <c r="A1278" s="211"/>
      <c r="B1278" s="104"/>
      <c r="C1278" s="201"/>
      <c r="D1278" s="104"/>
      <c r="E1278" s="104"/>
      <c r="F1278" s="104"/>
      <c r="G1278" s="104"/>
      <c r="H1278" s="104"/>
    </row>
    <row r="1279" spans="1:8" ht="35.1" customHeight="1">
      <c r="A1279" s="211"/>
      <c r="B1279" s="104"/>
      <c r="C1279" s="201"/>
      <c r="D1279" s="104"/>
      <c r="E1279" s="104"/>
      <c r="F1279" s="104"/>
      <c r="G1279" s="104"/>
      <c r="H1279" s="104"/>
    </row>
    <row r="1280" spans="1:8" ht="35.1" customHeight="1">
      <c r="A1280" s="211"/>
      <c r="B1280" s="104"/>
      <c r="C1280" s="201"/>
      <c r="D1280" s="104"/>
      <c r="E1280" s="104"/>
      <c r="F1280" s="104"/>
      <c r="G1280" s="104"/>
      <c r="H1280" s="104"/>
    </row>
    <row r="1281" spans="1:8" ht="35.1" customHeight="1">
      <c r="A1281" s="211"/>
      <c r="B1281" s="104"/>
      <c r="C1281" s="201"/>
      <c r="D1281" s="104"/>
      <c r="E1281" s="104"/>
      <c r="F1281" s="104"/>
      <c r="G1281" s="104"/>
      <c r="H1281" s="104"/>
    </row>
    <row r="1282" spans="1:8" ht="35.1" customHeight="1">
      <c r="A1282" s="211"/>
      <c r="B1282" s="104"/>
      <c r="C1282" s="201"/>
      <c r="D1282" s="104"/>
      <c r="E1282" s="104"/>
      <c r="F1282" s="104"/>
      <c r="G1282" s="104"/>
      <c r="H1282" s="104"/>
    </row>
    <row r="1283" spans="1:8" ht="35.1" customHeight="1">
      <c r="A1283" s="211"/>
      <c r="B1283" s="104"/>
      <c r="C1283" s="201"/>
      <c r="D1283" s="104"/>
      <c r="E1283" s="104"/>
      <c r="F1283" s="104"/>
      <c r="G1283" s="104"/>
      <c r="H1283" s="104"/>
    </row>
    <row r="1284" spans="1:8" ht="35.1" customHeight="1">
      <c r="A1284" s="211"/>
      <c r="B1284" s="104"/>
      <c r="C1284" s="201"/>
      <c r="D1284" s="104"/>
      <c r="E1284" s="104"/>
      <c r="F1284" s="104"/>
      <c r="G1284" s="104"/>
      <c r="H1284" s="104"/>
    </row>
    <row r="1285" spans="1:8" ht="35.1" customHeight="1">
      <c r="A1285" s="211"/>
      <c r="B1285" s="104"/>
      <c r="C1285" s="201"/>
      <c r="D1285" s="104"/>
      <c r="E1285" s="104"/>
      <c r="F1285" s="104"/>
      <c r="G1285" s="104"/>
      <c r="H1285" s="104"/>
    </row>
    <row r="1286" spans="1:8" ht="35.1" customHeight="1">
      <c r="A1286" s="211"/>
      <c r="B1286" s="104"/>
      <c r="C1286" s="201"/>
      <c r="D1286" s="104"/>
      <c r="E1286" s="104"/>
      <c r="F1286" s="104"/>
      <c r="G1286" s="104"/>
      <c r="H1286" s="104"/>
    </row>
    <row r="1287" spans="1:8" ht="35.1" customHeight="1">
      <c r="A1287" s="211"/>
      <c r="B1287" s="104"/>
      <c r="C1287" s="201"/>
      <c r="D1287" s="104"/>
      <c r="E1287" s="104"/>
      <c r="F1287" s="104"/>
      <c r="G1287" s="104"/>
      <c r="H1287" s="104"/>
    </row>
    <row r="1288" spans="1:8" ht="35.1" customHeight="1">
      <c r="A1288" s="211"/>
      <c r="B1288" s="104"/>
      <c r="C1288" s="201"/>
      <c r="D1288" s="104"/>
      <c r="E1288" s="104"/>
      <c r="F1288" s="104"/>
      <c r="G1288" s="104"/>
      <c r="H1288" s="104"/>
    </row>
    <row r="1289" spans="1:8" ht="35.1" customHeight="1">
      <c r="A1289" s="211"/>
      <c r="B1289" s="104"/>
      <c r="C1289" s="201"/>
      <c r="D1289" s="104"/>
      <c r="E1289" s="104"/>
      <c r="F1289" s="104"/>
      <c r="G1289" s="104"/>
      <c r="H1289" s="104"/>
    </row>
    <row r="1290" spans="1:8" ht="35.1" customHeight="1">
      <c r="A1290" s="211"/>
      <c r="B1290" s="104"/>
      <c r="C1290" s="201"/>
      <c r="D1290" s="104"/>
      <c r="E1290" s="104"/>
      <c r="F1290" s="104"/>
      <c r="G1290" s="104"/>
      <c r="H1290" s="104"/>
    </row>
    <row r="1291" spans="1:8" ht="35.1" customHeight="1">
      <c r="A1291" s="211"/>
      <c r="B1291" s="104"/>
      <c r="C1291" s="201"/>
      <c r="D1291" s="104"/>
      <c r="E1291" s="104"/>
      <c r="F1291" s="104"/>
      <c r="G1291" s="104"/>
      <c r="H1291" s="104"/>
    </row>
    <row r="1292" spans="1:8" ht="35.1" customHeight="1">
      <c r="A1292" s="211"/>
      <c r="B1292" s="104"/>
      <c r="C1292" s="201"/>
      <c r="D1292" s="104"/>
      <c r="E1292" s="104"/>
      <c r="F1292" s="104"/>
      <c r="G1292" s="104"/>
      <c r="H1292" s="104"/>
    </row>
    <row r="1293" spans="1:8" ht="35.1" customHeight="1">
      <c r="A1293" s="211"/>
      <c r="B1293" s="104"/>
      <c r="C1293" s="201"/>
      <c r="D1293" s="104"/>
      <c r="E1293" s="104"/>
      <c r="F1293" s="104"/>
      <c r="G1293" s="104"/>
      <c r="H1293" s="104"/>
    </row>
    <row r="1294" spans="1:8" ht="35.1" customHeight="1">
      <c r="A1294" s="211"/>
      <c r="B1294" s="104"/>
      <c r="C1294" s="201"/>
      <c r="D1294" s="104"/>
      <c r="E1294" s="104"/>
      <c r="F1294" s="104"/>
      <c r="G1294" s="104"/>
      <c r="H1294" s="104"/>
    </row>
    <row r="1295" spans="1:8" ht="35.1" customHeight="1">
      <c r="A1295" s="211"/>
      <c r="B1295" s="104"/>
      <c r="C1295" s="201"/>
      <c r="D1295" s="104"/>
      <c r="E1295" s="104"/>
      <c r="F1295" s="104"/>
      <c r="G1295" s="104"/>
      <c r="H1295" s="104"/>
    </row>
    <row r="1296" spans="1:8" ht="35.1" customHeight="1">
      <c r="A1296" s="211"/>
      <c r="B1296" s="104"/>
      <c r="C1296" s="201"/>
      <c r="D1296" s="104"/>
      <c r="E1296" s="104"/>
      <c r="F1296" s="104"/>
      <c r="G1296" s="104"/>
      <c r="H1296" s="104"/>
    </row>
    <row r="1297" spans="1:8" ht="35.1" customHeight="1">
      <c r="A1297" s="211"/>
      <c r="B1297" s="104"/>
      <c r="C1297" s="201"/>
      <c r="D1297" s="104"/>
      <c r="E1297" s="104"/>
      <c r="F1297" s="104"/>
      <c r="G1297" s="104"/>
      <c r="H1297" s="104"/>
    </row>
    <row r="1298" spans="1:8" ht="35.1" customHeight="1">
      <c r="A1298" s="211"/>
      <c r="B1298" s="104"/>
      <c r="C1298" s="201"/>
      <c r="D1298" s="104"/>
      <c r="E1298" s="104"/>
      <c r="F1298" s="104"/>
      <c r="G1298" s="104"/>
      <c r="H1298" s="104"/>
    </row>
    <row r="1299" spans="1:8" ht="35.1" customHeight="1">
      <c r="A1299" s="211"/>
      <c r="B1299" s="104"/>
      <c r="C1299" s="201"/>
      <c r="D1299" s="104"/>
      <c r="E1299" s="104"/>
      <c r="F1299" s="104"/>
      <c r="G1299" s="104"/>
      <c r="H1299" s="104"/>
    </row>
    <row r="1300" spans="1:8" ht="35.1" customHeight="1">
      <c r="A1300" s="211"/>
      <c r="B1300" s="104"/>
      <c r="C1300" s="201"/>
      <c r="D1300" s="104"/>
      <c r="E1300" s="104"/>
      <c r="F1300" s="104"/>
      <c r="G1300" s="104"/>
      <c r="H1300" s="104"/>
    </row>
    <row r="1301" spans="1:8" ht="35.1" customHeight="1">
      <c r="A1301" s="211"/>
      <c r="B1301" s="104"/>
      <c r="C1301" s="201"/>
      <c r="D1301" s="104"/>
      <c r="E1301" s="104"/>
      <c r="F1301" s="104"/>
      <c r="G1301" s="104"/>
      <c r="H1301" s="104"/>
    </row>
    <row r="1302" spans="1:8" ht="35.1" customHeight="1">
      <c r="A1302" s="211"/>
      <c r="B1302" s="104"/>
      <c r="C1302" s="201"/>
      <c r="D1302" s="104"/>
      <c r="E1302" s="104"/>
      <c r="F1302" s="104"/>
      <c r="G1302" s="104"/>
      <c r="H1302" s="104"/>
    </row>
    <row r="1303" spans="1:8" ht="35.1" customHeight="1">
      <c r="A1303" s="211"/>
      <c r="B1303" s="104"/>
      <c r="C1303" s="201"/>
      <c r="D1303" s="104"/>
      <c r="E1303" s="104"/>
      <c r="F1303" s="104"/>
      <c r="G1303" s="104"/>
      <c r="H1303" s="104"/>
    </row>
    <row r="1304" spans="1:8" ht="35.1" customHeight="1">
      <c r="A1304" s="211"/>
      <c r="B1304" s="104"/>
      <c r="C1304" s="201"/>
      <c r="D1304" s="104"/>
      <c r="E1304" s="104"/>
      <c r="F1304" s="104"/>
      <c r="G1304" s="104"/>
      <c r="H1304" s="104"/>
    </row>
    <row r="1305" spans="1:8" ht="35.1" customHeight="1">
      <c r="A1305" s="211"/>
      <c r="B1305" s="104"/>
      <c r="C1305" s="201"/>
      <c r="D1305" s="104"/>
      <c r="E1305" s="104"/>
      <c r="F1305" s="104"/>
      <c r="G1305" s="104"/>
      <c r="H1305" s="104"/>
    </row>
    <row r="1306" spans="1:8" ht="35.1" customHeight="1">
      <c r="A1306" s="211"/>
      <c r="B1306" s="104"/>
      <c r="C1306" s="201"/>
      <c r="D1306" s="104"/>
      <c r="E1306" s="104"/>
      <c r="F1306" s="104"/>
      <c r="G1306" s="104"/>
      <c r="H1306" s="104"/>
    </row>
    <row r="1307" spans="1:8" ht="35.1" customHeight="1">
      <c r="A1307" s="211"/>
      <c r="B1307" s="104"/>
      <c r="C1307" s="201"/>
      <c r="D1307" s="104"/>
      <c r="E1307" s="104"/>
      <c r="F1307" s="104"/>
      <c r="G1307" s="104"/>
      <c r="H1307" s="104"/>
    </row>
    <row r="1308" spans="1:8" ht="35.1" customHeight="1">
      <c r="A1308" s="211"/>
      <c r="B1308" s="104"/>
      <c r="C1308" s="201"/>
      <c r="D1308" s="104"/>
      <c r="E1308" s="104"/>
      <c r="F1308" s="104"/>
      <c r="G1308" s="104"/>
      <c r="H1308" s="104"/>
    </row>
    <row r="1309" spans="1:8" ht="35.1" customHeight="1">
      <c r="A1309" s="211"/>
      <c r="B1309" s="104"/>
      <c r="C1309" s="201"/>
      <c r="D1309" s="104"/>
      <c r="E1309" s="104"/>
      <c r="F1309" s="104"/>
      <c r="G1309" s="104"/>
      <c r="H1309" s="104"/>
    </row>
    <row r="1310" spans="1:8" ht="35.1" customHeight="1">
      <c r="A1310" s="211"/>
      <c r="B1310" s="104"/>
      <c r="C1310" s="201"/>
      <c r="D1310" s="104"/>
      <c r="E1310" s="104"/>
      <c r="F1310" s="104"/>
      <c r="G1310" s="104"/>
      <c r="H1310" s="104"/>
    </row>
    <row r="1311" spans="1:8" ht="35.1" customHeight="1">
      <c r="A1311" s="211"/>
      <c r="B1311" s="104"/>
      <c r="C1311" s="201"/>
      <c r="D1311" s="104"/>
      <c r="E1311" s="104"/>
      <c r="F1311" s="104"/>
      <c r="G1311" s="104"/>
      <c r="H1311" s="104"/>
    </row>
    <row r="1312" spans="1:8" ht="35.1" customHeight="1">
      <c r="A1312" s="211"/>
      <c r="B1312" s="104"/>
      <c r="C1312" s="201"/>
      <c r="D1312" s="104"/>
      <c r="E1312" s="104"/>
      <c r="F1312" s="104"/>
      <c r="G1312" s="104"/>
      <c r="H1312" s="104"/>
    </row>
    <row r="1313" spans="1:8" ht="35.1" customHeight="1">
      <c r="A1313" s="211"/>
      <c r="B1313" s="104"/>
      <c r="C1313" s="201"/>
      <c r="D1313" s="104"/>
      <c r="E1313" s="104"/>
      <c r="F1313" s="104"/>
      <c r="G1313" s="104"/>
      <c r="H1313" s="104"/>
    </row>
    <row r="1314" spans="1:8" ht="35.1" customHeight="1">
      <c r="A1314" s="211"/>
      <c r="B1314" s="104"/>
      <c r="C1314" s="201"/>
      <c r="D1314" s="104"/>
      <c r="E1314" s="104"/>
      <c r="F1314" s="104"/>
      <c r="G1314" s="104"/>
      <c r="H1314" s="104"/>
    </row>
    <row r="1315" spans="1:8" ht="35.1" customHeight="1">
      <c r="A1315" s="211"/>
      <c r="B1315" s="104"/>
      <c r="C1315" s="201"/>
      <c r="D1315" s="104"/>
      <c r="E1315" s="104"/>
      <c r="F1315" s="104"/>
      <c r="G1315" s="104"/>
      <c r="H1315" s="104"/>
    </row>
    <row r="1316" spans="1:8" ht="35.1" customHeight="1">
      <c r="A1316" s="211"/>
      <c r="B1316" s="104"/>
      <c r="C1316" s="201"/>
      <c r="D1316" s="104"/>
      <c r="E1316" s="104"/>
      <c r="F1316" s="104"/>
      <c r="G1316" s="104"/>
      <c r="H1316" s="104"/>
    </row>
    <row r="1317" spans="1:8" ht="35.1" customHeight="1">
      <c r="A1317" s="211"/>
      <c r="B1317" s="104"/>
      <c r="C1317" s="201"/>
      <c r="D1317" s="104"/>
      <c r="E1317" s="104"/>
      <c r="F1317" s="104"/>
      <c r="G1317" s="104"/>
      <c r="H1317" s="104"/>
    </row>
    <row r="1318" spans="1:8" ht="35.1" customHeight="1">
      <c r="A1318" s="211"/>
      <c r="B1318" s="104"/>
      <c r="C1318" s="201"/>
      <c r="D1318" s="104"/>
      <c r="E1318" s="104"/>
      <c r="F1318" s="104"/>
      <c r="G1318" s="104"/>
      <c r="H1318" s="104"/>
    </row>
    <row r="1319" spans="1:8" ht="35.1" customHeight="1">
      <c r="A1319" s="211"/>
      <c r="B1319" s="104"/>
      <c r="C1319" s="201"/>
      <c r="D1319" s="104"/>
      <c r="E1319" s="104"/>
      <c r="F1319" s="104"/>
      <c r="G1319" s="104"/>
      <c r="H1319" s="104"/>
    </row>
    <row r="1320" spans="1:8" ht="35.1" customHeight="1">
      <c r="A1320" s="211"/>
      <c r="B1320" s="104"/>
      <c r="C1320" s="201"/>
      <c r="D1320" s="104"/>
      <c r="E1320" s="104"/>
      <c r="F1320" s="104"/>
      <c r="G1320" s="104"/>
      <c r="H1320" s="104"/>
    </row>
    <row r="1321" spans="1:8" ht="35.1" customHeight="1">
      <c r="A1321" s="211"/>
      <c r="B1321" s="104"/>
      <c r="C1321" s="201"/>
      <c r="D1321" s="104"/>
      <c r="E1321" s="104"/>
      <c r="F1321" s="104"/>
      <c r="G1321" s="104"/>
      <c r="H1321" s="104"/>
    </row>
    <row r="1322" spans="1:8" ht="35.1" customHeight="1">
      <c r="A1322" s="211"/>
      <c r="B1322" s="104"/>
      <c r="C1322" s="201"/>
      <c r="D1322" s="104"/>
      <c r="E1322" s="104"/>
      <c r="F1322" s="104"/>
      <c r="G1322" s="104"/>
      <c r="H1322" s="104"/>
    </row>
    <row r="1323" spans="1:8" ht="35.1" customHeight="1">
      <c r="A1323" s="211"/>
      <c r="B1323" s="104"/>
      <c r="C1323" s="201"/>
      <c r="D1323" s="104"/>
      <c r="E1323" s="104"/>
      <c r="F1323" s="104"/>
      <c r="G1323" s="104"/>
      <c r="H1323" s="104"/>
    </row>
    <row r="1324" spans="1:8" ht="35.1" customHeight="1">
      <c r="A1324" s="211"/>
      <c r="B1324" s="104"/>
      <c r="C1324" s="201"/>
      <c r="D1324" s="104"/>
      <c r="E1324" s="104"/>
      <c r="F1324" s="104"/>
      <c r="G1324" s="104"/>
      <c r="H1324" s="104"/>
    </row>
    <row r="1325" spans="1:8" ht="35.1" customHeight="1">
      <c r="A1325" s="211"/>
      <c r="B1325" s="104"/>
      <c r="C1325" s="201"/>
      <c r="D1325" s="104"/>
      <c r="E1325" s="104"/>
      <c r="F1325" s="104"/>
      <c r="G1325" s="104"/>
      <c r="H1325" s="104"/>
    </row>
    <row r="1326" spans="1:8" ht="35.1" customHeight="1">
      <c r="A1326" s="211"/>
      <c r="B1326" s="104"/>
      <c r="C1326" s="201"/>
      <c r="D1326" s="104"/>
      <c r="E1326" s="104"/>
      <c r="F1326" s="104"/>
      <c r="G1326" s="104"/>
      <c r="H1326" s="104"/>
    </row>
    <row r="1327" spans="1:8" ht="35.1" customHeight="1">
      <c r="A1327" s="211"/>
      <c r="B1327" s="104"/>
      <c r="C1327" s="201"/>
      <c r="D1327" s="104"/>
      <c r="E1327" s="104"/>
      <c r="F1327" s="104"/>
      <c r="G1327" s="104"/>
      <c r="H1327" s="104"/>
    </row>
    <row r="1328" spans="1:8" ht="35.1" customHeight="1">
      <c r="A1328" s="211"/>
      <c r="B1328" s="104"/>
      <c r="C1328" s="201"/>
      <c r="D1328" s="104"/>
      <c r="E1328" s="104"/>
      <c r="F1328" s="104"/>
      <c r="G1328" s="104"/>
      <c r="H1328" s="104"/>
    </row>
    <row r="1329" spans="1:8" ht="35.1" customHeight="1">
      <c r="A1329" s="211"/>
      <c r="B1329" s="104"/>
      <c r="C1329" s="201"/>
      <c r="D1329" s="104"/>
      <c r="E1329" s="104"/>
      <c r="F1329" s="104"/>
      <c r="G1329" s="104"/>
      <c r="H1329" s="104"/>
    </row>
    <row r="1330" spans="1:8" ht="35.1" customHeight="1">
      <c r="A1330" s="211"/>
      <c r="B1330" s="104"/>
      <c r="C1330" s="201"/>
      <c r="D1330" s="104"/>
      <c r="E1330" s="104"/>
      <c r="F1330" s="104"/>
      <c r="G1330" s="104"/>
      <c r="H1330" s="104"/>
    </row>
    <row r="1331" spans="1:8" ht="35.1" customHeight="1">
      <c r="A1331" s="211"/>
      <c r="B1331" s="104"/>
      <c r="C1331" s="201"/>
      <c r="D1331" s="104"/>
      <c r="E1331" s="104"/>
      <c r="F1331" s="104"/>
      <c r="G1331" s="104"/>
      <c r="H1331" s="104"/>
    </row>
    <row r="1332" spans="1:8" ht="35.1" customHeight="1">
      <c r="A1332" s="211"/>
      <c r="B1332" s="104"/>
      <c r="C1332" s="201"/>
      <c r="D1332" s="104"/>
      <c r="E1332" s="104"/>
      <c r="F1332" s="104"/>
      <c r="G1332" s="104"/>
      <c r="H1332" s="104"/>
    </row>
    <row r="1333" spans="1:8" ht="35.1" customHeight="1">
      <c r="A1333" s="211"/>
      <c r="B1333" s="104"/>
      <c r="C1333" s="201"/>
      <c r="D1333" s="104"/>
      <c r="E1333" s="104"/>
      <c r="F1333" s="104"/>
      <c r="G1333" s="104"/>
      <c r="H1333" s="104"/>
    </row>
    <row r="1334" spans="1:8" ht="35.1" customHeight="1">
      <c r="A1334" s="211"/>
      <c r="B1334" s="104"/>
      <c r="C1334" s="201"/>
      <c r="D1334" s="104"/>
      <c r="E1334" s="104"/>
      <c r="F1334" s="104"/>
      <c r="G1334" s="104"/>
      <c r="H1334" s="104"/>
    </row>
    <row r="1335" spans="1:8" ht="35.1" customHeight="1">
      <c r="A1335" s="211"/>
      <c r="B1335" s="104"/>
      <c r="C1335" s="201"/>
      <c r="D1335" s="104"/>
      <c r="E1335" s="104"/>
      <c r="F1335" s="104"/>
      <c r="G1335" s="104"/>
      <c r="H1335" s="104"/>
    </row>
    <row r="1336" spans="1:8" ht="35.1" customHeight="1">
      <c r="A1336" s="211"/>
      <c r="B1336" s="104"/>
      <c r="C1336" s="201"/>
      <c r="D1336" s="104"/>
      <c r="E1336" s="104"/>
      <c r="F1336" s="104"/>
      <c r="G1336" s="104"/>
      <c r="H1336" s="104"/>
    </row>
    <row r="1337" spans="1:8" ht="35.1" customHeight="1">
      <c r="A1337" s="211"/>
      <c r="B1337" s="104"/>
      <c r="C1337" s="201"/>
      <c r="D1337" s="104"/>
      <c r="E1337" s="104"/>
      <c r="F1337" s="104"/>
      <c r="G1337" s="104"/>
      <c r="H1337" s="104"/>
    </row>
    <row r="1338" spans="1:8" ht="35.1" customHeight="1">
      <c r="A1338" s="211"/>
      <c r="B1338" s="104"/>
      <c r="C1338" s="201"/>
      <c r="D1338" s="104"/>
      <c r="E1338" s="104"/>
      <c r="F1338" s="104"/>
      <c r="G1338" s="104"/>
      <c r="H1338" s="104"/>
    </row>
    <row r="1339" spans="1:8" ht="35.1" customHeight="1">
      <c r="A1339" s="211"/>
      <c r="B1339" s="104"/>
      <c r="C1339" s="201"/>
      <c r="D1339" s="104"/>
      <c r="E1339" s="104"/>
      <c r="F1339" s="104"/>
      <c r="G1339" s="104"/>
      <c r="H1339" s="104"/>
    </row>
    <row r="1340" spans="1:8" ht="35.1" customHeight="1">
      <c r="A1340" s="211"/>
      <c r="B1340" s="104"/>
      <c r="C1340" s="201"/>
      <c r="D1340" s="104"/>
      <c r="E1340" s="104"/>
      <c r="F1340" s="104"/>
      <c r="G1340" s="104"/>
      <c r="H1340" s="104"/>
    </row>
    <row r="1341" spans="1:8" ht="35.1" customHeight="1">
      <c r="A1341" s="211"/>
      <c r="B1341" s="104"/>
      <c r="C1341" s="201"/>
      <c r="D1341" s="104"/>
      <c r="E1341" s="104"/>
      <c r="F1341" s="104"/>
      <c r="G1341" s="104"/>
      <c r="H1341" s="104"/>
    </row>
    <row r="1342" spans="1:8" ht="35.1" customHeight="1">
      <c r="A1342" s="211"/>
      <c r="B1342" s="104"/>
      <c r="C1342" s="201"/>
      <c r="D1342" s="104"/>
      <c r="E1342" s="104"/>
      <c r="F1342" s="104"/>
      <c r="G1342" s="104"/>
      <c r="H1342" s="104"/>
    </row>
    <row r="1343" spans="1:8" ht="35.1" customHeight="1">
      <c r="A1343" s="211"/>
      <c r="B1343" s="104"/>
      <c r="C1343" s="201"/>
      <c r="D1343" s="104"/>
      <c r="E1343" s="104"/>
      <c r="F1343" s="104"/>
      <c r="G1343" s="104"/>
      <c r="H1343" s="104"/>
    </row>
    <row r="1344" spans="1:8" ht="35.1" customHeight="1">
      <c r="A1344" s="211"/>
      <c r="B1344" s="104"/>
      <c r="C1344" s="201"/>
      <c r="D1344" s="104"/>
      <c r="E1344" s="104"/>
      <c r="F1344" s="104"/>
      <c r="G1344" s="104"/>
      <c r="H1344" s="104"/>
    </row>
    <row r="1345" spans="1:8" ht="35.1" customHeight="1">
      <c r="A1345" s="211"/>
      <c r="B1345" s="104"/>
      <c r="C1345" s="201"/>
      <c r="D1345" s="104"/>
      <c r="E1345" s="104"/>
      <c r="F1345" s="104"/>
      <c r="G1345" s="104"/>
      <c r="H1345" s="104"/>
    </row>
    <row r="1346" spans="1:8" ht="35.1" customHeight="1">
      <c r="A1346" s="211"/>
      <c r="B1346" s="104"/>
      <c r="C1346" s="201"/>
      <c r="D1346" s="104"/>
      <c r="E1346" s="104"/>
      <c r="F1346" s="104"/>
      <c r="G1346" s="104"/>
      <c r="H1346" s="104"/>
    </row>
    <row r="1347" spans="1:8" ht="35.1" customHeight="1">
      <c r="A1347" s="211"/>
      <c r="B1347" s="104"/>
      <c r="C1347" s="201"/>
      <c r="D1347" s="104"/>
      <c r="E1347" s="104"/>
      <c r="F1347" s="104"/>
      <c r="G1347" s="104"/>
      <c r="H1347" s="104"/>
    </row>
    <row r="1348" spans="1:8" ht="35.1" customHeight="1">
      <c r="A1348" s="211"/>
      <c r="B1348" s="104"/>
      <c r="C1348" s="201"/>
      <c r="D1348" s="104"/>
      <c r="E1348" s="104"/>
      <c r="F1348" s="104"/>
      <c r="G1348" s="104"/>
      <c r="H1348" s="104"/>
    </row>
    <row r="1349" spans="1:8" ht="35.1" customHeight="1">
      <c r="A1349" s="211"/>
      <c r="B1349" s="104"/>
      <c r="C1349" s="201"/>
      <c r="D1349" s="104"/>
      <c r="E1349" s="104"/>
      <c r="F1349" s="104"/>
      <c r="G1349" s="104"/>
      <c r="H1349" s="104"/>
    </row>
    <row r="1350" spans="1:8" ht="35.1" customHeight="1">
      <c r="A1350" s="211"/>
      <c r="B1350" s="104"/>
      <c r="C1350" s="201"/>
      <c r="D1350" s="104"/>
      <c r="E1350" s="104"/>
      <c r="F1350" s="104"/>
      <c r="G1350" s="104"/>
      <c r="H1350" s="104"/>
    </row>
    <row r="1351" spans="1:8" ht="35.1" customHeight="1">
      <c r="A1351" s="211"/>
      <c r="B1351" s="104"/>
      <c r="C1351" s="201"/>
      <c r="D1351" s="104"/>
      <c r="E1351" s="104"/>
      <c r="F1351" s="104"/>
      <c r="G1351" s="104"/>
      <c r="H1351" s="104"/>
    </row>
    <row r="1352" spans="1:8" ht="35.1" customHeight="1">
      <c r="A1352" s="211"/>
      <c r="B1352" s="104"/>
      <c r="C1352" s="201"/>
      <c r="D1352" s="104"/>
      <c r="E1352" s="104"/>
      <c r="F1352" s="104"/>
      <c r="G1352" s="104"/>
      <c r="H1352" s="104"/>
    </row>
    <row r="1353" spans="1:8" ht="35.1" customHeight="1">
      <c r="A1353" s="211"/>
      <c r="B1353" s="104"/>
      <c r="C1353" s="201"/>
      <c r="D1353" s="104"/>
      <c r="E1353" s="104"/>
      <c r="F1353" s="104"/>
      <c r="G1353" s="104"/>
      <c r="H1353" s="104"/>
    </row>
    <row r="1354" spans="1:8" ht="35.1" customHeight="1">
      <c r="A1354" s="211"/>
      <c r="B1354" s="104"/>
      <c r="C1354" s="201"/>
      <c r="D1354" s="104"/>
      <c r="E1354" s="104"/>
      <c r="F1354" s="104"/>
      <c r="G1354" s="104"/>
      <c r="H1354" s="104"/>
    </row>
    <row r="1355" spans="1:8" ht="35.1" customHeight="1">
      <c r="A1355" s="211"/>
      <c r="B1355" s="104"/>
      <c r="C1355" s="201"/>
      <c r="D1355" s="104"/>
      <c r="E1355" s="104"/>
      <c r="F1355" s="104"/>
      <c r="G1355" s="104"/>
      <c r="H1355" s="104"/>
    </row>
    <row r="1356" spans="1:8" ht="35.1" customHeight="1">
      <c r="A1356" s="211"/>
      <c r="B1356" s="104"/>
      <c r="C1356" s="201"/>
      <c r="D1356" s="104"/>
      <c r="E1356" s="104"/>
      <c r="F1356" s="104"/>
      <c r="G1356" s="104"/>
      <c r="H1356" s="104"/>
    </row>
    <row r="1357" spans="1:8" ht="35.1" customHeight="1">
      <c r="A1357" s="211"/>
      <c r="B1357" s="104"/>
      <c r="C1357" s="201"/>
      <c r="D1357" s="104"/>
      <c r="E1357" s="104"/>
      <c r="F1357" s="104"/>
      <c r="G1357" s="104"/>
      <c r="H1357" s="104"/>
    </row>
    <row r="1358" spans="1:8" ht="35.1" customHeight="1">
      <c r="A1358" s="211"/>
      <c r="B1358" s="104"/>
      <c r="C1358" s="201"/>
      <c r="D1358" s="104"/>
      <c r="E1358" s="104"/>
      <c r="F1358" s="104"/>
      <c r="G1358" s="104"/>
      <c r="H1358" s="104"/>
    </row>
    <row r="1359" spans="1:8" ht="35.1" customHeight="1">
      <c r="A1359" s="211"/>
      <c r="B1359" s="104"/>
      <c r="C1359" s="201"/>
      <c r="D1359" s="104"/>
      <c r="E1359" s="104"/>
      <c r="F1359" s="104"/>
      <c r="G1359" s="104"/>
      <c r="H1359" s="104"/>
    </row>
    <row r="1360" spans="1:8" ht="35.1" customHeight="1">
      <c r="A1360" s="211"/>
      <c r="B1360" s="104"/>
      <c r="C1360" s="201"/>
      <c r="D1360" s="104"/>
      <c r="E1360" s="104"/>
      <c r="F1360" s="104"/>
      <c r="G1360" s="104"/>
      <c r="H1360" s="104"/>
    </row>
    <row r="1361" spans="1:8" ht="35.1" customHeight="1">
      <c r="A1361" s="211"/>
      <c r="B1361" s="104"/>
      <c r="C1361" s="201"/>
      <c r="D1361" s="104"/>
      <c r="E1361" s="104"/>
      <c r="F1361" s="104"/>
      <c r="G1361" s="104"/>
      <c r="H1361" s="104"/>
    </row>
    <row r="1362" spans="1:8" ht="35.1" customHeight="1">
      <c r="A1362" s="211"/>
      <c r="B1362" s="104"/>
      <c r="C1362" s="201"/>
      <c r="D1362" s="104"/>
      <c r="E1362" s="104"/>
      <c r="F1362" s="104"/>
      <c r="G1362" s="104"/>
      <c r="H1362" s="104"/>
    </row>
    <row r="1363" spans="1:8" ht="35.1" customHeight="1">
      <c r="A1363" s="211"/>
      <c r="B1363" s="104"/>
      <c r="C1363" s="201"/>
      <c r="D1363" s="104"/>
      <c r="E1363" s="104"/>
      <c r="F1363" s="104"/>
      <c r="G1363" s="104"/>
      <c r="H1363" s="104"/>
    </row>
    <row r="1364" spans="1:8" ht="35.1" customHeight="1">
      <c r="A1364" s="211"/>
      <c r="B1364" s="104"/>
      <c r="C1364" s="201"/>
      <c r="D1364" s="104"/>
      <c r="E1364" s="104"/>
      <c r="F1364" s="104"/>
      <c r="G1364" s="104"/>
      <c r="H1364" s="104"/>
    </row>
    <row r="1365" spans="1:8" ht="35.1" customHeight="1">
      <c r="A1365" s="211"/>
      <c r="B1365" s="104"/>
      <c r="C1365" s="201"/>
      <c r="D1365" s="104"/>
      <c r="E1365" s="104"/>
      <c r="F1365" s="104"/>
      <c r="G1365" s="104"/>
      <c r="H1365" s="104"/>
    </row>
    <row r="1366" spans="1:8" ht="35.1" customHeight="1">
      <c r="A1366" s="211"/>
      <c r="B1366" s="104"/>
      <c r="C1366" s="201"/>
      <c r="D1366" s="104"/>
      <c r="E1366" s="104"/>
      <c r="F1366" s="104"/>
      <c r="G1366" s="104"/>
      <c r="H1366" s="104"/>
    </row>
    <row r="1367" spans="1:8" ht="35.1" customHeight="1">
      <c r="A1367" s="211"/>
      <c r="B1367" s="104"/>
      <c r="C1367" s="201"/>
      <c r="D1367" s="104"/>
      <c r="E1367" s="104"/>
      <c r="F1367" s="104"/>
      <c r="G1367" s="104"/>
      <c r="H1367" s="104"/>
    </row>
    <row r="1368" spans="1:8" ht="35.1" customHeight="1">
      <c r="A1368" s="211"/>
      <c r="B1368" s="104"/>
      <c r="C1368" s="201"/>
      <c r="D1368" s="104"/>
      <c r="E1368" s="104"/>
      <c r="F1368" s="104"/>
      <c r="G1368" s="104"/>
      <c r="H1368" s="104"/>
    </row>
    <row r="1369" spans="1:8" ht="35.1" customHeight="1">
      <c r="A1369" s="211"/>
      <c r="B1369" s="104"/>
      <c r="C1369" s="201"/>
      <c r="D1369" s="104"/>
      <c r="E1369" s="104"/>
      <c r="F1369" s="104"/>
      <c r="G1369" s="104"/>
      <c r="H1369" s="104"/>
    </row>
    <row r="1370" spans="1:8" ht="35.1" customHeight="1">
      <c r="A1370" s="211"/>
      <c r="B1370" s="104"/>
      <c r="C1370" s="201"/>
      <c r="D1370" s="104"/>
      <c r="E1370" s="104"/>
      <c r="F1370" s="104"/>
      <c r="G1370" s="104"/>
      <c r="H1370" s="104"/>
    </row>
    <row r="1371" spans="1:8" ht="35.1" customHeight="1">
      <c r="A1371" s="211"/>
      <c r="B1371" s="104"/>
      <c r="C1371" s="201"/>
      <c r="D1371" s="104"/>
      <c r="E1371" s="104"/>
      <c r="F1371" s="104"/>
      <c r="G1371" s="104"/>
      <c r="H1371" s="104"/>
    </row>
    <row r="1372" spans="1:8" ht="35.1" customHeight="1">
      <c r="A1372" s="211"/>
      <c r="B1372" s="104"/>
      <c r="C1372" s="201"/>
      <c r="D1372" s="104"/>
      <c r="E1372" s="104"/>
      <c r="F1372" s="104"/>
      <c r="G1372" s="104"/>
      <c r="H1372" s="104"/>
    </row>
    <row r="1373" spans="1:8" ht="35.1" customHeight="1">
      <c r="A1373" s="211"/>
      <c r="B1373" s="104"/>
      <c r="C1373" s="201"/>
      <c r="D1373" s="104"/>
      <c r="E1373" s="104"/>
      <c r="F1373" s="104"/>
      <c r="G1373" s="104"/>
      <c r="H1373" s="104"/>
    </row>
    <row r="1374" spans="1:8" ht="35.1" customHeight="1">
      <c r="A1374" s="211"/>
      <c r="B1374" s="104"/>
      <c r="C1374" s="201"/>
      <c r="D1374" s="104"/>
      <c r="E1374" s="104"/>
      <c r="F1374" s="104"/>
      <c r="G1374" s="104"/>
      <c r="H1374" s="104"/>
    </row>
    <row r="1375" spans="1:8" ht="35.1" customHeight="1">
      <c r="A1375" s="211"/>
      <c r="B1375" s="104"/>
      <c r="C1375" s="201"/>
      <c r="D1375" s="104"/>
      <c r="E1375" s="104"/>
      <c r="F1375" s="104"/>
      <c r="G1375" s="104"/>
      <c r="H1375" s="104"/>
    </row>
    <row r="1376" spans="1:8" ht="35.1" customHeight="1">
      <c r="A1376" s="211"/>
      <c r="B1376" s="104"/>
      <c r="C1376" s="201"/>
      <c r="D1376" s="104"/>
      <c r="E1376" s="104"/>
      <c r="F1376" s="104"/>
      <c r="G1376" s="104"/>
      <c r="H1376" s="104"/>
    </row>
    <row r="1377" spans="1:8" ht="35.1" customHeight="1">
      <c r="A1377" s="211"/>
      <c r="B1377" s="104"/>
      <c r="C1377" s="201"/>
      <c r="D1377" s="104"/>
      <c r="E1377" s="104"/>
      <c r="F1377" s="104"/>
      <c r="G1377" s="104"/>
      <c r="H1377" s="104"/>
    </row>
    <row r="1378" spans="1:8" ht="35.1" customHeight="1">
      <c r="A1378" s="211"/>
      <c r="B1378" s="104"/>
      <c r="C1378" s="201"/>
      <c r="D1378" s="104"/>
      <c r="E1378" s="104"/>
      <c r="F1378" s="104"/>
      <c r="G1378" s="104"/>
      <c r="H1378" s="104"/>
    </row>
    <row r="1379" spans="1:8" ht="35.1" customHeight="1">
      <c r="A1379" s="211"/>
      <c r="B1379" s="104"/>
      <c r="C1379" s="201"/>
      <c r="D1379" s="104"/>
      <c r="E1379" s="104"/>
      <c r="F1379" s="104"/>
      <c r="G1379" s="104"/>
      <c r="H1379" s="104"/>
    </row>
    <row r="1380" spans="1:8" ht="35.1" customHeight="1">
      <c r="A1380" s="211"/>
      <c r="B1380" s="104"/>
      <c r="C1380" s="201"/>
      <c r="D1380" s="104"/>
      <c r="E1380" s="104"/>
      <c r="F1380" s="104"/>
      <c r="G1380" s="104"/>
      <c r="H1380" s="104"/>
    </row>
    <row r="1381" spans="1:8" ht="35.1" customHeight="1">
      <c r="A1381" s="211"/>
      <c r="B1381" s="104"/>
      <c r="C1381" s="201"/>
      <c r="D1381" s="104"/>
      <c r="E1381" s="104"/>
      <c r="F1381" s="104"/>
      <c r="G1381" s="104"/>
      <c r="H1381" s="104"/>
    </row>
    <row r="1382" spans="1:8" ht="35.1" customHeight="1">
      <c r="A1382" s="211"/>
      <c r="B1382" s="104"/>
      <c r="C1382" s="201"/>
      <c r="D1382" s="104"/>
      <c r="E1382" s="104"/>
      <c r="F1382" s="104"/>
      <c r="G1382" s="104"/>
      <c r="H1382" s="104"/>
    </row>
    <row r="1383" spans="1:8" ht="35.1" customHeight="1">
      <c r="A1383" s="211"/>
      <c r="B1383" s="104"/>
      <c r="C1383" s="201"/>
      <c r="D1383" s="104"/>
      <c r="E1383" s="104"/>
      <c r="F1383" s="104"/>
      <c r="G1383" s="104"/>
      <c r="H1383" s="104"/>
    </row>
    <row r="1384" spans="1:8" ht="35.1" customHeight="1">
      <c r="A1384" s="211"/>
      <c r="B1384" s="104"/>
      <c r="C1384" s="201"/>
      <c r="D1384" s="104"/>
      <c r="E1384" s="104"/>
      <c r="F1384" s="104"/>
      <c r="G1384" s="104"/>
      <c r="H1384" s="104"/>
    </row>
    <row r="1385" spans="1:8" ht="35.1" customHeight="1">
      <c r="A1385" s="211"/>
      <c r="B1385" s="104"/>
      <c r="C1385" s="201"/>
      <c r="D1385" s="104"/>
      <c r="E1385" s="104"/>
      <c r="F1385" s="104"/>
      <c r="G1385" s="104"/>
      <c r="H1385" s="104"/>
    </row>
    <row r="1386" spans="1:8" ht="35.1" customHeight="1">
      <c r="A1386" s="211"/>
      <c r="B1386" s="104"/>
      <c r="C1386" s="201"/>
      <c r="D1386" s="104"/>
      <c r="E1386" s="104"/>
      <c r="F1386" s="104"/>
      <c r="G1386" s="104"/>
      <c r="H1386" s="104"/>
    </row>
    <row r="1387" spans="1:8" ht="35.1" customHeight="1">
      <c r="A1387" s="211"/>
      <c r="B1387" s="104"/>
      <c r="C1387" s="201"/>
      <c r="D1387" s="104"/>
      <c r="E1387" s="104"/>
      <c r="F1387" s="104"/>
      <c r="G1387" s="104"/>
      <c r="H1387" s="104"/>
    </row>
    <row r="1388" spans="1:8" ht="35.1" customHeight="1">
      <c r="A1388" s="211"/>
      <c r="B1388" s="104"/>
      <c r="C1388" s="201"/>
      <c r="D1388" s="104"/>
      <c r="E1388" s="104"/>
      <c r="F1388" s="104"/>
      <c r="G1388" s="104"/>
      <c r="H1388" s="104"/>
    </row>
    <row r="1389" spans="1:8" ht="35.1" customHeight="1">
      <c r="A1389" s="211"/>
      <c r="B1389" s="104"/>
      <c r="C1389" s="201"/>
      <c r="D1389" s="104"/>
      <c r="E1389" s="104"/>
      <c r="F1389" s="104"/>
      <c r="G1389" s="104"/>
      <c r="H1389" s="104"/>
    </row>
    <row r="1390" spans="1:8" ht="35.1" customHeight="1">
      <c r="A1390" s="211"/>
      <c r="B1390" s="104"/>
      <c r="C1390" s="201"/>
      <c r="D1390" s="104"/>
      <c r="E1390" s="104"/>
      <c r="F1390" s="104"/>
      <c r="G1390" s="104"/>
      <c r="H1390" s="104"/>
    </row>
    <row r="1391" spans="1:8" ht="35.1" customHeight="1">
      <c r="A1391" s="211"/>
      <c r="B1391" s="104"/>
      <c r="C1391" s="201"/>
      <c r="D1391" s="104"/>
      <c r="E1391" s="104"/>
      <c r="F1391" s="104"/>
      <c r="G1391" s="104"/>
      <c r="H1391" s="104"/>
    </row>
    <row r="1392" spans="1:8" ht="35.1" customHeight="1">
      <c r="A1392" s="211"/>
      <c r="B1392" s="104"/>
      <c r="C1392" s="201"/>
      <c r="D1392" s="104"/>
      <c r="E1392" s="104"/>
      <c r="F1392" s="104"/>
      <c r="G1392" s="104"/>
      <c r="H1392" s="104"/>
    </row>
    <row r="1393" spans="1:8" ht="35.1" customHeight="1">
      <c r="A1393" s="211"/>
      <c r="B1393" s="104"/>
      <c r="C1393" s="201"/>
      <c r="D1393" s="104"/>
      <c r="E1393" s="104"/>
      <c r="F1393" s="104"/>
      <c r="G1393" s="104"/>
      <c r="H1393" s="104"/>
    </row>
    <row r="1394" spans="1:8" ht="35.1" customHeight="1">
      <c r="A1394" s="211"/>
      <c r="B1394" s="104"/>
      <c r="C1394" s="201"/>
      <c r="D1394" s="104"/>
      <c r="E1394" s="104"/>
      <c r="F1394" s="104"/>
      <c r="G1394" s="104"/>
      <c r="H1394" s="104"/>
    </row>
    <row r="1395" spans="1:8" ht="35.1" customHeight="1">
      <c r="A1395" s="211"/>
      <c r="B1395" s="104"/>
      <c r="C1395" s="201"/>
      <c r="D1395" s="104"/>
      <c r="E1395" s="104"/>
      <c r="F1395" s="104"/>
      <c r="G1395" s="104"/>
      <c r="H1395" s="104"/>
    </row>
    <row r="1396" spans="1:8" ht="35.1" customHeight="1">
      <c r="A1396" s="211"/>
      <c r="B1396" s="104"/>
      <c r="C1396" s="201"/>
      <c r="D1396" s="104"/>
      <c r="E1396" s="104"/>
      <c r="F1396" s="104"/>
      <c r="G1396" s="104"/>
      <c r="H1396" s="104"/>
    </row>
    <row r="1397" spans="1:8" ht="35.1" customHeight="1">
      <c r="A1397" s="211"/>
      <c r="B1397" s="104"/>
      <c r="C1397" s="201"/>
      <c r="D1397" s="104"/>
      <c r="E1397" s="104"/>
      <c r="F1397" s="104"/>
      <c r="G1397" s="104"/>
      <c r="H1397" s="104"/>
    </row>
    <row r="1398" spans="1:8" ht="35.1" customHeight="1">
      <c r="A1398" s="211"/>
      <c r="B1398" s="104"/>
      <c r="C1398" s="201"/>
      <c r="D1398" s="104"/>
      <c r="E1398" s="104"/>
      <c r="F1398" s="104"/>
      <c r="G1398" s="104"/>
      <c r="H1398" s="104"/>
    </row>
    <row r="1399" spans="1:8" ht="35.1" customHeight="1">
      <c r="A1399" s="211"/>
      <c r="B1399" s="104"/>
      <c r="C1399" s="201"/>
      <c r="D1399" s="104"/>
      <c r="E1399" s="104"/>
      <c r="F1399" s="104"/>
      <c r="G1399" s="104"/>
      <c r="H1399" s="104"/>
    </row>
    <row r="1400" spans="1:8" ht="35.1" customHeight="1">
      <c r="A1400" s="211"/>
      <c r="B1400" s="104"/>
      <c r="C1400" s="201"/>
      <c r="D1400" s="104"/>
      <c r="E1400" s="104"/>
      <c r="F1400" s="104"/>
      <c r="G1400" s="104"/>
      <c r="H1400" s="104"/>
    </row>
    <row r="1401" spans="1:8" ht="35.1" customHeight="1">
      <c r="A1401" s="211"/>
      <c r="B1401" s="104"/>
      <c r="C1401" s="201"/>
      <c r="D1401" s="104"/>
      <c r="E1401" s="104"/>
      <c r="F1401" s="104"/>
      <c r="G1401" s="104"/>
      <c r="H1401" s="104"/>
    </row>
    <row r="1402" spans="1:8" ht="35.1" customHeight="1">
      <c r="A1402" s="211"/>
      <c r="B1402" s="104"/>
      <c r="C1402" s="201"/>
      <c r="D1402" s="104"/>
      <c r="E1402" s="104"/>
      <c r="F1402" s="104"/>
      <c r="G1402" s="104"/>
      <c r="H1402" s="104"/>
    </row>
    <row r="1403" spans="1:8" ht="35.1" customHeight="1">
      <c r="A1403" s="211"/>
      <c r="B1403" s="104"/>
      <c r="C1403" s="201"/>
      <c r="D1403" s="104"/>
      <c r="E1403" s="104"/>
      <c r="F1403" s="104"/>
      <c r="G1403" s="104"/>
      <c r="H1403" s="104"/>
    </row>
    <row r="1404" spans="1:8" ht="35.1" customHeight="1">
      <c r="A1404" s="211"/>
      <c r="B1404" s="104"/>
      <c r="C1404" s="201"/>
      <c r="D1404" s="104"/>
      <c r="E1404" s="104"/>
      <c r="F1404" s="104"/>
      <c r="G1404" s="104"/>
      <c r="H1404" s="104"/>
    </row>
    <row r="1405" spans="1:8" ht="35.1" customHeight="1">
      <c r="A1405" s="211"/>
      <c r="B1405" s="104"/>
      <c r="C1405" s="201"/>
      <c r="D1405" s="104"/>
      <c r="E1405" s="104"/>
      <c r="F1405" s="104"/>
      <c r="G1405" s="104"/>
      <c r="H1405" s="104"/>
    </row>
    <row r="1406" spans="1:8" ht="35.1" customHeight="1">
      <c r="A1406" s="211"/>
      <c r="B1406" s="104"/>
      <c r="C1406" s="201"/>
      <c r="D1406" s="104"/>
      <c r="E1406" s="104"/>
      <c r="F1406" s="104"/>
      <c r="G1406" s="104"/>
      <c r="H1406" s="104"/>
    </row>
    <row r="1407" spans="1:8" ht="35.1" customHeight="1">
      <c r="A1407" s="211"/>
      <c r="B1407" s="104"/>
      <c r="C1407" s="201"/>
      <c r="D1407" s="104"/>
      <c r="E1407" s="104"/>
      <c r="F1407" s="104"/>
      <c r="G1407" s="104"/>
      <c r="H1407" s="104"/>
    </row>
    <row r="1408" spans="1:8" ht="35.1" customHeight="1">
      <c r="A1408" s="211"/>
      <c r="B1408" s="104"/>
      <c r="C1408" s="201"/>
      <c r="D1408" s="104"/>
      <c r="E1408" s="104"/>
      <c r="F1408" s="104"/>
      <c r="G1408" s="104"/>
      <c r="H1408" s="104"/>
    </row>
    <row r="1409" spans="1:8" ht="35.1" customHeight="1">
      <c r="A1409" s="211"/>
      <c r="B1409" s="104"/>
      <c r="C1409" s="201"/>
      <c r="D1409" s="104"/>
      <c r="E1409" s="104"/>
      <c r="F1409" s="104"/>
      <c r="G1409" s="104"/>
      <c r="H1409" s="104"/>
    </row>
    <row r="1410" spans="1:8" ht="35.1" customHeight="1">
      <c r="A1410" s="211"/>
      <c r="B1410" s="104"/>
      <c r="C1410" s="201"/>
      <c r="D1410" s="104"/>
      <c r="E1410" s="104"/>
      <c r="F1410" s="104"/>
      <c r="G1410" s="104"/>
      <c r="H1410" s="104"/>
    </row>
    <row r="1411" spans="1:8" ht="35.1" customHeight="1">
      <c r="A1411" s="211"/>
      <c r="B1411" s="104"/>
      <c r="C1411" s="201"/>
      <c r="D1411" s="104"/>
      <c r="E1411" s="104"/>
      <c r="F1411" s="104"/>
      <c r="G1411" s="104"/>
      <c r="H1411" s="104"/>
    </row>
    <row r="1412" spans="1:8" ht="35.1" customHeight="1">
      <c r="A1412" s="211"/>
      <c r="B1412" s="104"/>
      <c r="C1412" s="201"/>
      <c r="D1412" s="104"/>
      <c r="E1412" s="104"/>
      <c r="F1412" s="104"/>
      <c r="G1412" s="104"/>
      <c r="H1412" s="104"/>
    </row>
    <row r="1413" spans="1:8" ht="35.1" customHeight="1">
      <c r="A1413" s="211"/>
      <c r="B1413" s="104"/>
      <c r="C1413" s="201"/>
      <c r="D1413" s="104"/>
      <c r="E1413" s="104"/>
      <c r="F1413" s="104"/>
      <c r="G1413" s="104"/>
      <c r="H1413" s="104"/>
    </row>
    <row r="1414" spans="1:8" ht="35.1" customHeight="1">
      <c r="A1414" s="211"/>
      <c r="B1414" s="104"/>
      <c r="C1414" s="201"/>
      <c r="D1414" s="104"/>
      <c r="E1414" s="104"/>
      <c r="F1414" s="104"/>
      <c r="G1414" s="104"/>
      <c r="H1414" s="104"/>
    </row>
    <row r="1415" spans="1:8" ht="35.1" customHeight="1">
      <c r="A1415" s="211"/>
      <c r="B1415" s="104"/>
      <c r="C1415" s="201"/>
      <c r="D1415" s="104"/>
      <c r="E1415" s="104"/>
      <c r="F1415" s="104"/>
      <c r="G1415" s="104"/>
      <c r="H1415" s="104"/>
    </row>
    <row r="1416" spans="1:8" ht="35.1" customHeight="1">
      <c r="A1416" s="211"/>
      <c r="B1416" s="104"/>
      <c r="C1416" s="201"/>
      <c r="D1416" s="104"/>
      <c r="E1416" s="104"/>
      <c r="F1416" s="104"/>
      <c r="G1416" s="104"/>
      <c r="H1416" s="104"/>
    </row>
    <row r="1417" spans="1:8" ht="35.1" customHeight="1">
      <c r="A1417" s="211"/>
      <c r="B1417" s="104"/>
      <c r="C1417" s="201"/>
      <c r="D1417" s="104"/>
      <c r="E1417" s="104"/>
      <c r="F1417" s="104"/>
      <c r="G1417" s="104"/>
      <c r="H1417" s="104"/>
    </row>
    <row r="1418" spans="1:8" ht="35.1" customHeight="1">
      <c r="A1418" s="211"/>
      <c r="B1418" s="104"/>
      <c r="C1418" s="201"/>
      <c r="D1418" s="104"/>
      <c r="E1418" s="104"/>
      <c r="F1418" s="104"/>
      <c r="G1418" s="104"/>
      <c r="H1418" s="104"/>
    </row>
    <row r="1419" spans="1:8" ht="35.1" customHeight="1">
      <c r="A1419" s="211"/>
      <c r="B1419" s="104"/>
      <c r="C1419" s="201"/>
      <c r="D1419" s="104"/>
      <c r="E1419" s="104"/>
      <c r="F1419" s="104"/>
      <c r="G1419" s="104"/>
      <c r="H1419" s="104"/>
    </row>
    <row r="1420" spans="1:8" ht="35.1" customHeight="1">
      <c r="A1420" s="211"/>
      <c r="B1420" s="104"/>
      <c r="C1420" s="201"/>
      <c r="D1420" s="104"/>
      <c r="E1420" s="104"/>
      <c r="F1420" s="104"/>
      <c r="G1420" s="104"/>
      <c r="H1420" s="104"/>
    </row>
    <row r="1421" spans="1:8" ht="35.1" customHeight="1">
      <c r="A1421" s="211"/>
      <c r="B1421" s="104"/>
      <c r="C1421" s="201"/>
      <c r="D1421" s="104"/>
      <c r="E1421" s="104"/>
      <c r="F1421" s="104"/>
      <c r="G1421" s="104"/>
      <c r="H1421" s="104"/>
    </row>
    <row r="1422" spans="1:8" ht="35.1" customHeight="1">
      <c r="A1422" s="211"/>
      <c r="B1422" s="104"/>
      <c r="C1422" s="201"/>
      <c r="D1422" s="104"/>
      <c r="E1422" s="104"/>
      <c r="F1422" s="104"/>
      <c r="G1422" s="104"/>
      <c r="H1422" s="104"/>
    </row>
    <row r="1423" spans="1:8" ht="35.1" customHeight="1">
      <c r="A1423" s="211"/>
      <c r="B1423" s="104"/>
      <c r="C1423" s="201"/>
      <c r="D1423" s="104"/>
      <c r="E1423" s="104"/>
      <c r="F1423" s="104"/>
      <c r="G1423" s="104"/>
      <c r="H1423" s="104"/>
    </row>
    <row r="1424" spans="1:8" ht="35.1" customHeight="1">
      <c r="A1424" s="211"/>
      <c r="B1424" s="104"/>
      <c r="C1424" s="201"/>
      <c r="D1424" s="104"/>
      <c r="E1424" s="104"/>
      <c r="F1424" s="104"/>
      <c r="G1424" s="104"/>
      <c r="H1424" s="104"/>
    </row>
    <row r="1425" spans="1:8" ht="35.1" customHeight="1">
      <c r="A1425" s="211"/>
      <c r="B1425" s="104"/>
      <c r="C1425" s="201"/>
      <c r="D1425" s="104"/>
      <c r="E1425" s="104"/>
      <c r="F1425" s="104"/>
      <c r="G1425" s="104"/>
      <c r="H1425" s="104"/>
    </row>
    <row r="1426" spans="1:8" ht="35.1" customHeight="1">
      <c r="A1426" s="211"/>
      <c r="B1426" s="104"/>
      <c r="C1426" s="201"/>
      <c r="D1426" s="104"/>
      <c r="E1426" s="104"/>
      <c r="F1426" s="104"/>
      <c r="G1426" s="104"/>
      <c r="H1426" s="104"/>
    </row>
    <row r="1427" spans="1:8" ht="35.1" customHeight="1">
      <c r="A1427" s="211"/>
      <c r="B1427" s="104"/>
      <c r="C1427" s="201"/>
      <c r="D1427" s="104"/>
      <c r="E1427" s="104"/>
      <c r="F1427" s="104"/>
      <c r="G1427" s="104"/>
      <c r="H1427" s="104"/>
    </row>
    <row r="1428" spans="1:8" ht="35.1" customHeight="1">
      <c r="A1428" s="211"/>
      <c r="B1428" s="104"/>
      <c r="C1428" s="201"/>
      <c r="D1428" s="104"/>
      <c r="E1428" s="104"/>
      <c r="F1428" s="104"/>
      <c r="G1428" s="104"/>
      <c r="H1428" s="104"/>
    </row>
    <row r="1429" spans="1:8" ht="35.1" customHeight="1">
      <c r="A1429" s="211"/>
      <c r="B1429" s="104"/>
      <c r="C1429" s="201"/>
      <c r="D1429" s="104"/>
      <c r="E1429" s="104"/>
      <c r="F1429" s="104"/>
      <c r="G1429" s="104"/>
      <c r="H1429" s="104"/>
    </row>
    <row r="1430" spans="1:8" ht="35.1" customHeight="1">
      <c r="A1430" s="211"/>
      <c r="B1430" s="104"/>
      <c r="C1430" s="201"/>
      <c r="D1430" s="104"/>
      <c r="E1430" s="104"/>
      <c r="F1430" s="104"/>
      <c r="G1430" s="104"/>
      <c r="H1430" s="104"/>
    </row>
    <row r="1431" spans="1:8" ht="35.1" customHeight="1">
      <c r="A1431" s="211"/>
      <c r="B1431" s="104"/>
      <c r="C1431" s="201"/>
      <c r="D1431" s="104"/>
      <c r="E1431" s="104"/>
      <c r="F1431" s="104"/>
      <c r="G1431" s="104"/>
      <c r="H1431" s="104"/>
    </row>
    <row r="1432" spans="1:8" ht="35.1" customHeight="1">
      <c r="A1432" s="211"/>
      <c r="B1432" s="104"/>
      <c r="C1432" s="201"/>
      <c r="D1432" s="104"/>
      <c r="E1432" s="104"/>
      <c r="F1432" s="104"/>
      <c r="G1432" s="104"/>
      <c r="H1432" s="104"/>
    </row>
    <row r="1433" spans="1:8" ht="35.1" customHeight="1">
      <c r="A1433" s="211"/>
      <c r="B1433" s="104"/>
      <c r="C1433" s="201"/>
      <c r="D1433" s="104"/>
      <c r="E1433" s="104"/>
      <c r="F1433" s="104"/>
      <c r="G1433" s="104"/>
      <c r="H1433" s="104"/>
    </row>
    <row r="1434" spans="1:8" ht="35.1" customHeight="1">
      <c r="A1434" s="211"/>
      <c r="B1434" s="104"/>
      <c r="C1434" s="201"/>
      <c r="D1434" s="104"/>
      <c r="E1434" s="104"/>
      <c r="F1434" s="104"/>
      <c r="G1434" s="104"/>
      <c r="H1434" s="104"/>
    </row>
    <row r="1435" spans="1:8" ht="35.1" customHeight="1">
      <c r="A1435" s="211"/>
      <c r="B1435" s="104"/>
      <c r="C1435" s="201"/>
      <c r="D1435" s="104"/>
      <c r="E1435" s="104"/>
      <c r="F1435" s="104"/>
      <c r="G1435" s="104"/>
      <c r="H1435" s="104"/>
    </row>
    <row r="1436" spans="1:8" ht="35.1" customHeight="1">
      <c r="A1436" s="211"/>
      <c r="B1436" s="104"/>
      <c r="C1436" s="201"/>
      <c r="D1436" s="104"/>
      <c r="E1436" s="104"/>
      <c r="F1436" s="104"/>
      <c r="G1436" s="104"/>
      <c r="H1436" s="104"/>
    </row>
    <row r="1437" spans="1:8" ht="35.1" customHeight="1">
      <c r="A1437" s="211"/>
      <c r="B1437" s="104"/>
      <c r="C1437" s="201"/>
      <c r="D1437" s="104"/>
      <c r="E1437" s="104"/>
      <c r="F1437" s="104"/>
      <c r="G1437" s="104"/>
      <c r="H1437" s="104"/>
    </row>
    <row r="1438" spans="1:8" ht="35.1" customHeight="1">
      <c r="A1438" s="211"/>
      <c r="B1438" s="104"/>
      <c r="C1438" s="201"/>
      <c r="D1438" s="104"/>
      <c r="E1438" s="104"/>
      <c r="F1438" s="104"/>
      <c r="G1438" s="104"/>
      <c r="H1438" s="104"/>
    </row>
    <row r="1439" spans="1:8" ht="35.1" customHeight="1">
      <c r="A1439" s="211"/>
      <c r="B1439" s="104"/>
      <c r="C1439" s="201"/>
      <c r="D1439" s="104"/>
      <c r="E1439" s="104"/>
      <c r="F1439" s="104"/>
      <c r="G1439" s="104"/>
      <c r="H1439" s="104"/>
    </row>
    <row r="1440" spans="1:8" ht="35.1" customHeight="1">
      <c r="A1440" s="211"/>
      <c r="B1440" s="104"/>
      <c r="C1440" s="201"/>
      <c r="D1440" s="104"/>
      <c r="E1440" s="104"/>
      <c r="F1440" s="104"/>
      <c r="G1440" s="104"/>
      <c r="H1440" s="104"/>
    </row>
    <row r="1441" spans="1:8" ht="35.1" customHeight="1">
      <c r="A1441" s="211"/>
      <c r="B1441" s="104"/>
      <c r="C1441" s="201"/>
      <c r="D1441" s="104"/>
      <c r="E1441" s="104"/>
      <c r="F1441" s="104"/>
      <c r="G1441" s="104"/>
      <c r="H1441" s="104"/>
    </row>
    <row r="1442" spans="1:8" ht="35.1" customHeight="1">
      <c r="A1442" s="211"/>
      <c r="B1442" s="104"/>
      <c r="C1442" s="201"/>
      <c r="D1442" s="104"/>
      <c r="E1442" s="104"/>
      <c r="F1442" s="104"/>
      <c r="G1442" s="104"/>
      <c r="H1442" s="104"/>
    </row>
    <row r="1443" spans="1:8" ht="35.1" customHeight="1">
      <c r="A1443" s="211"/>
      <c r="B1443" s="104"/>
      <c r="C1443" s="201"/>
      <c r="D1443" s="104"/>
      <c r="E1443" s="104"/>
      <c r="F1443" s="104"/>
      <c r="G1443" s="104"/>
      <c r="H1443" s="104"/>
    </row>
    <row r="1444" spans="1:8" ht="35.1" customHeight="1">
      <c r="A1444" s="211"/>
      <c r="B1444" s="104"/>
      <c r="C1444" s="201"/>
      <c r="D1444" s="104"/>
      <c r="E1444" s="104"/>
      <c r="F1444" s="104"/>
      <c r="G1444" s="104"/>
      <c r="H1444" s="104"/>
    </row>
    <row r="1445" spans="1:8" ht="35.1" customHeight="1">
      <c r="A1445" s="211"/>
      <c r="B1445" s="104"/>
      <c r="C1445" s="201"/>
      <c r="D1445" s="104"/>
      <c r="E1445" s="104"/>
      <c r="F1445" s="104"/>
      <c r="G1445" s="104"/>
      <c r="H1445" s="104"/>
    </row>
    <row r="1446" spans="1:8" ht="35.1" customHeight="1">
      <c r="A1446" s="211"/>
      <c r="B1446" s="104"/>
      <c r="C1446" s="201"/>
      <c r="D1446" s="104"/>
      <c r="E1446" s="104"/>
      <c r="F1446" s="104"/>
      <c r="G1446" s="104"/>
      <c r="H1446" s="104"/>
    </row>
    <row r="1447" spans="1:8" ht="35.1" customHeight="1">
      <c r="A1447" s="211"/>
      <c r="B1447" s="104"/>
      <c r="C1447" s="201"/>
      <c r="D1447" s="104"/>
      <c r="E1447" s="104"/>
      <c r="F1447" s="104"/>
      <c r="G1447" s="104"/>
      <c r="H1447" s="104"/>
    </row>
    <row r="1448" spans="1:8" ht="35.1" customHeight="1">
      <c r="A1448" s="211"/>
      <c r="B1448" s="104"/>
      <c r="C1448" s="201"/>
      <c r="D1448" s="104"/>
      <c r="E1448" s="104"/>
      <c r="F1448" s="104"/>
      <c r="G1448" s="104"/>
      <c r="H1448" s="104"/>
    </row>
    <row r="1449" spans="1:8" ht="35.1" customHeight="1">
      <c r="A1449" s="211"/>
      <c r="B1449" s="104"/>
      <c r="C1449" s="201"/>
      <c r="D1449" s="104"/>
      <c r="E1449" s="104"/>
      <c r="F1449" s="104"/>
      <c r="G1449" s="104"/>
      <c r="H1449" s="104"/>
    </row>
    <row r="1450" spans="1:8" ht="35.1" customHeight="1">
      <c r="A1450" s="211"/>
      <c r="B1450" s="104"/>
      <c r="C1450" s="201"/>
      <c r="D1450" s="104"/>
      <c r="E1450" s="104"/>
      <c r="F1450" s="104"/>
      <c r="G1450" s="104"/>
      <c r="H1450" s="104"/>
    </row>
    <row r="1451" spans="1:8" ht="35.1" customHeight="1">
      <c r="A1451" s="211"/>
      <c r="B1451" s="104"/>
      <c r="C1451" s="201"/>
      <c r="D1451" s="104"/>
      <c r="E1451" s="104"/>
      <c r="F1451" s="104"/>
      <c r="G1451" s="104"/>
      <c r="H1451" s="104"/>
    </row>
    <row r="1452" spans="1:8" ht="35.1" customHeight="1">
      <c r="A1452" s="211"/>
      <c r="B1452" s="104"/>
      <c r="C1452" s="201"/>
      <c r="D1452" s="104"/>
      <c r="E1452" s="104"/>
      <c r="F1452" s="104"/>
      <c r="G1452" s="104"/>
      <c r="H1452" s="104"/>
    </row>
    <row r="1453" spans="1:8" ht="35.1" customHeight="1">
      <c r="A1453" s="211"/>
      <c r="B1453" s="104"/>
      <c r="C1453" s="201"/>
      <c r="D1453" s="104"/>
      <c r="E1453" s="104"/>
      <c r="F1453" s="104"/>
      <c r="G1453" s="104"/>
      <c r="H1453" s="104"/>
    </row>
    <row r="1454" spans="1:8" ht="35.1" customHeight="1">
      <c r="A1454" s="211"/>
      <c r="B1454" s="104"/>
      <c r="C1454" s="201"/>
      <c r="D1454" s="104"/>
      <c r="E1454" s="104"/>
      <c r="F1454" s="104"/>
      <c r="G1454" s="104"/>
      <c r="H1454" s="104"/>
    </row>
    <row r="1455" spans="1:8" ht="35.1" customHeight="1">
      <c r="A1455" s="211"/>
      <c r="B1455" s="104"/>
      <c r="C1455" s="201"/>
      <c r="D1455" s="104"/>
      <c r="E1455" s="104"/>
      <c r="F1455" s="104"/>
      <c r="G1455" s="104"/>
      <c r="H1455" s="104"/>
    </row>
    <row r="1456" spans="1:8" ht="35.1" customHeight="1">
      <c r="A1456" s="211"/>
      <c r="B1456" s="104"/>
      <c r="C1456" s="201"/>
      <c r="D1456" s="104"/>
      <c r="E1456" s="104"/>
      <c r="F1456" s="104"/>
      <c r="G1456" s="104"/>
      <c r="H1456" s="104"/>
    </row>
    <row r="1457" spans="1:8" ht="35.1" customHeight="1">
      <c r="A1457" s="211"/>
      <c r="B1457" s="104"/>
      <c r="C1457" s="201"/>
      <c r="D1457" s="104"/>
      <c r="E1457" s="104"/>
      <c r="F1457" s="104"/>
      <c r="G1457" s="104"/>
      <c r="H1457" s="104"/>
    </row>
    <row r="1458" spans="1:8" ht="35.1" customHeight="1">
      <c r="A1458" s="211"/>
      <c r="B1458" s="104"/>
      <c r="C1458" s="201"/>
      <c r="D1458" s="104"/>
      <c r="E1458" s="104"/>
      <c r="F1458" s="104"/>
      <c r="G1458" s="104"/>
      <c r="H1458" s="104"/>
    </row>
    <row r="1459" spans="1:8" ht="35.1" customHeight="1">
      <c r="A1459" s="211"/>
      <c r="B1459" s="104"/>
      <c r="C1459" s="201"/>
      <c r="D1459" s="104"/>
      <c r="E1459" s="104"/>
      <c r="F1459" s="104"/>
      <c r="G1459" s="104"/>
      <c r="H1459" s="104"/>
    </row>
    <row r="1460" spans="1:8" ht="35.1" customHeight="1">
      <c r="A1460" s="211"/>
      <c r="B1460" s="104"/>
      <c r="C1460" s="201"/>
      <c r="D1460" s="104"/>
      <c r="E1460" s="104"/>
      <c r="F1460" s="104"/>
      <c r="G1460" s="104"/>
      <c r="H1460" s="104"/>
    </row>
    <row r="1461" spans="1:8" ht="35.1" customHeight="1">
      <c r="A1461" s="211"/>
      <c r="B1461" s="104"/>
      <c r="C1461" s="201"/>
      <c r="D1461" s="104"/>
      <c r="E1461" s="104"/>
      <c r="F1461" s="104"/>
      <c r="G1461" s="104"/>
      <c r="H1461" s="104"/>
    </row>
    <row r="1462" spans="1:8" ht="35.1" customHeight="1">
      <c r="A1462" s="211"/>
      <c r="B1462" s="104"/>
      <c r="C1462" s="201"/>
      <c r="D1462" s="104"/>
      <c r="E1462" s="104"/>
      <c r="F1462" s="104"/>
      <c r="G1462" s="104"/>
      <c r="H1462" s="104"/>
    </row>
    <row r="1463" spans="1:8" ht="35.1" customHeight="1">
      <c r="A1463" s="211"/>
      <c r="B1463" s="104"/>
      <c r="C1463" s="201"/>
      <c r="D1463" s="104"/>
      <c r="E1463" s="104"/>
      <c r="F1463" s="104"/>
      <c r="G1463" s="104"/>
      <c r="H1463" s="104"/>
    </row>
    <row r="1464" spans="1:8" ht="35.1" customHeight="1">
      <c r="A1464" s="211"/>
      <c r="B1464" s="104"/>
      <c r="C1464" s="201"/>
      <c r="D1464" s="104"/>
      <c r="E1464" s="104"/>
      <c r="F1464" s="104"/>
      <c r="G1464" s="104"/>
      <c r="H1464" s="104"/>
    </row>
    <row r="1465" spans="1:8" ht="35.1" customHeight="1">
      <c r="A1465" s="211"/>
      <c r="B1465" s="104"/>
      <c r="C1465" s="201"/>
      <c r="D1465" s="104"/>
      <c r="E1465" s="104"/>
      <c r="F1465" s="104"/>
      <c r="G1465" s="104"/>
      <c r="H1465" s="104"/>
    </row>
    <row r="1466" spans="1:8" ht="35.1" customHeight="1">
      <c r="A1466" s="211"/>
      <c r="B1466" s="104"/>
      <c r="C1466" s="201"/>
      <c r="D1466" s="104"/>
      <c r="E1466" s="104"/>
      <c r="F1466" s="104"/>
      <c r="G1466" s="104"/>
      <c r="H1466" s="104"/>
    </row>
    <row r="1467" spans="1:8" ht="35.1" customHeight="1">
      <c r="A1467" s="211"/>
      <c r="B1467" s="104"/>
      <c r="C1467" s="201"/>
      <c r="D1467" s="104"/>
      <c r="E1467" s="104"/>
      <c r="F1467" s="104"/>
      <c r="G1467" s="104"/>
      <c r="H1467" s="104"/>
    </row>
    <row r="1468" spans="1:8" ht="35.1" customHeight="1">
      <c r="A1468" s="211"/>
      <c r="B1468" s="104"/>
      <c r="C1468" s="201"/>
      <c r="D1468" s="104"/>
      <c r="E1468" s="104"/>
      <c r="F1468" s="104"/>
      <c r="G1468" s="104"/>
      <c r="H1468" s="104"/>
    </row>
    <row r="1469" spans="1:8" ht="35.1" customHeight="1">
      <c r="A1469" s="211"/>
      <c r="B1469" s="104"/>
      <c r="C1469" s="201"/>
      <c r="D1469" s="104"/>
      <c r="E1469" s="104"/>
      <c r="F1469" s="104"/>
      <c r="G1469" s="104"/>
      <c r="H1469" s="104"/>
    </row>
    <row r="1470" spans="1:8" ht="35.1" customHeight="1">
      <c r="A1470" s="211"/>
      <c r="B1470" s="104"/>
      <c r="C1470" s="201"/>
      <c r="D1470" s="104"/>
      <c r="E1470" s="104"/>
      <c r="F1470" s="104"/>
      <c r="G1470" s="104"/>
      <c r="H1470" s="104"/>
    </row>
    <row r="1471" spans="1:8" ht="35.1" customHeight="1">
      <c r="A1471" s="211"/>
      <c r="B1471" s="104"/>
      <c r="C1471" s="201"/>
      <c r="D1471" s="104"/>
      <c r="E1471" s="104"/>
      <c r="F1471" s="104"/>
      <c r="G1471" s="104"/>
      <c r="H1471" s="104"/>
    </row>
    <row r="1472" spans="1:8" ht="35.1" customHeight="1">
      <c r="A1472" s="211"/>
      <c r="B1472" s="104"/>
      <c r="C1472" s="201"/>
      <c r="D1472" s="104"/>
      <c r="E1472" s="104"/>
      <c r="F1472" s="104"/>
      <c r="G1472" s="104"/>
      <c r="H1472" s="104"/>
    </row>
    <row r="1473" spans="1:8" ht="35.1" customHeight="1">
      <c r="A1473" s="211"/>
      <c r="B1473" s="104"/>
      <c r="C1473" s="201"/>
      <c r="D1473" s="104"/>
      <c r="E1473" s="104"/>
      <c r="F1473" s="104"/>
      <c r="G1473" s="104"/>
      <c r="H1473" s="104"/>
    </row>
    <row r="1474" spans="1:8" ht="35.1" customHeight="1">
      <c r="A1474" s="211"/>
      <c r="B1474" s="104"/>
      <c r="C1474" s="201"/>
      <c r="D1474" s="104"/>
      <c r="E1474" s="104"/>
      <c r="F1474" s="104"/>
      <c r="G1474" s="104"/>
      <c r="H1474" s="104"/>
    </row>
    <row r="1475" spans="1:8" ht="35.1" customHeight="1">
      <c r="A1475" s="211"/>
      <c r="B1475" s="104"/>
      <c r="C1475" s="201"/>
      <c r="D1475" s="104"/>
      <c r="E1475" s="104"/>
      <c r="F1475" s="104"/>
      <c r="G1475" s="104"/>
      <c r="H1475" s="104"/>
    </row>
    <row r="1476" spans="1:8" ht="35.1" customHeight="1">
      <c r="A1476" s="211"/>
      <c r="B1476" s="104"/>
      <c r="C1476" s="201"/>
      <c r="D1476" s="104"/>
      <c r="E1476" s="104"/>
      <c r="F1476" s="104"/>
      <c r="G1476" s="104"/>
      <c r="H1476" s="104"/>
    </row>
    <row r="1477" spans="1:8" ht="35.1" customHeight="1">
      <c r="A1477" s="211"/>
      <c r="B1477" s="104"/>
      <c r="C1477" s="201"/>
      <c r="D1477" s="104"/>
      <c r="E1477" s="104"/>
      <c r="F1477" s="104"/>
      <c r="G1477" s="104"/>
      <c r="H1477" s="104"/>
    </row>
    <row r="1478" spans="1:8" ht="35.1" customHeight="1">
      <c r="A1478" s="211"/>
      <c r="B1478" s="104"/>
      <c r="C1478" s="201"/>
      <c r="D1478" s="104"/>
      <c r="E1478" s="104"/>
      <c r="F1478" s="104"/>
      <c r="G1478" s="104"/>
      <c r="H1478" s="104"/>
    </row>
    <row r="1479" spans="1:8" ht="35.1" customHeight="1">
      <c r="A1479" s="211"/>
      <c r="B1479" s="104"/>
      <c r="C1479" s="201"/>
      <c r="D1479" s="104"/>
      <c r="E1479" s="104"/>
      <c r="F1479" s="104"/>
      <c r="G1479" s="104"/>
      <c r="H1479" s="104"/>
    </row>
    <row r="1480" spans="1:8" ht="35.1" customHeight="1">
      <c r="A1480" s="211"/>
      <c r="B1480" s="104"/>
      <c r="C1480" s="201"/>
      <c r="D1480" s="104"/>
      <c r="E1480" s="104"/>
      <c r="F1480" s="104"/>
      <c r="G1480" s="104"/>
      <c r="H1480" s="104"/>
    </row>
    <row r="1481" spans="1:8" ht="35.1" customHeight="1">
      <c r="A1481" s="211"/>
      <c r="B1481" s="104"/>
      <c r="C1481" s="201"/>
      <c r="D1481" s="104"/>
      <c r="E1481" s="104"/>
      <c r="F1481" s="104"/>
      <c r="G1481" s="104"/>
      <c r="H1481" s="104"/>
    </row>
    <row r="1482" spans="1:8" ht="35.1" customHeight="1">
      <c r="A1482" s="211"/>
      <c r="B1482" s="104"/>
      <c r="C1482" s="201"/>
      <c r="D1482" s="104"/>
      <c r="E1482" s="104"/>
      <c r="F1482" s="104"/>
      <c r="G1482" s="104"/>
      <c r="H1482" s="104"/>
    </row>
    <row r="1483" spans="1:8" ht="35.1" customHeight="1">
      <c r="A1483" s="211"/>
      <c r="B1483" s="104"/>
      <c r="C1483" s="201"/>
      <c r="D1483" s="104"/>
      <c r="E1483" s="104"/>
      <c r="F1483" s="104"/>
      <c r="G1483" s="104"/>
      <c r="H1483" s="104"/>
    </row>
    <row r="1484" spans="1:8" ht="35.1" customHeight="1">
      <c r="A1484" s="211"/>
      <c r="B1484" s="104"/>
      <c r="C1484" s="201"/>
      <c r="D1484" s="104"/>
      <c r="E1484" s="104"/>
      <c r="F1484" s="104"/>
      <c r="G1484" s="104"/>
      <c r="H1484" s="104"/>
    </row>
    <row r="1485" spans="1:8" ht="35.1" customHeight="1">
      <c r="A1485" s="211"/>
      <c r="B1485" s="104"/>
      <c r="C1485" s="201"/>
      <c r="D1485" s="104"/>
      <c r="E1485" s="104"/>
      <c r="F1485" s="104"/>
      <c r="G1485" s="104"/>
      <c r="H1485" s="104"/>
    </row>
    <row r="1486" spans="1:8" ht="35.1" customHeight="1">
      <c r="A1486" s="211"/>
      <c r="B1486" s="104"/>
      <c r="C1486" s="201"/>
      <c r="D1486" s="104"/>
      <c r="E1486" s="104"/>
      <c r="F1486" s="104"/>
      <c r="G1486" s="104"/>
      <c r="H1486" s="104"/>
    </row>
    <row r="1487" spans="1:8" ht="35.1" customHeight="1">
      <c r="A1487" s="211"/>
      <c r="B1487" s="104"/>
      <c r="C1487" s="201"/>
      <c r="D1487" s="104"/>
      <c r="E1487" s="104"/>
      <c r="F1487" s="104"/>
      <c r="G1487" s="104"/>
      <c r="H1487" s="104"/>
    </row>
    <row r="1488" spans="1:8" ht="35.1" customHeight="1">
      <c r="A1488" s="211"/>
      <c r="B1488" s="104"/>
      <c r="C1488" s="201"/>
      <c r="D1488" s="104"/>
      <c r="E1488" s="104"/>
      <c r="F1488" s="104"/>
      <c r="G1488" s="104"/>
      <c r="H1488" s="104"/>
    </row>
    <row r="1489" spans="1:8" ht="35.1" customHeight="1">
      <c r="A1489" s="211"/>
      <c r="B1489" s="104"/>
      <c r="C1489" s="201"/>
      <c r="D1489" s="104"/>
      <c r="E1489" s="104"/>
      <c r="F1489" s="104"/>
      <c r="G1489" s="104"/>
      <c r="H1489" s="104"/>
    </row>
    <row r="1490" spans="1:8" ht="35.1" customHeight="1">
      <c r="A1490" s="211"/>
      <c r="B1490" s="104"/>
      <c r="C1490" s="201"/>
      <c r="D1490" s="104"/>
      <c r="E1490" s="104"/>
      <c r="F1490" s="104"/>
      <c r="G1490" s="104"/>
      <c r="H1490" s="104"/>
    </row>
    <row r="1491" spans="1:8" ht="35.1" customHeight="1">
      <c r="A1491" s="211"/>
      <c r="B1491" s="104"/>
      <c r="C1491" s="201"/>
      <c r="D1491" s="104"/>
      <c r="E1491" s="104"/>
      <c r="F1491" s="104"/>
      <c r="G1491" s="104"/>
      <c r="H1491" s="104"/>
    </row>
    <row r="1492" spans="1:8" ht="35.1" customHeight="1">
      <c r="A1492" s="211"/>
      <c r="B1492" s="104"/>
      <c r="C1492" s="201"/>
      <c r="D1492" s="104"/>
      <c r="E1492" s="104"/>
      <c r="F1492" s="104"/>
      <c r="G1492" s="104"/>
      <c r="H1492" s="104"/>
    </row>
    <row r="1493" spans="1:8" ht="35.1" customHeight="1">
      <c r="A1493" s="211"/>
      <c r="B1493" s="104"/>
      <c r="C1493" s="201"/>
      <c r="D1493" s="104"/>
      <c r="E1493" s="104"/>
      <c r="F1493" s="104"/>
      <c r="G1493" s="104"/>
      <c r="H1493" s="104"/>
    </row>
    <row r="1494" spans="1:8" ht="35.1" customHeight="1">
      <c r="A1494" s="211"/>
      <c r="B1494" s="104"/>
      <c r="C1494" s="201"/>
      <c r="D1494" s="104"/>
      <c r="E1494" s="104"/>
      <c r="F1494" s="104"/>
      <c r="G1494" s="104"/>
      <c r="H1494" s="104"/>
    </row>
    <row r="1495" spans="1:8" ht="35.1" customHeight="1">
      <c r="A1495" s="211"/>
      <c r="B1495" s="104"/>
      <c r="C1495" s="201"/>
      <c r="D1495" s="104"/>
      <c r="E1495" s="104"/>
      <c r="F1495" s="104"/>
      <c r="G1495" s="104"/>
      <c r="H1495" s="104"/>
    </row>
    <row r="1496" spans="1:8" ht="35.1" customHeight="1">
      <c r="A1496" s="211"/>
      <c r="B1496" s="104"/>
      <c r="C1496" s="201"/>
      <c r="D1496" s="104"/>
      <c r="E1496" s="104"/>
      <c r="F1496" s="104"/>
      <c r="G1496" s="104"/>
      <c r="H1496" s="104"/>
    </row>
    <row r="1497" spans="1:8" ht="35.1" customHeight="1">
      <c r="A1497" s="211"/>
      <c r="B1497" s="104"/>
      <c r="C1497" s="201"/>
      <c r="D1497" s="104"/>
      <c r="E1497" s="104"/>
      <c r="F1497" s="104"/>
      <c r="G1497" s="104"/>
      <c r="H1497" s="104"/>
    </row>
    <row r="1498" spans="1:8" ht="35.1" customHeight="1">
      <c r="A1498" s="211"/>
      <c r="B1498" s="104"/>
      <c r="C1498" s="201"/>
      <c r="D1498" s="104"/>
      <c r="E1498" s="104"/>
      <c r="F1498" s="104"/>
      <c r="G1498" s="104"/>
      <c r="H1498" s="104"/>
    </row>
    <row r="1499" spans="1:8" ht="35.1" customHeight="1">
      <c r="A1499" s="211"/>
      <c r="B1499" s="104"/>
      <c r="C1499" s="201"/>
      <c r="D1499" s="104"/>
      <c r="E1499" s="104"/>
      <c r="F1499" s="104"/>
      <c r="G1499" s="104"/>
      <c r="H1499" s="104"/>
    </row>
    <row r="1500" spans="1:8" ht="35.1" customHeight="1">
      <c r="A1500" s="211"/>
      <c r="B1500" s="104"/>
      <c r="C1500" s="201"/>
      <c r="D1500" s="104"/>
      <c r="E1500" s="104"/>
      <c r="F1500" s="104"/>
      <c r="G1500" s="104"/>
      <c r="H1500" s="104"/>
    </row>
    <row r="1501" spans="1:8" ht="35.1" customHeight="1">
      <c r="A1501" s="211"/>
      <c r="B1501" s="104"/>
      <c r="C1501" s="201"/>
      <c r="D1501" s="104"/>
      <c r="E1501" s="104"/>
      <c r="F1501" s="104"/>
      <c r="G1501" s="104"/>
      <c r="H1501" s="104"/>
    </row>
    <row r="1502" spans="1:8" ht="35.1" customHeight="1">
      <c r="A1502" s="211"/>
      <c r="B1502" s="104"/>
      <c r="C1502" s="201"/>
      <c r="D1502" s="104"/>
      <c r="E1502" s="104"/>
      <c r="F1502" s="104"/>
      <c r="G1502" s="104"/>
      <c r="H1502" s="104"/>
    </row>
    <row r="1503" spans="1:8" ht="35.1" customHeight="1">
      <c r="A1503" s="211"/>
      <c r="B1503" s="104"/>
      <c r="C1503" s="201"/>
      <c r="D1503" s="104"/>
      <c r="E1503" s="104"/>
      <c r="F1503" s="104"/>
      <c r="G1503" s="104"/>
      <c r="H1503" s="104"/>
    </row>
    <row r="1504" spans="1:8" ht="35.1" customHeight="1">
      <c r="A1504" s="211"/>
      <c r="B1504" s="104"/>
      <c r="C1504" s="201"/>
      <c r="D1504" s="104"/>
      <c r="E1504" s="104"/>
      <c r="F1504" s="104"/>
      <c r="G1504" s="104"/>
      <c r="H1504" s="104"/>
    </row>
    <row r="1505" spans="1:8" ht="35.1" customHeight="1">
      <c r="A1505" s="211"/>
      <c r="B1505" s="104"/>
      <c r="C1505" s="201"/>
      <c r="D1505" s="104"/>
      <c r="E1505" s="104"/>
      <c r="F1505" s="104"/>
      <c r="G1505" s="104"/>
      <c r="H1505" s="104"/>
    </row>
    <row r="1506" spans="1:8" ht="35.1" customHeight="1">
      <c r="A1506" s="211"/>
      <c r="B1506" s="104"/>
      <c r="C1506" s="201"/>
      <c r="D1506" s="104"/>
      <c r="E1506" s="104"/>
      <c r="F1506" s="104"/>
      <c r="G1506" s="104"/>
      <c r="H1506" s="104"/>
    </row>
    <row r="1507" spans="1:8" ht="35.1" customHeight="1">
      <c r="A1507" s="211"/>
      <c r="B1507" s="104"/>
      <c r="C1507" s="201"/>
      <c r="D1507" s="104"/>
      <c r="E1507" s="104"/>
      <c r="F1507" s="104"/>
      <c r="G1507" s="104"/>
      <c r="H1507" s="104"/>
    </row>
    <row r="1508" spans="1:8" ht="35.1" customHeight="1">
      <c r="A1508" s="211"/>
      <c r="B1508" s="104"/>
      <c r="C1508" s="201"/>
      <c r="D1508" s="104"/>
      <c r="E1508" s="104"/>
      <c r="F1508" s="104"/>
      <c r="G1508" s="104"/>
      <c r="H1508" s="104"/>
    </row>
    <row r="1509" spans="1:8" ht="35.1" customHeight="1">
      <c r="A1509" s="211"/>
      <c r="B1509" s="104"/>
      <c r="C1509" s="201"/>
      <c r="D1509" s="104"/>
      <c r="E1509" s="104"/>
      <c r="F1509" s="104"/>
      <c r="G1509" s="104"/>
      <c r="H1509" s="104"/>
    </row>
    <row r="1510" spans="1:8" ht="35.1" customHeight="1">
      <c r="A1510" s="211"/>
      <c r="B1510" s="104"/>
      <c r="C1510" s="201"/>
      <c r="D1510" s="104"/>
      <c r="E1510" s="104"/>
      <c r="F1510" s="104"/>
      <c r="G1510" s="104"/>
      <c r="H1510" s="104"/>
    </row>
    <row r="1511" spans="1:8" ht="35.1" customHeight="1">
      <c r="A1511" s="211"/>
      <c r="B1511" s="104"/>
      <c r="C1511" s="201"/>
      <c r="D1511" s="104"/>
      <c r="E1511" s="104"/>
      <c r="F1511" s="104"/>
      <c r="G1511" s="104"/>
      <c r="H1511" s="104"/>
    </row>
    <row r="1512" spans="1:8" ht="35.1" customHeight="1">
      <c r="A1512" s="211"/>
      <c r="B1512" s="104"/>
      <c r="C1512" s="201"/>
      <c r="D1512" s="104"/>
      <c r="E1512" s="104"/>
      <c r="F1512" s="104"/>
      <c r="G1512" s="104"/>
      <c r="H1512" s="104"/>
    </row>
    <row r="1513" spans="1:8" ht="35.1" customHeight="1">
      <c r="A1513" s="211"/>
      <c r="B1513" s="104"/>
      <c r="C1513" s="201"/>
      <c r="D1513" s="104"/>
      <c r="E1513" s="104"/>
      <c r="F1513" s="104"/>
      <c r="G1513" s="104"/>
      <c r="H1513" s="104"/>
    </row>
    <row r="1514" spans="1:8" ht="35.1" customHeight="1">
      <c r="A1514" s="211"/>
      <c r="B1514" s="104"/>
      <c r="C1514" s="201"/>
      <c r="D1514" s="104"/>
      <c r="E1514" s="104"/>
      <c r="F1514" s="104"/>
      <c r="G1514" s="104"/>
      <c r="H1514" s="104"/>
    </row>
    <row r="1515" spans="1:8" ht="35.1" customHeight="1">
      <c r="A1515" s="211"/>
      <c r="B1515" s="104"/>
      <c r="C1515" s="201"/>
      <c r="D1515" s="104"/>
      <c r="E1515" s="104"/>
      <c r="F1515" s="104"/>
      <c r="G1515" s="104"/>
      <c r="H1515" s="104"/>
    </row>
    <row r="1516" spans="1:8" ht="35.1" customHeight="1">
      <c r="A1516" s="211"/>
      <c r="B1516" s="104"/>
      <c r="C1516" s="201"/>
      <c r="D1516" s="104"/>
      <c r="E1516" s="104"/>
      <c r="F1516" s="104"/>
      <c r="G1516" s="104"/>
      <c r="H1516" s="104"/>
    </row>
    <row r="1517" spans="1:8" ht="35.1" customHeight="1">
      <c r="A1517" s="211"/>
      <c r="B1517" s="104"/>
      <c r="C1517" s="201"/>
      <c r="D1517" s="104"/>
      <c r="E1517" s="104"/>
      <c r="F1517" s="104"/>
      <c r="G1517" s="104"/>
      <c r="H1517" s="104"/>
    </row>
    <row r="1518" spans="1:8" ht="35.1" customHeight="1">
      <c r="A1518" s="211"/>
      <c r="B1518" s="104"/>
      <c r="C1518" s="201"/>
      <c r="D1518" s="104"/>
      <c r="E1518" s="104"/>
      <c r="F1518" s="104"/>
      <c r="G1518" s="104"/>
      <c r="H1518" s="104"/>
    </row>
    <row r="1519" spans="1:8" ht="35.1" customHeight="1">
      <c r="A1519" s="211"/>
      <c r="B1519" s="104"/>
      <c r="C1519" s="201"/>
      <c r="D1519" s="104"/>
      <c r="E1519" s="104"/>
      <c r="F1519" s="104"/>
      <c r="G1519" s="104"/>
      <c r="H1519" s="104"/>
    </row>
    <row r="1520" spans="1:8" ht="35.1" customHeight="1">
      <c r="A1520" s="211"/>
      <c r="B1520" s="104"/>
      <c r="C1520" s="201"/>
      <c r="D1520" s="104"/>
      <c r="E1520" s="104"/>
      <c r="F1520" s="104"/>
      <c r="G1520" s="104"/>
      <c r="H1520" s="104"/>
    </row>
    <row r="1521" spans="1:8" ht="35.1" customHeight="1">
      <c r="A1521" s="211"/>
      <c r="B1521" s="104"/>
      <c r="C1521" s="201"/>
      <c r="D1521" s="104"/>
      <c r="E1521" s="104"/>
      <c r="F1521" s="104"/>
      <c r="G1521" s="104"/>
      <c r="H1521" s="104"/>
    </row>
    <row r="1522" spans="1:8" ht="35.1" customHeight="1">
      <c r="A1522" s="211"/>
      <c r="B1522" s="104"/>
      <c r="C1522" s="201"/>
      <c r="D1522" s="104"/>
      <c r="E1522" s="104"/>
      <c r="F1522" s="104"/>
      <c r="G1522" s="104"/>
      <c r="H1522" s="104"/>
    </row>
    <row r="1523" spans="1:8" ht="35.1" customHeight="1">
      <c r="A1523" s="211"/>
      <c r="B1523" s="104"/>
      <c r="C1523" s="201"/>
      <c r="D1523" s="104"/>
      <c r="E1523" s="104"/>
      <c r="F1523" s="104"/>
      <c r="G1523" s="104"/>
      <c r="H1523" s="104"/>
    </row>
    <row r="1524" spans="1:8" ht="35.1" customHeight="1">
      <c r="A1524" s="211"/>
      <c r="B1524" s="104"/>
      <c r="C1524" s="201"/>
      <c r="D1524" s="104"/>
      <c r="E1524" s="104"/>
      <c r="F1524" s="104"/>
      <c r="G1524" s="104"/>
      <c r="H1524" s="104"/>
    </row>
    <row r="1525" spans="1:8" ht="35.1" customHeight="1">
      <c r="A1525" s="211"/>
      <c r="B1525" s="104"/>
      <c r="C1525" s="201"/>
      <c r="D1525" s="104"/>
      <c r="E1525" s="104"/>
      <c r="F1525" s="104"/>
      <c r="G1525" s="104"/>
      <c r="H1525" s="104"/>
    </row>
    <row r="1526" spans="1:8" ht="35.1" customHeight="1">
      <c r="A1526" s="211"/>
      <c r="B1526" s="104"/>
      <c r="C1526" s="201"/>
      <c r="D1526" s="104"/>
      <c r="E1526" s="104"/>
      <c r="F1526" s="104"/>
      <c r="G1526" s="104"/>
      <c r="H1526" s="104"/>
    </row>
    <row r="1527" spans="1:8" ht="35.1" customHeight="1">
      <c r="A1527" s="211"/>
      <c r="B1527" s="104"/>
      <c r="C1527" s="201"/>
      <c r="D1527" s="104"/>
      <c r="E1527" s="104"/>
      <c r="F1527" s="104"/>
      <c r="G1527" s="104"/>
      <c r="H1527" s="104"/>
    </row>
    <row r="1528" spans="1:8" ht="35.1" customHeight="1">
      <c r="A1528" s="211"/>
      <c r="B1528" s="104"/>
      <c r="C1528" s="201"/>
      <c r="D1528" s="104"/>
      <c r="E1528" s="104"/>
      <c r="F1528" s="104"/>
      <c r="G1528" s="104"/>
      <c r="H1528" s="104"/>
    </row>
    <row r="1529" spans="1:8" ht="35.1" customHeight="1">
      <c r="A1529" s="211"/>
      <c r="B1529" s="104"/>
      <c r="C1529" s="201"/>
      <c r="D1529" s="104"/>
      <c r="E1529" s="104"/>
      <c r="F1529" s="104"/>
      <c r="G1529" s="104"/>
      <c r="H1529" s="104"/>
    </row>
    <row r="1530" spans="1:8" ht="35.1" customHeight="1">
      <c r="A1530" s="211"/>
      <c r="B1530" s="104"/>
      <c r="C1530" s="201"/>
      <c r="D1530" s="104"/>
      <c r="E1530" s="104"/>
      <c r="F1530" s="104"/>
      <c r="G1530" s="104"/>
      <c r="H1530" s="104"/>
    </row>
    <row r="1531" spans="1:8" ht="35.1" customHeight="1">
      <c r="A1531" s="211"/>
      <c r="B1531" s="104"/>
      <c r="C1531" s="201"/>
      <c r="D1531" s="104"/>
      <c r="E1531" s="104"/>
      <c r="F1531" s="104"/>
      <c r="G1531" s="104"/>
      <c r="H1531" s="104"/>
    </row>
    <row r="1532" spans="1:8" ht="35.1" customHeight="1">
      <c r="A1532" s="211"/>
      <c r="B1532" s="104"/>
      <c r="C1532" s="201"/>
      <c r="D1532" s="104"/>
      <c r="E1532" s="104"/>
      <c r="F1532" s="104"/>
      <c r="G1532" s="104"/>
      <c r="H1532" s="104"/>
    </row>
    <row r="1533" spans="1:8" ht="35.1" customHeight="1">
      <c r="A1533" s="211"/>
      <c r="B1533" s="104"/>
      <c r="C1533" s="201"/>
      <c r="D1533" s="104"/>
      <c r="E1533" s="104"/>
      <c r="F1533" s="104"/>
      <c r="G1533" s="104"/>
      <c r="H1533" s="104"/>
    </row>
    <row r="1534" spans="1:8" ht="35.1" customHeight="1">
      <c r="A1534" s="211"/>
      <c r="B1534" s="104"/>
      <c r="C1534" s="201"/>
      <c r="D1534" s="104"/>
      <c r="E1534" s="104"/>
      <c r="F1534" s="104"/>
      <c r="G1534" s="104"/>
      <c r="H1534" s="104"/>
    </row>
    <row r="1535" spans="1:8" ht="35.1" customHeight="1">
      <c r="A1535" s="211"/>
      <c r="B1535" s="104"/>
      <c r="C1535" s="201"/>
      <c r="D1535" s="104"/>
      <c r="E1535" s="104"/>
      <c r="F1535" s="104"/>
      <c r="G1535" s="104"/>
      <c r="H1535" s="104"/>
    </row>
    <row r="1536" spans="1:8" ht="35.1" customHeight="1">
      <c r="A1536" s="211"/>
      <c r="B1536" s="104"/>
      <c r="C1536" s="201"/>
      <c r="D1536" s="104"/>
      <c r="E1536" s="104"/>
      <c r="F1536" s="104"/>
      <c r="G1536" s="104"/>
      <c r="H1536" s="104"/>
    </row>
    <row r="1537" spans="1:8" ht="35.1" customHeight="1">
      <c r="A1537" s="211"/>
      <c r="B1537" s="104"/>
      <c r="C1537" s="201"/>
      <c r="D1537" s="104"/>
      <c r="E1537" s="104"/>
      <c r="F1537" s="104"/>
      <c r="G1537" s="104"/>
      <c r="H1537" s="104"/>
    </row>
    <row r="1538" spans="1:8" ht="35.1" customHeight="1">
      <c r="A1538" s="211"/>
      <c r="B1538" s="104"/>
      <c r="C1538" s="201"/>
      <c r="D1538" s="104"/>
      <c r="E1538" s="104"/>
      <c r="F1538" s="104"/>
      <c r="G1538" s="104"/>
      <c r="H1538" s="104"/>
    </row>
    <row r="1539" spans="1:8" ht="35.1" customHeight="1">
      <c r="A1539" s="211"/>
      <c r="B1539" s="104"/>
      <c r="C1539" s="201"/>
      <c r="D1539" s="104"/>
      <c r="E1539" s="104"/>
      <c r="F1539" s="104"/>
      <c r="G1539" s="104"/>
      <c r="H1539" s="104"/>
    </row>
    <row r="1540" spans="1:8" ht="35.1" customHeight="1">
      <c r="A1540" s="211"/>
      <c r="B1540" s="104"/>
      <c r="C1540" s="201"/>
      <c r="D1540" s="104"/>
      <c r="E1540" s="104"/>
      <c r="F1540" s="104"/>
      <c r="G1540" s="104"/>
      <c r="H1540" s="104"/>
    </row>
    <row r="1541" spans="1:8" ht="35.1" customHeight="1">
      <c r="A1541" s="211"/>
      <c r="B1541" s="104"/>
      <c r="C1541" s="201"/>
      <c r="D1541" s="104"/>
      <c r="E1541" s="104"/>
      <c r="F1541" s="104"/>
      <c r="G1541" s="104"/>
      <c r="H1541" s="104"/>
    </row>
    <row r="1542" spans="1:8" ht="35.1" customHeight="1">
      <c r="A1542" s="211"/>
      <c r="B1542" s="104"/>
      <c r="C1542" s="201"/>
      <c r="D1542" s="104"/>
      <c r="E1542" s="104"/>
      <c r="F1542" s="104"/>
      <c r="G1542" s="104"/>
      <c r="H1542" s="104"/>
    </row>
    <row r="1543" spans="1:8" ht="35.1" customHeight="1">
      <c r="A1543" s="211"/>
      <c r="B1543" s="104"/>
      <c r="C1543" s="201"/>
      <c r="D1543" s="104"/>
      <c r="E1543" s="104"/>
      <c r="F1543" s="104"/>
      <c r="G1543" s="104"/>
      <c r="H1543" s="104"/>
    </row>
    <row r="1544" spans="1:8" ht="35.1" customHeight="1">
      <c r="A1544" s="211"/>
      <c r="B1544" s="104"/>
      <c r="C1544" s="201"/>
      <c r="D1544" s="104"/>
      <c r="E1544" s="104"/>
      <c r="F1544" s="104"/>
      <c r="G1544" s="104"/>
      <c r="H1544" s="104"/>
    </row>
    <row r="1545" spans="1:8" ht="35.1" customHeight="1">
      <c r="A1545" s="211"/>
      <c r="B1545" s="104"/>
      <c r="C1545" s="201"/>
      <c r="D1545" s="104"/>
      <c r="E1545" s="104"/>
      <c r="F1545" s="104"/>
      <c r="G1545" s="104"/>
      <c r="H1545" s="104"/>
    </row>
    <row r="1546" spans="1:8" ht="35.1" customHeight="1">
      <c r="A1546" s="211"/>
      <c r="B1546" s="104"/>
      <c r="C1546" s="201"/>
      <c r="D1546" s="104"/>
      <c r="E1546" s="104"/>
      <c r="F1546" s="104"/>
      <c r="G1546" s="104"/>
      <c r="H1546" s="104"/>
    </row>
    <row r="1547" spans="1:8" ht="35.1" customHeight="1">
      <c r="A1547" s="211"/>
      <c r="B1547" s="104"/>
      <c r="C1547" s="201"/>
      <c r="D1547" s="104"/>
      <c r="E1547" s="104"/>
      <c r="F1547" s="104"/>
      <c r="G1547" s="104"/>
      <c r="H1547" s="104"/>
    </row>
    <row r="1548" spans="1:8" ht="35.1" customHeight="1">
      <c r="A1548" s="211"/>
      <c r="B1548" s="104"/>
      <c r="C1548" s="201"/>
      <c r="D1548" s="104"/>
      <c r="E1548" s="104"/>
      <c r="F1548" s="104"/>
      <c r="G1548" s="104"/>
      <c r="H1548" s="104"/>
    </row>
    <row r="1549" spans="1:8" ht="35.1" customHeight="1">
      <c r="A1549" s="211"/>
      <c r="B1549" s="104"/>
      <c r="C1549" s="201"/>
      <c r="D1549" s="104"/>
      <c r="E1549" s="104"/>
      <c r="F1549" s="104"/>
      <c r="G1549" s="104"/>
      <c r="H1549" s="104"/>
    </row>
    <row r="1550" spans="1:8" ht="35.1" customHeight="1">
      <c r="A1550" s="211"/>
      <c r="B1550" s="104"/>
      <c r="C1550" s="201"/>
      <c r="D1550" s="104"/>
      <c r="E1550" s="104"/>
      <c r="F1550" s="104"/>
      <c r="G1550" s="104"/>
      <c r="H1550" s="104"/>
    </row>
    <row r="1551" spans="1:8" ht="35.1" customHeight="1">
      <c r="A1551" s="211"/>
      <c r="B1551" s="104"/>
      <c r="C1551" s="201"/>
      <c r="D1551" s="104"/>
      <c r="E1551" s="104"/>
      <c r="F1551" s="104"/>
      <c r="G1551" s="104"/>
      <c r="H1551" s="104"/>
    </row>
    <row r="1552" spans="1:8" ht="35.1" customHeight="1">
      <c r="A1552" s="211"/>
      <c r="B1552" s="104"/>
      <c r="C1552" s="201"/>
      <c r="D1552" s="104"/>
      <c r="E1552" s="104"/>
      <c r="F1552" s="104"/>
      <c r="G1552" s="104"/>
      <c r="H1552" s="104"/>
    </row>
    <row r="1553" spans="1:8" ht="35.1" customHeight="1">
      <c r="A1553" s="211"/>
      <c r="B1553" s="104"/>
      <c r="C1553" s="201"/>
      <c r="D1553" s="104"/>
      <c r="E1553" s="104"/>
      <c r="F1553" s="104"/>
      <c r="G1553" s="104"/>
      <c r="H1553" s="104"/>
    </row>
    <row r="1554" spans="1:8" ht="35.1" customHeight="1">
      <c r="A1554" s="211"/>
      <c r="B1554" s="104"/>
      <c r="C1554" s="201"/>
      <c r="D1554" s="104"/>
      <c r="E1554" s="104"/>
      <c r="F1554" s="104"/>
      <c r="G1554" s="104"/>
      <c r="H1554" s="104"/>
    </row>
    <row r="1555" spans="1:8" ht="35.1" customHeight="1">
      <c r="A1555" s="211"/>
      <c r="B1555" s="104"/>
      <c r="C1555" s="201"/>
      <c r="D1555" s="104"/>
      <c r="E1555" s="104"/>
      <c r="F1555" s="104"/>
      <c r="G1555" s="104"/>
      <c r="H1555" s="104"/>
    </row>
    <row r="1556" spans="1:8" ht="35.1" customHeight="1">
      <c r="A1556" s="211"/>
      <c r="B1556" s="104"/>
      <c r="C1556" s="201"/>
      <c r="D1556" s="104"/>
      <c r="E1556" s="104"/>
      <c r="F1556" s="104"/>
      <c r="G1556" s="104"/>
      <c r="H1556" s="104"/>
    </row>
    <row r="1557" spans="1:8" ht="35.1" customHeight="1">
      <c r="A1557" s="211"/>
      <c r="B1557" s="104"/>
      <c r="C1557" s="201"/>
      <c r="D1557" s="104"/>
      <c r="E1557" s="104"/>
      <c r="F1557" s="104"/>
      <c r="G1557" s="104"/>
      <c r="H1557" s="104"/>
    </row>
    <row r="1558" spans="1:8" ht="35.1" customHeight="1">
      <c r="A1558" s="211"/>
      <c r="B1558" s="104"/>
      <c r="C1558" s="201"/>
      <c r="D1558" s="104"/>
      <c r="E1558" s="104"/>
      <c r="F1558" s="104"/>
      <c r="G1558" s="104"/>
      <c r="H1558" s="104"/>
    </row>
    <row r="1559" spans="1:8" ht="35.1" customHeight="1">
      <c r="A1559" s="211"/>
      <c r="B1559" s="104"/>
      <c r="C1559" s="201"/>
      <c r="D1559" s="104"/>
      <c r="E1559" s="104"/>
      <c r="F1559" s="104"/>
      <c r="G1559" s="104"/>
      <c r="H1559" s="104"/>
    </row>
    <row r="1560" spans="1:8" ht="35.1" customHeight="1">
      <c r="A1560" s="211"/>
      <c r="B1560" s="104"/>
      <c r="C1560" s="201"/>
      <c r="D1560" s="104"/>
      <c r="E1560" s="104"/>
      <c r="F1560" s="104"/>
      <c r="G1560" s="104"/>
      <c r="H1560" s="104"/>
    </row>
    <row r="1561" spans="1:8" ht="35.1" customHeight="1">
      <c r="A1561" s="211"/>
      <c r="B1561" s="104"/>
      <c r="C1561" s="201"/>
      <c r="D1561" s="104"/>
      <c r="E1561" s="104"/>
      <c r="F1561" s="104"/>
      <c r="G1561" s="104"/>
      <c r="H1561" s="104"/>
    </row>
    <row r="1562" spans="1:8" ht="35.1" customHeight="1">
      <c r="A1562" s="211"/>
      <c r="B1562" s="104"/>
      <c r="C1562" s="201"/>
      <c r="D1562" s="104"/>
      <c r="E1562" s="104"/>
      <c r="F1562" s="104"/>
      <c r="G1562" s="104"/>
      <c r="H1562" s="104"/>
    </row>
    <row r="1563" spans="1:8" ht="35.1" customHeight="1">
      <c r="A1563" s="211"/>
      <c r="B1563" s="104"/>
      <c r="C1563" s="201"/>
      <c r="D1563" s="104"/>
      <c r="E1563" s="104"/>
      <c r="F1563" s="104"/>
      <c r="G1563" s="104"/>
      <c r="H1563" s="104"/>
    </row>
    <row r="1564" spans="1:8" ht="35.1" customHeight="1">
      <c r="A1564" s="211"/>
      <c r="B1564" s="104"/>
      <c r="C1564" s="201"/>
      <c r="D1564" s="104"/>
      <c r="E1564" s="104"/>
      <c r="F1564" s="104"/>
      <c r="G1564" s="104"/>
      <c r="H1564" s="104"/>
    </row>
    <row r="1565" spans="1:8" ht="35.1" customHeight="1">
      <c r="A1565" s="211"/>
      <c r="B1565" s="104"/>
      <c r="C1565" s="201"/>
      <c r="D1565" s="104"/>
      <c r="E1565" s="104"/>
      <c r="F1565" s="104"/>
      <c r="G1565" s="104"/>
      <c r="H1565" s="104"/>
    </row>
    <row r="1566" spans="1:8" ht="35.1" customHeight="1">
      <c r="A1566" s="211"/>
      <c r="B1566" s="104"/>
      <c r="C1566" s="201"/>
      <c r="D1566" s="104"/>
      <c r="E1566" s="104"/>
      <c r="F1566" s="104"/>
      <c r="G1566" s="104"/>
      <c r="H1566" s="104"/>
    </row>
    <row r="1567" spans="1:8" ht="35.1" customHeight="1">
      <c r="A1567" s="211"/>
      <c r="B1567" s="104"/>
      <c r="C1567" s="201"/>
      <c r="D1567" s="104"/>
      <c r="E1567" s="104"/>
      <c r="F1567" s="104"/>
      <c r="G1567" s="104"/>
      <c r="H1567" s="104"/>
    </row>
    <row r="1568" spans="1:8" ht="35.1" customHeight="1">
      <c r="A1568" s="211"/>
      <c r="B1568" s="104"/>
      <c r="C1568" s="201"/>
      <c r="D1568" s="104"/>
      <c r="E1568" s="104"/>
      <c r="F1568" s="104"/>
      <c r="G1568" s="104"/>
      <c r="H1568" s="104"/>
    </row>
    <row r="1569" spans="1:8" ht="35.1" customHeight="1">
      <c r="A1569" s="211"/>
      <c r="B1569" s="104"/>
      <c r="C1569" s="201"/>
      <c r="D1569" s="104"/>
      <c r="E1569" s="104"/>
      <c r="F1569" s="104"/>
      <c r="G1569" s="104"/>
      <c r="H1569" s="104"/>
    </row>
    <row r="1570" spans="1:8" ht="35.1" customHeight="1">
      <c r="A1570" s="211"/>
      <c r="B1570" s="104"/>
      <c r="C1570" s="201"/>
      <c r="D1570" s="104"/>
      <c r="E1570" s="104"/>
      <c r="F1570" s="104"/>
      <c r="G1570" s="104"/>
      <c r="H1570" s="104"/>
    </row>
    <row r="1571" spans="1:8" ht="35.1" customHeight="1">
      <c r="A1571" s="211"/>
      <c r="B1571" s="104"/>
      <c r="C1571" s="201"/>
      <c r="D1571" s="104"/>
      <c r="E1571" s="104"/>
      <c r="F1571" s="104"/>
      <c r="G1571" s="104"/>
      <c r="H1571" s="104"/>
    </row>
    <row r="1572" spans="1:8" ht="35.1" customHeight="1">
      <c r="A1572" s="211"/>
      <c r="B1572" s="104"/>
      <c r="C1572" s="201"/>
      <c r="D1572" s="104"/>
      <c r="E1572" s="104"/>
      <c r="F1572" s="104"/>
      <c r="G1572" s="104"/>
      <c r="H1572" s="104"/>
    </row>
    <row r="1573" spans="1:8" ht="35.1" customHeight="1">
      <c r="A1573" s="211"/>
      <c r="B1573" s="104"/>
      <c r="C1573" s="201"/>
      <c r="D1573" s="104"/>
      <c r="E1573" s="104"/>
      <c r="F1573" s="104"/>
      <c r="G1573" s="104"/>
      <c r="H1573" s="104"/>
    </row>
    <row r="1574" spans="1:8" ht="35.1" customHeight="1">
      <c r="A1574" s="211"/>
      <c r="B1574" s="104"/>
      <c r="C1574" s="201"/>
      <c r="D1574" s="104"/>
      <c r="E1574" s="104"/>
      <c r="F1574" s="104"/>
      <c r="G1574" s="104"/>
      <c r="H1574" s="104"/>
    </row>
    <row r="1575" spans="1:8" ht="35.1" customHeight="1">
      <c r="A1575" s="211"/>
      <c r="B1575" s="104"/>
      <c r="C1575" s="201"/>
      <c r="D1575" s="104"/>
      <c r="E1575" s="104"/>
      <c r="F1575" s="104"/>
      <c r="G1575" s="104"/>
      <c r="H1575" s="104"/>
    </row>
    <row r="1576" spans="1:8" ht="35.1" customHeight="1">
      <c r="A1576" s="211"/>
      <c r="B1576" s="104"/>
      <c r="C1576" s="201"/>
      <c r="D1576" s="104"/>
      <c r="E1576" s="104"/>
      <c r="F1576" s="104"/>
      <c r="G1576" s="104"/>
      <c r="H1576" s="104"/>
    </row>
    <row r="1577" spans="1:8" ht="35.1" customHeight="1">
      <c r="A1577" s="211"/>
      <c r="B1577" s="104"/>
      <c r="C1577" s="201"/>
      <c r="D1577" s="104"/>
      <c r="E1577" s="104"/>
      <c r="F1577" s="104"/>
      <c r="G1577" s="104"/>
      <c r="H1577" s="104"/>
    </row>
    <row r="1578" spans="1:8" ht="35.1" customHeight="1">
      <c r="A1578" s="211"/>
      <c r="B1578" s="104"/>
      <c r="C1578" s="201"/>
      <c r="D1578" s="104"/>
      <c r="E1578" s="104"/>
      <c r="F1578" s="104"/>
      <c r="G1578" s="104"/>
      <c r="H1578" s="104"/>
    </row>
    <row r="1579" spans="1:8" ht="35.1" customHeight="1">
      <c r="A1579" s="211"/>
      <c r="B1579" s="104"/>
      <c r="C1579" s="201"/>
      <c r="D1579" s="104"/>
      <c r="E1579" s="104"/>
      <c r="F1579" s="104"/>
      <c r="G1579" s="104"/>
      <c r="H1579" s="104"/>
    </row>
    <row r="1580" spans="1:8" ht="35.1" customHeight="1">
      <c r="A1580" s="211"/>
      <c r="B1580" s="104"/>
      <c r="C1580" s="201"/>
      <c r="D1580" s="104"/>
      <c r="E1580" s="104"/>
      <c r="F1580" s="104"/>
      <c r="G1580" s="104"/>
      <c r="H1580" s="104"/>
    </row>
    <row r="1581" spans="1:8" ht="35.1" customHeight="1">
      <c r="A1581" s="211"/>
      <c r="B1581" s="104"/>
      <c r="C1581" s="201"/>
      <c r="D1581" s="104"/>
      <c r="E1581" s="104"/>
      <c r="F1581" s="104"/>
      <c r="G1581" s="104"/>
      <c r="H1581" s="104"/>
    </row>
    <row r="1582" spans="1:8" ht="35.1" customHeight="1">
      <c r="A1582" s="211"/>
      <c r="B1582" s="104"/>
      <c r="C1582" s="201"/>
      <c r="D1582" s="104"/>
      <c r="E1582" s="104"/>
      <c r="F1582" s="104"/>
      <c r="G1582" s="104"/>
      <c r="H1582" s="104"/>
    </row>
    <row r="1583" spans="1:8" ht="35.1" customHeight="1">
      <c r="A1583" s="211"/>
      <c r="B1583" s="104"/>
      <c r="C1583" s="201"/>
      <c r="D1583" s="104"/>
      <c r="E1583" s="104"/>
      <c r="F1583" s="104"/>
      <c r="G1583" s="104"/>
      <c r="H1583" s="104"/>
    </row>
    <row r="1584" spans="1:8" ht="35.1" customHeight="1">
      <c r="A1584" s="211"/>
      <c r="B1584" s="104"/>
      <c r="C1584" s="201"/>
      <c r="D1584" s="104"/>
      <c r="E1584" s="104"/>
      <c r="F1584" s="104"/>
      <c r="G1584" s="104"/>
      <c r="H1584" s="104"/>
    </row>
    <row r="1585" spans="1:8" ht="35.1" customHeight="1">
      <c r="A1585" s="211"/>
      <c r="B1585" s="104"/>
      <c r="C1585" s="201"/>
      <c r="D1585" s="104"/>
      <c r="E1585" s="104"/>
      <c r="F1585" s="104"/>
      <c r="G1585" s="104"/>
      <c r="H1585" s="104"/>
    </row>
    <row r="1586" spans="1:8" ht="35.1" customHeight="1">
      <c r="A1586" s="211"/>
      <c r="B1586" s="104"/>
      <c r="C1586" s="201"/>
      <c r="D1586" s="104"/>
      <c r="E1586" s="104"/>
      <c r="F1586" s="104"/>
      <c r="G1586" s="104"/>
      <c r="H1586" s="104"/>
    </row>
    <row r="1587" spans="1:8" ht="35.1" customHeight="1">
      <c r="A1587" s="211"/>
      <c r="B1587" s="104"/>
      <c r="C1587" s="201"/>
      <c r="D1587" s="104"/>
      <c r="E1587" s="104"/>
      <c r="F1587" s="104"/>
      <c r="G1587" s="104"/>
      <c r="H1587" s="104"/>
    </row>
    <row r="1588" spans="1:8" ht="35.1" customHeight="1">
      <c r="A1588" s="211"/>
      <c r="B1588" s="104"/>
      <c r="C1588" s="201"/>
      <c r="D1588" s="104"/>
      <c r="E1588" s="104"/>
      <c r="F1588" s="104"/>
      <c r="G1588" s="104"/>
      <c r="H1588" s="104"/>
    </row>
    <row r="1589" spans="1:8" ht="35.1" customHeight="1">
      <c r="A1589" s="211"/>
      <c r="B1589" s="104"/>
      <c r="C1589" s="201"/>
      <c r="D1589" s="104"/>
      <c r="E1589" s="104"/>
      <c r="F1589" s="104"/>
      <c r="G1589" s="104"/>
      <c r="H1589" s="104"/>
    </row>
    <row r="1590" spans="1:8" ht="35.1" customHeight="1">
      <c r="A1590" s="211"/>
      <c r="B1590" s="104"/>
      <c r="C1590" s="201"/>
      <c r="D1590" s="104"/>
      <c r="E1590" s="104"/>
      <c r="F1590" s="104"/>
      <c r="G1590" s="104"/>
      <c r="H1590" s="104"/>
    </row>
    <row r="1591" spans="1:8" ht="35.1" customHeight="1">
      <c r="A1591" s="211"/>
      <c r="B1591" s="104"/>
      <c r="C1591" s="201"/>
      <c r="D1591" s="104"/>
      <c r="E1591" s="104"/>
      <c r="F1591" s="104"/>
      <c r="G1591" s="104"/>
      <c r="H1591" s="104"/>
    </row>
    <row r="1592" spans="1:8" ht="35.1" customHeight="1">
      <c r="A1592" s="211"/>
      <c r="B1592" s="104"/>
      <c r="C1592" s="201"/>
      <c r="D1592" s="104"/>
      <c r="E1592" s="104"/>
      <c r="F1592" s="104"/>
      <c r="G1592" s="104"/>
      <c r="H1592" s="104"/>
    </row>
    <row r="1593" spans="1:8" ht="35.1" customHeight="1">
      <c r="A1593" s="211"/>
      <c r="B1593" s="104"/>
      <c r="C1593" s="201"/>
      <c r="D1593" s="104"/>
      <c r="E1593" s="104"/>
      <c r="F1593" s="104"/>
      <c r="G1593" s="104"/>
      <c r="H1593" s="104"/>
    </row>
    <row r="1594" spans="1:8" ht="35.1" customHeight="1">
      <c r="A1594" s="211"/>
      <c r="B1594" s="104"/>
      <c r="C1594" s="201"/>
      <c r="D1594" s="104"/>
      <c r="E1594" s="104"/>
      <c r="F1594" s="104"/>
      <c r="G1594" s="104"/>
      <c r="H1594" s="104"/>
    </row>
    <row r="1595" spans="1:8" ht="35.1" customHeight="1">
      <c r="A1595" s="211"/>
      <c r="B1595" s="104"/>
      <c r="C1595" s="201"/>
      <c r="D1595" s="104"/>
      <c r="E1595" s="104"/>
      <c r="F1595" s="104"/>
      <c r="G1595" s="104"/>
      <c r="H1595" s="104"/>
    </row>
    <row r="1596" spans="1:8" ht="35.1" customHeight="1">
      <c r="A1596" s="211"/>
      <c r="B1596" s="104"/>
      <c r="C1596" s="201"/>
      <c r="D1596" s="104"/>
      <c r="E1596" s="104"/>
      <c r="F1596" s="104"/>
      <c r="G1596" s="104"/>
      <c r="H1596" s="104"/>
    </row>
    <row r="1597" spans="1:8" ht="35.1" customHeight="1">
      <c r="A1597" s="211"/>
      <c r="B1597" s="104"/>
      <c r="C1597" s="201"/>
      <c r="D1597" s="104"/>
      <c r="E1597" s="104"/>
      <c r="F1597" s="104"/>
      <c r="G1597" s="104"/>
      <c r="H1597" s="104"/>
    </row>
    <row r="1598" spans="1:8" ht="35.1" customHeight="1">
      <c r="A1598" s="211"/>
      <c r="B1598" s="104"/>
      <c r="C1598" s="201"/>
      <c r="D1598" s="104"/>
      <c r="E1598" s="104"/>
      <c r="F1598" s="104"/>
      <c r="G1598" s="104"/>
      <c r="H1598" s="104"/>
    </row>
    <row r="1599" spans="1:8" ht="35.1" customHeight="1">
      <c r="A1599" s="211"/>
      <c r="B1599" s="104"/>
      <c r="C1599" s="201"/>
      <c r="D1599" s="104"/>
      <c r="E1599" s="104"/>
      <c r="F1599" s="104"/>
      <c r="G1599" s="104"/>
      <c r="H1599" s="104"/>
    </row>
    <row r="1600" spans="1:8" ht="35.1" customHeight="1">
      <c r="A1600" s="211"/>
      <c r="B1600" s="104"/>
      <c r="C1600" s="201"/>
      <c r="D1600" s="104"/>
      <c r="E1600" s="104"/>
      <c r="F1600" s="104"/>
      <c r="G1600" s="104"/>
      <c r="H1600" s="104"/>
    </row>
    <row r="1601" spans="1:8" ht="35.1" customHeight="1">
      <c r="A1601" s="211"/>
      <c r="B1601" s="104"/>
      <c r="C1601" s="201"/>
      <c r="D1601" s="104"/>
      <c r="E1601" s="104"/>
      <c r="F1601" s="104"/>
      <c r="G1601" s="104"/>
      <c r="H1601" s="104"/>
    </row>
    <row r="1602" spans="1:8" ht="35.1" customHeight="1">
      <c r="A1602" s="211"/>
      <c r="B1602" s="104"/>
      <c r="C1602" s="201"/>
      <c r="D1602" s="104"/>
      <c r="E1602" s="104"/>
      <c r="F1602" s="104"/>
      <c r="G1602" s="104"/>
      <c r="H1602" s="104"/>
    </row>
    <row r="1603" spans="1:8" ht="35.1" customHeight="1">
      <c r="A1603" s="211"/>
      <c r="B1603" s="104"/>
      <c r="C1603" s="201"/>
      <c r="D1603" s="104"/>
      <c r="E1603" s="104"/>
      <c r="F1603" s="104"/>
      <c r="G1603" s="104"/>
      <c r="H1603" s="104"/>
    </row>
    <row r="1604" spans="1:8" ht="35.1" customHeight="1">
      <c r="A1604" s="211"/>
      <c r="B1604" s="104"/>
      <c r="C1604" s="201"/>
      <c r="D1604" s="104"/>
      <c r="E1604" s="104"/>
      <c r="F1604" s="104"/>
      <c r="G1604" s="104"/>
      <c r="H1604" s="104"/>
    </row>
    <row r="1605" spans="1:8" ht="35.1" customHeight="1">
      <c r="A1605" s="211"/>
      <c r="B1605" s="104"/>
      <c r="C1605" s="201"/>
      <c r="D1605" s="104"/>
      <c r="E1605" s="104"/>
      <c r="F1605" s="104"/>
      <c r="G1605" s="104"/>
      <c r="H1605" s="104"/>
    </row>
    <row r="1606" spans="1:8" ht="35.1" customHeight="1">
      <c r="A1606" s="211"/>
      <c r="B1606" s="104"/>
      <c r="C1606" s="201"/>
      <c r="D1606" s="104"/>
      <c r="E1606" s="104"/>
      <c r="F1606" s="104"/>
      <c r="G1606" s="104"/>
      <c r="H1606" s="104"/>
    </row>
    <row r="1607" spans="1:8" ht="35.1" customHeight="1">
      <c r="A1607" s="211"/>
      <c r="B1607" s="104"/>
      <c r="C1607" s="201"/>
      <c r="D1607" s="104"/>
      <c r="E1607" s="104"/>
      <c r="F1607" s="104"/>
      <c r="G1607" s="104"/>
      <c r="H1607" s="104"/>
    </row>
    <row r="1608" spans="1:8" ht="35.1" customHeight="1">
      <c r="A1608" s="211"/>
      <c r="B1608" s="104"/>
      <c r="C1608" s="201"/>
      <c r="D1608" s="104"/>
      <c r="E1608" s="104"/>
      <c r="F1608" s="104"/>
      <c r="G1608" s="104"/>
      <c r="H1608" s="104"/>
    </row>
    <row r="1609" spans="1:8" ht="35.1" customHeight="1">
      <c r="A1609" s="211"/>
      <c r="B1609" s="104"/>
      <c r="C1609" s="201"/>
      <c r="D1609" s="104"/>
      <c r="E1609" s="104"/>
      <c r="F1609" s="104"/>
      <c r="G1609" s="104"/>
      <c r="H1609" s="104"/>
    </row>
    <row r="1610" spans="1:8" ht="35.1" customHeight="1">
      <c r="A1610" s="211"/>
      <c r="B1610" s="104"/>
      <c r="C1610" s="201"/>
      <c r="D1610" s="104"/>
      <c r="E1610" s="104"/>
      <c r="F1610" s="104"/>
      <c r="G1610" s="104"/>
      <c r="H1610" s="104"/>
    </row>
    <row r="1611" spans="1:8" ht="35.1" customHeight="1">
      <c r="A1611" s="211"/>
      <c r="B1611" s="104"/>
      <c r="C1611" s="201"/>
      <c r="D1611" s="104"/>
      <c r="E1611" s="104"/>
      <c r="F1611" s="104"/>
      <c r="G1611" s="104"/>
      <c r="H1611" s="104"/>
    </row>
    <row r="1612" spans="1:8" ht="35.1" customHeight="1">
      <c r="A1612" s="211"/>
      <c r="B1612" s="104"/>
      <c r="C1612" s="201"/>
      <c r="D1612" s="104"/>
      <c r="E1612" s="104"/>
      <c r="F1612" s="104"/>
      <c r="G1612" s="104"/>
      <c r="H1612" s="104"/>
    </row>
    <row r="1613" spans="1:8" ht="35.1" customHeight="1">
      <c r="A1613" s="211"/>
      <c r="B1613" s="104"/>
      <c r="C1613" s="201"/>
      <c r="D1613" s="104"/>
      <c r="E1613" s="104"/>
      <c r="F1613" s="104"/>
      <c r="G1613" s="104"/>
      <c r="H1613" s="104"/>
    </row>
    <row r="1614" spans="1:8" ht="35.1" customHeight="1">
      <c r="A1614" s="211"/>
      <c r="B1614" s="104"/>
      <c r="C1614" s="201"/>
      <c r="D1614" s="104"/>
      <c r="E1614" s="104"/>
      <c r="F1614" s="104"/>
      <c r="G1614" s="104"/>
      <c r="H1614" s="104"/>
    </row>
    <row r="1615" spans="1:8" ht="35.1" customHeight="1">
      <c r="A1615" s="211"/>
      <c r="B1615" s="104"/>
      <c r="C1615" s="201"/>
      <c r="D1615" s="104"/>
      <c r="E1615" s="104"/>
      <c r="F1615" s="104"/>
      <c r="G1615" s="104"/>
      <c r="H1615" s="104"/>
    </row>
    <row r="1616" spans="1:8" ht="35.1" customHeight="1">
      <c r="A1616" s="211"/>
      <c r="B1616" s="104"/>
      <c r="C1616" s="201"/>
      <c r="D1616" s="104"/>
      <c r="E1616" s="104"/>
      <c r="F1616" s="104"/>
      <c r="G1616" s="104"/>
      <c r="H1616" s="104"/>
    </row>
    <row r="1617" spans="1:8" ht="35.1" customHeight="1">
      <c r="A1617" s="211"/>
      <c r="B1617" s="104"/>
      <c r="C1617" s="201"/>
      <c r="D1617" s="104"/>
      <c r="E1617" s="104"/>
      <c r="F1617" s="104"/>
      <c r="G1617" s="104"/>
      <c r="H1617" s="104"/>
    </row>
    <row r="1618" spans="1:8" ht="35.1" customHeight="1">
      <c r="A1618" s="211"/>
      <c r="B1618" s="104"/>
      <c r="C1618" s="201"/>
      <c r="D1618" s="104"/>
      <c r="E1618" s="104"/>
      <c r="F1618" s="104"/>
      <c r="G1618" s="104"/>
      <c r="H1618" s="104"/>
    </row>
    <row r="1619" spans="1:8" ht="35.1" customHeight="1">
      <c r="A1619" s="211"/>
      <c r="B1619" s="104"/>
      <c r="C1619" s="201"/>
      <c r="D1619" s="104"/>
      <c r="E1619" s="104"/>
      <c r="F1619" s="104"/>
      <c r="G1619" s="104"/>
      <c r="H1619" s="104"/>
    </row>
    <row r="1620" spans="1:8" ht="35.1" customHeight="1">
      <c r="A1620" s="211"/>
      <c r="B1620" s="104"/>
      <c r="C1620" s="201"/>
      <c r="D1620" s="104"/>
      <c r="E1620" s="104"/>
      <c r="F1620" s="104"/>
      <c r="G1620" s="104"/>
      <c r="H1620" s="104"/>
    </row>
    <row r="1621" spans="1:8" ht="35.1" customHeight="1">
      <c r="A1621" s="211"/>
      <c r="B1621" s="104"/>
      <c r="C1621" s="201"/>
      <c r="D1621" s="104"/>
      <c r="E1621" s="104"/>
      <c r="F1621" s="104"/>
      <c r="G1621" s="104"/>
      <c r="H1621" s="104"/>
    </row>
    <row r="1622" spans="1:8" ht="35.1" customHeight="1">
      <c r="A1622" s="211"/>
      <c r="B1622" s="104"/>
      <c r="C1622" s="201"/>
      <c r="D1622" s="104"/>
      <c r="E1622" s="104"/>
      <c r="F1622" s="104"/>
      <c r="G1622" s="104"/>
      <c r="H1622" s="104"/>
    </row>
    <row r="1623" spans="1:8" ht="35.1" customHeight="1">
      <c r="A1623" s="211"/>
      <c r="B1623" s="104"/>
      <c r="C1623" s="201"/>
      <c r="D1623" s="104"/>
      <c r="E1623" s="104"/>
      <c r="F1623" s="104"/>
      <c r="G1623" s="104"/>
      <c r="H1623" s="104"/>
    </row>
    <row r="1624" spans="1:8" ht="35.1" customHeight="1">
      <c r="A1624" s="211"/>
      <c r="B1624" s="104"/>
      <c r="C1624" s="201"/>
      <c r="D1624" s="104"/>
      <c r="E1624" s="104"/>
      <c r="F1624" s="104"/>
      <c r="G1624" s="104"/>
      <c r="H1624" s="104"/>
    </row>
    <row r="1625" spans="1:8" ht="35.1" customHeight="1">
      <c r="A1625" s="211"/>
      <c r="B1625" s="104"/>
      <c r="C1625" s="201"/>
      <c r="D1625" s="104"/>
      <c r="E1625" s="104"/>
      <c r="F1625" s="104"/>
      <c r="G1625" s="104"/>
      <c r="H1625" s="104"/>
    </row>
    <row r="1626" spans="1:8" ht="35.1" customHeight="1">
      <c r="A1626" s="211"/>
      <c r="B1626" s="104"/>
      <c r="C1626" s="201"/>
      <c r="D1626" s="104"/>
      <c r="E1626" s="104"/>
      <c r="F1626" s="104"/>
      <c r="G1626" s="104"/>
      <c r="H1626" s="104"/>
    </row>
    <row r="1627" spans="1:8" ht="35.1" customHeight="1">
      <c r="A1627" s="211"/>
      <c r="B1627" s="104"/>
      <c r="C1627" s="201"/>
      <c r="D1627" s="104"/>
      <c r="E1627" s="104"/>
      <c r="F1627" s="104"/>
      <c r="G1627" s="104"/>
      <c r="H1627" s="104"/>
    </row>
    <row r="1628" spans="1:8" ht="35.1" customHeight="1">
      <c r="A1628" s="211"/>
      <c r="B1628" s="104"/>
      <c r="C1628" s="201"/>
      <c r="D1628" s="104"/>
      <c r="E1628" s="104"/>
      <c r="F1628" s="104"/>
      <c r="G1628" s="104"/>
      <c r="H1628" s="104"/>
    </row>
    <row r="1629" spans="1:8" ht="35.1" customHeight="1">
      <c r="A1629" s="211"/>
      <c r="B1629" s="104"/>
      <c r="C1629" s="201"/>
      <c r="D1629" s="104"/>
      <c r="E1629" s="104"/>
      <c r="F1629" s="104"/>
      <c r="G1629" s="104"/>
      <c r="H1629" s="104"/>
    </row>
    <row r="1630" spans="1:8" ht="35.1" customHeight="1">
      <c r="A1630" s="211"/>
      <c r="B1630" s="104"/>
      <c r="C1630" s="201"/>
      <c r="D1630" s="104"/>
      <c r="E1630" s="104"/>
      <c r="F1630" s="104"/>
      <c r="G1630" s="104"/>
      <c r="H1630" s="104"/>
    </row>
    <row r="1631" spans="1:8" ht="35.1" customHeight="1">
      <c r="A1631" s="211"/>
      <c r="B1631" s="104"/>
      <c r="C1631" s="201"/>
      <c r="D1631" s="104"/>
      <c r="E1631" s="104"/>
      <c r="F1631" s="104"/>
      <c r="G1631" s="104"/>
      <c r="H1631" s="104"/>
    </row>
    <row r="1632" spans="1:8" ht="35.1" customHeight="1">
      <c r="A1632" s="211"/>
      <c r="B1632" s="104"/>
      <c r="C1632" s="201"/>
      <c r="D1632" s="104"/>
      <c r="E1632" s="104"/>
      <c r="F1632" s="104"/>
      <c r="G1632" s="104"/>
      <c r="H1632" s="104"/>
    </row>
    <row r="1633" spans="1:8" ht="35.1" customHeight="1">
      <c r="A1633" s="211"/>
      <c r="B1633" s="104"/>
      <c r="C1633" s="201"/>
      <c r="D1633" s="104"/>
      <c r="E1633" s="104"/>
      <c r="F1633" s="104"/>
      <c r="G1633" s="104"/>
      <c r="H1633" s="104"/>
    </row>
    <row r="1634" spans="1:8" ht="35.1" customHeight="1">
      <c r="A1634" s="211"/>
      <c r="B1634" s="104"/>
      <c r="C1634" s="201"/>
      <c r="D1634" s="104"/>
      <c r="E1634" s="104"/>
      <c r="F1634" s="104"/>
      <c r="G1634" s="104"/>
      <c r="H1634" s="104"/>
    </row>
    <row r="1635" spans="1:8" ht="35.1" customHeight="1">
      <c r="A1635" s="211"/>
      <c r="B1635" s="104"/>
      <c r="C1635" s="201"/>
      <c r="D1635" s="104"/>
      <c r="E1635" s="104"/>
      <c r="F1635" s="104"/>
      <c r="G1635" s="104"/>
      <c r="H1635" s="104"/>
    </row>
    <row r="1636" spans="1:8" ht="35.1" customHeight="1">
      <c r="A1636" s="211"/>
      <c r="B1636" s="104"/>
      <c r="C1636" s="201"/>
      <c r="D1636" s="104"/>
      <c r="E1636" s="104"/>
      <c r="F1636" s="104"/>
      <c r="G1636" s="104"/>
      <c r="H1636" s="104"/>
    </row>
    <row r="1637" spans="1:8" ht="35.1" customHeight="1">
      <c r="A1637" s="211"/>
      <c r="B1637" s="104"/>
      <c r="C1637" s="201"/>
      <c r="D1637" s="104"/>
      <c r="E1637" s="104"/>
      <c r="F1637" s="104"/>
      <c r="G1637" s="104"/>
      <c r="H1637" s="104"/>
    </row>
    <row r="1638" spans="1:8" ht="35.1" customHeight="1">
      <c r="A1638" s="211"/>
      <c r="B1638" s="104"/>
      <c r="C1638" s="201"/>
      <c r="D1638" s="104"/>
      <c r="E1638" s="104"/>
      <c r="F1638" s="104"/>
      <c r="G1638" s="104"/>
      <c r="H1638" s="104"/>
    </row>
    <row r="1639" spans="1:8" ht="35.1" customHeight="1">
      <c r="A1639" s="211"/>
      <c r="B1639" s="104"/>
      <c r="C1639" s="201"/>
      <c r="D1639" s="104"/>
      <c r="E1639" s="104"/>
      <c r="F1639" s="104"/>
      <c r="G1639" s="104"/>
      <c r="H1639" s="104"/>
    </row>
    <row r="1640" spans="1:8" ht="35.1" customHeight="1">
      <c r="A1640" s="211"/>
      <c r="B1640" s="104"/>
      <c r="C1640" s="201"/>
      <c r="D1640" s="104"/>
      <c r="E1640" s="104"/>
      <c r="F1640" s="104"/>
      <c r="G1640" s="104"/>
      <c r="H1640" s="104"/>
    </row>
    <row r="1641" spans="1:8" ht="35.1" customHeight="1">
      <c r="A1641" s="211"/>
      <c r="B1641" s="104"/>
      <c r="C1641" s="201"/>
      <c r="D1641" s="104"/>
      <c r="E1641" s="104"/>
      <c r="F1641" s="104"/>
      <c r="G1641" s="104"/>
      <c r="H1641" s="104"/>
    </row>
    <row r="1642" spans="1:8" ht="35.1" customHeight="1">
      <c r="A1642" s="211"/>
      <c r="B1642" s="104"/>
      <c r="C1642" s="201"/>
      <c r="D1642" s="104"/>
      <c r="E1642" s="104"/>
      <c r="F1642" s="104"/>
      <c r="G1642" s="104"/>
      <c r="H1642" s="104"/>
    </row>
    <row r="1643" spans="1:8" ht="35.1" customHeight="1">
      <c r="A1643" s="211"/>
      <c r="B1643" s="104"/>
      <c r="C1643" s="201"/>
      <c r="D1643" s="104"/>
      <c r="E1643" s="104"/>
      <c r="F1643" s="104"/>
      <c r="G1643" s="104"/>
      <c r="H1643" s="104"/>
    </row>
    <row r="1644" spans="1:8" ht="35.1" customHeight="1">
      <c r="A1644" s="211"/>
      <c r="B1644" s="104"/>
      <c r="C1644" s="201"/>
      <c r="D1644" s="104"/>
      <c r="E1644" s="104"/>
      <c r="F1644" s="104"/>
      <c r="G1644" s="104"/>
      <c r="H1644" s="104"/>
    </row>
    <row r="1645" spans="1:8" ht="35.1" customHeight="1">
      <c r="A1645" s="211"/>
      <c r="B1645" s="104"/>
      <c r="C1645" s="201"/>
      <c r="D1645" s="104"/>
      <c r="E1645" s="104"/>
      <c r="F1645" s="104"/>
      <c r="G1645" s="104"/>
      <c r="H1645" s="104"/>
    </row>
    <row r="1646" spans="1:8" ht="35.1" customHeight="1">
      <c r="A1646" s="211"/>
      <c r="B1646" s="104"/>
      <c r="C1646" s="201"/>
      <c r="D1646" s="104"/>
      <c r="E1646" s="104"/>
      <c r="F1646" s="104"/>
      <c r="G1646" s="104"/>
      <c r="H1646" s="104"/>
    </row>
    <row r="1647" spans="1:8" ht="35.1" customHeight="1">
      <c r="A1647" s="211"/>
      <c r="B1647" s="104"/>
      <c r="C1647" s="201"/>
      <c r="D1647" s="104"/>
      <c r="E1647" s="104"/>
      <c r="F1647" s="104"/>
      <c r="G1647" s="104"/>
      <c r="H1647" s="104"/>
    </row>
    <row r="1648" spans="1:8" ht="35.1" customHeight="1">
      <c r="A1648" s="211"/>
      <c r="B1648" s="104"/>
      <c r="C1648" s="201"/>
      <c r="D1648" s="104"/>
      <c r="E1648" s="104"/>
      <c r="F1648" s="104"/>
      <c r="G1648" s="104"/>
      <c r="H1648" s="104"/>
    </row>
    <row r="1649" spans="1:8" ht="35.1" customHeight="1">
      <c r="A1649" s="211"/>
      <c r="B1649" s="104"/>
      <c r="C1649" s="201"/>
      <c r="D1649" s="104"/>
      <c r="E1649" s="104"/>
      <c r="F1649" s="104"/>
      <c r="G1649" s="104"/>
      <c r="H1649" s="104"/>
    </row>
    <row r="1650" spans="1:8" ht="35.1" customHeight="1">
      <c r="A1650" s="211"/>
      <c r="B1650" s="104"/>
      <c r="C1650" s="201"/>
      <c r="D1650" s="104"/>
      <c r="E1650" s="104"/>
      <c r="F1650" s="104"/>
      <c r="G1650" s="104"/>
      <c r="H1650" s="104"/>
    </row>
    <row r="1651" spans="1:8" ht="35.1" customHeight="1">
      <c r="A1651" s="211"/>
      <c r="B1651" s="104"/>
      <c r="C1651" s="201"/>
      <c r="D1651" s="104"/>
      <c r="E1651" s="104"/>
      <c r="F1651" s="104"/>
      <c r="G1651" s="104"/>
      <c r="H1651" s="104"/>
    </row>
    <row r="1652" spans="1:8" ht="35.1" customHeight="1">
      <c r="A1652" s="211"/>
      <c r="B1652" s="104"/>
      <c r="C1652" s="201"/>
      <c r="D1652" s="104"/>
      <c r="E1652" s="104"/>
      <c r="F1652" s="104"/>
      <c r="G1652" s="104"/>
      <c r="H1652" s="104"/>
    </row>
    <row r="1653" spans="1:8" ht="35.1" customHeight="1">
      <c r="A1653" s="211"/>
      <c r="B1653" s="104"/>
      <c r="C1653" s="201"/>
      <c r="D1653" s="104"/>
      <c r="E1653" s="104"/>
      <c r="F1653" s="104"/>
      <c r="G1653" s="104"/>
      <c r="H1653" s="104"/>
    </row>
    <row r="1654" spans="1:8" ht="35.1" customHeight="1">
      <c r="A1654" s="211"/>
      <c r="B1654" s="104"/>
      <c r="C1654" s="201"/>
      <c r="D1654" s="104"/>
      <c r="E1654" s="104"/>
      <c r="F1654" s="104"/>
      <c r="G1654" s="104"/>
      <c r="H1654" s="104"/>
    </row>
    <row r="1655" spans="1:8" ht="35.1" customHeight="1">
      <c r="A1655" s="211"/>
      <c r="B1655" s="104"/>
      <c r="C1655" s="201"/>
      <c r="D1655" s="104"/>
      <c r="E1655" s="104"/>
      <c r="F1655" s="104"/>
      <c r="G1655" s="104"/>
      <c r="H1655" s="104"/>
    </row>
    <row r="1656" spans="1:8" ht="35.1" customHeight="1">
      <c r="A1656" s="211"/>
      <c r="B1656" s="104"/>
      <c r="C1656" s="201"/>
      <c r="D1656" s="104"/>
      <c r="E1656" s="104"/>
      <c r="F1656" s="104"/>
      <c r="G1656" s="104"/>
      <c r="H1656" s="104"/>
    </row>
    <row r="1657" spans="1:8" ht="35.1" customHeight="1">
      <c r="A1657" s="211"/>
      <c r="B1657" s="104"/>
      <c r="C1657" s="201"/>
      <c r="D1657" s="104"/>
      <c r="E1657" s="104"/>
      <c r="F1657" s="104"/>
      <c r="G1657" s="104"/>
      <c r="H1657" s="104"/>
    </row>
    <row r="1658" spans="1:8" ht="35.1" customHeight="1">
      <c r="A1658" s="211"/>
      <c r="B1658" s="104"/>
      <c r="C1658" s="201"/>
      <c r="D1658" s="104"/>
      <c r="E1658" s="104"/>
      <c r="F1658" s="104"/>
      <c r="G1658" s="104"/>
      <c r="H1658" s="104"/>
    </row>
    <row r="1659" spans="1:8" ht="35.1" customHeight="1">
      <c r="A1659" s="211"/>
      <c r="B1659" s="104"/>
      <c r="C1659" s="201"/>
      <c r="D1659" s="104"/>
      <c r="E1659" s="104"/>
      <c r="F1659" s="104"/>
      <c r="G1659" s="104"/>
      <c r="H1659" s="104"/>
    </row>
    <row r="1660" spans="1:8" ht="35.1" customHeight="1">
      <c r="A1660" s="211"/>
      <c r="B1660" s="104"/>
      <c r="C1660" s="201"/>
      <c r="D1660" s="104"/>
      <c r="E1660" s="104"/>
      <c r="F1660" s="104"/>
      <c r="G1660" s="104"/>
      <c r="H1660" s="104"/>
    </row>
    <row r="1661" spans="1:8" ht="35.1" customHeight="1">
      <c r="A1661" s="211"/>
      <c r="B1661" s="104"/>
      <c r="C1661" s="201"/>
      <c r="D1661" s="104"/>
      <c r="E1661" s="104"/>
      <c r="F1661" s="104"/>
      <c r="G1661" s="104"/>
      <c r="H1661" s="104"/>
    </row>
    <row r="1662" spans="1:8" ht="35.1" customHeight="1">
      <c r="A1662" s="211"/>
      <c r="B1662" s="104"/>
      <c r="C1662" s="201"/>
      <c r="D1662" s="104"/>
      <c r="E1662" s="104"/>
      <c r="F1662" s="104"/>
      <c r="G1662" s="104"/>
      <c r="H1662" s="104"/>
    </row>
    <row r="1663" spans="1:8" ht="35.1" customHeight="1">
      <c r="A1663" s="211"/>
      <c r="B1663" s="104"/>
      <c r="C1663" s="201"/>
      <c r="D1663" s="104"/>
      <c r="E1663" s="104"/>
      <c r="F1663" s="104"/>
      <c r="G1663" s="104"/>
      <c r="H1663" s="104"/>
    </row>
    <row r="1664" spans="1:8" ht="35.1" customHeight="1">
      <c r="A1664" s="211"/>
      <c r="B1664" s="104"/>
      <c r="C1664" s="201"/>
      <c r="D1664" s="104"/>
      <c r="E1664" s="104"/>
      <c r="F1664" s="104"/>
      <c r="G1664" s="104"/>
      <c r="H1664" s="104"/>
    </row>
    <row r="1665" spans="1:8" ht="35.1" customHeight="1">
      <c r="A1665" s="211"/>
      <c r="B1665" s="104"/>
      <c r="C1665" s="201"/>
      <c r="D1665" s="104"/>
      <c r="E1665" s="104"/>
      <c r="F1665" s="104"/>
      <c r="G1665" s="104"/>
      <c r="H1665" s="104"/>
    </row>
    <row r="1666" spans="1:8" ht="35.1" customHeight="1">
      <c r="A1666" s="211"/>
      <c r="B1666" s="104"/>
      <c r="C1666" s="201"/>
      <c r="D1666" s="104"/>
      <c r="E1666" s="104"/>
      <c r="F1666" s="104"/>
      <c r="G1666" s="104"/>
      <c r="H1666" s="104"/>
    </row>
    <row r="1667" spans="1:8" ht="35.1" customHeight="1">
      <c r="A1667" s="211"/>
      <c r="B1667" s="104"/>
      <c r="C1667" s="201"/>
      <c r="D1667" s="104"/>
      <c r="E1667" s="104"/>
      <c r="F1667" s="104"/>
      <c r="G1667" s="104"/>
      <c r="H1667" s="104"/>
    </row>
    <row r="1668" spans="1:8" ht="35.1" customHeight="1">
      <c r="A1668" s="211"/>
      <c r="B1668" s="104"/>
      <c r="C1668" s="201"/>
      <c r="D1668" s="104"/>
      <c r="E1668" s="104"/>
      <c r="F1668" s="104"/>
      <c r="G1668" s="104"/>
      <c r="H1668" s="104"/>
    </row>
    <row r="1669" spans="1:8" ht="35.1" customHeight="1">
      <c r="A1669" s="211"/>
      <c r="B1669" s="104"/>
      <c r="C1669" s="201"/>
      <c r="D1669" s="104"/>
      <c r="E1669" s="104"/>
      <c r="F1669" s="104"/>
      <c r="G1669" s="104"/>
      <c r="H1669" s="104"/>
    </row>
    <row r="1670" spans="1:8" ht="35.1" customHeight="1">
      <c r="A1670" s="211"/>
      <c r="B1670" s="104"/>
      <c r="C1670" s="201"/>
      <c r="D1670" s="104"/>
      <c r="E1670" s="104"/>
      <c r="F1670" s="104"/>
      <c r="G1670" s="104"/>
      <c r="H1670" s="104"/>
    </row>
    <row r="1671" spans="1:8" ht="35.1" customHeight="1">
      <c r="A1671" s="211"/>
      <c r="B1671" s="104"/>
      <c r="C1671" s="201"/>
      <c r="D1671" s="104"/>
      <c r="E1671" s="104"/>
      <c r="F1671" s="104"/>
      <c r="G1671" s="104"/>
      <c r="H1671" s="104"/>
    </row>
    <row r="1672" spans="1:8" ht="35.1" customHeight="1">
      <c r="A1672" s="211"/>
      <c r="B1672" s="104"/>
      <c r="C1672" s="201"/>
      <c r="D1672" s="104"/>
      <c r="E1672" s="104"/>
      <c r="F1672" s="104"/>
      <c r="G1672" s="104"/>
      <c r="H1672" s="104"/>
    </row>
    <row r="1673" spans="1:8" ht="35.1" customHeight="1">
      <c r="A1673" s="211"/>
      <c r="B1673" s="104"/>
      <c r="C1673" s="201"/>
      <c r="D1673" s="104"/>
      <c r="E1673" s="104"/>
      <c r="F1673" s="104"/>
      <c r="G1673" s="104"/>
      <c r="H1673" s="104"/>
    </row>
    <row r="1674" spans="1:8" ht="35.1" customHeight="1">
      <c r="A1674" s="211"/>
      <c r="B1674" s="104"/>
      <c r="C1674" s="201"/>
      <c r="D1674" s="104"/>
      <c r="E1674" s="104"/>
      <c r="F1674" s="104"/>
      <c r="G1674" s="104"/>
      <c r="H1674" s="104"/>
    </row>
    <row r="1675" spans="1:8" ht="35.1" customHeight="1">
      <c r="A1675" s="211"/>
      <c r="B1675" s="104"/>
      <c r="C1675" s="201"/>
      <c r="D1675" s="104"/>
      <c r="E1675" s="104"/>
      <c r="F1675" s="104"/>
      <c r="G1675" s="104"/>
      <c r="H1675" s="104"/>
    </row>
    <row r="1676" spans="1:8" ht="35.1" customHeight="1">
      <c r="A1676" s="211"/>
      <c r="B1676" s="104"/>
      <c r="C1676" s="201"/>
      <c r="D1676" s="104"/>
      <c r="E1676" s="104"/>
      <c r="F1676" s="104"/>
      <c r="G1676" s="104"/>
      <c r="H1676" s="104"/>
    </row>
    <row r="1677" spans="1:8" ht="35.1" customHeight="1">
      <c r="A1677" s="211"/>
      <c r="B1677" s="104"/>
      <c r="C1677" s="201"/>
      <c r="D1677" s="104"/>
      <c r="E1677" s="104"/>
      <c r="F1677" s="104"/>
      <c r="G1677" s="104"/>
      <c r="H1677" s="104"/>
    </row>
    <row r="1678" spans="1:8" ht="35.1" customHeight="1">
      <c r="A1678" s="211"/>
      <c r="B1678" s="104"/>
      <c r="C1678" s="201"/>
      <c r="D1678" s="104"/>
      <c r="E1678" s="104"/>
      <c r="F1678" s="104"/>
      <c r="G1678" s="104"/>
      <c r="H1678" s="104"/>
    </row>
    <row r="1679" spans="1:8" ht="35.1" customHeight="1">
      <c r="A1679" s="211"/>
      <c r="B1679" s="104"/>
      <c r="C1679" s="201"/>
      <c r="D1679" s="104"/>
      <c r="E1679" s="104"/>
      <c r="F1679" s="104"/>
      <c r="G1679" s="104"/>
      <c r="H1679" s="104"/>
    </row>
    <row r="1680" spans="1:8" ht="35.1" customHeight="1">
      <c r="A1680" s="211"/>
      <c r="B1680" s="104"/>
      <c r="C1680" s="201"/>
      <c r="D1680" s="104"/>
      <c r="E1680" s="104"/>
      <c r="F1680" s="104"/>
      <c r="G1680" s="104"/>
      <c r="H1680" s="104"/>
    </row>
    <row r="1681" spans="1:8" ht="35.1" customHeight="1">
      <c r="A1681" s="211"/>
      <c r="B1681" s="104"/>
      <c r="C1681" s="201"/>
      <c r="D1681" s="104"/>
      <c r="E1681" s="104"/>
      <c r="F1681" s="104"/>
      <c r="G1681" s="104"/>
      <c r="H1681" s="104"/>
    </row>
    <row r="1682" spans="1:8" ht="35.1" customHeight="1">
      <c r="A1682" s="211"/>
      <c r="B1682" s="104"/>
      <c r="C1682" s="201"/>
      <c r="D1682" s="104"/>
      <c r="E1682" s="104"/>
      <c r="F1682" s="104"/>
      <c r="G1682" s="104"/>
      <c r="H1682" s="104"/>
    </row>
    <row r="1683" spans="1:8" ht="35.1" customHeight="1">
      <c r="A1683" s="211"/>
      <c r="B1683" s="104"/>
      <c r="C1683" s="201"/>
      <c r="D1683" s="104"/>
      <c r="E1683" s="104"/>
      <c r="F1683" s="104"/>
      <c r="G1683" s="104"/>
      <c r="H1683" s="104"/>
    </row>
    <row r="1684" spans="1:8" ht="35.1" customHeight="1">
      <c r="A1684" s="211"/>
      <c r="B1684" s="104"/>
      <c r="C1684" s="201"/>
      <c r="D1684" s="104"/>
      <c r="E1684" s="104"/>
      <c r="F1684" s="104"/>
      <c r="G1684" s="104"/>
      <c r="H1684" s="104"/>
    </row>
    <row r="1685" spans="1:8" ht="35.1" customHeight="1">
      <c r="A1685" s="211"/>
      <c r="B1685" s="104"/>
      <c r="C1685" s="201"/>
      <c r="D1685" s="104"/>
      <c r="E1685" s="104"/>
      <c r="F1685" s="104"/>
      <c r="G1685" s="104"/>
      <c r="H1685" s="104"/>
    </row>
    <row r="1686" spans="1:8" ht="35.1" customHeight="1">
      <c r="A1686" s="211"/>
      <c r="B1686" s="104"/>
      <c r="C1686" s="201"/>
      <c r="D1686" s="104"/>
      <c r="E1686" s="104"/>
      <c r="F1686" s="104"/>
      <c r="G1686" s="104"/>
      <c r="H1686" s="104"/>
    </row>
    <row r="1687" spans="1:8" ht="35.1" customHeight="1">
      <c r="A1687" s="211"/>
      <c r="B1687" s="104"/>
      <c r="C1687" s="201"/>
      <c r="D1687" s="104"/>
      <c r="E1687" s="104"/>
      <c r="F1687" s="104"/>
      <c r="G1687" s="104"/>
      <c r="H1687" s="104"/>
    </row>
    <row r="1688" spans="1:8" ht="35.1" customHeight="1">
      <c r="A1688" s="211"/>
      <c r="B1688" s="104"/>
      <c r="C1688" s="201"/>
      <c r="D1688" s="104"/>
      <c r="E1688" s="104"/>
      <c r="F1688" s="104"/>
      <c r="G1688" s="104"/>
      <c r="H1688" s="104"/>
    </row>
    <row r="1689" spans="1:8" ht="35.1" customHeight="1">
      <c r="A1689" s="211"/>
      <c r="B1689" s="104"/>
      <c r="C1689" s="201"/>
      <c r="D1689" s="104"/>
      <c r="E1689" s="104"/>
      <c r="F1689" s="104"/>
      <c r="G1689" s="104"/>
      <c r="H1689" s="104"/>
    </row>
    <row r="1690" spans="1:8" ht="35.1" customHeight="1">
      <c r="A1690" s="211"/>
      <c r="B1690" s="104"/>
      <c r="C1690" s="201"/>
      <c r="D1690" s="104"/>
      <c r="E1690" s="104"/>
      <c r="F1690" s="104"/>
      <c r="G1690" s="104"/>
      <c r="H1690" s="104"/>
    </row>
    <row r="1691" spans="1:8" ht="35.1" customHeight="1">
      <c r="A1691" s="211"/>
      <c r="B1691" s="104"/>
      <c r="C1691" s="201"/>
      <c r="D1691" s="104"/>
      <c r="E1691" s="104"/>
      <c r="F1691" s="104"/>
      <c r="G1691" s="104"/>
      <c r="H1691" s="104"/>
    </row>
    <row r="1692" spans="1:8" ht="35.1" customHeight="1">
      <c r="A1692" s="211"/>
      <c r="B1692" s="104"/>
      <c r="C1692" s="201"/>
      <c r="D1692" s="104"/>
      <c r="E1692" s="104"/>
      <c r="F1692" s="104"/>
      <c r="G1692" s="104"/>
      <c r="H1692" s="104"/>
    </row>
    <row r="1693" spans="1:8" ht="35.1" customHeight="1">
      <c r="A1693" s="211"/>
      <c r="B1693" s="104"/>
      <c r="C1693" s="201"/>
      <c r="D1693" s="104"/>
      <c r="E1693" s="104"/>
      <c r="F1693" s="104"/>
      <c r="G1693" s="104"/>
      <c r="H1693" s="104"/>
    </row>
    <row r="1694" spans="1:8" ht="35.1" customHeight="1">
      <c r="A1694" s="211"/>
      <c r="B1694" s="104"/>
      <c r="C1694" s="201"/>
      <c r="D1694" s="104"/>
      <c r="E1694" s="104"/>
      <c r="F1694" s="104"/>
      <c r="G1694" s="104"/>
      <c r="H1694" s="104"/>
    </row>
    <row r="1695" spans="1:8" ht="35.1" customHeight="1">
      <c r="A1695" s="211"/>
      <c r="B1695" s="104"/>
      <c r="C1695" s="201"/>
      <c r="D1695" s="104"/>
      <c r="E1695" s="104"/>
      <c r="F1695" s="104"/>
      <c r="G1695" s="104"/>
      <c r="H1695" s="104"/>
    </row>
    <row r="1696" spans="1:8" ht="35.1" customHeight="1">
      <c r="A1696" s="211"/>
      <c r="B1696" s="104"/>
      <c r="C1696" s="201"/>
      <c r="D1696" s="104"/>
      <c r="E1696" s="104"/>
      <c r="F1696" s="104"/>
      <c r="G1696" s="104"/>
      <c r="H1696" s="104"/>
    </row>
    <row r="1697" spans="1:8" ht="35.1" customHeight="1">
      <c r="A1697" s="211"/>
      <c r="B1697" s="104"/>
      <c r="C1697" s="201"/>
      <c r="D1697" s="104"/>
      <c r="E1697" s="104"/>
      <c r="F1697" s="104"/>
      <c r="G1697" s="104"/>
      <c r="H1697" s="104"/>
    </row>
    <row r="1698" spans="1:8" ht="35.1" customHeight="1">
      <c r="A1698" s="211"/>
      <c r="B1698" s="104"/>
      <c r="C1698" s="201"/>
      <c r="D1698" s="104"/>
      <c r="E1698" s="104"/>
      <c r="F1698" s="104"/>
      <c r="G1698" s="104"/>
      <c r="H1698" s="104"/>
    </row>
    <row r="1699" spans="1:8" ht="35.1" customHeight="1">
      <c r="A1699" s="211"/>
      <c r="B1699" s="104"/>
      <c r="C1699" s="201"/>
      <c r="D1699" s="104"/>
      <c r="E1699" s="104"/>
      <c r="F1699" s="104"/>
      <c r="G1699" s="104"/>
      <c r="H1699" s="104"/>
    </row>
    <row r="1700" spans="1:8" ht="35.1" customHeight="1">
      <c r="A1700" s="211"/>
      <c r="B1700" s="104"/>
      <c r="C1700" s="201"/>
      <c r="D1700" s="104"/>
      <c r="E1700" s="104"/>
      <c r="F1700" s="104"/>
      <c r="G1700" s="104"/>
      <c r="H1700" s="104"/>
    </row>
    <row r="1701" spans="1:8" ht="35.1" customHeight="1">
      <c r="A1701" s="211"/>
      <c r="B1701" s="104"/>
      <c r="C1701" s="201"/>
      <c r="D1701" s="104"/>
      <c r="E1701" s="104"/>
      <c r="F1701" s="104"/>
      <c r="G1701" s="104"/>
      <c r="H1701" s="104"/>
    </row>
    <row r="1702" spans="1:8" ht="35.1" customHeight="1">
      <c r="A1702" s="211"/>
      <c r="B1702" s="104"/>
      <c r="C1702" s="201"/>
      <c r="D1702" s="104"/>
      <c r="E1702" s="104"/>
      <c r="F1702" s="104"/>
      <c r="G1702" s="104"/>
      <c r="H1702" s="104"/>
    </row>
    <row r="1703" spans="1:8" ht="35.1" customHeight="1">
      <c r="A1703" s="211"/>
      <c r="B1703" s="104"/>
      <c r="C1703" s="201"/>
      <c r="D1703" s="104"/>
      <c r="E1703" s="104"/>
      <c r="F1703" s="104"/>
      <c r="G1703" s="104"/>
      <c r="H1703" s="104"/>
    </row>
    <row r="1704" spans="1:8" ht="35.1" customHeight="1">
      <c r="A1704" s="211"/>
      <c r="B1704" s="104"/>
      <c r="C1704" s="201"/>
      <c r="D1704" s="104"/>
      <c r="E1704" s="104"/>
      <c r="F1704" s="104"/>
      <c r="G1704" s="104"/>
      <c r="H1704" s="104"/>
    </row>
    <row r="1705" spans="1:8" ht="35.1" customHeight="1">
      <c r="A1705" s="211"/>
      <c r="B1705" s="104"/>
      <c r="C1705" s="201"/>
      <c r="D1705" s="104"/>
      <c r="E1705" s="104"/>
      <c r="F1705" s="104"/>
      <c r="G1705" s="104"/>
      <c r="H1705" s="104"/>
    </row>
    <row r="1706" spans="1:8" ht="35.1" customHeight="1">
      <c r="A1706" s="211"/>
      <c r="B1706" s="104"/>
      <c r="C1706" s="201"/>
      <c r="D1706" s="104"/>
      <c r="E1706" s="104"/>
      <c r="F1706" s="104"/>
      <c r="G1706" s="104"/>
      <c r="H1706" s="104"/>
    </row>
    <row r="1707" spans="1:8" ht="35.1" customHeight="1">
      <c r="A1707" s="211"/>
      <c r="B1707" s="104"/>
      <c r="C1707" s="201"/>
      <c r="D1707" s="104"/>
      <c r="E1707" s="104"/>
      <c r="F1707" s="104"/>
      <c r="G1707" s="104"/>
      <c r="H1707" s="104"/>
    </row>
    <row r="1708" spans="1:8" ht="35.1" customHeight="1">
      <c r="A1708" s="211"/>
      <c r="B1708" s="104"/>
      <c r="C1708" s="201"/>
      <c r="D1708" s="104"/>
      <c r="E1708" s="104"/>
      <c r="F1708" s="104"/>
      <c r="G1708" s="104"/>
      <c r="H1708" s="104"/>
    </row>
    <row r="1709" spans="1:8" ht="35.1" customHeight="1">
      <c r="A1709" s="211"/>
      <c r="B1709" s="104"/>
      <c r="C1709" s="201"/>
      <c r="D1709" s="104"/>
      <c r="E1709" s="104"/>
      <c r="F1709" s="104"/>
      <c r="G1709" s="104"/>
      <c r="H1709" s="104"/>
    </row>
    <row r="1710" spans="1:8" ht="35.1" customHeight="1">
      <c r="A1710" s="211"/>
      <c r="B1710" s="104"/>
      <c r="C1710" s="201"/>
      <c r="D1710" s="104"/>
      <c r="E1710" s="104"/>
      <c r="F1710" s="104"/>
      <c r="G1710" s="104"/>
      <c r="H1710" s="104"/>
    </row>
    <row r="1711" spans="1:8" ht="35.1" customHeight="1">
      <c r="A1711" s="211"/>
      <c r="B1711" s="104"/>
      <c r="C1711" s="201"/>
      <c r="D1711" s="104"/>
      <c r="E1711" s="104"/>
      <c r="F1711" s="104"/>
      <c r="G1711" s="104"/>
      <c r="H1711" s="104"/>
    </row>
    <row r="1712" spans="1:8" ht="35.1" customHeight="1">
      <c r="A1712" s="211"/>
      <c r="B1712" s="104"/>
      <c r="C1712" s="201"/>
      <c r="D1712" s="104"/>
      <c r="E1712" s="104"/>
      <c r="F1712" s="104"/>
      <c r="G1712" s="104"/>
      <c r="H1712" s="104"/>
    </row>
    <row r="1713" spans="1:8" ht="35.1" customHeight="1">
      <c r="A1713" s="211"/>
      <c r="B1713" s="104"/>
      <c r="C1713" s="201"/>
      <c r="D1713" s="104"/>
      <c r="E1713" s="104"/>
      <c r="F1713" s="104"/>
      <c r="G1713" s="104"/>
      <c r="H1713" s="104"/>
    </row>
    <row r="1714" spans="1:8" ht="35.1" customHeight="1">
      <c r="A1714" s="211"/>
      <c r="B1714" s="104"/>
      <c r="C1714" s="201"/>
      <c r="D1714" s="104"/>
      <c r="E1714" s="104"/>
      <c r="F1714" s="104"/>
      <c r="G1714" s="104"/>
      <c r="H1714" s="104"/>
    </row>
    <row r="1715" spans="1:8" ht="35.1" customHeight="1">
      <c r="A1715" s="211"/>
      <c r="B1715" s="104"/>
      <c r="C1715" s="201"/>
      <c r="D1715" s="104"/>
      <c r="E1715" s="104"/>
      <c r="F1715" s="104"/>
      <c r="G1715" s="104"/>
      <c r="H1715" s="104"/>
    </row>
    <row r="1716" spans="1:8" ht="35.1" customHeight="1">
      <c r="A1716" s="211"/>
      <c r="B1716" s="104"/>
      <c r="C1716" s="201"/>
      <c r="D1716" s="104"/>
      <c r="E1716" s="104"/>
      <c r="F1716" s="104"/>
      <c r="G1716" s="104"/>
      <c r="H1716" s="104"/>
    </row>
    <row r="1717" spans="1:8" ht="35.1" customHeight="1">
      <c r="A1717" s="211"/>
      <c r="B1717" s="104"/>
      <c r="C1717" s="201"/>
      <c r="D1717" s="104"/>
      <c r="E1717" s="104"/>
      <c r="F1717" s="104"/>
      <c r="G1717" s="104"/>
      <c r="H1717" s="104"/>
    </row>
    <row r="1718" spans="1:8" ht="35.1" customHeight="1">
      <c r="A1718" s="211"/>
      <c r="B1718" s="104"/>
      <c r="C1718" s="201"/>
      <c r="D1718" s="104"/>
      <c r="E1718" s="104"/>
      <c r="F1718" s="104"/>
      <c r="G1718" s="104"/>
      <c r="H1718" s="104"/>
    </row>
    <row r="1719" spans="1:8" ht="35.1" customHeight="1">
      <c r="A1719" s="211"/>
      <c r="B1719" s="104"/>
      <c r="C1719" s="201"/>
      <c r="D1719" s="104"/>
      <c r="E1719" s="104"/>
      <c r="F1719" s="104"/>
      <c r="G1719" s="104"/>
      <c r="H1719" s="104"/>
    </row>
    <row r="1720" spans="1:8" ht="35.1" customHeight="1">
      <c r="A1720" s="211"/>
      <c r="B1720" s="104"/>
      <c r="C1720" s="201"/>
      <c r="D1720" s="104"/>
      <c r="E1720" s="104"/>
      <c r="F1720" s="104"/>
      <c r="G1720" s="104"/>
      <c r="H1720" s="104"/>
    </row>
    <row r="1721" spans="1:8" ht="35.1" customHeight="1">
      <c r="A1721" s="211"/>
      <c r="B1721" s="104"/>
      <c r="C1721" s="201"/>
      <c r="D1721" s="104"/>
      <c r="E1721" s="104"/>
      <c r="F1721" s="104"/>
      <c r="G1721" s="104"/>
      <c r="H1721" s="104"/>
    </row>
    <row r="1722" spans="1:8" ht="35.1" customHeight="1">
      <c r="A1722" s="211"/>
      <c r="B1722" s="104"/>
      <c r="C1722" s="201"/>
      <c r="D1722" s="104"/>
      <c r="E1722" s="104"/>
      <c r="F1722" s="104"/>
      <c r="G1722" s="104"/>
      <c r="H1722" s="104"/>
    </row>
    <row r="1723" spans="1:8" ht="35.1" customHeight="1">
      <c r="A1723" s="211"/>
      <c r="B1723" s="104"/>
      <c r="C1723" s="201"/>
      <c r="D1723" s="104"/>
      <c r="E1723" s="104"/>
      <c r="F1723" s="104"/>
      <c r="G1723" s="104"/>
      <c r="H1723" s="104"/>
    </row>
    <row r="1724" spans="1:8" ht="35.1" customHeight="1">
      <c r="A1724" s="211"/>
      <c r="B1724" s="104"/>
      <c r="C1724" s="201"/>
      <c r="D1724" s="104"/>
      <c r="E1724" s="104"/>
      <c r="F1724" s="104"/>
      <c r="G1724" s="104"/>
      <c r="H1724" s="104"/>
    </row>
    <row r="1725" spans="1:8" ht="35.1" customHeight="1">
      <c r="A1725" s="211"/>
      <c r="B1725" s="104"/>
      <c r="C1725" s="201"/>
      <c r="D1725" s="104"/>
      <c r="E1725" s="104"/>
      <c r="F1725" s="104"/>
      <c r="G1725" s="104"/>
      <c r="H1725" s="104"/>
    </row>
    <row r="1726" spans="1:8" ht="35.1" customHeight="1">
      <c r="A1726" s="211"/>
      <c r="B1726" s="104"/>
      <c r="C1726" s="201"/>
      <c r="D1726" s="104"/>
      <c r="E1726" s="104"/>
      <c r="F1726" s="104"/>
      <c r="G1726" s="104"/>
      <c r="H1726" s="104"/>
    </row>
    <row r="1727" spans="1:8" ht="35.1" customHeight="1">
      <c r="A1727" s="211"/>
      <c r="B1727" s="104"/>
      <c r="C1727" s="201"/>
      <c r="D1727" s="104"/>
      <c r="E1727" s="104"/>
      <c r="F1727" s="104"/>
      <c r="G1727" s="104"/>
      <c r="H1727" s="104"/>
    </row>
    <row r="1728" spans="1:8" ht="35.1" customHeight="1">
      <c r="A1728" s="211"/>
      <c r="B1728" s="104"/>
      <c r="C1728" s="201"/>
      <c r="D1728" s="104"/>
      <c r="E1728" s="104"/>
      <c r="F1728" s="104"/>
      <c r="G1728" s="104"/>
      <c r="H1728" s="104"/>
    </row>
    <row r="1729" spans="1:8" ht="35.1" customHeight="1">
      <c r="A1729" s="211"/>
      <c r="B1729" s="104"/>
      <c r="C1729" s="201"/>
      <c r="D1729" s="104"/>
      <c r="E1729" s="104"/>
      <c r="F1729" s="104"/>
      <c r="G1729" s="104"/>
      <c r="H1729" s="104"/>
    </row>
    <row r="1730" spans="1:8" ht="35.1" customHeight="1">
      <c r="A1730" s="211"/>
      <c r="B1730" s="104"/>
      <c r="C1730" s="201"/>
      <c r="D1730" s="104"/>
      <c r="E1730" s="104"/>
      <c r="F1730" s="104"/>
      <c r="G1730" s="104"/>
      <c r="H1730" s="104"/>
    </row>
    <row r="1731" spans="1:8" ht="35.1" customHeight="1">
      <c r="A1731" s="211"/>
      <c r="B1731" s="104"/>
      <c r="C1731" s="201"/>
      <c r="D1731" s="104"/>
      <c r="E1731" s="104"/>
      <c r="F1731" s="104"/>
      <c r="G1731" s="104"/>
      <c r="H1731" s="104"/>
    </row>
    <row r="1732" spans="1:8" ht="35.1" customHeight="1">
      <c r="A1732" s="211"/>
      <c r="B1732" s="104"/>
      <c r="C1732" s="201"/>
      <c r="D1732" s="104"/>
      <c r="E1732" s="104"/>
      <c r="F1732" s="104"/>
      <c r="G1732" s="104"/>
      <c r="H1732" s="104"/>
    </row>
    <row r="1733" spans="1:8" ht="35.1" customHeight="1">
      <c r="A1733" s="211"/>
      <c r="B1733" s="104"/>
      <c r="C1733" s="201"/>
      <c r="D1733" s="104"/>
      <c r="E1733" s="104"/>
      <c r="F1733" s="104"/>
      <c r="G1733" s="104"/>
      <c r="H1733" s="104"/>
    </row>
    <row r="1734" spans="1:8" ht="35.1" customHeight="1">
      <c r="A1734" s="211"/>
      <c r="B1734" s="104"/>
      <c r="C1734" s="201"/>
      <c r="D1734" s="104"/>
      <c r="E1734" s="104"/>
      <c r="F1734" s="104"/>
      <c r="G1734" s="104"/>
      <c r="H1734" s="104"/>
    </row>
    <row r="1735" spans="1:8" ht="35.1" customHeight="1">
      <c r="A1735" s="211"/>
      <c r="B1735" s="104"/>
      <c r="C1735" s="201"/>
      <c r="D1735" s="104"/>
      <c r="E1735" s="104"/>
      <c r="F1735" s="104"/>
      <c r="G1735" s="104"/>
      <c r="H1735" s="104"/>
    </row>
    <row r="1736" spans="1:8" ht="35.1" customHeight="1">
      <c r="A1736" s="211"/>
      <c r="B1736" s="104"/>
      <c r="C1736" s="201"/>
      <c r="D1736" s="104"/>
      <c r="E1736" s="104"/>
      <c r="F1736" s="104"/>
      <c r="G1736" s="104"/>
      <c r="H1736" s="104"/>
    </row>
    <row r="1737" spans="1:8" ht="35.1" customHeight="1">
      <c r="A1737" s="211"/>
      <c r="B1737" s="104"/>
      <c r="C1737" s="201"/>
      <c r="D1737" s="104"/>
      <c r="E1737" s="104"/>
      <c r="F1737" s="104"/>
      <c r="G1737" s="104"/>
      <c r="H1737" s="104"/>
    </row>
    <row r="1738" spans="1:8" ht="35.1" customHeight="1">
      <c r="A1738" s="211"/>
      <c r="B1738" s="104"/>
      <c r="C1738" s="201"/>
      <c r="D1738" s="104"/>
      <c r="E1738" s="104"/>
      <c r="F1738" s="104"/>
      <c r="G1738" s="104"/>
      <c r="H1738" s="104"/>
    </row>
    <row r="1739" spans="1:8" ht="35.1" customHeight="1">
      <c r="A1739" s="211"/>
      <c r="B1739" s="104"/>
      <c r="C1739" s="201"/>
      <c r="D1739" s="104"/>
      <c r="E1739" s="104"/>
      <c r="F1739" s="104"/>
      <c r="G1739" s="104"/>
      <c r="H1739" s="104"/>
    </row>
    <row r="1740" spans="1:8" ht="35.1" customHeight="1">
      <c r="A1740" s="211"/>
      <c r="B1740" s="104"/>
      <c r="C1740" s="201"/>
      <c r="D1740" s="104"/>
      <c r="E1740" s="104"/>
      <c r="F1740" s="104"/>
      <c r="G1740" s="104"/>
      <c r="H1740" s="104"/>
    </row>
    <row r="1741" spans="1:8" ht="35.1" customHeight="1">
      <c r="A1741" s="211"/>
      <c r="B1741" s="104"/>
      <c r="C1741" s="201"/>
      <c r="D1741" s="104"/>
      <c r="E1741" s="104"/>
      <c r="F1741" s="104"/>
      <c r="G1741" s="104"/>
      <c r="H1741" s="104"/>
    </row>
    <row r="1742" spans="1:8" ht="35.1" customHeight="1">
      <c r="A1742" s="211"/>
      <c r="B1742" s="104"/>
      <c r="C1742" s="201"/>
      <c r="D1742" s="104"/>
      <c r="E1742" s="104"/>
      <c r="F1742" s="104"/>
      <c r="G1742" s="104"/>
      <c r="H1742" s="104"/>
    </row>
    <row r="1743" spans="1:8" ht="35.1" customHeight="1">
      <c r="A1743" s="211"/>
      <c r="B1743" s="104"/>
      <c r="C1743" s="201"/>
      <c r="D1743" s="104"/>
      <c r="E1743" s="104"/>
      <c r="F1743" s="104"/>
      <c r="G1743" s="104"/>
      <c r="H1743" s="104"/>
    </row>
    <row r="1744" spans="1:8" ht="35.1" customHeight="1">
      <c r="A1744" s="211"/>
      <c r="B1744" s="104"/>
      <c r="C1744" s="201"/>
      <c r="D1744" s="104"/>
      <c r="E1744" s="104"/>
      <c r="F1744" s="104"/>
      <c r="G1744" s="104"/>
      <c r="H1744" s="104"/>
    </row>
    <row r="1745" spans="1:8" ht="35.1" customHeight="1">
      <c r="A1745" s="211"/>
      <c r="B1745" s="104"/>
      <c r="C1745" s="201"/>
      <c r="D1745" s="104"/>
      <c r="E1745" s="104"/>
      <c r="F1745" s="104"/>
      <c r="G1745" s="104"/>
      <c r="H1745" s="104"/>
    </row>
    <row r="1746" spans="1:8" ht="35.1" customHeight="1">
      <c r="A1746" s="211"/>
      <c r="B1746" s="104"/>
      <c r="C1746" s="201"/>
      <c r="D1746" s="104"/>
      <c r="E1746" s="104"/>
      <c r="F1746" s="104"/>
      <c r="G1746" s="104"/>
      <c r="H1746" s="104"/>
    </row>
    <row r="1747" spans="1:8" ht="35.1" customHeight="1">
      <c r="A1747" s="211"/>
      <c r="B1747" s="104"/>
      <c r="C1747" s="201"/>
      <c r="D1747" s="104"/>
      <c r="E1747" s="104"/>
      <c r="F1747" s="104"/>
      <c r="G1747" s="104"/>
      <c r="H1747" s="104"/>
    </row>
    <row r="1748" spans="1:8" ht="35.1" customHeight="1">
      <c r="A1748" s="211"/>
      <c r="B1748" s="104"/>
      <c r="C1748" s="201"/>
      <c r="D1748" s="104"/>
      <c r="E1748" s="104"/>
      <c r="F1748" s="104"/>
      <c r="G1748" s="104"/>
      <c r="H1748" s="104"/>
    </row>
    <row r="1749" spans="1:8" ht="35.1" customHeight="1">
      <c r="A1749" s="211"/>
      <c r="B1749" s="104"/>
      <c r="C1749" s="201"/>
      <c r="D1749" s="104"/>
      <c r="E1749" s="104"/>
      <c r="F1749" s="104"/>
      <c r="G1749" s="104"/>
      <c r="H1749" s="104"/>
    </row>
    <row r="1750" spans="1:8" ht="35.1" customHeight="1">
      <c r="A1750" s="211"/>
      <c r="B1750" s="104"/>
      <c r="C1750" s="201"/>
      <c r="D1750" s="104"/>
      <c r="E1750" s="104"/>
      <c r="F1750" s="104"/>
      <c r="G1750" s="104"/>
      <c r="H1750" s="104"/>
    </row>
    <row r="1751" spans="1:8" ht="35.1" customHeight="1">
      <c r="A1751" s="211"/>
      <c r="B1751" s="104"/>
      <c r="C1751" s="201"/>
      <c r="D1751" s="104"/>
      <c r="E1751" s="104"/>
      <c r="F1751" s="104"/>
      <c r="G1751" s="104"/>
      <c r="H1751" s="104"/>
    </row>
    <row r="1752" spans="1:8" ht="35.1" customHeight="1">
      <c r="A1752" s="211"/>
      <c r="B1752" s="104"/>
      <c r="C1752" s="201"/>
      <c r="D1752" s="104"/>
      <c r="E1752" s="104"/>
      <c r="F1752" s="104"/>
      <c r="G1752" s="104"/>
      <c r="H1752" s="104"/>
    </row>
    <row r="1753" spans="1:8" ht="35.1" customHeight="1">
      <c r="A1753" s="211"/>
      <c r="B1753" s="104"/>
      <c r="C1753" s="201"/>
      <c r="D1753" s="104"/>
      <c r="E1753" s="104"/>
      <c r="F1753" s="104"/>
      <c r="G1753" s="104"/>
      <c r="H1753" s="104"/>
    </row>
    <row r="1754" spans="1:8" ht="35.1" customHeight="1">
      <c r="A1754" s="211"/>
      <c r="B1754" s="104"/>
      <c r="C1754" s="201"/>
      <c r="D1754" s="104"/>
      <c r="E1754" s="104"/>
      <c r="F1754" s="104"/>
      <c r="G1754" s="104"/>
      <c r="H1754" s="104"/>
    </row>
    <row r="1755" spans="1:8" ht="35.1" customHeight="1">
      <c r="A1755" s="211"/>
      <c r="B1755" s="104"/>
      <c r="C1755" s="201"/>
      <c r="D1755" s="104"/>
      <c r="E1755" s="104"/>
      <c r="F1755" s="104"/>
      <c r="G1755" s="104"/>
      <c r="H1755" s="104"/>
    </row>
    <row r="1756" spans="1:8" ht="35.1" customHeight="1">
      <c r="A1756" s="211"/>
      <c r="B1756" s="104"/>
      <c r="C1756" s="201"/>
      <c r="D1756" s="104"/>
      <c r="E1756" s="104"/>
      <c r="F1756" s="104"/>
      <c r="G1756" s="104"/>
      <c r="H1756" s="104"/>
    </row>
    <row r="1757" spans="1:8" ht="35.1" customHeight="1">
      <c r="A1757" s="211"/>
      <c r="B1757" s="104"/>
      <c r="C1757" s="201"/>
      <c r="D1757" s="104"/>
      <c r="E1757" s="104"/>
      <c r="F1757" s="104"/>
      <c r="G1757" s="104"/>
      <c r="H1757" s="104"/>
    </row>
    <row r="1758" spans="1:8" ht="35.1" customHeight="1">
      <c r="A1758" s="211"/>
      <c r="B1758" s="104"/>
      <c r="C1758" s="201"/>
      <c r="D1758" s="104"/>
      <c r="E1758" s="104"/>
      <c r="F1758" s="104"/>
      <c r="G1758" s="104"/>
      <c r="H1758" s="104"/>
    </row>
    <row r="1759" spans="1:8" ht="35.1" customHeight="1">
      <c r="A1759" s="211"/>
      <c r="B1759" s="104"/>
      <c r="C1759" s="201"/>
      <c r="D1759" s="104"/>
      <c r="E1759" s="104"/>
      <c r="F1759" s="104"/>
      <c r="G1759" s="104"/>
      <c r="H1759" s="104"/>
    </row>
    <row r="1760" spans="1:8" ht="35.1" customHeight="1">
      <c r="A1760" s="211"/>
      <c r="B1760" s="104"/>
      <c r="C1760" s="201"/>
      <c r="D1760" s="104"/>
      <c r="E1760" s="104"/>
      <c r="F1760" s="104"/>
      <c r="G1760" s="104"/>
      <c r="H1760" s="104"/>
    </row>
    <row r="1761" spans="1:8" ht="35.1" customHeight="1">
      <c r="A1761" s="211"/>
      <c r="B1761" s="104"/>
      <c r="C1761" s="201"/>
      <c r="D1761" s="104"/>
      <c r="E1761" s="104"/>
      <c r="F1761" s="104"/>
      <c r="G1761" s="104"/>
      <c r="H1761" s="104"/>
    </row>
    <row r="1762" spans="1:8" ht="35.1" customHeight="1">
      <c r="A1762" s="211"/>
      <c r="B1762" s="104"/>
      <c r="C1762" s="201"/>
      <c r="D1762" s="104"/>
      <c r="E1762" s="104"/>
      <c r="F1762" s="104"/>
      <c r="G1762" s="104"/>
      <c r="H1762" s="104"/>
    </row>
    <row r="1763" spans="1:8" ht="35.1" customHeight="1">
      <c r="A1763" s="211"/>
      <c r="B1763" s="104"/>
      <c r="C1763" s="201"/>
      <c r="D1763" s="104"/>
      <c r="E1763" s="104"/>
      <c r="F1763" s="104"/>
      <c r="G1763" s="104"/>
      <c r="H1763" s="104"/>
    </row>
    <row r="1764" spans="1:8" ht="35.1" customHeight="1">
      <c r="A1764" s="211"/>
      <c r="B1764" s="104"/>
      <c r="C1764" s="201"/>
      <c r="D1764" s="104"/>
      <c r="E1764" s="104"/>
      <c r="F1764" s="104"/>
      <c r="G1764" s="104"/>
      <c r="H1764" s="104"/>
    </row>
    <row r="1765" spans="1:8" ht="35.1" customHeight="1">
      <c r="A1765" s="211"/>
      <c r="B1765" s="104"/>
      <c r="C1765" s="201"/>
      <c r="D1765" s="104"/>
      <c r="E1765" s="104"/>
      <c r="F1765" s="104"/>
      <c r="G1765" s="104"/>
      <c r="H1765" s="104"/>
    </row>
    <row r="1766" spans="1:8" ht="35.1" customHeight="1">
      <c r="A1766" s="211"/>
      <c r="B1766" s="104"/>
      <c r="C1766" s="201"/>
      <c r="D1766" s="104"/>
      <c r="E1766" s="104"/>
      <c r="F1766" s="104"/>
      <c r="G1766" s="104"/>
      <c r="H1766" s="104"/>
    </row>
    <row r="1767" spans="1:8" ht="35.1" customHeight="1">
      <c r="A1767" s="211"/>
      <c r="B1767" s="104"/>
      <c r="C1767" s="201"/>
      <c r="D1767" s="104"/>
      <c r="E1767" s="104"/>
      <c r="F1767" s="104"/>
      <c r="G1767" s="104"/>
      <c r="H1767" s="104"/>
    </row>
    <row r="1768" spans="1:8" ht="35.1" customHeight="1">
      <c r="A1768" s="211"/>
      <c r="B1768" s="104"/>
      <c r="C1768" s="201"/>
      <c r="D1768" s="104"/>
      <c r="E1768" s="104"/>
      <c r="F1768" s="104"/>
      <c r="G1768" s="104"/>
      <c r="H1768" s="104"/>
    </row>
    <row r="1769" spans="1:8" ht="35.1" customHeight="1">
      <c r="A1769" s="211"/>
      <c r="B1769" s="104"/>
      <c r="C1769" s="201"/>
      <c r="D1769" s="104"/>
      <c r="E1769" s="104"/>
      <c r="F1769" s="104"/>
      <c r="G1769" s="104"/>
      <c r="H1769" s="104"/>
    </row>
    <row r="1770" spans="1:8" ht="35.1" customHeight="1">
      <c r="A1770" s="211"/>
      <c r="B1770" s="104"/>
      <c r="C1770" s="201"/>
      <c r="D1770" s="104"/>
      <c r="E1770" s="104"/>
      <c r="F1770" s="104"/>
      <c r="G1770" s="104"/>
      <c r="H1770" s="104"/>
    </row>
    <row r="1771" spans="1:8" ht="35.1" customHeight="1">
      <c r="A1771" s="211"/>
      <c r="B1771" s="104"/>
      <c r="C1771" s="201"/>
      <c r="D1771" s="104"/>
      <c r="E1771" s="104"/>
      <c r="F1771" s="104"/>
      <c r="G1771" s="104"/>
      <c r="H1771" s="104"/>
    </row>
    <row r="1772" spans="1:8" ht="35.1" customHeight="1">
      <c r="A1772" s="211"/>
      <c r="B1772" s="104"/>
      <c r="C1772" s="201"/>
      <c r="D1772" s="104"/>
      <c r="E1772" s="104"/>
      <c r="F1772" s="104"/>
      <c r="G1772" s="104"/>
      <c r="H1772" s="104"/>
    </row>
    <row r="1773" spans="1:8" ht="35.1" customHeight="1">
      <c r="A1773" s="211"/>
      <c r="B1773" s="104"/>
      <c r="C1773" s="201"/>
      <c r="D1773" s="104"/>
      <c r="E1773" s="104"/>
      <c r="F1773" s="104"/>
      <c r="G1773" s="104"/>
      <c r="H1773" s="104"/>
    </row>
    <row r="1774" spans="1:8" ht="35.1" customHeight="1">
      <c r="A1774" s="211"/>
      <c r="B1774" s="104"/>
      <c r="C1774" s="201"/>
      <c r="D1774" s="104"/>
      <c r="E1774" s="104"/>
      <c r="F1774" s="104"/>
      <c r="G1774" s="104"/>
      <c r="H1774" s="104"/>
    </row>
    <row r="1775" spans="1:8" ht="35.1" customHeight="1">
      <c r="A1775" s="211"/>
      <c r="B1775" s="104"/>
      <c r="C1775" s="201"/>
      <c r="D1775" s="104"/>
      <c r="E1775" s="104"/>
      <c r="F1775" s="104"/>
      <c r="G1775" s="104"/>
      <c r="H1775" s="104"/>
    </row>
    <row r="1776" spans="1:8" ht="35.1" customHeight="1">
      <c r="A1776" s="211"/>
      <c r="B1776" s="104"/>
      <c r="C1776" s="201"/>
      <c r="D1776" s="104"/>
      <c r="E1776" s="104"/>
      <c r="F1776" s="104"/>
      <c r="G1776" s="104"/>
      <c r="H1776" s="104"/>
    </row>
    <row r="1777" spans="1:8" ht="35.1" customHeight="1">
      <c r="A1777" s="211"/>
      <c r="B1777" s="104"/>
      <c r="C1777" s="201"/>
      <c r="D1777" s="104"/>
      <c r="E1777" s="104"/>
      <c r="F1777" s="104"/>
      <c r="G1777" s="104"/>
      <c r="H1777" s="104"/>
    </row>
    <row r="1778" spans="1:8" ht="35.1" customHeight="1">
      <c r="A1778" s="211"/>
      <c r="B1778" s="104"/>
      <c r="C1778" s="201"/>
      <c r="D1778" s="104"/>
      <c r="E1778" s="104"/>
      <c r="F1778" s="104"/>
      <c r="G1778" s="104"/>
      <c r="H1778" s="104"/>
    </row>
    <row r="1779" spans="1:8" ht="35.1" customHeight="1">
      <c r="A1779" s="211"/>
      <c r="B1779" s="104"/>
      <c r="C1779" s="201"/>
      <c r="D1779" s="104"/>
      <c r="E1779" s="104"/>
      <c r="F1779" s="104"/>
      <c r="G1779" s="104"/>
      <c r="H1779" s="104"/>
    </row>
    <row r="1780" spans="1:8" ht="35.1" customHeight="1">
      <c r="A1780" s="211"/>
      <c r="B1780" s="104"/>
      <c r="C1780" s="201"/>
      <c r="D1780" s="104"/>
      <c r="E1780" s="104"/>
      <c r="F1780" s="104"/>
      <c r="G1780" s="104"/>
      <c r="H1780" s="104"/>
    </row>
    <row r="1781" spans="1:8" ht="35.1" customHeight="1">
      <c r="A1781" s="211"/>
      <c r="B1781" s="104"/>
      <c r="C1781" s="201"/>
      <c r="D1781" s="104"/>
      <c r="E1781" s="104"/>
      <c r="F1781" s="104"/>
      <c r="G1781" s="104"/>
      <c r="H1781" s="104"/>
    </row>
    <row r="1782" spans="1:8" ht="35.1" customHeight="1">
      <c r="A1782" s="211"/>
      <c r="B1782" s="104"/>
      <c r="C1782" s="201"/>
      <c r="D1782" s="104"/>
      <c r="E1782" s="104"/>
      <c r="F1782" s="104"/>
      <c r="G1782" s="104"/>
      <c r="H1782" s="104"/>
    </row>
    <row r="1783" spans="1:8" ht="35.1" customHeight="1">
      <c r="A1783" s="211"/>
      <c r="B1783" s="104"/>
      <c r="C1783" s="201"/>
      <c r="D1783" s="104"/>
      <c r="E1783" s="104"/>
      <c r="F1783" s="104"/>
      <c r="G1783" s="104"/>
      <c r="H1783" s="104"/>
    </row>
    <row r="1784" spans="1:8" ht="35.1" customHeight="1">
      <c r="A1784" s="211"/>
      <c r="B1784" s="104"/>
      <c r="C1784" s="201"/>
      <c r="D1784" s="104"/>
      <c r="E1784" s="104"/>
      <c r="F1784" s="104"/>
      <c r="G1784" s="104"/>
      <c r="H1784" s="104"/>
    </row>
    <row r="1785" spans="1:8" ht="35.1" customHeight="1">
      <c r="A1785" s="211"/>
      <c r="B1785" s="104"/>
      <c r="C1785" s="201"/>
      <c r="D1785" s="104"/>
      <c r="E1785" s="104"/>
      <c r="F1785" s="104"/>
      <c r="G1785" s="104"/>
      <c r="H1785" s="104"/>
    </row>
    <row r="1786" spans="1:8" ht="35.1" customHeight="1">
      <c r="A1786" s="211"/>
      <c r="B1786" s="104"/>
      <c r="C1786" s="201"/>
      <c r="D1786" s="104"/>
      <c r="E1786" s="104"/>
      <c r="F1786" s="104"/>
      <c r="G1786" s="104"/>
      <c r="H1786" s="104"/>
    </row>
    <row r="1787" spans="1:8" ht="35.1" customHeight="1">
      <c r="A1787" s="211"/>
      <c r="B1787" s="104"/>
      <c r="C1787" s="201"/>
      <c r="D1787" s="104"/>
      <c r="E1787" s="104"/>
      <c r="F1787" s="104"/>
      <c r="G1787" s="104"/>
      <c r="H1787" s="104"/>
    </row>
    <row r="1788" spans="1:8" ht="35.1" customHeight="1">
      <c r="A1788" s="211"/>
      <c r="B1788" s="104"/>
      <c r="C1788" s="201"/>
      <c r="D1788" s="104"/>
      <c r="E1788" s="104"/>
      <c r="F1788" s="104"/>
      <c r="G1788" s="104"/>
      <c r="H1788" s="104"/>
    </row>
    <row r="1789" spans="1:8" ht="35.1" customHeight="1">
      <c r="A1789" s="211"/>
      <c r="B1789" s="104"/>
      <c r="C1789" s="201"/>
      <c r="D1789" s="104"/>
      <c r="E1789" s="104"/>
      <c r="F1789" s="104"/>
      <c r="G1789" s="104"/>
      <c r="H1789" s="104"/>
    </row>
    <row r="1790" spans="1:8" ht="35.1" customHeight="1">
      <c r="A1790" s="211"/>
      <c r="B1790" s="104"/>
      <c r="C1790" s="201"/>
      <c r="D1790" s="104"/>
      <c r="E1790" s="104"/>
      <c r="F1790" s="104"/>
      <c r="G1790" s="104"/>
      <c r="H1790" s="104"/>
    </row>
    <row r="1791" spans="1:8" ht="35.1" customHeight="1">
      <c r="A1791" s="211"/>
      <c r="B1791" s="104"/>
      <c r="C1791" s="201"/>
      <c r="D1791" s="104"/>
      <c r="E1791" s="104"/>
      <c r="F1791" s="104"/>
      <c r="G1791" s="104"/>
      <c r="H1791" s="104"/>
    </row>
    <row r="1792" spans="1:8" ht="35.1" customHeight="1">
      <c r="A1792" s="211"/>
      <c r="B1792" s="104"/>
      <c r="C1792" s="201"/>
      <c r="D1792" s="104"/>
      <c r="E1792" s="104"/>
      <c r="F1792" s="104"/>
      <c r="G1792" s="104"/>
      <c r="H1792" s="104"/>
    </row>
    <row r="1793" spans="1:8" ht="35.1" customHeight="1">
      <c r="A1793" s="211"/>
      <c r="B1793" s="104"/>
      <c r="C1793" s="201"/>
      <c r="D1793" s="104"/>
      <c r="E1793" s="104"/>
      <c r="F1793" s="104"/>
      <c r="G1793" s="104"/>
      <c r="H1793" s="104"/>
    </row>
    <row r="1794" spans="1:8" ht="35.1" customHeight="1">
      <c r="A1794" s="211"/>
      <c r="B1794" s="104"/>
      <c r="C1794" s="201"/>
      <c r="D1794" s="104"/>
      <c r="E1794" s="104"/>
      <c r="F1794" s="104"/>
      <c r="G1794" s="104"/>
      <c r="H1794" s="104"/>
    </row>
    <row r="1795" spans="1:8" ht="35.1" customHeight="1">
      <c r="A1795" s="211"/>
      <c r="B1795" s="104"/>
      <c r="C1795" s="201"/>
      <c r="D1795" s="104"/>
      <c r="E1795" s="104"/>
      <c r="F1795" s="104"/>
      <c r="G1795" s="104"/>
      <c r="H1795" s="104"/>
    </row>
    <row r="1796" spans="1:8" ht="35.1" customHeight="1">
      <c r="A1796" s="211"/>
      <c r="B1796" s="104"/>
      <c r="C1796" s="201"/>
      <c r="D1796" s="104"/>
      <c r="E1796" s="104"/>
      <c r="F1796" s="104"/>
      <c r="G1796" s="104"/>
      <c r="H1796" s="104"/>
    </row>
    <row r="1797" spans="1:8" ht="35.1" customHeight="1">
      <c r="A1797" s="211"/>
      <c r="B1797" s="104"/>
      <c r="C1797" s="201"/>
      <c r="D1797" s="104"/>
      <c r="E1797" s="104"/>
      <c r="F1797" s="104"/>
      <c r="G1797" s="104"/>
      <c r="H1797" s="104"/>
    </row>
    <row r="1798" spans="1:8" ht="35.1" customHeight="1">
      <c r="A1798" s="211"/>
      <c r="B1798" s="104"/>
      <c r="C1798" s="201"/>
      <c r="D1798" s="104"/>
      <c r="E1798" s="104"/>
      <c r="F1798" s="104"/>
      <c r="G1798" s="104"/>
      <c r="H1798" s="104"/>
    </row>
  </sheetData>
  <mergeCells count="1">
    <mergeCell ref="B1:F1"/>
  </mergeCells>
  <pageMargins left="0.7" right="0.7" top="0.75" bottom="0.75" header="0.3" footer="0.3"/>
  <pageSetup paperSize="9" scale="49" orientation="portrait" horizontalDpi="1200" verticalDpi="12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78E48-2FFC-41B3-A92B-EDD82E47C312}">
  <sheetPr codeName="Sheet16">
    <pageSetUpPr fitToPage="1"/>
  </sheetPr>
  <dimension ref="A1:Z1798"/>
  <sheetViews>
    <sheetView view="pageBreakPreview" zoomScale="82" zoomScaleNormal="100" zoomScaleSheetLayoutView="82" workbookViewId="0">
      <selection activeCell="A10" sqref="A10:N51"/>
    </sheetView>
  </sheetViews>
  <sheetFormatPr defaultColWidth="9.140625" defaultRowHeight="35.1" customHeight="1"/>
  <cols>
    <col min="1" max="2" width="9.140625" style="173"/>
    <col min="3" max="3" width="18.42578125" style="173" customWidth="1"/>
    <col min="4" max="4" width="9.85546875" style="166" customWidth="1"/>
    <col min="5" max="5" width="74.85546875" style="161" bestFit="1" customWidth="1"/>
    <col min="6" max="6" width="7.7109375" style="166" customWidth="1"/>
    <col min="7" max="7" width="10.7109375" style="167" customWidth="1"/>
    <col min="8" max="8" width="10.140625" style="167" customWidth="1"/>
    <col min="9" max="9" width="10.7109375" style="167" customWidth="1"/>
    <col min="10" max="10" width="10.140625" style="167" customWidth="1"/>
    <col min="11" max="11" width="27" style="104" customWidth="1"/>
    <col min="12" max="12" width="12" style="104" customWidth="1"/>
    <col min="13" max="13" width="7.28515625" style="104" bestFit="1" customWidth="1"/>
    <col min="14" max="16384" width="9.140625" style="104"/>
  </cols>
  <sheetData>
    <row r="1" spans="1:26" ht="144.6" customHeight="1" thickBot="1">
      <c r="D1" s="806" t="s">
        <v>379</v>
      </c>
      <c r="E1" s="806"/>
      <c r="F1" s="806"/>
      <c r="G1" s="806"/>
      <c r="H1" s="806"/>
      <c r="I1" s="104"/>
      <c r="J1" s="104"/>
    </row>
    <row r="2" spans="1:26" ht="26.25" thickBot="1">
      <c r="A2" s="173" t="s">
        <v>380</v>
      </c>
      <c r="B2" s="173" t="s">
        <v>381</v>
      </c>
      <c r="C2" s="173" t="s">
        <v>341</v>
      </c>
      <c r="D2" s="174" t="s">
        <v>382</v>
      </c>
      <c r="E2" s="175" t="s">
        <v>26</v>
      </c>
      <c r="F2" s="176" t="s">
        <v>383</v>
      </c>
      <c r="G2" s="176" t="s">
        <v>654</v>
      </c>
      <c r="H2" s="177" t="s">
        <v>652</v>
      </c>
      <c r="I2" s="176" t="s">
        <v>662</v>
      </c>
      <c r="J2" s="177" t="s">
        <v>656</v>
      </c>
      <c r="L2" s="103"/>
      <c r="T2" s="106"/>
      <c r="U2" s="107"/>
      <c r="V2" s="107"/>
      <c r="W2" s="107"/>
      <c r="X2" s="107"/>
      <c r="Y2" s="107"/>
      <c r="Z2" s="107"/>
    </row>
    <row r="3" spans="1:26" ht="20.100000000000001" customHeight="1">
      <c r="D3" s="178" t="str">
        <f>"CH-0"&amp;ROW(C3)-2</f>
        <v>CH-01</v>
      </c>
      <c r="E3" s="179"/>
      <c r="F3" s="180"/>
      <c r="G3" s="181"/>
      <c r="H3" s="182" t="str">
        <f>IF(F3&lt;&gt;"",G3*F3,"")</f>
        <v/>
      </c>
      <c r="I3" s="181" t="str">
        <f>IF(G3&lt;&gt;"",IF(General!$F$12&lt;&gt;"",ROUNDUP((1-General!$F$12)*G3,0),G3),"")</f>
        <v/>
      </c>
      <c r="J3" s="182" t="str">
        <f>IFERROR(IF(H3&lt;&gt;"",I3*F3,""),H3)</f>
        <v/>
      </c>
      <c r="K3" s="183"/>
      <c r="L3" s="183"/>
      <c r="M3" s="183"/>
      <c r="N3" s="183"/>
    </row>
    <row r="4" spans="1:26" ht="20.100000000000001" customHeight="1">
      <c r="D4" s="184" t="str">
        <f t="shared" ref="D4:D52" si="0">"CH-0"&amp;ROW(C4)-2</f>
        <v>CH-02</v>
      </c>
      <c r="E4" s="185"/>
      <c r="F4" s="186"/>
      <c r="G4" s="133"/>
      <c r="H4" s="134" t="str">
        <f t="shared" ref="H4:H52" si="1">IF(F4&lt;&gt;"",G4*F4,"")</f>
        <v/>
      </c>
      <c r="I4" s="133" t="str">
        <f>IF(G4&lt;&gt;"",IF(General!$F$12&lt;&gt;"",ROUNDUP((1-General!$F$12)*G4,0),G4),"")</f>
        <v/>
      </c>
      <c r="J4" s="134" t="str">
        <f t="shared" ref="J4:J52" si="2">IFERROR(IF(H4&lt;&gt;"",I4*F4,""),H4)</f>
        <v/>
      </c>
      <c r="K4" s="183"/>
      <c r="L4" s="183"/>
      <c r="M4" s="183"/>
      <c r="N4" s="183"/>
    </row>
    <row r="5" spans="1:26" ht="20.100000000000001" customHeight="1">
      <c r="D5" s="187" t="str">
        <f t="shared" si="0"/>
        <v>CH-03</v>
      </c>
      <c r="E5" s="188"/>
      <c r="F5" s="189"/>
      <c r="G5" s="128"/>
      <c r="H5" s="129" t="str">
        <f t="shared" si="1"/>
        <v/>
      </c>
      <c r="I5" s="128" t="str">
        <f>IF(G5&lt;&gt;"",IF(General!$F$12&lt;&gt;"",ROUNDUP((1-General!$F$12)*G5,0),G5),"")</f>
        <v/>
      </c>
      <c r="J5" s="129" t="str">
        <f t="shared" si="2"/>
        <v/>
      </c>
      <c r="K5" s="183"/>
      <c r="L5" s="183"/>
      <c r="M5" s="183"/>
      <c r="N5" s="183"/>
    </row>
    <row r="6" spans="1:26" s="122" customFormat="1" ht="20.100000000000001" customHeight="1">
      <c r="A6" s="173"/>
      <c r="B6" s="173"/>
      <c r="C6" s="173"/>
      <c r="D6" s="184" t="str">
        <f t="shared" si="0"/>
        <v>CH-04</v>
      </c>
      <c r="E6" s="185"/>
      <c r="F6" s="186"/>
      <c r="G6" s="133"/>
      <c r="H6" s="134" t="str">
        <f t="shared" si="1"/>
        <v/>
      </c>
      <c r="I6" s="133" t="str">
        <f>IF(G6&lt;&gt;"",IF(General!$F$12&lt;&gt;"",ROUNDUP((1-General!$F$12)*G6,0),G6),"")</f>
        <v/>
      </c>
      <c r="J6" s="134" t="str">
        <f t="shared" si="2"/>
        <v/>
      </c>
      <c r="K6" s="183"/>
      <c r="L6" s="183"/>
      <c r="M6" s="183"/>
      <c r="N6" s="183"/>
      <c r="T6" s="106"/>
    </row>
    <row r="7" spans="1:26" s="122" customFormat="1" ht="20.100000000000001" customHeight="1">
      <c r="A7" s="173"/>
      <c r="B7" s="173"/>
      <c r="C7" s="173"/>
      <c r="D7" s="187" t="str">
        <f t="shared" si="0"/>
        <v>CH-05</v>
      </c>
      <c r="E7" s="188"/>
      <c r="F7" s="189"/>
      <c r="G7" s="128"/>
      <c r="H7" s="129" t="str">
        <f t="shared" si="1"/>
        <v/>
      </c>
      <c r="I7" s="128" t="str">
        <f>IF(G7&lt;&gt;"",IF(General!$F$12&lt;&gt;"",ROUNDUP((1-General!$F$12)*G7,0),G7),"")</f>
        <v/>
      </c>
      <c r="J7" s="129" t="str">
        <f t="shared" si="2"/>
        <v/>
      </c>
      <c r="K7" s="183"/>
      <c r="L7" s="183"/>
      <c r="M7" s="183"/>
      <c r="N7" s="183"/>
      <c r="T7" s="106"/>
    </row>
    <row r="8" spans="1:26" s="122" customFormat="1" ht="20.100000000000001" customHeight="1">
      <c r="A8" s="173"/>
      <c r="B8" s="173"/>
      <c r="C8" s="173"/>
      <c r="D8" s="184" t="str">
        <f t="shared" si="0"/>
        <v>CH-06</v>
      </c>
      <c r="E8" s="185"/>
      <c r="F8" s="186"/>
      <c r="G8" s="133"/>
      <c r="H8" s="134" t="str">
        <f t="shared" si="1"/>
        <v/>
      </c>
      <c r="I8" s="133" t="str">
        <f>IF(G8&lt;&gt;"",IF(General!$F$12&lt;&gt;"",ROUNDUP((1-General!$F$12)*G8,0),G8),"")</f>
        <v/>
      </c>
      <c r="J8" s="134" t="str">
        <f t="shared" si="2"/>
        <v/>
      </c>
      <c r="K8" s="183"/>
      <c r="L8" s="183"/>
      <c r="M8" s="183"/>
      <c r="N8" s="183"/>
      <c r="T8" s="106"/>
    </row>
    <row r="9" spans="1:26" s="122" customFormat="1" ht="20.100000000000001" customHeight="1">
      <c r="A9" s="173"/>
      <c r="B9" s="173"/>
      <c r="C9" s="173"/>
      <c r="D9" s="187" t="str">
        <f t="shared" si="0"/>
        <v>CH-07</v>
      </c>
      <c r="E9" s="188"/>
      <c r="F9" s="189"/>
      <c r="G9" s="128"/>
      <c r="H9" s="129" t="str">
        <f t="shared" si="1"/>
        <v/>
      </c>
      <c r="I9" s="128" t="str">
        <f>IF(G9&lt;&gt;"",IF(General!$F$12&lt;&gt;"",ROUNDUP((1-General!$F$12)*G9,0),G9),"")</f>
        <v/>
      </c>
      <c r="J9" s="129" t="str">
        <f t="shared" si="2"/>
        <v/>
      </c>
      <c r="K9" s="183"/>
      <c r="L9" s="183"/>
      <c r="M9" s="183"/>
      <c r="N9" s="183"/>
      <c r="T9" s="106"/>
    </row>
    <row r="10" spans="1:26" s="173" customFormat="1" ht="20.100000000000001" customHeight="1">
      <c r="D10" s="187" t="str">
        <f t="shared" ref="D10:D51" si="3">"CH-0"&amp;ROW(C10)-2</f>
        <v>CH-08</v>
      </c>
      <c r="E10" s="188"/>
      <c r="F10" s="189"/>
      <c r="G10" s="128"/>
      <c r="H10" s="129" t="str">
        <f t="shared" ref="H10:H51" si="4">IF(F10&lt;&gt;"",G10*F10,"")</f>
        <v/>
      </c>
      <c r="I10" s="128" t="str">
        <f>IF(G10&lt;&gt;"",IF(General!$F$12&lt;&gt;"",ROUNDUP((1-General!$F$12)*G10,0),G10),"")</f>
        <v/>
      </c>
      <c r="J10" s="129" t="str">
        <f t="shared" ref="J10:J51" si="5">IFERROR(IF(H10&lt;&gt;"",I10*F10,""),H10)</f>
        <v/>
      </c>
      <c r="K10" s="183"/>
      <c r="L10" s="183"/>
      <c r="M10" s="183"/>
      <c r="N10" s="183"/>
    </row>
    <row r="11" spans="1:26" s="173" customFormat="1" ht="20.100000000000001" customHeight="1">
      <c r="D11" s="187" t="str">
        <f t="shared" si="3"/>
        <v>CH-09</v>
      </c>
      <c r="E11" s="188"/>
      <c r="F11" s="189"/>
      <c r="G11" s="128"/>
      <c r="H11" s="129" t="str">
        <f t="shared" si="4"/>
        <v/>
      </c>
      <c r="I11" s="128" t="str">
        <f>IF(G11&lt;&gt;"",IF(General!$F$12&lt;&gt;"",ROUNDUP((1-General!$F$12)*G11,0),G11),"")</f>
        <v/>
      </c>
      <c r="J11" s="129" t="str">
        <f t="shared" si="5"/>
        <v/>
      </c>
      <c r="K11" s="183"/>
      <c r="L11" s="183"/>
      <c r="M11" s="183"/>
      <c r="N11" s="183"/>
    </row>
    <row r="12" spans="1:26" s="173" customFormat="1" ht="20.100000000000001" customHeight="1">
      <c r="D12" s="187" t="str">
        <f t="shared" si="3"/>
        <v>CH-010</v>
      </c>
      <c r="E12" s="188"/>
      <c r="F12" s="189"/>
      <c r="G12" s="128"/>
      <c r="H12" s="129" t="str">
        <f t="shared" si="4"/>
        <v/>
      </c>
      <c r="I12" s="128" t="str">
        <f>IF(G12&lt;&gt;"",IF(General!$F$12&lt;&gt;"",ROUNDUP((1-General!$F$12)*G12,0),G12),"")</f>
        <v/>
      </c>
      <c r="J12" s="129" t="str">
        <f t="shared" si="5"/>
        <v/>
      </c>
      <c r="K12" s="183"/>
      <c r="L12" s="183"/>
      <c r="M12" s="183"/>
      <c r="N12" s="183"/>
    </row>
    <row r="13" spans="1:26" s="173" customFormat="1" ht="20.100000000000001" customHeight="1">
      <c r="D13" s="187" t="str">
        <f t="shared" si="3"/>
        <v>CH-011</v>
      </c>
      <c r="E13" s="188"/>
      <c r="F13" s="189"/>
      <c r="G13" s="128"/>
      <c r="H13" s="129" t="str">
        <f t="shared" si="4"/>
        <v/>
      </c>
      <c r="I13" s="128" t="str">
        <f>IF(G13&lt;&gt;"",IF(General!$F$12&lt;&gt;"",ROUNDUP((1-General!$F$12)*G13,0),G13),"")</f>
        <v/>
      </c>
      <c r="J13" s="129" t="str">
        <f t="shared" si="5"/>
        <v/>
      </c>
      <c r="K13" s="183"/>
      <c r="L13" s="183"/>
      <c r="M13" s="183"/>
      <c r="N13" s="183"/>
    </row>
    <row r="14" spans="1:26" s="173" customFormat="1" ht="20.100000000000001" customHeight="1">
      <c r="D14" s="187" t="str">
        <f t="shared" si="3"/>
        <v>CH-012</v>
      </c>
      <c r="E14" s="188"/>
      <c r="F14" s="189"/>
      <c r="G14" s="128"/>
      <c r="H14" s="129" t="str">
        <f t="shared" si="4"/>
        <v/>
      </c>
      <c r="I14" s="128" t="str">
        <f>IF(G14&lt;&gt;"",IF(General!$F$12&lt;&gt;"",ROUNDUP((1-General!$F$12)*G14,0),G14),"")</f>
        <v/>
      </c>
      <c r="J14" s="129" t="str">
        <f t="shared" si="5"/>
        <v/>
      </c>
      <c r="K14" s="183"/>
      <c r="L14" s="183"/>
      <c r="M14" s="183"/>
      <c r="N14" s="183"/>
    </row>
    <row r="15" spans="1:26" s="173" customFormat="1" ht="20.100000000000001" customHeight="1">
      <c r="D15" s="187" t="str">
        <f t="shared" si="3"/>
        <v>CH-013</v>
      </c>
      <c r="E15" s="188"/>
      <c r="F15" s="189"/>
      <c r="G15" s="128"/>
      <c r="H15" s="129" t="str">
        <f t="shared" si="4"/>
        <v/>
      </c>
      <c r="I15" s="128" t="str">
        <f>IF(G15&lt;&gt;"",IF(General!$F$12&lt;&gt;"",ROUNDUP((1-General!$F$12)*G15,0),G15),"")</f>
        <v/>
      </c>
      <c r="J15" s="129" t="str">
        <f t="shared" si="5"/>
        <v/>
      </c>
      <c r="K15" s="183"/>
      <c r="L15" s="183"/>
      <c r="M15" s="183"/>
      <c r="N15" s="183"/>
    </row>
    <row r="16" spans="1:26" s="173" customFormat="1" ht="20.100000000000001" customHeight="1">
      <c r="D16" s="187" t="str">
        <f t="shared" si="3"/>
        <v>CH-014</v>
      </c>
      <c r="E16" s="188"/>
      <c r="F16" s="189"/>
      <c r="G16" s="128"/>
      <c r="H16" s="129" t="str">
        <f t="shared" si="4"/>
        <v/>
      </c>
      <c r="I16" s="128" t="str">
        <f>IF(G16&lt;&gt;"",IF(General!$F$12&lt;&gt;"",ROUNDUP((1-General!$F$12)*G16,0),G16),"")</f>
        <v/>
      </c>
      <c r="J16" s="129" t="str">
        <f t="shared" si="5"/>
        <v/>
      </c>
      <c r="K16" s="183"/>
      <c r="L16" s="183"/>
      <c r="M16" s="183"/>
      <c r="N16" s="183"/>
    </row>
    <row r="17" spans="4:14" s="173" customFormat="1" ht="20.100000000000001" customHeight="1">
      <c r="D17" s="187" t="str">
        <f t="shared" si="3"/>
        <v>CH-015</v>
      </c>
      <c r="E17" s="188"/>
      <c r="F17" s="189"/>
      <c r="G17" s="128"/>
      <c r="H17" s="129" t="str">
        <f t="shared" si="4"/>
        <v/>
      </c>
      <c r="I17" s="128" t="str">
        <f>IF(G17&lt;&gt;"",IF(General!$F$12&lt;&gt;"",ROUNDUP((1-General!$F$12)*G17,0),G17),"")</f>
        <v/>
      </c>
      <c r="J17" s="129" t="str">
        <f t="shared" si="5"/>
        <v/>
      </c>
      <c r="K17" s="183"/>
      <c r="L17" s="183"/>
      <c r="M17" s="183"/>
      <c r="N17" s="183"/>
    </row>
    <row r="18" spans="4:14" s="173" customFormat="1" ht="20.100000000000001" customHeight="1">
      <c r="D18" s="187" t="str">
        <f t="shared" si="3"/>
        <v>CH-016</v>
      </c>
      <c r="E18" s="188"/>
      <c r="F18" s="189"/>
      <c r="G18" s="128"/>
      <c r="H18" s="129" t="str">
        <f t="shared" si="4"/>
        <v/>
      </c>
      <c r="I18" s="128" t="str">
        <f>IF(G18&lt;&gt;"",IF(General!$F$12&lt;&gt;"",ROUNDUP((1-General!$F$12)*G18,0),G18),"")</f>
        <v/>
      </c>
      <c r="J18" s="129" t="str">
        <f t="shared" si="5"/>
        <v/>
      </c>
      <c r="K18" s="183"/>
      <c r="L18" s="183"/>
      <c r="M18" s="183"/>
      <c r="N18" s="183"/>
    </row>
    <row r="19" spans="4:14" s="173" customFormat="1" ht="20.100000000000001" customHeight="1">
      <c r="D19" s="187" t="str">
        <f t="shared" si="3"/>
        <v>CH-017</v>
      </c>
      <c r="E19" s="188"/>
      <c r="F19" s="189"/>
      <c r="G19" s="128"/>
      <c r="H19" s="129" t="str">
        <f t="shared" si="4"/>
        <v/>
      </c>
      <c r="I19" s="128" t="str">
        <f>IF(G19&lt;&gt;"",IF(General!$F$12&lt;&gt;"",ROUNDUP((1-General!$F$12)*G19,0),G19),"")</f>
        <v/>
      </c>
      <c r="J19" s="129" t="str">
        <f t="shared" si="5"/>
        <v/>
      </c>
      <c r="K19" s="183"/>
      <c r="L19" s="183"/>
      <c r="M19" s="183"/>
      <c r="N19" s="183"/>
    </row>
    <row r="20" spans="4:14" s="173" customFormat="1" ht="20.100000000000001" customHeight="1">
      <c r="D20" s="187" t="str">
        <f t="shared" si="3"/>
        <v>CH-018</v>
      </c>
      <c r="E20" s="188"/>
      <c r="F20" s="189"/>
      <c r="G20" s="128"/>
      <c r="H20" s="129" t="str">
        <f t="shared" si="4"/>
        <v/>
      </c>
      <c r="I20" s="128" t="str">
        <f>IF(G20&lt;&gt;"",IF(General!$F$12&lt;&gt;"",ROUNDUP((1-General!$F$12)*G20,0),G20),"")</f>
        <v/>
      </c>
      <c r="J20" s="129" t="str">
        <f t="shared" si="5"/>
        <v/>
      </c>
      <c r="K20" s="183"/>
      <c r="L20" s="183"/>
      <c r="M20" s="183"/>
      <c r="N20" s="183"/>
    </row>
    <row r="21" spans="4:14" s="173" customFormat="1" ht="20.100000000000001" customHeight="1">
      <c r="D21" s="187" t="str">
        <f t="shared" si="3"/>
        <v>CH-019</v>
      </c>
      <c r="E21" s="188"/>
      <c r="F21" s="189"/>
      <c r="G21" s="128"/>
      <c r="H21" s="129" t="str">
        <f t="shared" si="4"/>
        <v/>
      </c>
      <c r="I21" s="128" t="str">
        <f>IF(G21&lt;&gt;"",IF(General!$F$12&lt;&gt;"",ROUNDUP((1-General!$F$12)*G21,0),G21),"")</f>
        <v/>
      </c>
      <c r="J21" s="129" t="str">
        <f t="shared" si="5"/>
        <v/>
      </c>
      <c r="K21" s="183"/>
      <c r="L21" s="183"/>
      <c r="M21" s="183"/>
      <c r="N21" s="183"/>
    </row>
    <row r="22" spans="4:14" s="173" customFormat="1" ht="20.100000000000001" customHeight="1">
      <c r="D22" s="187" t="str">
        <f t="shared" si="3"/>
        <v>CH-020</v>
      </c>
      <c r="E22" s="188"/>
      <c r="F22" s="189"/>
      <c r="G22" s="128"/>
      <c r="H22" s="129" t="str">
        <f t="shared" si="4"/>
        <v/>
      </c>
      <c r="I22" s="128" t="str">
        <f>IF(G22&lt;&gt;"",IF(General!$F$12&lt;&gt;"",ROUNDUP((1-General!$F$12)*G22,0),G22),"")</f>
        <v/>
      </c>
      <c r="J22" s="129" t="str">
        <f t="shared" si="5"/>
        <v/>
      </c>
      <c r="K22" s="183"/>
      <c r="L22" s="183"/>
      <c r="M22" s="183"/>
      <c r="N22" s="183"/>
    </row>
    <row r="23" spans="4:14" s="173" customFormat="1" ht="20.100000000000001" customHeight="1">
      <c r="D23" s="187" t="str">
        <f t="shared" si="3"/>
        <v>CH-021</v>
      </c>
      <c r="E23" s="188"/>
      <c r="F23" s="189"/>
      <c r="G23" s="128"/>
      <c r="H23" s="129" t="str">
        <f t="shared" si="4"/>
        <v/>
      </c>
      <c r="I23" s="128" t="str">
        <f>IF(G23&lt;&gt;"",IF(General!$F$12&lt;&gt;"",ROUNDUP((1-General!$F$12)*G23,0),G23),"")</f>
        <v/>
      </c>
      <c r="J23" s="129" t="str">
        <f t="shared" si="5"/>
        <v/>
      </c>
      <c r="K23" s="183"/>
      <c r="L23" s="183"/>
      <c r="M23" s="183"/>
      <c r="N23" s="183"/>
    </row>
    <row r="24" spans="4:14" s="173" customFormat="1" ht="20.100000000000001" customHeight="1">
      <c r="D24" s="187" t="str">
        <f t="shared" si="3"/>
        <v>CH-022</v>
      </c>
      <c r="E24" s="188"/>
      <c r="F24" s="189"/>
      <c r="G24" s="128"/>
      <c r="H24" s="129" t="str">
        <f t="shared" si="4"/>
        <v/>
      </c>
      <c r="I24" s="128" t="str">
        <f>IF(G24&lt;&gt;"",IF(General!$F$12&lt;&gt;"",ROUNDUP((1-General!$F$12)*G24,0),G24),"")</f>
        <v/>
      </c>
      <c r="J24" s="129" t="str">
        <f t="shared" si="5"/>
        <v/>
      </c>
      <c r="K24" s="183"/>
      <c r="L24" s="183"/>
      <c r="M24" s="183"/>
      <c r="N24" s="183"/>
    </row>
    <row r="25" spans="4:14" s="173" customFormat="1" ht="20.100000000000001" customHeight="1">
      <c r="D25" s="187" t="str">
        <f t="shared" si="3"/>
        <v>CH-023</v>
      </c>
      <c r="E25" s="188"/>
      <c r="F25" s="189"/>
      <c r="G25" s="128"/>
      <c r="H25" s="129" t="str">
        <f t="shared" si="4"/>
        <v/>
      </c>
      <c r="I25" s="128" t="str">
        <f>IF(G25&lt;&gt;"",IF(General!$F$12&lt;&gt;"",ROUNDUP((1-General!$F$12)*G25,0),G25),"")</f>
        <v/>
      </c>
      <c r="J25" s="129" t="str">
        <f t="shared" si="5"/>
        <v/>
      </c>
      <c r="K25" s="183"/>
      <c r="L25" s="183"/>
      <c r="M25" s="183"/>
      <c r="N25" s="183"/>
    </row>
    <row r="26" spans="4:14" s="173" customFormat="1" ht="20.100000000000001" customHeight="1">
      <c r="D26" s="187" t="str">
        <f t="shared" si="3"/>
        <v>CH-024</v>
      </c>
      <c r="E26" s="188"/>
      <c r="F26" s="189"/>
      <c r="G26" s="128"/>
      <c r="H26" s="129" t="str">
        <f t="shared" si="4"/>
        <v/>
      </c>
      <c r="I26" s="128" t="str">
        <f>IF(G26&lt;&gt;"",IF(General!$F$12&lt;&gt;"",ROUNDUP((1-General!$F$12)*G26,0),G26),"")</f>
        <v/>
      </c>
      <c r="J26" s="129" t="str">
        <f t="shared" si="5"/>
        <v/>
      </c>
      <c r="K26" s="183"/>
      <c r="L26" s="183"/>
      <c r="M26" s="183"/>
      <c r="N26" s="183"/>
    </row>
    <row r="27" spans="4:14" s="173" customFormat="1" ht="20.100000000000001" customHeight="1">
      <c r="D27" s="187" t="str">
        <f t="shared" si="3"/>
        <v>CH-025</v>
      </c>
      <c r="E27" s="188"/>
      <c r="F27" s="189"/>
      <c r="G27" s="128"/>
      <c r="H27" s="129" t="str">
        <f t="shared" si="4"/>
        <v/>
      </c>
      <c r="I27" s="128" t="str">
        <f>IF(G27&lt;&gt;"",IF(General!$F$12&lt;&gt;"",ROUNDUP((1-General!$F$12)*G27,0),G27),"")</f>
        <v/>
      </c>
      <c r="J27" s="129" t="str">
        <f t="shared" si="5"/>
        <v/>
      </c>
      <c r="K27" s="183"/>
      <c r="L27" s="183"/>
      <c r="M27" s="183"/>
      <c r="N27" s="183"/>
    </row>
    <row r="28" spans="4:14" s="173" customFormat="1" ht="20.100000000000001" customHeight="1">
      <c r="D28" s="187" t="str">
        <f t="shared" si="3"/>
        <v>CH-026</v>
      </c>
      <c r="E28" s="188"/>
      <c r="F28" s="189"/>
      <c r="G28" s="128"/>
      <c r="H28" s="129" t="str">
        <f t="shared" si="4"/>
        <v/>
      </c>
      <c r="I28" s="128" t="str">
        <f>IF(G28&lt;&gt;"",IF(General!$F$12&lt;&gt;"",ROUNDUP((1-General!$F$12)*G28,0),G28),"")</f>
        <v/>
      </c>
      <c r="J28" s="129" t="str">
        <f t="shared" si="5"/>
        <v/>
      </c>
      <c r="K28" s="183"/>
      <c r="L28" s="183"/>
      <c r="M28" s="183"/>
      <c r="N28" s="183"/>
    </row>
    <row r="29" spans="4:14" s="173" customFormat="1" ht="20.100000000000001" customHeight="1">
      <c r="D29" s="187" t="str">
        <f t="shared" si="3"/>
        <v>CH-027</v>
      </c>
      <c r="E29" s="188"/>
      <c r="F29" s="189"/>
      <c r="G29" s="128"/>
      <c r="H29" s="129" t="str">
        <f t="shared" si="4"/>
        <v/>
      </c>
      <c r="I29" s="128" t="str">
        <f>IF(G29&lt;&gt;"",IF(General!$F$12&lt;&gt;"",ROUNDUP((1-General!$F$12)*G29,0),G29),"")</f>
        <v/>
      </c>
      <c r="J29" s="129" t="str">
        <f t="shared" si="5"/>
        <v/>
      </c>
      <c r="K29" s="183"/>
      <c r="L29" s="183"/>
      <c r="M29" s="183"/>
      <c r="N29" s="183"/>
    </row>
    <row r="30" spans="4:14" s="173" customFormat="1" ht="20.100000000000001" customHeight="1">
      <c r="D30" s="187" t="str">
        <f t="shared" si="3"/>
        <v>CH-028</v>
      </c>
      <c r="E30" s="188"/>
      <c r="F30" s="189"/>
      <c r="G30" s="128"/>
      <c r="H30" s="129" t="str">
        <f t="shared" si="4"/>
        <v/>
      </c>
      <c r="I30" s="128" t="str">
        <f>IF(G30&lt;&gt;"",IF(General!$F$12&lt;&gt;"",ROUNDUP((1-General!$F$12)*G30,0),G30),"")</f>
        <v/>
      </c>
      <c r="J30" s="129" t="str">
        <f t="shared" si="5"/>
        <v/>
      </c>
      <c r="K30" s="183"/>
      <c r="L30" s="183"/>
      <c r="M30" s="183"/>
      <c r="N30" s="183"/>
    </row>
    <row r="31" spans="4:14" s="173" customFormat="1" ht="20.100000000000001" customHeight="1">
      <c r="D31" s="187" t="str">
        <f t="shared" si="3"/>
        <v>CH-029</v>
      </c>
      <c r="E31" s="188"/>
      <c r="F31" s="189"/>
      <c r="G31" s="128"/>
      <c r="H31" s="129" t="str">
        <f t="shared" si="4"/>
        <v/>
      </c>
      <c r="I31" s="128" t="str">
        <f>IF(G31&lt;&gt;"",IF(General!$F$12&lt;&gt;"",ROUNDUP((1-General!$F$12)*G31,0),G31),"")</f>
        <v/>
      </c>
      <c r="J31" s="129" t="str">
        <f t="shared" si="5"/>
        <v/>
      </c>
      <c r="K31" s="183"/>
      <c r="L31" s="183"/>
      <c r="M31" s="183"/>
      <c r="N31" s="183"/>
    </row>
    <row r="32" spans="4:14" s="173" customFormat="1" ht="20.100000000000001" customHeight="1">
      <c r="D32" s="187" t="str">
        <f t="shared" si="3"/>
        <v>CH-030</v>
      </c>
      <c r="E32" s="188"/>
      <c r="F32" s="189"/>
      <c r="G32" s="128"/>
      <c r="H32" s="129" t="str">
        <f t="shared" si="4"/>
        <v/>
      </c>
      <c r="I32" s="128" t="str">
        <f>IF(G32&lt;&gt;"",IF(General!$F$12&lt;&gt;"",ROUNDUP((1-General!$F$12)*G32,0),G32),"")</f>
        <v/>
      </c>
      <c r="J32" s="129" t="str">
        <f t="shared" si="5"/>
        <v/>
      </c>
      <c r="K32" s="183"/>
      <c r="L32" s="183"/>
      <c r="M32" s="183"/>
      <c r="N32" s="183"/>
    </row>
    <row r="33" spans="4:14" s="173" customFormat="1" ht="20.100000000000001" customHeight="1">
      <c r="D33" s="187" t="str">
        <f t="shared" si="3"/>
        <v>CH-031</v>
      </c>
      <c r="E33" s="188"/>
      <c r="F33" s="189"/>
      <c r="G33" s="128"/>
      <c r="H33" s="129" t="str">
        <f t="shared" si="4"/>
        <v/>
      </c>
      <c r="I33" s="128" t="str">
        <f>IF(G33&lt;&gt;"",IF(General!$F$12&lt;&gt;"",ROUNDUP((1-General!$F$12)*G33,0),G33),"")</f>
        <v/>
      </c>
      <c r="J33" s="129" t="str">
        <f t="shared" si="5"/>
        <v/>
      </c>
      <c r="K33" s="183"/>
      <c r="L33" s="183"/>
      <c r="M33" s="183"/>
      <c r="N33" s="183"/>
    </row>
    <row r="34" spans="4:14" s="173" customFormat="1" ht="20.100000000000001" customHeight="1">
      <c r="D34" s="187" t="str">
        <f t="shared" si="3"/>
        <v>CH-032</v>
      </c>
      <c r="E34" s="188"/>
      <c r="F34" s="189"/>
      <c r="G34" s="128"/>
      <c r="H34" s="129" t="str">
        <f t="shared" si="4"/>
        <v/>
      </c>
      <c r="I34" s="128" t="str">
        <f>IF(G34&lt;&gt;"",IF(General!$F$12&lt;&gt;"",ROUNDUP((1-General!$F$12)*G34,0),G34),"")</f>
        <v/>
      </c>
      <c r="J34" s="129" t="str">
        <f t="shared" si="5"/>
        <v/>
      </c>
      <c r="K34" s="183"/>
      <c r="L34" s="183"/>
      <c r="M34" s="183"/>
      <c r="N34" s="183"/>
    </row>
    <row r="35" spans="4:14" s="173" customFormat="1" ht="20.100000000000001" customHeight="1">
      <c r="D35" s="187" t="str">
        <f t="shared" si="3"/>
        <v>CH-033</v>
      </c>
      <c r="E35" s="188"/>
      <c r="F35" s="189"/>
      <c r="G35" s="128"/>
      <c r="H35" s="129" t="str">
        <f t="shared" si="4"/>
        <v/>
      </c>
      <c r="I35" s="128" t="str">
        <f>IF(G35&lt;&gt;"",IF(General!$F$12&lt;&gt;"",ROUNDUP((1-General!$F$12)*G35,0),G35),"")</f>
        <v/>
      </c>
      <c r="J35" s="129" t="str">
        <f t="shared" si="5"/>
        <v/>
      </c>
      <c r="K35" s="183"/>
      <c r="L35" s="183"/>
      <c r="M35" s="183"/>
      <c r="N35" s="183"/>
    </row>
    <row r="36" spans="4:14" s="173" customFormat="1" ht="20.100000000000001" customHeight="1">
      <c r="D36" s="187" t="str">
        <f t="shared" si="3"/>
        <v>CH-034</v>
      </c>
      <c r="E36" s="188"/>
      <c r="F36" s="189"/>
      <c r="G36" s="128"/>
      <c r="H36" s="129" t="str">
        <f t="shared" si="4"/>
        <v/>
      </c>
      <c r="I36" s="128" t="str">
        <f>IF(G36&lt;&gt;"",IF(General!$F$12&lt;&gt;"",ROUNDUP((1-General!$F$12)*G36,0),G36),"")</f>
        <v/>
      </c>
      <c r="J36" s="129" t="str">
        <f t="shared" si="5"/>
        <v/>
      </c>
      <c r="K36" s="183"/>
      <c r="L36" s="183"/>
      <c r="M36" s="183"/>
      <c r="N36" s="183"/>
    </row>
    <row r="37" spans="4:14" s="173" customFormat="1" ht="20.100000000000001" customHeight="1">
      <c r="D37" s="187" t="str">
        <f t="shared" si="3"/>
        <v>CH-035</v>
      </c>
      <c r="E37" s="188"/>
      <c r="F37" s="189"/>
      <c r="G37" s="128"/>
      <c r="H37" s="129" t="str">
        <f t="shared" si="4"/>
        <v/>
      </c>
      <c r="I37" s="128" t="str">
        <f>IF(G37&lt;&gt;"",IF(General!$F$12&lt;&gt;"",ROUNDUP((1-General!$F$12)*G37,0),G37),"")</f>
        <v/>
      </c>
      <c r="J37" s="129" t="str">
        <f t="shared" si="5"/>
        <v/>
      </c>
      <c r="K37" s="183"/>
      <c r="L37" s="183"/>
      <c r="M37" s="183"/>
      <c r="N37" s="183"/>
    </row>
    <row r="38" spans="4:14" s="173" customFormat="1" ht="20.100000000000001" customHeight="1">
      <c r="D38" s="187" t="str">
        <f t="shared" si="3"/>
        <v>CH-036</v>
      </c>
      <c r="E38" s="188"/>
      <c r="F38" s="189"/>
      <c r="G38" s="128"/>
      <c r="H38" s="129" t="str">
        <f t="shared" si="4"/>
        <v/>
      </c>
      <c r="I38" s="128" t="str">
        <f>IF(G38&lt;&gt;"",IF(General!$F$12&lt;&gt;"",ROUNDUP((1-General!$F$12)*G38,0),G38),"")</f>
        <v/>
      </c>
      <c r="J38" s="129" t="str">
        <f t="shared" si="5"/>
        <v/>
      </c>
      <c r="K38" s="183"/>
      <c r="L38" s="183"/>
      <c r="M38" s="183"/>
      <c r="N38" s="183"/>
    </row>
    <row r="39" spans="4:14" s="173" customFormat="1" ht="20.100000000000001" customHeight="1">
      <c r="D39" s="187" t="str">
        <f t="shared" si="3"/>
        <v>CH-037</v>
      </c>
      <c r="E39" s="188"/>
      <c r="F39" s="189"/>
      <c r="G39" s="128"/>
      <c r="H39" s="129" t="str">
        <f t="shared" si="4"/>
        <v/>
      </c>
      <c r="I39" s="128" t="str">
        <f>IF(G39&lt;&gt;"",IF(General!$F$12&lt;&gt;"",ROUNDUP((1-General!$F$12)*G39,0),G39),"")</f>
        <v/>
      </c>
      <c r="J39" s="129" t="str">
        <f t="shared" si="5"/>
        <v/>
      </c>
      <c r="K39" s="183"/>
      <c r="L39" s="183"/>
      <c r="M39" s="183"/>
      <c r="N39" s="183"/>
    </row>
    <row r="40" spans="4:14" s="173" customFormat="1" ht="20.100000000000001" customHeight="1">
      <c r="D40" s="187" t="str">
        <f t="shared" si="3"/>
        <v>CH-038</v>
      </c>
      <c r="E40" s="188"/>
      <c r="F40" s="189"/>
      <c r="G40" s="128"/>
      <c r="H40" s="129" t="str">
        <f t="shared" si="4"/>
        <v/>
      </c>
      <c r="I40" s="128" t="str">
        <f>IF(G40&lt;&gt;"",IF(General!$F$12&lt;&gt;"",ROUNDUP((1-General!$F$12)*G40,0),G40),"")</f>
        <v/>
      </c>
      <c r="J40" s="129" t="str">
        <f t="shared" si="5"/>
        <v/>
      </c>
      <c r="K40" s="183"/>
      <c r="L40" s="183"/>
      <c r="M40" s="183"/>
      <c r="N40" s="183"/>
    </row>
    <row r="41" spans="4:14" s="173" customFormat="1" ht="20.100000000000001" customHeight="1">
      <c r="D41" s="187" t="str">
        <f t="shared" si="3"/>
        <v>CH-039</v>
      </c>
      <c r="E41" s="188"/>
      <c r="F41" s="189"/>
      <c r="G41" s="128"/>
      <c r="H41" s="129" t="str">
        <f t="shared" si="4"/>
        <v/>
      </c>
      <c r="I41" s="128" t="str">
        <f>IF(G41&lt;&gt;"",IF(General!$F$12&lt;&gt;"",ROUNDUP((1-General!$F$12)*G41,0),G41),"")</f>
        <v/>
      </c>
      <c r="J41" s="129" t="str">
        <f t="shared" si="5"/>
        <v/>
      </c>
      <c r="K41" s="183"/>
      <c r="L41" s="183"/>
      <c r="M41" s="183"/>
      <c r="N41" s="183"/>
    </row>
    <row r="42" spans="4:14" s="173" customFormat="1" ht="20.100000000000001" customHeight="1">
      <c r="D42" s="187" t="str">
        <f t="shared" si="3"/>
        <v>CH-040</v>
      </c>
      <c r="E42" s="188"/>
      <c r="F42" s="189"/>
      <c r="G42" s="128"/>
      <c r="H42" s="129" t="str">
        <f t="shared" si="4"/>
        <v/>
      </c>
      <c r="I42" s="128" t="str">
        <f>IF(G42&lt;&gt;"",IF(General!$F$12&lt;&gt;"",ROUNDUP((1-General!$F$12)*G42,0),G42),"")</f>
        <v/>
      </c>
      <c r="J42" s="129" t="str">
        <f t="shared" si="5"/>
        <v/>
      </c>
      <c r="K42" s="183"/>
      <c r="L42" s="183"/>
      <c r="M42" s="183"/>
      <c r="N42" s="183"/>
    </row>
    <row r="43" spans="4:14" s="173" customFormat="1" ht="20.100000000000001" customHeight="1">
      <c r="D43" s="187" t="str">
        <f t="shared" si="3"/>
        <v>CH-041</v>
      </c>
      <c r="E43" s="188"/>
      <c r="F43" s="189"/>
      <c r="G43" s="128"/>
      <c r="H43" s="129" t="str">
        <f t="shared" si="4"/>
        <v/>
      </c>
      <c r="I43" s="128" t="str">
        <f>IF(G43&lt;&gt;"",IF(General!$F$12&lt;&gt;"",ROUNDUP((1-General!$F$12)*G43,0),G43),"")</f>
        <v/>
      </c>
      <c r="J43" s="129" t="str">
        <f t="shared" si="5"/>
        <v/>
      </c>
      <c r="K43" s="183"/>
      <c r="L43" s="183"/>
      <c r="M43" s="183"/>
      <c r="N43" s="183"/>
    </row>
    <row r="44" spans="4:14" s="173" customFormat="1" ht="20.100000000000001" customHeight="1">
      <c r="D44" s="187" t="str">
        <f t="shared" si="3"/>
        <v>CH-042</v>
      </c>
      <c r="E44" s="188"/>
      <c r="F44" s="189"/>
      <c r="G44" s="128"/>
      <c r="H44" s="129" t="str">
        <f t="shared" si="4"/>
        <v/>
      </c>
      <c r="I44" s="128" t="str">
        <f>IF(G44&lt;&gt;"",IF(General!$F$12&lt;&gt;"",ROUNDUP((1-General!$F$12)*G44,0),G44),"")</f>
        <v/>
      </c>
      <c r="J44" s="129" t="str">
        <f t="shared" si="5"/>
        <v/>
      </c>
      <c r="K44" s="183"/>
      <c r="L44" s="183"/>
      <c r="M44" s="183"/>
      <c r="N44" s="183"/>
    </row>
    <row r="45" spans="4:14" s="173" customFormat="1" ht="20.100000000000001" customHeight="1">
      <c r="D45" s="187" t="str">
        <f t="shared" si="3"/>
        <v>CH-043</v>
      </c>
      <c r="E45" s="188"/>
      <c r="F45" s="189"/>
      <c r="G45" s="128"/>
      <c r="H45" s="129" t="str">
        <f t="shared" si="4"/>
        <v/>
      </c>
      <c r="I45" s="128" t="str">
        <f>IF(G45&lt;&gt;"",IF(General!$F$12&lt;&gt;"",ROUNDUP((1-General!$F$12)*G45,0),G45),"")</f>
        <v/>
      </c>
      <c r="J45" s="129" t="str">
        <f t="shared" si="5"/>
        <v/>
      </c>
      <c r="K45" s="183"/>
      <c r="L45" s="183"/>
      <c r="M45" s="183"/>
      <c r="N45" s="183"/>
    </row>
    <row r="46" spans="4:14" s="173" customFormat="1" ht="20.100000000000001" customHeight="1">
      <c r="D46" s="187" t="str">
        <f t="shared" si="3"/>
        <v>CH-044</v>
      </c>
      <c r="E46" s="188"/>
      <c r="F46" s="189"/>
      <c r="G46" s="128"/>
      <c r="H46" s="129" t="str">
        <f t="shared" si="4"/>
        <v/>
      </c>
      <c r="I46" s="128" t="str">
        <f>IF(G46&lt;&gt;"",IF(General!$F$12&lt;&gt;"",ROUNDUP((1-General!$F$12)*G46,0),G46),"")</f>
        <v/>
      </c>
      <c r="J46" s="129" t="str">
        <f t="shared" si="5"/>
        <v/>
      </c>
      <c r="K46" s="183"/>
      <c r="L46" s="183"/>
      <c r="M46" s="183"/>
      <c r="N46" s="183"/>
    </row>
    <row r="47" spans="4:14" s="173" customFormat="1" ht="20.100000000000001" customHeight="1">
      <c r="D47" s="187" t="str">
        <f t="shared" si="3"/>
        <v>CH-045</v>
      </c>
      <c r="E47" s="188"/>
      <c r="F47" s="189"/>
      <c r="G47" s="128"/>
      <c r="H47" s="129" t="str">
        <f t="shared" si="4"/>
        <v/>
      </c>
      <c r="I47" s="128" t="str">
        <f>IF(G47&lt;&gt;"",IF(General!$F$12&lt;&gt;"",ROUNDUP((1-General!$F$12)*G47,0),G47),"")</f>
        <v/>
      </c>
      <c r="J47" s="129" t="str">
        <f t="shared" si="5"/>
        <v/>
      </c>
      <c r="K47" s="183"/>
      <c r="L47" s="183"/>
      <c r="M47" s="183"/>
      <c r="N47" s="183"/>
    </row>
    <row r="48" spans="4:14" s="173" customFormat="1" ht="20.100000000000001" customHeight="1">
      <c r="D48" s="187" t="str">
        <f t="shared" si="3"/>
        <v>CH-046</v>
      </c>
      <c r="E48" s="188"/>
      <c r="F48" s="189"/>
      <c r="G48" s="128"/>
      <c r="H48" s="129" t="str">
        <f t="shared" si="4"/>
        <v/>
      </c>
      <c r="I48" s="128" t="str">
        <f>IF(G48&lt;&gt;"",IF(General!$F$12&lt;&gt;"",ROUNDUP((1-General!$F$12)*G48,0),G48),"")</f>
        <v/>
      </c>
      <c r="J48" s="129" t="str">
        <f t="shared" si="5"/>
        <v/>
      </c>
      <c r="K48" s="183"/>
      <c r="L48" s="183"/>
      <c r="M48" s="183"/>
      <c r="N48" s="183"/>
    </row>
    <row r="49" spans="1:14" s="173" customFormat="1" ht="20.100000000000001" customHeight="1">
      <c r="D49" s="187" t="str">
        <f t="shared" si="3"/>
        <v>CH-047</v>
      </c>
      <c r="E49" s="188"/>
      <c r="F49" s="189"/>
      <c r="G49" s="128"/>
      <c r="H49" s="129" t="str">
        <f t="shared" si="4"/>
        <v/>
      </c>
      <c r="I49" s="128" t="str">
        <f>IF(G49&lt;&gt;"",IF(General!$F$12&lt;&gt;"",ROUNDUP((1-General!$F$12)*G49,0),G49),"")</f>
        <v/>
      </c>
      <c r="J49" s="129" t="str">
        <f t="shared" si="5"/>
        <v/>
      </c>
      <c r="K49" s="183"/>
      <c r="L49" s="183"/>
      <c r="M49" s="183"/>
      <c r="N49" s="183"/>
    </row>
    <row r="50" spans="1:14" s="173" customFormat="1" ht="20.100000000000001" customHeight="1">
      <c r="D50" s="187" t="str">
        <f t="shared" si="3"/>
        <v>CH-048</v>
      </c>
      <c r="E50" s="188"/>
      <c r="F50" s="189"/>
      <c r="G50" s="128"/>
      <c r="H50" s="129" t="str">
        <f t="shared" si="4"/>
        <v/>
      </c>
      <c r="I50" s="128" t="str">
        <f>IF(G50&lt;&gt;"",IF(General!$F$12&lt;&gt;"",ROUNDUP((1-General!$F$12)*G50,0),G50),"")</f>
        <v/>
      </c>
      <c r="J50" s="129" t="str">
        <f t="shared" si="5"/>
        <v/>
      </c>
      <c r="K50" s="183"/>
      <c r="L50" s="183"/>
      <c r="M50" s="183"/>
      <c r="N50" s="183"/>
    </row>
    <row r="51" spans="1:14" s="173" customFormat="1" ht="20.100000000000001" customHeight="1">
      <c r="D51" s="187" t="str">
        <f t="shared" si="3"/>
        <v>CH-049</v>
      </c>
      <c r="E51" s="188"/>
      <c r="F51" s="189"/>
      <c r="G51" s="128"/>
      <c r="H51" s="129" t="str">
        <f t="shared" si="4"/>
        <v/>
      </c>
      <c r="I51" s="128" t="str">
        <f>IF(G51&lt;&gt;"",IF(General!$F$12&lt;&gt;"",ROUNDUP((1-General!$F$12)*G51,0),G51),"")</f>
        <v/>
      </c>
      <c r="J51" s="129" t="str">
        <f t="shared" si="5"/>
        <v/>
      </c>
      <c r="K51" s="183"/>
      <c r="L51" s="183"/>
      <c r="M51" s="183"/>
      <c r="N51" s="183"/>
    </row>
    <row r="52" spans="1:14" s="104" customFormat="1" ht="20.100000000000001" customHeight="1" thickBot="1">
      <c r="A52" s="173"/>
      <c r="B52" s="173"/>
      <c r="C52" s="173"/>
      <c r="D52" s="190" t="str">
        <f t="shared" si="0"/>
        <v>CH-050</v>
      </c>
      <c r="E52" s="191"/>
      <c r="F52" s="192"/>
      <c r="G52" s="192"/>
      <c r="H52" s="193" t="str">
        <f t="shared" si="1"/>
        <v/>
      </c>
      <c r="I52" s="192" t="str">
        <f>IF(G52&lt;&gt;"",IF(General!$F$12&lt;&gt;"",ROUNDUP((1-General!$F$12)*G52,0),G52),"")</f>
        <v/>
      </c>
      <c r="J52" s="193" t="str">
        <f t="shared" si="2"/>
        <v/>
      </c>
      <c r="K52" s="183"/>
      <c r="L52" s="183"/>
      <c r="M52" s="183"/>
      <c r="N52" s="183"/>
    </row>
    <row r="53" spans="1:14" s="104" customFormat="1" ht="35.1" customHeight="1" thickBot="1">
      <c r="A53" s="173"/>
      <c r="B53" s="173"/>
      <c r="C53" s="173"/>
      <c r="D53" s="194"/>
      <c r="E53" s="153"/>
      <c r="F53" s="195">
        <f>SUM(F3:F52)</f>
        <v>0</v>
      </c>
      <c r="G53" s="195" t="s">
        <v>384</v>
      </c>
      <c r="H53" s="196">
        <f>SUM(H3:H52)</f>
        <v>0</v>
      </c>
      <c r="I53" s="195" t="s">
        <v>385</v>
      </c>
      <c r="J53" s="196">
        <f>SUM(J3:J52)</f>
        <v>0</v>
      </c>
      <c r="K53" s="183"/>
      <c r="L53" s="183"/>
      <c r="M53" s="183"/>
      <c r="N53" s="183"/>
    </row>
    <row r="54" spans="1:14" s="104" customFormat="1" ht="35.1" customHeight="1">
      <c r="A54" s="173"/>
      <c r="B54" s="173"/>
      <c r="C54" s="173"/>
      <c r="D54" s="88"/>
      <c r="E54" s="197"/>
      <c r="F54" s="198"/>
      <c r="G54" s="198"/>
      <c r="H54" s="88"/>
      <c r="I54" s="198"/>
      <c r="J54" s="88"/>
      <c r="K54" s="183"/>
      <c r="L54" s="183"/>
    </row>
    <row r="55" spans="1:14" s="104" customFormat="1" ht="35.1" customHeight="1">
      <c r="A55" s="173"/>
      <c r="B55" s="173"/>
      <c r="C55" s="173"/>
      <c r="D55" s="88"/>
      <c r="E55" s="197"/>
      <c r="F55" s="199"/>
      <c r="G55" s="199"/>
      <c r="H55" s="88"/>
      <c r="I55" s="199"/>
      <c r="J55" s="88"/>
      <c r="K55" s="183"/>
      <c r="L55" s="183"/>
    </row>
    <row r="56" spans="1:14" s="104" customFormat="1" ht="35.1" customHeight="1">
      <c r="A56" s="173"/>
      <c r="B56" s="173"/>
      <c r="C56" s="173"/>
      <c r="D56" s="88"/>
      <c r="E56" s="197"/>
      <c r="F56" s="199"/>
      <c r="G56" s="199"/>
      <c r="H56" s="88"/>
      <c r="I56" s="199"/>
      <c r="J56" s="88"/>
      <c r="K56" s="183"/>
      <c r="L56" s="183"/>
    </row>
    <row r="57" spans="1:14" s="104" customFormat="1" ht="35.1" customHeight="1">
      <c r="A57" s="173"/>
      <c r="B57" s="173"/>
      <c r="C57" s="173"/>
      <c r="D57" s="88"/>
      <c r="E57" s="197"/>
      <c r="F57" s="199"/>
      <c r="G57" s="199"/>
      <c r="H57" s="88"/>
      <c r="I57" s="199"/>
      <c r="J57" s="88"/>
      <c r="K57" s="183"/>
      <c r="L57" s="183"/>
    </row>
    <row r="58" spans="1:14" s="104" customFormat="1" ht="35.1" customHeight="1">
      <c r="A58" s="173"/>
      <c r="B58" s="173"/>
      <c r="C58" s="173"/>
      <c r="D58" s="88"/>
      <c r="E58" s="197"/>
      <c r="F58" s="199"/>
      <c r="G58" s="199"/>
      <c r="H58" s="88"/>
      <c r="I58" s="199"/>
      <c r="J58" s="88"/>
      <c r="K58" s="183"/>
      <c r="L58" s="183"/>
    </row>
    <row r="59" spans="1:14" s="104" customFormat="1" ht="35.1" customHeight="1">
      <c r="A59" s="173"/>
      <c r="B59" s="173"/>
      <c r="C59" s="173"/>
      <c r="D59" s="88"/>
      <c r="E59" s="197"/>
      <c r="F59" s="199"/>
      <c r="G59" s="199"/>
      <c r="H59" s="88"/>
      <c r="I59" s="199"/>
      <c r="J59" s="88"/>
      <c r="K59" s="183"/>
      <c r="L59" s="183"/>
    </row>
    <row r="60" spans="1:14" s="104" customFormat="1" ht="35.1" customHeight="1">
      <c r="A60" s="173"/>
      <c r="B60" s="173"/>
      <c r="C60" s="173"/>
      <c r="D60" s="88"/>
      <c r="E60" s="197"/>
      <c r="F60" s="199"/>
      <c r="G60" s="199"/>
      <c r="H60" s="88"/>
      <c r="I60" s="199"/>
      <c r="J60" s="88"/>
      <c r="K60" s="183"/>
      <c r="L60" s="183"/>
    </row>
    <row r="61" spans="1:14" s="104" customFormat="1" ht="35.1" customHeight="1">
      <c r="A61" s="173"/>
      <c r="B61" s="173"/>
      <c r="C61" s="173"/>
      <c r="D61" s="88"/>
      <c r="E61" s="160"/>
      <c r="F61" s="200"/>
      <c r="G61" s="200"/>
      <c r="H61" s="88"/>
      <c r="I61" s="200"/>
      <c r="J61" s="88"/>
      <c r="K61" s="183"/>
      <c r="L61" s="183"/>
    </row>
    <row r="62" spans="1:14" s="104" customFormat="1" ht="35.1" customHeight="1">
      <c r="A62" s="173"/>
      <c r="B62" s="173"/>
      <c r="C62" s="173"/>
      <c r="D62" s="88"/>
      <c r="E62" s="160"/>
      <c r="F62" s="160"/>
      <c r="G62" s="160"/>
      <c r="H62" s="88"/>
      <c r="I62" s="160"/>
      <c r="J62" s="88"/>
      <c r="K62" s="183"/>
      <c r="L62" s="183"/>
    </row>
    <row r="63" spans="1:14" s="104" customFormat="1" ht="35.1" customHeight="1">
      <c r="A63" s="173"/>
      <c r="B63" s="173"/>
      <c r="C63" s="173"/>
      <c r="E63" s="201"/>
    </row>
    <row r="64" spans="1:14" s="104" customFormat="1" ht="35.1" customHeight="1">
      <c r="A64" s="173"/>
      <c r="B64" s="173"/>
      <c r="C64" s="173"/>
      <c r="E64" s="201"/>
    </row>
    <row r="65" spans="4:10" ht="35.1" customHeight="1">
      <c r="D65" s="104"/>
      <c r="E65" s="201"/>
      <c r="F65" s="104"/>
      <c r="G65" s="104"/>
      <c r="H65" s="104"/>
      <c r="I65" s="104"/>
      <c r="J65" s="104"/>
    </row>
    <row r="66" spans="4:10" ht="35.1" customHeight="1">
      <c r="D66" s="104"/>
      <c r="E66" s="201"/>
      <c r="F66" s="104"/>
      <c r="G66" s="104"/>
      <c r="H66" s="104"/>
      <c r="I66" s="104"/>
      <c r="J66" s="104"/>
    </row>
    <row r="67" spans="4:10" ht="35.1" customHeight="1">
      <c r="D67" s="104"/>
      <c r="E67" s="201"/>
      <c r="F67" s="104"/>
      <c r="G67" s="104"/>
      <c r="H67" s="104"/>
      <c r="I67" s="104"/>
      <c r="J67" s="104"/>
    </row>
    <row r="68" spans="4:10" ht="35.1" customHeight="1">
      <c r="D68" s="104"/>
      <c r="E68" s="201"/>
      <c r="F68" s="104"/>
      <c r="G68" s="104"/>
      <c r="H68" s="104"/>
      <c r="I68" s="104"/>
      <c r="J68" s="104"/>
    </row>
    <row r="69" spans="4:10" ht="35.1" customHeight="1">
      <c r="D69" s="104"/>
      <c r="E69" s="201"/>
      <c r="F69" s="104"/>
      <c r="G69" s="104"/>
      <c r="H69" s="104"/>
      <c r="I69" s="104"/>
      <c r="J69" s="104"/>
    </row>
    <row r="70" spans="4:10" ht="35.1" customHeight="1">
      <c r="D70" s="104"/>
      <c r="E70" s="201"/>
      <c r="F70" s="104"/>
      <c r="G70" s="104"/>
      <c r="H70" s="104"/>
      <c r="I70" s="104"/>
      <c r="J70" s="104"/>
    </row>
    <row r="71" spans="4:10" ht="35.1" customHeight="1">
      <c r="D71" s="104"/>
      <c r="E71" s="201"/>
      <c r="F71" s="104"/>
      <c r="G71" s="104"/>
      <c r="H71" s="104"/>
      <c r="I71" s="104"/>
      <c r="J71" s="104"/>
    </row>
    <row r="72" spans="4:10" ht="35.1" customHeight="1">
      <c r="D72" s="104"/>
      <c r="E72" s="201"/>
      <c r="F72" s="104"/>
      <c r="G72" s="104"/>
      <c r="H72" s="104"/>
      <c r="I72" s="104"/>
      <c r="J72" s="104"/>
    </row>
    <row r="73" spans="4:10" ht="35.1" customHeight="1">
      <c r="D73" s="104"/>
      <c r="E73" s="201"/>
      <c r="F73" s="104"/>
      <c r="G73" s="104"/>
      <c r="H73" s="104"/>
      <c r="I73" s="104"/>
      <c r="J73" s="104"/>
    </row>
    <row r="74" spans="4:10" ht="35.1" customHeight="1">
      <c r="D74" s="104"/>
      <c r="E74" s="201"/>
      <c r="F74" s="104"/>
      <c r="G74" s="104"/>
      <c r="H74" s="104"/>
      <c r="I74" s="104"/>
      <c r="J74" s="104"/>
    </row>
    <row r="75" spans="4:10" ht="35.1" customHeight="1">
      <c r="D75" s="104"/>
      <c r="E75" s="201"/>
      <c r="F75" s="104"/>
      <c r="G75" s="104"/>
      <c r="H75" s="104"/>
      <c r="I75" s="104"/>
      <c r="J75" s="104"/>
    </row>
    <row r="76" spans="4:10" ht="35.1" customHeight="1">
      <c r="D76" s="104"/>
      <c r="E76" s="201"/>
      <c r="F76" s="104"/>
      <c r="G76" s="104"/>
      <c r="H76" s="104"/>
      <c r="I76" s="104"/>
      <c r="J76" s="104"/>
    </row>
    <row r="77" spans="4:10" ht="35.1" customHeight="1">
      <c r="D77" s="104"/>
      <c r="E77" s="201"/>
      <c r="F77" s="104"/>
      <c r="G77" s="104"/>
      <c r="H77" s="104"/>
      <c r="I77" s="104"/>
      <c r="J77" s="104"/>
    </row>
    <row r="78" spans="4:10" ht="35.1" customHeight="1">
      <c r="D78" s="104"/>
      <c r="E78" s="201"/>
      <c r="F78" s="104"/>
      <c r="G78" s="104"/>
      <c r="H78" s="104"/>
      <c r="I78" s="104"/>
      <c r="J78" s="104"/>
    </row>
    <row r="79" spans="4:10" ht="35.1" customHeight="1">
      <c r="D79" s="104"/>
      <c r="E79" s="201"/>
      <c r="F79" s="104"/>
      <c r="G79" s="104"/>
      <c r="H79" s="104"/>
      <c r="I79" s="104"/>
      <c r="J79" s="104"/>
    </row>
    <row r="80" spans="4:10" ht="35.1" customHeight="1">
      <c r="D80" s="104"/>
      <c r="E80" s="201"/>
      <c r="F80" s="104"/>
      <c r="G80" s="104"/>
      <c r="H80" s="104"/>
      <c r="I80" s="104"/>
      <c r="J80" s="104"/>
    </row>
    <row r="81" spans="4:10" ht="35.1" customHeight="1">
      <c r="D81" s="104"/>
      <c r="E81" s="201"/>
      <c r="F81" s="104"/>
      <c r="G81" s="104"/>
      <c r="H81" s="104"/>
      <c r="I81" s="104"/>
      <c r="J81" s="104"/>
    </row>
    <row r="82" spans="4:10" ht="35.1" customHeight="1">
      <c r="D82" s="104"/>
      <c r="E82" s="201"/>
      <c r="F82" s="104"/>
      <c r="G82" s="104"/>
      <c r="H82" s="104"/>
      <c r="I82" s="104"/>
      <c r="J82" s="104"/>
    </row>
    <row r="83" spans="4:10" ht="35.1" customHeight="1">
      <c r="D83" s="104"/>
      <c r="E83" s="201"/>
      <c r="F83" s="104"/>
      <c r="G83" s="104"/>
      <c r="H83" s="104"/>
      <c r="I83" s="104"/>
      <c r="J83" s="104"/>
    </row>
    <row r="84" spans="4:10" ht="35.1" customHeight="1">
      <c r="D84" s="104"/>
      <c r="E84" s="201"/>
      <c r="F84" s="104"/>
      <c r="G84" s="104"/>
      <c r="H84" s="104"/>
      <c r="I84" s="104"/>
      <c r="J84" s="104"/>
    </row>
    <row r="85" spans="4:10" ht="35.1" customHeight="1">
      <c r="D85" s="104"/>
      <c r="E85" s="201"/>
      <c r="F85" s="104"/>
      <c r="G85" s="104"/>
      <c r="H85" s="104"/>
      <c r="I85" s="104"/>
      <c r="J85" s="104"/>
    </row>
    <row r="86" spans="4:10" ht="35.1" customHeight="1">
      <c r="D86" s="104"/>
      <c r="E86" s="201"/>
      <c r="F86" s="104"/>
      <c r="G86" s="104"/>
      <c r="H86" s="104"/>
      <c r="I86" s="104"/>
      <c r="J86" s="104"/>
    </row>
    <row r="87" spans="4:10" ht="35.1" customHeight="1">
      <c r="D87" s="104"/>
      <c r="E87" s="201"/>
      <c r="F87" s="104"/>
      <c r="G87" s="104"/>
      <c r="H87" s="104"/>
      <c r="I87" s="104"/>
      <c r="J87" s="104"/>
    </row>
    <row r="88" spans="4:10" ht="35.1" customHeight="1">
      <c r="D88" s="104"/>
      <c r="E88" s="201"/>
      <c r="F88" s="104"/>
      <c r="G88" s="104"/>
      <c r="H88" s="104"/>
      <c r="I88" s="104"/>
      <c r="J88" s="104"/>
    </row>
    <row r="89" spans="4:10" ht="35.1" customHeight="1">
      <c r="D89" s="104"/>
      <c r="E89" s="201"/>
      <c r="F89" s="104"/>
      <c r="G89" s="104"/>
      <c r="H89" s="104"/>
      <c r="I89" s="104"/>
      <c r="J89" s="104"/>
    </row>
    <row r="90" spans="4:10" ht="35.1" customHeight="1">
      <c r="D90" s="104"/>
      <c r="E90" s="201"/>
      <c r="F90" s="104"/>
      <c r="G90" s="104"/>
      <c r="H90" s="104"/>
      <c r="I90" s="104"/>
      <c r="J90" s="104"/>
    </row>
    <row r="91" spans="4:10" ht="35.1" customHeight="1">
      <c r="D91" s="104"/>
      <c r="E91" s="201"/>
      <c r="F91" s="104"/>
      <c r="G91" s="104"/>
      <c r="H91" s="104"/>
      <c r="I91" s="104"/>
      <c r="J91" s="104"/>
    </row>
    <row r="92" spans="4:10" ht="35.1" customHeight="1">
      <c r="D92" s="104"/>
      <c r="E92" s="201"/>
      <c r="F92" s="104"/>
      <c r="G92" s="104"/>
      <c r="H92" s="104"/>
      <c r="I92" s="104"/>
      <c r="J92" s="104"/>
    </row>
    <row r="93" spans="4:10" ht="35.1" customHeight="1">
      <c r="D93" s="104"/>
      <c r="E93" s="201"/>
      <c r="F93" s="104"/>
      <c r="G93" s="104"/>
      <c r="H93" s="104"/>
      <c r="I93" s="104"/>
      <c r="J93" s="104"/>
    </row>
    <row r="94" spans="4:10" ht="35.1" customHeight="1">
      <c r="D94" s="104"/>
      <c r="E94" s="201"/>
      <c r="F94" s="104"/>
      <c r="G94" s="104"/>
      <c r="H94" s="104"/>
      <c r="I94" s="104"/>
      <c r="J94" s="104"/>
    </row>
    <row r="95" spans="4:10" ht="35.1" customHeight="1">
      <c r="D95" s="104"/>
      <c r="E95" s="201"/>
      <c r="F95" s="104"/>
      <c r="G95" s="104"/>
      <c r="H95" s="104"/>
      <c r="I95" s="104"/>
      <c r="J95" s="104"/>
    </row>
    <row r="96" spans="4:10" ht="35.1" customHeight="1">
      <c r="D96" s="104"/>
      <c r="E96" s="201"/>
      <c r="F96" s="104"/>
      <c r="G96" s="104"/>
      <c r="H96" s="104"/>
      <c r="I96" s="104"/>
      <c r="J96" s="104"/>
    </row>
    <row r="97" spans="4:10" ht="35.1" customHeight="1">
      <c r="D97" s="104"/>
      <c r="E97" s="201"/>
      <c r="F97" s="104"/>
      <c r="G97" s="104"/>
      <c r="H97" s="104"/>
      <c r="I97" s="104"/>
      <c r="J97" s="104"/>
    </row>
    <row r="98" spans="4:10" ht="35.1" customHeight="1">
      <c r="D98" s="104"/>
      <c r="E98" s="201"/>
      <c r="F98" s="104"/>
      <c r="G98" s="104"/>
      <c r="H98" s="104"/>
      <c r="I98" s="104"/>
      <c r="J98" s="104"/>
    </row>
    <row r="99" spans="4:10" ht="35.1" customHeight="1">
      <c r="D99" s="104"/>
      <c r="E99" s="201"/>
      <c r="F99" s="104"/>
      <c r="G99" s="104"/>
      <c r="H99" s="104"/>
      <c r="I99" s="104"/>
      <c r="J99" s="104"/>
    </row>
    <row r="100" spans="4:10" ht="35.1" customHeight="1">
      <c r="D100" s="104"/>
      <c r="E100" s="201"/>
      <c r="F100" s="104"/>
      <c r="G100" s="104"/>
      <c r="H100" s="104"/>
      <c r="I100" s="104"/>
      <c r="J100" s="104"/>
    </row>
    <row r="101" spans="4:10" ht="35.1" customHeight="1">
      <c r="D101" s="104"/>
      <c r="E101" s="201"/>
      <c r="F101" s="104"/>
      <c r="G101" s="104"/>
      <c r="H101" s="104"/>
      <c r="I101" s="104"/>
      <c r="J101" s="104"/>
    </row>
    <row r="102" spans="4:10" ht="35.1" customHeight="1">
      <c r="D102" s="104"/>
      <c r="E102" s="201"/>
      <c r="F102" s="104"/>
      <c r="G102" s="104"/>
      <c r="H102" s="104"/>
      <c r="I102" s="104"/>
      <c r="J102" s="104"/>
    </row>
    <row r="103" spans="4:10" ht="35.1" customHeight="1">
      <c r="D103" s="104"/>
      <c r="E103" s="201"/>
      <c r="F103" s="104"/>
      <c r="G103" s="104"/>
      <c r="H103" s="104"/>
      <c r="I103" s="104"/>
      <c r="J103" s="104"/>
    </row>
    <row r="104" spans="4:10" ht="35.1" customHeight="1">
      <c r="D104" s="104"/>
      <c r="E104" s="201"/>
      <c r="F104" s="104"/>
      <c r="G104" s="104"/>
      <c r="H104" s="104"/>
      <c r="I104" s="104"/>
      <c r="J104" s="104"/>
    </row>
    <row r="105" spans="4:10" ht="35.1" customHeight="1">
      <c r="D105" s="104"/>
      <c r="E105" s="201"/>
      <c r="F105" s="104"/>
      <c r="G105" s="104"/>
      <c r="H105" s="104"/>
      <c r="I105" s="104"/>
      <c r="J105" s="104"/>
    </row>
    <row r="106" spans="4:10" ht="35.1" customHeight="1">
      <c r="D106" s="104"/>
      <c r="E106" s="201"/>
      <c r="F106" s="104"/>
      <c r="G106" s="104"/>
      <c r="H106" s="104"/>
      <c r="I106" s="104"/>
      <c r="J106" s="104"/>
    </row>
    <row r="107" spans="4:10" ht="35.1" customHeight="1">
      <c r="D107" s="104"/>
      <c r="E107" s="201"/>
      <c r="F107" s="104"/>
      <c r="G107" s="104"/>
      <c r="H107" s="104"/>
      <c r="I107" s="104"/>
      <c r="J107" s="104"/>
    </row>
    <row r="108" spans="4:10" ht="35.1" customHeight="1">
      <c r="D108" s="104"/>
      <c r="E108" s="201"/>
      <c r="F108" s="104"/>
      <c r="G108" s="104"/>
      <c r="H108" s="104"/>
      <c r="I108" s="104"/>
      <c r="J108" s="104"/>
    </row>
    <row r="109" spans="4:10" ht="35.1" customHeight="1">
      <c r="D109" s="104"/>
      <c r="E109" s="201"/>
      <c r="F109" s="104"/>
      <c r="G109" s="104"/>
      <c r="H109" s="104"/>
      <c r="I109" s="104"/>
      <c r="J109" s="104"/>
    </row>
    <row r="110" spans="4:10" ht="35.1" customHeight="1">
      <c r="D110" s="104"/>
      <c r="E110" s="201"/>
      <c r="F110" s="104"/>
      <c r="G110" s="104"/>
      <c r="H110" s="104"/>
      <c r="I110" s="104"/>
      <c r="J110" s="104"/>
    </row>
    <row r="111" spans="4:10" ht="35.1" customHeight="1">
      <c r="D111" s="104"/>
      <c r="E111" s="201"/>
      <c r="F111" s="104"/>
      <c r="G111" s="104"/>
      <c r="H111" s="104"/>
      <c r="I111" s="104"/>
      <c r="J111" s="104"/>
    </row>
    <row r="112" spans="4:10" ht="35.1" customHeight="1">
      <c r="D112" s="104"/>
      <c r="E112" s="201"/>
      <c r="F112" s="104"/>
      <c r="G112" s="104"/>
      <c r="H112" s="104"/>
      <c r="I112" s="104"/>
      <c r="J112" s="104"/>
    </row>
    <row r="113" spans="4:10" ht="35.1" customHeight="1">
      <c r="D113" s="104"/>
      <c r="E113" s="201"/>
      <c r="F113" s="104"/>
      <c r="G113" s="104"/>
      <c r="H113" s="104"/>
      <c r="I113" s="104"/>
      <c r="J113" s="104"/>
    </row>
    <row r="114" spans="4:10" ht="35.1" customHeight="1">
      <c r="D114" s="104"/>
      <c r="E114" s="201"/>
      <c r="F114" s="104"/>
      <c r="G114" s="104"/>
      <c r="H114" s="104"/>
      <c r="I114" s="104"/>
      <c r="J114" s="104"/>
    </row>
    <row r="115" spans="4:10" ht="35.1" customHeight="1">
      <c r="D115" s="104"/>
      <c r="E115" s="201"/>
      <c r="F115" s="104"/>
      <c r="G115" s="104"/>
      <c r="H115" s="104"/>
      <c r="I115" s="104"/>
      <c r="J115" s="104"/>
    </row>
    <row r="116" spans="4:10" ht="35.1" customHeight="1">
      <c r="D116" s="104"/>
      <c r="E116" s="201"/>
      <c r="F116" s="104"/>
      <c r="G116" s="104"/>
      <c r="H116" s="104"/>
      <c r="I116" s="104"/>
      <c r="J116" s="104"/>
    </row>
    <row r="117" spans="4:10" ht="35.1" customHeight="1">
      <c r="D117" s="104"/>
      <c r="E117" s="201"/>
      <c r="F117" s="104"/>
      <c r="G117" s="104"/>
      <c r="H117" s="104"/>
      <c r="I117" s="104"/>
      <c r="J117" s="104"/>
    </row>
    <row r="118" spans="4:10" ht="35.1" customHeight="1">
      <c r="D118" s="104"/>
      <c r="E118" s="201"/>
      <c r="F118" s="104"/>
      <c r="G118" s="104"/>
      <c r="H118" s="104"/>
      <c r="I118" s="104"/>
      <c r="J118" s="104"/>
    </row>
    <row r="119" spans="4:10" ht="35.1" customHeight="1">
      <c r="D119" s="104"/>
      <c r="E119" s="201"/>
      <c r="F119" s="104"/>
      <c r="G119" s="104"/>
      <c r="H119" s="104"/>
      <c r="I119" s="104"/>
      <c r="J119" s="104"/>
    </row>
    <row r="120" spans="4:10" ht="35.1" customHeight="1">
      <c r="D120" s="104"/>
      <c r="E120" s="201"/>
      <c r="F120" s="104"/>
      <c r="G120" s="104"/>
      <c r="H120" s="104"/>
      <c r="I120" s="104"/>
      <c r="J120" s="104"/>
    </row>
    <row r="121" spans="4:10" ht="35.1" customHeight="1">
      <c r="D121" s="104"/>
      <c r="E121" s="201"/>
      <c r="F121" s="104"/>
      <c r="G121" s="104"/>
      <c r="H121" s="104"/>
      <c r="I121" s="104"/>
      <c r="J121" s="104"/>
    </row>
    <row r="122" spans="4:10" ht="35.1" customHeight="1">
      <c r="D122" s="104"/>
      <c r="E122" s="201"/>
      <c r="F122" s="104"/>
      <c r="G122" s="104"/>
      <c r="H122" s="104"/>
      <c r="I122" s="104"/>
      <c r="J122" s="104"/>
    </row>
    <row r="123" spans="4:10" ht="35.1" customHeight="1">
      <c r="D123" s="104"/>
      <c r="E123" s="201"/>
      <c r="F123" s="104"/>
      <c r="G123" s="104"/>
      <c r="H123" s="104"/>
      <c r="I123" s="104"/>
      <c r="J123" s="104"/>
    </row>
    <row r="124" spans="4:10" ht="35.1" customHeight="1">
      <c r="D124" s="104"/>
      <c r="E124" s="201"/>
      <c r="F124" s="104"/>
      <c r="G124" s="104"/>
      <c r="H124" s="104"/>
      <c r="I124" s="104"/>
      <c r="J124" s="104"/>
    </row>
    <row r="125" spans="4:10" ht="35.1" customHeight="1">
      <c r="D125" s="104"/>
      <c r="E125" s="201"/>
      <c r="F125" s="104"/>
      <c r="G125" s="104"/>
      <c r="H125" s="104"/>
      <c r="I125" s="104"/>
      <c r="J125" s="104"/>
    </row>
    <row r="126" spans="4:10" ht="35.1" customHeight="1">
      <c r="D126" s="104"/>
      <c r="E126" s="201"/>
      <c r="F126" s="104"/>
      <c r="G126" s="104"/>
      <c r="H126" s="104"/>
      <c r="I126" s="104"/>
      <c r="J126" s="104"/>
    </row>
    <row r="127" spans="4:10" ht="35.1" customHeight="1">
      <c r="D127" s="104"/>
      <c r="E127" s="201"/>
      <c r="F127" s="104"/>
      <c r="G127" s="104"/>
      <c r="H127" s="104"/>
      <c r="I127" s="104"/>
      <c r="J127" s="104"/>
    </row>
    <row r="128" spans="4:10" ht="35.1" customHeight="1">
      <c r="D128" s="104"/>
      <c r="E128" s="201"/>
      <c r="F128" s="104"/>
      <c r="G128" s="104"/>
      <c r="H128" s="104"/>
      <c r="I128" s="104"/>
      <c r="J128" s="104"/>
    </row>
    <row r="129" spans="4:10" ht="35.1" customHeight="1">
      <c r="D129" s="104"/>
      <c r="E129" s="201"/>
      <c r="F129" s="104"/>
      <c r="G129" s="104"/>
      <c r="H129" s="104"/>
      <c r="I129" s="104"/>
      <c r="J129" s="104"/>
    </row>
    <row r="130" spans="4:10" ht="35.1" customHeight="1">
      <c r="D130" s="104"/>
      <c r="E130" s="201"/>
      <c r="F130" s="104"/>
      <c r="G130" s="104"/>
      <c r="H130" s="104"/>
      <c r="I130" s="104"/>
      <c r="J130" s="104"/>
    </row>
    <row r="131" spans="4:10" ht="35.1" customHeight="1">
      <c r="D131" s="104"/>
      <c r="E131" s="201"/>
      <c r="F131" s="104"/>
      <c r="G131" s="104"/>
      <c r="H131" s="104"/>
      <c r="I131" s="104"/>
      <c r="J131" s="104"/>
    </row>
    <row r="132" spans="4:10" ht="35.1" customHeight="1">
      <c r="D132" s="104"/>
      <c r="E132" s="201"/>
      <c r="F132" s="104"/>
      <c r="G132" s="104"/>
      <c r="H132" s="104"/>
      <c r="I132" s="104"/>
      <c r="J132" s="104"/>
    </row>
    <row r="133" spans="4:10" ht="35.1" customHeight="1">
      <c r="D133" s="104"/>
      <c r="E133" s="201"/>
      <c r="F133" s="104"/>
      <c r="G133" s="104"/>
      <c r="H133" s="104"/>
      <c r="I133" s="104"/>
      <c r="J133" s="104"/>
    </row>
    <row r="134" spans="4:10" ht="35.1" customHeight="1">
      <c r="D134" s="104"/>
      <c r="E134" s="201"/>
      <c r="F134" s="104"/>
      <c r="G134" s="104"/>
      <c r="H134" s="104"/>
      <c r="I134" s="104"/>
      <c r="J134" s="104"/>
    </row>
    <row r="135" spans="4:10" ht="35.1" customHeight="1">
      <c r="D135" s="104"/>
      <c r="E135" s="201"/>
      <c r="F135" s="104"/>
      <c r="G135" s="104"/>
      <c r="H135" s="104"/>
      <c r="I135" s="104"/>
      <c r="J135" s="104"/>
    </row>
    <row r="136" spans="4:10" ht="35.1" customHeight="1">
      <c r="D136" s="104"/>
      <c r="E136" s="201"/>
      <c r="F136" s="104"/>
      <c r="G136" s="104"/>
      <c r="H136" s="104"/>
      <c r="I136" s="104"/>
      <c r="J136" s="104"/>
    </row>
    <row r="137" spans="4:10" ht="35.1" customHeight="1">
      <c r="D137" s="104"/>
      <c r="E137" s="201"/>
      <c r="F137" s="104"/>
      <c r="G137" s="104"/>
      <c r="H137" s="104"/>
      <c r="I137" s="104"/>
      <c r="J137" s="104"/>
    </row>
    <row r="138" spans="4:10" ht="35.1" customHeight="1">
      <c r="D138" s="104"/>
      <c r="E138" s="201"/>
      <c r="F138" s="104"/>
      <c r="G138" s="104"/>
      <c r="H138" s="104"/>
      <c r="I138" s="104"/>
      <c r="J138" s="104"/>
    </row>
    <row r="139" spans="4:10" ht="35.1" customHeight="1">
      <c r="D139" s="104"/>
      <c r="E139" s="201"/>
      <c r="F139" s="104"/>
      <c r="G139" s="104"/>
      <c r="H139" s="104"/>
      <c r="I139" s="104"/>
      <c r="J139" s="104"/>
    </row>
    <row r="140" spans="4:10" ht="35.1" customHeight="1">
      <c r="D140" s="104"/>
      <c r="E140" s="201"/>
      <c r="F140" s="104"/>
      <c r="G140" s="104"/>
      <c r="H140" s="104"/>
      <c r="I140" s="104"/>
      <c r="J140" s="104"/>
    </row>
    <row r="141" spans="4:10" ht="35.1" customHeight="1">
      <c r="D141" s="104"/>
      <c r="E141" s="201"/>
      <c r="F141" s="104"/>
      <c r="G141" s="104"/>
      <c r="H141" s="104"/>
      <c r="I141" s="104"/>
      <c r="J141" s="104"/>
    </row>
    <row r="142" spans="4:10" ht="35.1" customHeight="1">
      <c r="D142" s="104"/>
      <c r="E142" s="201"/>
      <c r="F142" s="104"/>
      <c r="G142" s="104"/>
      <c r="H142" s="104"/>
      <c r="I142" s="104"/>
      <c r="J142" s="104"/>
    </row>
    <row r="143" spans="4:10" ht="35.1" customHeight="1">
      <c r="D143" s="104"/>
      <c r="E143" s="201"/>
      <c r="F143" s="104"/>
      <c r="G143" s="104"/>
      <c r="H143" s="104"/>
      <c r="I143" s="104"/>
      <c r="J143" s="104"/>
    </row>
    <row r="144" spans="4:10" ht="35.1" customHeight="1">
      <c r="D144" s="104"/>
      <c r="E144" s="201"/>
      <c r="F144" s="104"/>
      <c r="G144" s="104"/>
      <c r="H144" s="104"/>
      <c r="I144" s="104"/>
      <c r="J144" s="104"/>
    </row>
    <row r="145" spans="4:10" ht="35.1" customHeight="1">
      <c r="D145" s="104"/>
      <c r="E145" s="201"/>
      <c r="F145" s="104"/>
      <c r="G145" s="104"/>
      <c r="H145" s="104"/>
      <c r="I145" s="104"/>
      <c r="J145" s="104"/>
    </row>
    <row r="146" spans="4:10" ht="35.1" customHeight="1">
      <c r="D146" s="104"/>
      <c r="E146" s="201"/>
      <c r="F146" s="104"/>
      <c r="G146" s="104"/>
      <c r="H146" s="104"/>
      <c r="I146" s="104"/>
      <c r="J146" s="104"/>
    </row>
    <row r="147" spans="4:10" ht="35.1" customHeight="1">
      <c r="D147" s="104"/>
      <c r="E147" s="201"/>
      <c r="F147" s="104"/>
      <c r="G147" s="104"/>
      <c r="H147" s="104"/>
      <c r="I147" s="104"/>
      <c r="J147" s="104"/>
    </row>
    <row r="148" spans="4:10" ht="35.1" customHeight="1">
      <c r="D148" s="104"/>
      <c r="E148" s="201"/>
      <c r="F148" s="104"/>
      <c r="G148" s="104"/>
      <c r="H148" s="104"/>
      <c r="I148" s="104"/>
      <c r="J148" s="104"/>
    </row>
    <row r="149" spans="4:10" ht="35.1" customHeight="1">
      <c r="D149" s="104"/>
      <c r="E149" s="201"/>
      <c r="F149" s="104"/>
      <c r="G149" s="104"/>
      <c r="H149" s="104"/>
      <c r="I149" s="104"/>
      <c r="J149" s="104"/>
    </row>
    <row r="150" spans="4:10" ht="35.1" customHeight="1">
      <c r="D150" s="104"/>
      <c r="E150" s="201"/>
      <c r="F150" s="104"/>
      <c r="G150" s="104"/>
      <c r="H150" s="104"/>
      <c r="I150" s="104"/>
      <c r="J150" s="104"/>
    </row>
    <row r="151" spans="4:10" ht="35.1" customHeight="1">
      <c r="D151" s="104"/>
      <c r="E151" s="201"/>
      <c r="F151" s="104"/>
      <c r="G151" s="104"/>
      <c r="H151" s="104"/>
      <c r="I151" s="104"/>
      <c r="J151" s="104"/>
    </row>
    <row r="152" spans="4:10" ht="35.1" customHeight="1">
      <c r="D152" s="104"/>
      <c r="E152" s="201"/>
      <c r="F152" s="104"/>
      <c r="G152" s="104"/>
      <c r="H152" s="104"/>
      <c r="I152" s="104"/>
      <c r="J152" s="104"/>
    </row>
    <row r="153" spans="4:10" ht="35.1" customHeight="1">
      <c r="D153" s="104"/>
      <c r="E153" s="201"/>
      <c r="F153" s="104"/>
      <c r="G153" s="104"/>
      <c r="H153" s="104"/>
      <c r="I153" s="104"/>
      <c r="J153" s="104"/>
    </row>
    <row r="154" spans="4:10" ht="35.1" customHeight="1">
      <c r="D154" s="104"/>
      <c r="E154" s="201"/>
      <c r="F154" s="104"/>
      <c r="G154" s="104"/>
      <c r="H154" s="104"/>
      <c r="I154" s="104"/>
      <c r="J154" s="104"/>
    </row>
    <row r="155" spans="4:10" ht="35.1" customHeight="1">
      <c r="D155" s="104"/>
      <c r="E155" s="201"/>
      <c r="F155" s="104"/>
      <c r="G155" s="104"/>
      <c r="H155" s="104"/>
      <c r="I155" s="104"/>
      <c r="J155" s="104"/>
    </row>
    <row r="156" spans="4:10" ht="35.1" customHeight="1">
      <c r="D156" s="104"/>
      <c r="E156" s="201"/>
      <c r="F156" s="104"/>
      <c r="G156" s="104"/>
      <c r="H156" s="104"/>
      <c r="I156" s="104"/>
      <c r="J156" s="104"/>
    </row>
    <row r="157" spans="4:10" ht="35.1" customHeight="1">
      <c r="D157" s="104"/>
      <c r="E157" s="201"/>
      <c r="F157" s="104"/>
      <c r="G157" s="104"/>
      <c r="H157" s="104"/>
      <c r="I157" s="104"/>
      <c r="J157" s="104"/>
    </row>
    <row r="158" spans="4:10" ht="35.1" customHeight="1">
      <c r="D158" s="104"/>
      <c r="E158" s="201"/>
      <c r="F158" s="104"/>
      <c r="G158" s="104"/>
      <c r="H158" s="104"/>
      <c r="I158" s="104"/>
      <c r="J158" s="104"/>
    </row>
    <row r="159" spans="4:10" ht="35.1" customHeight="1">
      <c r="D159" s="104"/>
      <c r="E159" s="201"/>
      <c r="F159" s="104"/>
      <c r="G159" s="104"/>
      <c r="H159" s="104"/>
      <c r="I159" s="104"/>
      <c r="J159" s="104"/>
    </row>
    <row r="160" spans="4:10" ht="35.1" customHeight="1">
      <c r="D160" s="104"/>
      <c r="E160" s="201"/>
      <c r="F160" s="104"/>
      <c r="G160" s="104"/>
      <c r="H160" s="104"/>
      <c r="I160" s="104"/>
      <c r="J160" s="104"/>
    </row>
    <row r="161" spans="4:10" ht="35.1" customHeight="1">
      <c r="D161" s="104"/>
      <c r="E161" s="201"/>
      <c r="F161" s="104"/>
      <c r="G161" s="104"/>
      <c r="H161" s="104"/>
      <c r="I161" s="104"/>
      <c r="J161" s="104"/>
    </row>
    <row r="162" spans="4:10" ht="35.1" customHeight="1">
      <c r="D162" s="104"/>
      <c r="E162" s="201"/>
      <c r="F162" s="104"/>
      <c r="G162" s="104"/>
      <c r="H162" s="104"/>
      <c r="I162" s="104"/>
      <c r="J162" s="104"/>
    </row>
    <row r="163" spans="4:10" ht="35.1" customHeight="1">
      <c r="D163" s="104"/>
      <c r="E163" s="201"/>
      <c r="F163" s="104"/>
      <c r="G163" s="104"/>
      <c r="H163" s="104"/>
      <c r="I163" s="104"/>
      <c r="J163" s="104"/>
    </row>
    <row r="164" spans="4:10" ht="35.1" customHeight="1">
      <c r="D164" s="104"/>
      <c r="E164" s="201"/>
      <c r="F164" s="104"/>
      <c r="G164" s="104"/>
      <c r="H164" s="104"/>
      <c r="I164" s="104"/>
      <c r="J164" s="104"/>
    </row>
    <row r="165" spans="4:10" ht="35.1" customHeight="1">
      <c r="D165" s="104"/>
      <c r="E165" s="201"/>
      <c r="F165" s="104"/>
      <c r="G165" s="104"/>
      <c r="H165" s="104"/>
      <c r="I165" s="104"/>
      <c r="J165" s="104"/>
    </row>
    <row r="166" spans="4:10" ht="35.1" customHeight="1">
      <c r="D166" s="104"/>
      <c r="E166" s="201"/>
      <c r="F166" s="104"/>
      <c r="G166" s="104"/>
      <c r="H166" s="104"/>
      <c r="I166" s="104"/>
      <c r="J166" s="104"/>
    </row>
    <row r="167" spans="4:10" ht="35.1" customHeight="1">
      <c r="D167" s="104"/>
      <c r="E167" s="201"/>
      <c r="F167" s="104"/>
      <c r="G167" s="104"/>
      <c r="H167" s="104"/>
      <c r="I167" s="104"/>
      <c r="J167" s="104"/>
    </row>
    <row r="168" spans="4:10" ht="35.1" customHeight="1">
      <c r="D168" s="104"/>
      <c r="E168" s="201"/>
      <c r="F168" s="104"/>
      <c r="G168" s="104"/>
      <c r="H168" s="104"/>
      <c r="I168" s="104"/>
      <c r="J168" s="104"/>
    </row>
    <row r="169" spans="4:10" ht="35.1" customHeight="1">
      <c r="D169" s="104"/>
      <c r="E169" s="201"/>
      <c r="F169" s="104"/>
      <c r="G169" s="104"/>
      <c r="H169" s="104"/>
      <c r="I169" s="104"/>
      <c r="J169" s="104"/>
    </row>
    <row r="170" spans="4:10" ht="35.1" customHeight="1">
      <c r="D170" s="104"/>
      <c r="E170" s="201"/>
      <c r="F170" s="104"/>
      <c r="G170" s="104"/>
      <c r="H170" s="104"/>
      <c r="I170" s="104"/>
      <c r="J170" s="104"/>
    </row>
    <row r="171" spans="4:10" ht="35.1" customHeight="1">
      <c r="D171" s="104"/>
      <c r="E171" s="201"/>
      <c r="F171" s="104"/>
      <c r="G171" s="104"/>
      <c r="H171" s="104"/>
      <c r="I171" s="104"/>
      <c r="J171" s="104"/>
    </row>
    <row r="172" spans="4:10" ht="35.1" customHeight="1">
      <c r="D172" s="104"/>
      <c r="E172" s="201"/>
      <c r="F172" s="104"/>
      <c r="G172" s="104"/>
      <c r="H172" s="104"/>
      <c r="I172" s="104"/>
      <c r="J172" s="104"/>
    </row>
    <row r="173" spans="4:10" ht="35.1" customHeight="1">
      <c r="D173" s="104"/>
      <c r="E173" s="201"/>
      <c r="F173" s="104"/>
      <c r="G173" s="104"/>
      <c r="H173" s="104"/>
      <c r="I173" s="104"/>
      <c r="J173" s="104"/>
    </row>
    <row r="174" spans="4:10" ht="35.1" customHeight="1">
      <c r="D174" s="104"/>
      <c r="E174" s="201"/>
      <c r="F174" s="104"/>
      <c r="G174" s="104"/>
      <c r="H174" s="104"/>
      <c r="I174" s="104"/>
      <c r="J174" s="104"/>
    </row>
    <row r="175" spans="4:10" ht="35.1" customHeight="1">
      <c r="D175" s="104"/>
      <c r="E175" s="201"/>
      <c r="F175" s="104"/>
      <c r="G175" s="104"/>
      <c r="H175" s="104"/>
      <c r="I175" s="104"/>
      <c r="J175" s="104"/>
    </row>
    <row r="176" spans="4:10" ht="35.1" customHeight="1">
      <c r="D176" s="104"/>
      <c r="E176" s="201"/>
      <c r="F176" s="104"/>
      <c r="G176" s="104"/>
      <c r="H176" s="104"/>
      <c r="I176" s="104"/>
      <c r="J176" s="104"/>
    </row>
    <row r="177" spans="4:10" ht="35.1" customHeight="1">
      <c r="D177" s="104"/>
      <c r="E177" s="201"/>
      <c r="F177" s="104"/>
      <c r="G177" s="104"/>
      <c r="H177" s="104"/>
      <c r="I177" s="104"/>
      <c r="J177" s="104"/>
    </row>
    <row r="178" spans="4:10" ht="35.1" customHeight="1">
      <c r="D178" s="104"/>
      <c r="E178" s="201"/>
      <c r="F178" s="104"/>
      <c r="G178" s="104"/>
      <c r="H178" s="104"/>
      <c r="I178" s="104"/>
      <c r="J178" s="104"/>
    </row>
    <row r="179" spans="4:10" ht="35.1" customHeight="1">
      <c r="D179" s="104"/>
      <c r="E179" s="201"/>
      <c r="F179" s="104"/>
      <c r="G179" s="104"/>
      <c r="H179" s="104"/>
      <c r="I179" s="104"/>
      <c r="J179" s="104"/>
    </row>
    <row r="180" spans="4:10" ht="35.1" customHeight="1">
      <c r="D180" s="104"/>
      <c r="E180" s="201"/>
      <c r="F180" s="104"/>
      <c r="G180" s="104"/>
      <c r="H180" s="104"/>
      <c r="I180" s="104"/>
      <c r="J180" s="104"/>
    </row>
    <row r="181" spans="4:10" ht="35.1" customHeight="1">
      <c r="D181" s="104"/>
      <c r="E181" s="201"/>
      <c r="F181" s="104"/>
      <c r="G181" s="104"/>
      <c r="H181" s="104"/>
      <c r="I181" s="104"/>
      <c r="J181" s="104"/>
    </row>
    <row r="182" spans="4:10" ht="35.1" customHeight="1">
      <c r="D182" s="104"/>
      <c r="E182" s="201"/>
      <c r="F182" s="104"/>
      <c r="G182" s="104"/>
      <c r="H182" s="104"/>
      <c r="I182" s="104"/>
      <c r="J182" s="104"/>
    </row>
    <row r="183" spans="4:10" ht="35.1" customHeight="1">
      <c r="D183" s="104"/>
      <c r="E183" s="201"/>
      <c r="F183" s="104"/>
      <c r="G183" s="104"/>
      <c r="H183" s="104"/>
      <c r="I183" s="104"/>
      <c r="J183" s="104"/>
    </row>
    <row r="184" spans="4:10" ht="35.1" customHeight="1">
      <c r="D184" s="104"/>
      <c r="E184" s="201"/>
      <c r="F184" s="104"/>
      <c r="G184" s="104"/>
      <c r="H184" s="104"/>
      <c r="I184" s="104"/>
      <c r="J184" s="104"/>
    </row>
    <row r="185" spans="4:10" ht="35.1" customHeight="1">
      <c r="D185" s="104"/>
      <c r="E185" s="201"/>
      <c r="F185" s="104"/>
      <c r="G185" s="104"/>
      <c r="H185" s="104"/>
      <c r="I185" s="104"/>
      <c r="J185" s="104"/>
    </row>
    <row r="186" spans="4:10" ht="35.1" customHeight="1">
      <c r="D186" s="104"/>
      <c r="E186" s="201"/>
      <c r="F186" s="104"/>
      <c r="G186" s="104"/>
      <c r="H186" s="104"/>
      <c r="I186" s="104"/>
      <c r="J186" s="104"/>
    </row>
    <row r="187" spans="4:10" ht="35.1" customHeight="1">
      <c r="D187" s="104"/>
      <c r="E187" s="201"/>
      <c r="F187" s="104"/>
      <c r="G187" s="104"/>
      <c r="H187" s="104"/>
      <c r="I187" s="104"/>
      <c r="J187" s="104"/>
    </row>
    <row r="188" spans="4:10" ht="35.1" customHeight="1">
      <c r="D188" s="104"/>
      <c r="E188" s="201"/>
      <c r="F188" s="104"/>
      <c r="G188" s="104"/>
      <c r="H188" s="104"/>
      <c r="I188" s="104"/>
      <c r="J188" s="104"/>
    </row>
    <row r="189" spans="4:10" ht="35.1" customHeight="1">
      <c r="D189" s="104"/>
      <c r="E189" s="201"/>
      <c r="F189" s="104"/>
      <c r="G189" s="104"/>
      <c r="H189" s="104"/>
      <c r="I189" s="104"/>
      <c r="J189" s="104"/>
    </row>
    <row r="190" spans="4:10" ht="35.1" customHeight="1">
      <c r="D190" s="104"/>
      <c r="E190" s="201"/>
      <c r="F190" s="104"/>
      <c r="G190" s="104"/>
      <c r="H190" s="104"/>
      <c r="I190" s="104"/>
      <c r="J190" s="104"/>
    </row>
    <row r="191" spans="4:10" ht="35.1" customHeight="1">
      <c r="D191" s="104"/>
      <c r="E191" s="201"/>
      <c r="F191" s="104"/>
      <c r="G191" s="104"/>
      <c r="H191" s="104"/>
      <c r="I191" s="104"/>
      <c r="J191" s="104"/>
    </row>
    <row r="192" spans="4:10" ht="35.1" customHeight="1">
      <c r="D192" s="104"/>
      <c r="E192" s="201"/>
      <c r="F192" s="104"/>
      <c r="G192" s="104"/>
      <c r="H192" s="104"/>
      <c r="I192" s="104"/>
      <c r="J192" s="104"/>
    </row>
    <row r="193" spans="4:10" ht="35.1" customHeight="1">
      <c r="D193" s="104"/>
      <c r="E193" s="201"/>
      <c r="F193" s="104"/>
      <c r="G193" s="104"/>
      <c r="H193" s="104"/>
      <c r="I193" s="104"/>
      <c r="J193" s="104"/>
    </row>
    <row r="194" spans="4:10" ht="35.1" customHeight="1">
      <c r="D194" s="104"/>
      <c r="E194" s="201"/>
      <c r="F194" s="104"/>
      <c r="G194" s="104"/>
      <c r="H194" s="104"/>
      <c r="I194" s="104"/>
      <c r="J194" s="104"/>
    </row>
    <row r="195" spans="4:10" ht="35.1" customHeight="1">
      <c r="D195" s="104"/>
      <c r="E195" s="201"/>
      <c r="F195" s="104"/>
      <c r="G195" s="104"/>
      <c r="H195" s="104"/>
      <c r="I195" s="104"/>
      <c r="J195" s="104"/>
    </row>
    <row r="196" spans="4:10" ht="35.1" customHeight="1">
      <c r="D196" s="104"/>
      <c r="E196" s="201"/>
      <c r="F196" s="104"/>
      <c r="G196" s="104"/>
      <c r="H196" s="104"/>
      <c r="I196" s="104"/>
      <c r="J196" s="104"/>
    </row>
    <row r="197" spans="4:10" ht="35.1" customHeight="1">
      <c r="D197" s="104"/>
      <c r="E197" s="201"/>
      <c r="F197" s="104"/>
      <c r="G197" s="104"/>
      <c r="H197" s="104"/>
      <c r="I197" s="104"/>
      <c r="J197" s="104"/>
    </row>
    <row r="198" spans="4:10" ht="35.1" customHeight="1">
      <c r="D198" s="104"/>
      <c r="E198" s="201"/>
      <c r="F198" s="104"/>
      <c r="G198" s="104"/>
      <c r="H198" s="104"/>
      <c r="I198" s="104"/>
      <c r="J198" s="104"/>
    </row>
    <row r="199" spans="4:10" ht="35.1" customHeight="1">
      <c r="D199" s="104"/>
      <c r="E199" s="201"/>
      <c r="F199" s="104"/>
      <c r="G199" s="104"/>
      <c r="H199" s="104"/>
      <c r="I199" s="104"/>
      <c r="J199" s="104"/>
    </row>
    <row r="200" spans="4:10" ht="35.1" customHeight="1">
      <c r="D200" s="104"/>
      <c r="E200" s="201"/>
      <c r="F200" s="104"/>
      <c r="G200" s="104"/>
      <c r="H200" s="104"/>
      <c r="I200" s="104"/>
      <c r="J200" s="104"/>
    </row>
    <row r="201" spans="4:10" ht="35.1" customHeight="1">
      <c r="D201" s="104"/>
      <c r="E201" s="201"/>
      <c r="F201" s="104"/>
      <c r="G201" s="104"/>
      <c r="H201" s="104"/>
      <c r="I201" s="104"/>
      <c r="J201" s="104"/>
    </row>
    <row r="202" spans="4:10" ht="35.1" customHeight="1">
      <c r="D202" s="104"/>
      <c r="E202" s="201"/>
      <c r="F202" s="104"/>
      <c r="G202" s="104"/>
      <c r="H202" s="104"/>
      <c r="I202" s="104"/>
      <c r="J202" s="104"/>
    </row>
    <row r="203" spans="4:10" ht="35.1" customHeight="1">
      <c r="D203" s="104"/>
      <c r="E203" s="201"/>
      <c r="F203" s="104"/>
      <c r="G203" s="104"/>
      <c r="H203" s="104"/>
      <c r="I203" s="104"/>
      <c r="J203" s="104"/>
    </row>
    <row r="204" spans="4:10" ht="35.1" customHeight="1">
      <c r="D204" s="104"/>
      <c r="E204" s="201"/>
      <c r="F204" s="104"/>
      <c r="G204" s="104"/>
      <c r="H204" s="104"/>
      <c r="I204" s="104"/>
      <c r="J204" s="104"/>
    </row>
    <row r="205" spans="4:10" ht="35.1" customHeight="1">
      <c r="D205" s="104"/>
      <c r="E205" s="201"/>
      <c r="F205" s="104"/>
      <c r="G205" s="104"/>
      <c r="H205" s="104"/>
      <c r="I205" s="104"/>
      <c r="J205" s="104"/>
    </row>
    <row r="206" spans="4:10" ht="35.1" customHeight="1">
      <c r="D206" s="104"/>
      <c r="E206" s="201"/>
      <c r="F206" s="104"/>
      <c r="G206" s="104"/>
      <c r="H206" s="104"/>
      <c r="I206" s="104"/>
      <c r="J206" s="104"/>
    </row>
    <row r="207" spans="4:10" ht="35.1" customHeight="1">
      <c r="D207" s="104"/>
      <c r="E207" s="201"/>
      <c r="F207" s="104"/>
      <c r="G207" s="104"/>
      <c r="H207" s="104"/>
      <c r="I207" s="104"/>
      <c r="J207" s="104"/>
    </row>
    <row r="208" spans="4:10" ht="35.1" customHeight="1">
      <c r="D208" s="104"/>
      <c r="E208" s="201"/>
      <c r="F208" s="104"/>
      <c r="G208" s="104"/>
      <c r="H208" s="104"/>
      <c r="I208" s="104"/>
      <c r="J208" s="104"/>
    </row>
    <row r="209" spans="4:10" ht="35.1" customHeight="1">
      <c r="D209" s="104"/>
      <c r="E209" s="201"/>
      <c r="F209" s="104"/>
      <c r="G209" s="104"/>
      <c r="H209" s="104"/>
      <c r="I209" s="104"/>
      <c r="J209" s="104"/>
    </row>
    <row r="210" spans="4:10" ht="35.1" customHeight="1">
      <c r="D210" s="104"/>
      <c r="E210" s="201"/>
      <c r="F210" s="104"/>
      <c r="G210" s="104"/>
      <c r="H210" s="104"/>
      <c r="I210" s="104"/>
      <c r="J210" s="104"/>
    </row>
    <row r="211" spans="4:10" ht="35.1" customHeight="1">
      <c r="D211" s="104"/>
      <c r="E211" s="201"/>
      <c r="F211" s="104"/>
      <c r="G211" s="104"/>
      <c r="H211" s="104"/>
      <c r="I211" s="104"/>
      <c r="J211" s="104"/>
    </row>
    <row r="212" spans="4:10" ht="35.1" customHeight="1">
      <c r="D212" s="104"/>
      <c r="E212" s="201"/>
      <c r="F212" s="104"/>
      <c r="G212" s="104"/>
      <c r="H212" s="104"/>
      <c r="I212" s="104"/>
      <c r="J212" s="104"/>
    </row>
    <row r="213" spans="4:10" ht="35.1" customHeight="1">
      <c r="D213" s="104"/>
      <c r="E213" s="201"/>
      <c r="F213" s="104"/>
      <c r="G213" s="104"/>
      <c r="H213" s="104"/>
      <c r="I213" s="104"/>
      <c r="J213" s="104"/>
    </row>
    <row r="214" spans="4:10" ht="35.1" customHeight="1">
      <c r="D214" s="104"/>
      <c r="E214" s="201"/>
      <c r="F214" s="104"/>
      <c r="G214" s="104"/>
      <c r="H214" s="104"/>
      <c r="I214" s="104"/>
      <c r="J214" s="104"/>
    </row>
    <row r="215" spans="4:10" ht="35.1" customHeight="1">
      <c r="D215" s="104"/>
      <c r="E215" s="201"/>
      <c r="F215" s="104"/>
      <c r="G215" s="104"/>
      <c r="H215" s="104"/>
      <c r="I215" s="104"/>
      <c r="J215" s="104"/>
    </row>
    <row r="216" spans="4:10" ht="35.1" customHeight="1">
      <c r="D216" s="104"/>
      <c r="E216" s="201"/>
      <c r="F216" s="104"/>
      <c r="G216" s="104"/>
      <c r="H216" s="104"/>
      <c r="I216" s="104"/>
      <c r="J216" s="104"/>
    </row>
    <row r="217" spans="4:10" ht="35.1" customHeight="1">
      <c r="D217" s="104"/>
      <c r="E217" s="201"/>
      <c r="F217" s="104"/>
      <c r="G217" s="104"/>
      <c r="H217" s="104"/>
      <c r="I217" s="104"/>
      <c r="J217" s="104"/>
    </row>
    <row r="218" spans="4:10" ht="35.1" customHeight="1">
      <c r="D218" s="104"/>
      <c r="E218" s="201"/>
      <c r="F218" s="104"/>
      <c r="G218" s="104"/>
      <c r="H218" s="104"/>
      <c r="I218" s="104"/>
      <c r="J218" s="104"/>
    </row>
    <row r="219" spans="4:10" ht="35.1" customHeight="1">
      <c r="D219" s="104"/>
      <c r="E219" s="201"/>
      <c r="F219" s="104"/>
      <c r="G219" s="104"/>
      <c r="H219" s="104"/>
      <c r="I219" s="104"/>
      <c r="J219" s="104"/>
    </row>
    <row r="220" spans="4:10" ht="35.1" customHeight="1">
      <c r="D220" s="104"/>
      <c r="E220" s="201"/>
      <c r="F220" s="104"/>
      <c r="G220" s="104"/>
      <c r="H220" s="104"/>
      <c r="I220" s="104"/>
      <c r="J220" s="104"/>
    </row>
    <row r="221" spans="4:10" ht="35.1" customHeight="1">
      <c r="D221" s="104"/>
      <c r="E221" s="201"/>
      <c r="F221" s="104"/>
      <c r="G221" s="104"/>
      <c r="H221" s="104"/>
      <c r="I221" s="104"/>
      <c r="J221" s="104"/>
    </row>
    <row r="222" spans="4:10" ht="35.1" customHeight="1">
      <c r="D222" s="104"/>
      <c r="E222" s="201"/>
      <c r="F222" s="104"/>
      <c r="G222" s="104"/>
      <c r="H222" s="104"/>
      <c r="I222" s="104"/>
      <c r="J222" s="104"/>
    </row>
    <row r="223" spans="4:10" ht="35.1" customHeight="1">
      <c r="D223" s="104"/>
      <c r="E223" s="201"/>
      <c r="F223" s="104"/>
      <c r="G223" s="104"/>
      <c r="H223" s="104"/>
      <c r="I223" s="104"/>
      <c r="J223" s="104"/>
    </row>
    <row r="224" spans="4:10" ht="35.1" customHeight="1">
      <c r="D224" s="104"/>
      <c r="E224" s="201"/>
      <c r="F224" s="104"/>
      <c r="G224" s="104"/>
      <c r="H224" s="104"/>
      <c r="I224" s="104"/>
      <c r="J224" s="104"/>
    </row>
    <row r="225" spans="4:10" ht="35.1" customHeight="1">
      <c r="D225" s="104"/>
      <c r="E225" s="201"/>
      <c r="F225" s="104"/>
      <c r="G225" s="104"/>
      <c r="H225" s="104"/>
      <c r="I225" s="104"/>
      <c r="J225" s="104"/>
    </row>
    <row r="226" spans="4:10" ht="35.1" customHeight="1">
      <c r="D226" s="104"/>
      <c r="E226" s="201"/>
      <c r="F226" s="104"/>
      <c r="G226" s="104"/>
      <c r="H226" s="104"/>
      <c r="I226" s="104"/>
      <c r="J226" s="104"/>
    </row>
    <row r="227" spans="4:10" ht="35.1" customHeight="1">
      <c r="D227" s="104"/>
      <c r="E227" s="201"/>
      <c r="F227" s="104"/>
      <c r="G227" s="104"/>
      <c r="H227" s="104"/>
      <c r="I227" s="104"/>
      <c r="J227" s="104"/>
    </row>
    <row r="228" spans="4:10" ht="35.1" customHeight="1">
      <c r="D228" s="104"/>
      <c r="E228" s="201"/>
      <c r="F228" s="104"/>
      <c r="G228" s="104"/>
      <c r="H228" s="104"/>
      <c r="I228" s="104"/>
      <c r="J228" s="104"/>
    </row>
    <row r="229" spans="4:10" ht="35.1" customHeight="1">
      <c r="D229" s="104"/>
      <c r="E229" s="201"/>
      <c r="F229" s="104"/>
      <c r="G229" s="104"/>
      <c r="H229" s="104"/>
      <c r="I229" s="104"/>
      <c r="J229" s="104"/>
    </row>
    <row r="230" spans="4:10" ht="35.1" customHeight="1">
      <c r="D230" s="104"/>
      <c r="E230" s="201"/>
      <c r="F230" s="104"/>
      <c r="G230" s="104"/>
      <c r="H230" s="104"/>
      <c r="I230" s="104"/>
      <c r="J230" s="104"/>
    </row>
    <row r="231" spans="4:10" ht="35.1" customHeight="1">
      <c r="D231" s="104"/>
      <c r="E231" s="201"/>
      <c r="F231" s="104"/>
      <c r="G231" s="104"/>
      <c r="H231" s="104"/>
      <c r="I231" s="104"/>
      <c r="J231" s="104"/>
    </row>
    <row r="232" spans="4:10" ht="35.1" customHeight="1">
      <c r="D232" s="104"/>
      <c r="E232" s="201"/>
      <c r="F232" s="104"/>
      <c r="G232" s="104"/>
      <c r="H232" s="104"/>
      <c r="I232" s="104"/>
      <c r="J232" s="104"/>
    </row>
    <row r="233" spans="4:10" ht="35.1" customHeight="1">
      <c r="D233" s="104"/>
      <c r="E233" s="201"/>
      <c r="F233" s="104"/>
      <c r="G233" s="104"/>
      <c r="H233" s="104"/>
      <c r="I233" s="104"/>
      <c r="J233" s="104"/>
    </row>
    <row r="234" spans="4:10" ht="35.1" customHeight="1">
      <c r="D234" s="104"/>
      <c r="E234" s="201"/>
      <c r="F234" s="104"/>
      <c r="G234" s="104"/>
      <c r="H234" s="104"/>
      <c r="I234" s="104"/>
      <c r="J234" s="104"/>
    </row>
    <row r="235" spans="4:10" ht="35.1" customHeight="1">
      <c r="D235" s="104"/>
      <c r="E235" s="201"/>
      <c r="F235" s="104"/>
      <c r="G235" s="104"/>
      <c r="H235" s="104"/>
      <c r="I235" s="104"/>
      <c r="J235" s="104"/>
    </row>
    <row r="236" spans="4:10" ht="35.1" customHeight="1">
      <c r="D236" s="104"/>
      <c r="E236" s="201"/>
      <c r="F236" s="104"/>
      <c r="G236" s="104"/>
      <c r="H236" s="104"/>
      <c r="I236" s="104"/>
      <c r="J236" s="104"/>
    </row>
    <row r="237" spans="4:10" ht="35.1" customHeight="1">
      <c r="D237" s="104"/>
      <c r="E237" s="201"/>
      <c r="F237" s="104"/>
      <c r="G237" s="104"/>
      <c r="H237" s="104"/>
      <c r="I237" s="104"/>
      <c r="J237" s="104"/>
    </row>
    <row r="238" spans="4:10" ht="35.1" customHeight="1">
      <c r="D238" s="104"/>
      <c r="E238" s="201"/>
      <c r="F238" s="104"/>
      <c r="G238" s="104"/>
      <c r="H238" s="104"/>
      <c r="I238" s="104"/>
      <c r="J238" s="104"/>
    </row>
    <row r="239" spans="4:10" ht="35.1" customHeight="1">
      <c r="D239" s="104"/>
      <c r="E239" s="201"/>
      <c r="F239" s="104"/>
      <c r="G239" s="104"/>
      <c r="H239" s="104"/>
      <c r="I239" s="104"/>
      <c r="J239" s="104"/>
    </row>
    <row r="240" spans="4:10" ht="35.1" customHeight="1">
      <c r="D240" s="104"/>
      <c r="E240" s="201"/>
      <c r="F240" s="104"/>
      <c r="G240" s="104"/>
      <c r="H240" s="104"/>
      <c r="I240" s="104"/>
      <c r="J240" s="104"/>
    </row>
    <row r="241" spans="4:10" ht="35.1" customHeight="1">
      <c r="D241" s="104"/>
      <c r="E241" s="201"/>
      <c r="F241" s="104"/>
      <c r="G241" s="104"/>
      <c r="H241" s="104"/>
      <c r="I241" s="104"/>
      <c r="J241" s="104"/>
    </row>
    <row r="242" spans="4:10" ht="35.1" customHeight="1">
      <c r="D242" s="104"/>
      <c r="E242" s="201"/>
      <c r="F242" s="104"/>
      <c r="G242" s="104"/>
      <c r="H242" s="104"/>
      <c r="I242" s="104"/>
      <c r="J242" s="104"/>
    </row>
    <row r="243" spans="4:10" ht="35.1" customHeight="1">
      <c r="D243" s="104"/>
      <c r="E243" s="201"/>
      <c r="F243" s="104"/>
      <c r="G243" s="104"/>
      <c r="H243" s="104"/>
      <c r="I243" s="104"/>
      <c r="J243" s="104"/>
    </row>
    <row r="244" spans="4:10" ht="35.1" customHeight="1">
      <c r="D244" s="104"/>
      <c r="E244" s="201"/>
      <c r="F244" s="104"/>
      <c r="G244" s="104"/>
      <c r="H244" s="104"/>
      <c r="I244" s="104"/>
      <c r="J244" s="104"/>
    </row>
    <row r="245" spans="4:10" ht="35.1" customHeight="1">
      <c r="D245" s="104"/>
      <c r="E245" s="201"/>
      <c r="F245" s="104"/>
      <c r="G245" s="104"/>
      <c r="H245" s="104"/>
      <c r="I245" s="104"/>
      <c r="J245" s="104"/>
    </row>
    <row r="246" spans="4:10" ht="35.1" customHeight="1">
      <c r="D246" s="104"/>
      <c r="E246" s="201"/>
      <c r="F246" s="104"/>
      <c r="G246" s="104"/>
      <c r="H246" s="104"/>
      <c r="I246" s="104"/>
      <c r="J246" s="104"/>
    </row>
    <row r="247" spans="4:10" ht="35.1" customHeight="1">
      <c r="D247" s="104"/>
      <c r="E247" s="201"/>
      <c r="F247" s="104"/>
      <c r="G247" s="104"/>
      <c r="H247" s="104"/>
      <c r="I247" s="104"/>
      <c r="J247" s="104"/>
    </row>
    <row r="248" spans="4:10" ht="35.1" customHeight="1">
      <c r="D248" s="104"/>
      <c r="E248" s="201"/>
      <c r="F248" s="104"/>
      <c r="G248" s="104"/>
      <c r="H248" s="104"/>
      <c r="I248" s="104"/>
      <c r="J248" s="104"/>
    </row>
    <row r="249" spans="4:10" ht="35.1" customHeight="1">
      <c r="D249" s="104"/>
      <c r="E249" s="201"/>
      <c r="F249" s="104"/>
      <c r="G249" s="104"/>
      <c r="H249" s="104"/>
      <c r="I249" s="104"/>
      <c r="J249" s="104"/>
    </row>
    <row r="250" spans="4:10" ht="35.1" customHeight="1">
      <c r="D250" s="104"/>
      <c r="E250" s="201"/>
      <c r="F250" s="104"/>
      <c r="G250" s="104"/>
      <c r="H250" s="104"/>
      <c r="I250" s="104"/>
      <c r="J250" s="104"/>
    </row>
    <row r="251" spans="4:10" ht="35.1" customHeight="1">
      <c r="D251" s="104"/>
      <c r="E251" s="201"/>
      <c r="F251" s="104"/>
      <c r="G251" s="104"/>
      <c r="H251" s="104"/>
      <c r="I251" s="104"/>
      <c r="J251" s="104"/>
    </row>
    <row r="252" spans="4:10" ht="35.1" customHeight="1">
      <c r="D252" s="104"/>
      <c r="E252" s="201"/>
      <c r="F252" s="104"/>
      <c r="G252" s="104"/>
      <c r="H252" s="104"/>
      <c r="I252" s="104"/>
      <c r="J252" s="104"/>
    </row>
    <row r="253" spans="4:10" ht="35.1" customHeight="1">
      <c r="D253" s="104"/>
      <c r="E253" s="201"/>
      <c r="F253" s="104"/>
      <c r="G253" s="104"/>
      <c r="H253" s="104"/>
      <c r="I253" s="104"/>
      <c r="J253" s="104"/>
    </row>
    <row r="254" spans="4:10" ht="35.1" customHeight="1">
      <c r="D254" s="104"/>
      <c r="E254" s="201"/>
      <c r="F254" s="104"/>
      <c r="G254" s="104"/>
      <c r="H254" s="104"/>
      <c r="I254" s="104"/>
      <c r="J254" s="104"/>
    </row>
    <row r="255" spans="4:10" ht="35.1" customHeight="1">
      <c r="D255" s="104"/>
      <c r="E255" s="201"/>
      <c r="F255" s="104"/>
      <c r="G255" s="104"/>
      <c r="H255" s="104"/>
      <c r="I255" s="104"/>
      <c r="J255" s="104"/>
    </row>
    <row r="256" spans="4:10" ht="35.1" customHeight="1">
      <c r="D256" s="104"/>
      <c r="E256" s="201"/>
      <c r="F256" s="104"/>
      <c r="G256" s="104"/>
      <c r="H256" s="104"/>
      <c r="I256" s="104"/>
      <c r="J256" s="104"/>
    </row>
    <row r="257" spans="4:10" ht="35.1" customHeight="1">
      <c r="D257" s="104"/>
      <c r="E257" s="201"/>
      <c r="F257" s="104"/>
      <c r="G257" s="104"/>
      <c r="H257" s="104"/>
      <c r="I257" s="104"/>
      <c r="J257" s="104"/>
    </row>
    <row r="258" spans="4:10" ht="35.1" customHeight="1">
      <c r="D258" s="104"/>
      <c r="E258" s="201"/>
      <c r="F258" s="104"/>
      <c r="G258" s="104"/>
      <c r="H258" s="104"/>
      <c r="I258" s="104"/>
      <c r="J258" s="104"/>
    </row>
    <row r="259" spans="4:10" ht="35.1" customHeight="1">
      <c r="D259" s="104"/>
      <c r="E259" s="201"/>
      <c r="F259" s="104"/>
      <c r="G259" s="104"/>
      <c r="H259" s="104"/>
      <c r="I259" s="104"/>
      <c r="J259" s="104"/>
    </row>
    <row r="260" spans="4:10" ht="35.1" customHeight="1">
      <c r="D260" s="104"/>
      <c r="E260" s="201"/>
      <c r="F260" s="104"/>
      <c r="G260" s="104"/>
      <c r="H260" s="104"/>
      <c r="I260" s="104"/>
      <c r="J260" s="104"/>
    </row>
    <row r="261" spans="4:10" ht="35.1" customHeight="1">
      <c r="D261" s="104"/>
      <c r="E261" s="201"/>
      <c r="F261" s="104"/>
      <c r="G261" s="104"/>
      <c r="H261" s="104"/>
      <c r="I261" s="104"/>
      <c r="J261" s="104"/>
    </row>
    <row r="262" spans="4:10" ht="35.1" customHeight="1">
      <c r="D262" s="104"/>
      <c r="E262" s="201"/>
      <c r="F262" s="104"/>
      <c r="G262" s="104"/>
      <c r="H262" s="104"/>
      <c r="I262" s="104"/>
      <c r="J262" s="104"/>
    </row>
    <row r="263" spans="4:10" ht="35.1" customHeight="1">
      <c r="D263" s="104"/>
      <c r="E263" s="201"/>
      <c r="F263" s="104"/>
      <c r="G263" s="104"/>
      <c r="H263" s="104"/>
      <c r="I263" s="104"/>
      <c r="J263" s="104"/>
    </row>
    <row r="264" spans="4:10" ht="35.1" customHeight="1">
      <c r="D264" s="104"/>
      <c r="E264" s="201"/>
      <c r="F264" s="104"/>
      <c r="G264" s="104"/>
      <c r="H264" s="104"/>
      <c r="I264" s="104"/>
      <c r="J264" s="104"/>
    </row>
    <row r="265" spans="4:10" ht="35.1" customHeight="1">
      <c r="D265" s="104"/>
      <c r="E265" s="201"/>
      <c r="F265" s="104"/>
      <c r="G265" s="104"/>
      <c r="H265" s="104"/>
      <c r="I265" s="104"/>
      <c r="J265" s="104"/>
    </row>
    <row r="266" spans="4:10" ht="35.1" customHeight="1">
      <c r="D266" s="104"/>
      <c r="E266" s="201"/>
      <c r="F266" s="104"/>
      <c r="G266" s="104"/>
      <c r="H266" s="104"/>
      <c r="I266" s="104"/>
      <c r="J266" s="104"/>
    </row>
    <row r="267" spans="4:10" ht="35.1" customHeight="1">
      <c r="D267" s="104"/>
      <c r="E267" s="201"/>
      <c r="F267" s="104"/>
      <c r="G267" s="104"/>
      <c r="H267" s="104"/>
      <c r="I267" s="104"/>
      <c r="J267" s="104"/>
    </row>
    <row r="268" spans="4:10" ht="35.1" customHeight="1">
      <c r="D268" s="104"/>
      <c r="E268" s="201"/>
      <c r="F268" s="104"/>
      <c r="G268" s="104"/>
      <c r="H268" s="104"/>
      <c r="I268" s="104"/>
      <c r="J268" s="104"/>
    </row>
    <row r="269" spans="4:10" ht="35.1" customHeight="1">
      <c r="D269" s="104"/>
      <c r="E269" s="201"/>
      <c r="F269" s="104"/>
      <c r="G269" s="104"/>
      <c r="H269" s="104"/>
      <c r="I269" s="104"/>
      <c r="J269" s="104"/>
    </row>
    <row r="270" spans="4:10" ht="35.1" customHeight="1">
      <c r="D270" s="104"/>
      <c r="E270" s="201"/>
      <c r="F270" s="104"/>
      <c r="G270" s="104"/>
      <c r="H270" s="104"/>
      <c r="I270" s="104"/>
      <c r="J270" s="104"/>
    </row>
    <row r="271" spans="4:10" ht="35.1" customHeight="1">
      <c r="D271" s="104"/>
      <c r="E271" s="201"/>
      <c r="F271" s="104"/>
      <c r="G271" s="104"/>
      <c r="H271" s="104"/>
      <c r="I271" s="104"/>
      <c r="J271" s="104"/>
    </row>
    <row r="272" spans="4:10" ht="35.1" customHeight="1">
      <c r="D272" s="104"/>
      <c r="E272" s="201"/>
      <c r="F272" s="104"/>
      <c r="G272" s="104"/>
      <c r="H272" s="104"/>
      <c r="I272" s="104"/>
      <c r="J272" s="104"/>
    </row>
    <row r="273" spans="4:10" ht="35.1" customHeight="1">
      <c r="D273" s="104"/>
      <c r="E273" s="201"/>
      <c r="F273" s="104"/>
      <c r="G273" s="104"/>
      <c r="H273" s="104"/>
      <c r="I273" s="104"/>
      <c r="J273" s="104"/>
    </row>
    <row r="274" spans="4:10" ht="35.1" customHeight="1">
      <c r="D274" s="104"/>
      <c r="E274" s="201"/>
      <c r="F274" s="104"/>
      <c r="G274" s="104"/>
      <c r="H274" s="104"/>
      <c r="I274" s="104"/>
      <c r="J274" s="104"/>
    </row>
    <row r="275" spans="4:10" ht="35.1" customHeight="1">
      <c r="D275" s="104"/>
      <c r="E275" s="201"/>
      <c r="F275" s="104"/>
      <c r="G275" s="104"/>
      <c r="H275" s="104"/>
      <c r="I275" s="104"/>
      <c r="J275" s="104"/>
    </row>
    <row r="276" spans="4:10" ht="35.1" customHeight="1">
      <c r="D276" s="104"/>
      <c r="E276" s="201"/>
      <c r="F276" s="104"/>
      <c r="G276" s="104"/>
      <c r="H276" s="104"/>
      <c r="I276" s="104"/>
      <c r="J276" s="104"/>
    </row>
    <row r="277" spans="4:10" ht="35.1" customHeight="1">
      <c r="D277" s="104"/>
      <c r="E277" s="201"/>
      <c r="F277" s="104"/>
      <c r="G277" s="104"/>
      <c r="H277" s="104"/>
      <c r="I277" s="104"/>
      <c r="J277" s="104"/>
    </row>
    <row r="278" spans="4:10" ht="35.1" customHeight="1">
      <c r="D278" s="104"/>
      <c r="E278" s="201"/>
      <c r="F278" s="104"/>
      <c r="G278" s="104"/>
      <c r="H278" s="104"/>
      <c r="I278" s="104"/>
      <c r="J278" s="104"/>
    </row>
    <row r="279" spans="4:10" ht="35.1" customHeight="1">
      <c r="D279" s="104"/>
      <c r="E279" s="201"/>
      <c r="F279" s="104"/>
      <c r="G279" s="104"/>
      <c r="H279" s="104"/>
      <c r="I279" s="104"/>
      <c r="J279" s="104"/>
    </row>
    <row r="280" spans="4:10" ht="35.1" customHeight="1">
      <c r="D280" s="104"/>
      <c r="E280" s="201"/>
      <c r="F280" s="104"/>
      <c r="G280" s="104"/>
      <c r="H280" s="104"/>
      <c r="I280" s="104"/>
      <c r="J280" s="104"/>
    </row>
    <row r="281" spans="4:10" ht="35.1" customHeight="1">
      <c r="D281" s="104"/>
      <c r="E281" s="201"/>
      <c r="F281" s="104"/>
      <c r="G281" s="104"/>
      <c r="H281" s="104"/>
      <c r="I281" s="104"/>
      <c r="J281" s="104"/>
    </row>
    <row r="282" spans="4:10" ht="35.1" customHeight="1">
      <c r="D282" s="104"/>
      <c r="E282" s="201"/>
      <c r="F282" s="104"/>
      <c r="G282" s="104"/>
      <c r="H282" s="104"/>
      <c r="I282" s="104"/>
      <c r="J282" s="104"/>
    </row>
    <row r="283" spans="4:10" ht="35.1" customHeight="1">
      <c r="D283" s="104"/>
      <c r="E283" s="201"/>
      <c r="F283" s="104"/>
      <c r="G283" s="104"/>
      <c r="H283" s="104"/>
      <c r="I283" s="104"/>
      <c r="J283" s="104"/>
    </row>
    <row r="284" spans="4:10" ht="35.1" customHeight="1">
      <c r="D284" s="104"/>
      <c r="E284" s="201"/>
      <c r="F284" s="104"/>
      <c r="G284" s="104"/>
      <c r="H284" s="104"/>
      <c r="I284" s="104"/>
      <c r="J284" s="104"/>
    </row>
    <row r="285" spans="4:10" ht="35.1" customHeight="1">
      <c r="D285" s="104"/>
      <c r="E285" s="201"/>
      <c r="F285" s="104"/>
      <c r="G285" s="104"/>
      <c r="H285" s="104"/>
      <c r="I285" s="104"/>
      <c r="J285" s="104"/>
    </row>
    <row r="286" spans="4:10" ht="35.1" customHeight="1">
      <c r="D286" s="104"/>
      <c r="E286" s="201"/>
      <c r="F286" s="104"/>
      <c r="G286" s="104"/>
      <c r="H286" s="104"/>
      <c r="I286" s="104"/>
      <c r="J286" s="104"/>
    </row>
    <row r="287" spans="4:10" ht="35.1" customHeight="1">
      <c r="D287" s="104"/>
      <c r="E287" s="201"/>
      <c r="F287" s="104"/>
      <c r="G287" s="104"/>
      <c r="H287" s="104"/>
      <c r="I287" s="104"/>
      <c r="J287" s="104"/>
    </row>
    <row r="288" spans="4:10" ht="35.1" customHeight="1">
      <c r="D288" s="104"/>
      <c r="E288" s="201"/>
      <c r="F288" s="104"/>
      <c r="G288" s="104"/>
      <c r="H288" s="104"/>
      <c r="I288" s="104"/>
      <c r="J288" s="104"/>
    </row>
    <row r="289" spans="4:10" ht="35.1" customHeight="1">
      <c r="D289" s="104"/>
      <c r="E289" s="201"/>
      <c r="F289" s="104"/>
      <c r="G289" s="104"/>
      <c r="H289" s="104"/>
      <c r="I289" s="104"/>
      <c r="J289" s="104"/>
    </row>
    <row r="290" spans="4:10" ht="35.1" customHeight="1">
      <c r="D290" s="104"/>
      <c r="E290" s="201"/>
      <c r="F290" s="104"/>
      <c r="G290" s="104"/>
      <c r="H290" s="104"/>
      <c r="I290" s="104"/>
      <c r="J290" s="104"/>
    </row>
    <row r="291" spans="4:10" ht="35.1" customHeight="1">
      <c r="D291" s="104"/>
      <c r="E291" s="201"/>
      <c r="F291" s="104"/>
      <c r="G291" s="104"/>
      <c r="H291" s="104"/>
      <c r="I291" s="104"/>
      <c r="J291" s="104"/>
    </row>
    <row r="292" spans="4:10" ht="35.1" customHeight="1">
      <c r="D292" s="104"/>
      <c r="E292" s="201"/>
      <c r="F292" s="104"/>
      <c r="G292" s="104"/>
      <c r="H292" s="104"/>
      <c r="I292" s="104"/>
      <c r="J292" s="104"/>
    </row>
    <row r="293" spans="4:10" ht="35.1" customHeight="1">
      <c r="D293" s="104"/>
      <c r="E293" s="201"/>
      <c r="F293" s="104"/>
      <c r="G293" s="104"/>
      <c r="H293" s="104"/>
      <c r="I293" s="104"/>
      <c r="J293" s="104"/>
    </row>
    <row r="294" spans="4:10" ht="35.1" customHeight="1">
      <c r="D294" s="104"/>
      <c r="E294" s="201"/>
      <c r="F294" s="104"/>
      <c r="G294" s="104"/>
      <c r="H294" s="104"/>
      <c r="I294" s="104"/>
      <c r="J294" s="104"/>
    </row>
    <row r="295" spans="4:10" ht="35.1" customHeight="1">
      <c r="D295" s="104"/>
      <c r="E295" s="201"/>
      <c r="F295" s="104"/>
      <c r="G295" s="104"/>
      <c r="H295" s="104"/>
      <c r="I295" s="104"/>
      <c r="J295" s="104"/>
    </row>
    <row r="296" spans="4:10" ht="35.1" customHeight="1">
      <c r="D296" s="104"/>
      <c r="E296" s="201"/>
      <c r="F296" s="104"/>
      <c r="G296" s="104"/>
      <c r="H296" s="104"/>
      <c r="I296" s="104"/>
      <c r="J296" s="104"/>
    </row>
    <row r="297" spans="4:10" ht="35.1" customHeight="1">
      <c r="D297" s="104"/>
      <c r="E297" s="201"/>
      <c r="F297" s="104"/>
      <c r="G297" s="104"/>
      <c r="H297" s="104"/>
      <c r="I297" s="104"/>
      <c r="J297" s="104"/>
    </row>
    <row r="298" spans="4:10" ht="35.1" customHeight="1">
      <c r="D298" s="104"/>
      <c r="E298" s="201"/>
      <c r="F298" s="104"/>
      <c r="G298" s="104"/>
      <c r="H298" s="104"/>
      <c r="I298" s="104"/>
      <c r="J298" s="104"/>
    </row>
    <row r="299" spans="4:10" ht="35.1" customHeight="1">
      <c r="D299" s="104"/>
      <c r="E299" s="201"/>
      <c r="F299" s="104"/>
      <c r="G299" s="104"/>
      <c r="H299" s="104"/>
      <c r="I299" s="104"/>
      <c r="J299" s="104"/>
    </row>
    <row r="300" spans="4:10" ht="35.1" customHeight="1">
      <c r="D300" s="104"/>
      <c r="E300" s="201"/>
      <c r="F300" s="104"/>
      <c r="G300" s="104"/>
      <c r="H300" s="104"/>
      <c r="I300" s="104"/>
      <c r="J300" s="104"/>
    </row>
    <row r="301" spans="4:10" ht="35.1" customHeight="1">
      <c r="D301" s="104"/>
      <c r="E301" s="201"/>
      <c r="F301" s="104"/>
      <c r="G301" s="104"/>
      <c r="H301" s="104"/>
      <c r="I301" s="104"/>
      <c r="J301" s="104"/>
    </row>
    <row r="302" spans="4:10" ht="35.1" customHeight="1">
      <c r="D302" s="104"/>
      <c r="E302" s="201"/>
      <c r="F302" s="104"/>
      <c r="G302" s="104"/>
      <c r="H302" s="104"/>
      <c r="I302" s="104"/>
      <c r="J302" s="104"/>
    </row>
    <row r="303" spans="4:10" ht="35.1" customHeight="1">
      <c r="D303" s="104"/>
      <c r="E303" s="201"/>
      <c r="F303" s="104"/>
      <c r="G303" s="104"/>
      <c r="H303" s="104"/>
      <c r="I303" s="104"/>
      <c r="J303" s="104"/>
    </row>
    <row r="304" spans="4:10" ht="35.1" customHeight="1">
      <c r="D304" s="104"/>
      <c r="E304" s="201"/>
      <c r="F304" s="104"/>
      <c r="G304" s="104"/>
      <c r="H304" s="104"/>
      <c r="I304" s="104"/>
      <c r="J304" s="104"/>
    </row>
    <row r="305" spans="4:10" ht="35.1" customHeight="1">
      <c r="D305" s="104"/>
      <c r="E305" s="201"/>
      <c r="F305" s="104"/>
      <c r="G305" s="104"/>
      <c r="H305" s="104"/>
      <c r="I305" s="104"/>
      <c r="J305" s="104"/>
    </row>
    <row r="306" spans="4:10" ht="35.1" customHeight="1">
      <c r="D306" s="104"/>
      <c r="E306" s="201"/>
      <c r="F306" s="104"/>
      <c r="G306" s="104"/>
      <c r="H306" s="104"/>
      <c r="I306" s="104"/>
      <c r="J306" s="104"/>
    </row>
    <row r="307" spans="4:10" ht="35.1" customHeight="1">
      <c r="D307" s="104"/>
      <c r="E307" s="201"/>
      <c r="F307" s="104"/>
      <c r="G307" s="104"/>
      <c r="H307" s="104"/>
      <c r="I307" s="104"/>
      <c r="J307" s="104"/>
    </row>
    <row r="308" spans="4:10" ht="35.1" customHeight="1">
      <c r="D308" s="104"/>
      <c r="E308" s="201"/>
      <c r="F308" s="104"/>
      <c r="G308" s="104"/>
      <c r="H308" s="104"/>
      <c r="I308" s="104"/>
      <c r="J308" s="104"/>
    </row>
    <row r="309" spans="4:10" ht="35.1" customHeight="1">
      <c r="D309" s="104"/>
      <c r="E309" s="201"/>
      <c r="F309" s="104"/>
      <c r="G309" s="104"/>
      <c r="H309" s="104"/>
      <c r="I309" s="104"/>
      <c r="J309" s="104"/>
    </row>
    <row r="310" spans="4:10" ht="35.1" customHeight="1">
      <c r="D310" s="104"/>
      <c r="E310" s="201"/>
      <c r="F310" s="104"/>
      <c r="G310" s="104"/>
      <c r="H310" s="104"/>
      <c r="I310" s="104"/>
      <c r="J310" s="104"/>
    </row>
    <row r="311" spans="4:10" ht="35.1" customHeight="1">
      <c r="D311" s="104"/>
      <c r="E311" s="201"/>
      <c r="F311" s="104"/>
      <c r="G311" s="104"/>
      <c r="H311" s="104"/>
      <c r="I311" s="104"/>
      <c r="J311" s="104"/>
    </row>
    <row r="312" spans="4:10" ht="35.1" customHeight="1">
      <c r="D312" s="104"/>
      <c r="E312" s="201"/>
      <c r="F312" s="104"/>
      <c r="G312" s="104"/>
      <c r="H312" s="104"/>
      <c r="I312" s="104"/>
      <c r="J312" s="104"/>
    </row>
    <row r="313" spans="4:10" ht="35.1" customHeight="1">
      <c r="D313" s="104"/>
      <c r="E313" s="201"/>
      <c r="F313" s="104"/>
      <c r="G313" s="104"/>
      <c r="H313" s="104"/>
      <c r="I313" s="104"/>
      <c r="J313" s="104"/>
    </row>
    <row r="314" spans="4:10" ht="35.1" customHeight="1">
      <c r="D314" s="104"/>
      <c r="E314" s="201"/>
      <c r="F314" s="104"/>
      <c r="G314" s="104"/>
      <c r="H314" s="104"/>
      <c r="I314" s="104"/>
      <c r="J314" s="104"/>
    </row>
    <row r="315" spans="4:10" ht="35.1" customHeight="1">
      <c r="D315" s="104"/>
      <c r="E315" s="201"/>
      <c r="F315" s="104"/>
      <c r="G315" s="104"/>
      <c r="H315" s="104"/>
      <c r="I315" s="104"/>
      <c r="J315" s="104"/>
    </row>
    <row r="316" spans="4:10" ht="35.1" customHeight="1">
      <c r="D316" s="104"/>
      <c r="E316" s="201"/>
      <c r="F316" s="104"/>
      <c r="G316" s="104"/>
      <c r="H316" s="104"/>
      <c r="I316" s="104"/>
      <c r="J316" s="104"/>
    </row>
    <row r="317" spans="4:10" ht="35.1" customHeight="1">
      <c r="D317" s="104"/>
      <c r="E317" s="201"/>
      <c r="F317" s="104"/>
      <c r="G317" s="104"/>
      <c r="H317" s="104"/>
      <c r="I317" s="104"/>
      <c r="J317" s="104"/>
    </row>
    <row r="318" spans="4:10" ht="35.1" customHeight="1">
      <c r="D318" s="104"/>
      <c r="E318" s="201"/>
      <c r="F318" s="104"/>
      <c r="G318" s="104"/>
      <c r="H318" s="104"/>
      <c r="I318" s="104"/>
      <c r="J318" s="104"/>
    </row>
    <row r="319" spans="4:10" ht="35.1" customHeight="1">
      <c r="D319" s="104"/>
      <c r="E319" s="201"/>
      <c r="F319" s="104"/>
      <c r="G319" s="104"/>
      <c r="H319" s="104"/>
      <c r="I319" s="104"/>
      <c r="J319" s="104"/>
    </row>
    <row r="320" spans="4:10" ht="35.1" customHeight="1">
      <c r="D320" s="104"/>
      <c r="E320" s="201"/>
      <c r="F320" s="104"/>
      <c r="G320" s="104"/>
      <c r="H320" s="104"/>
      <c r="I320" s="104"/>
      <c r="J320" s="104"/>
    </row>
    <row r="321" spans="4:10" ht="35.1" customHeight="1">
      <c r="D321" s="104"/>
      <c r="E321" s="201"/>
      <c r="F321" s="104"/>
      <c r="G321" s="104"/>
      <c r="H321" s="104"/>
      <c r="I321" s="104"/>
      <c r="J321" s="104"/>
    </row>
    <row r="322" spans="4:10" ht="35.1" customHeight="1">
      <c r="D322" s="104"/>
      <c r="E322" s="201"/>
      <c r="F322" s="104"/>
      <c r="G322" s="104"/>
      <c r="H322" s="104"/>
      <c r="I322" s="104"/>
      <c r="J322" s="104"/>
    </row>
    <row r="323" spans="4:10" ht="35.1" customHeight="1">
      <c r="D323" s="104"/>
      <c r="E323" s="201"/>
      <c r="F323" s="104"/>
      <c r="G323" s="104"/>
      <c r="H323" s="104"/>
      <c r="I323" s="104"/>
      <c r="J323" s="104"/>
    </row>
    <row r="324" spans="4:10" ht="35.1" customHeight="1">
      <c r="D324" s="104"/>
      <c r="E324" s="201"/>
      <c r="F324" s="104"/>
      <c r="G324" s="104"/>
      <c r="H324" s="104"/>
      <c r="I324" s="104"/>
      <c r="J324" s="104"/>
    </row>
    <row r="325" spans="4:10" ht="35.1" customHeight="1">
      <c r="D325" s="104"/>
      <c r="E325" s="201"/>
      <c r="F325" s="104"/>
      <c r="G325" s="104"/>
      <c r="H325" s="104"/>
      <c r="I325" s="104"/>
      <c r="J325" s="104"/>
    </row>
    <row r="326" spans="4:10" ht="35.1" customHeight="1">
      <c r="D326" s="104"/>
      <c r="E326" s="201"/>
      <c r="F326" s="104"/>
      <c r="G326" s="104"/>
      <c r="H326" s="104"/>
      <c r="I326" s="104"/>
      <c r="J326" s="104"/>
    </row>
    <row r="327" spans="4:10" ht="35.1" customHeight="1">
      <c r="D327" s="104"/>
      <c r="E327" s="201"/>
      <c r="F327" s="104"/>
      <c r="G327" s="104"/>
      <c r="H327" s="104"/>
      <c r="I327" s="104"/>
      <c r="J327" s="104"/>
    </row>
    <row r="328" spans="4:10" ht="35.1" customHeight="1">
      <c r="D328" s="104"/>
      <c r="E328" s="201"/>
      <c r="F328" s="104"/>
      <c r="G328" s="104"/>
      <c r="H328" s="104"/>
      <c r="I328" s="104"/>
      <c r="J328" s="104"/>
    </row>
    <row r="329" spans="4:10" ht="35.1" customHeight="1">
      <c r="D329" s="104"/>
      <c r="E329" s="201"/>
      <c r="F329" s="104"/>
      <c r="G329" s="104"/>
      <c r="H329" s="104"/>
      <c r="I329" s="104"/>
      <c r="J329" s="104"/>
    </row>
    <row r="330" spans="4:10" ht="35.1" customHeight="1">
      <c r="D330" s="104"/>
      <c r="E330" s="201"/>
      <c r="F330" s="104"/>
      <c r="G330" s="104"/>
      <c r="H330" s="104"/>
      <c r="I330" s="104"/>
      <c r="J330" s="104"/>
    </row>
    <row r="331" spans="4:10" ht="35.1" customHeight="1">
      <c r="D331" s="104"/>
      <c r="E331" s="201"/>
      <c r="F331" s="104"/>
      <c r="G331" s="104"/>
      <c r="H331" s="104"/>
      <c r="I331" s="104"/>
      <c r="J331" s="104"/>
    </row>
    <row r="332" spans="4:10" ht="35.1" customHeight="1">
      <c r="D332" s="104"/>
      <c r="E332" s="201"/>
      <c r="F332" s="104"/>
      <c r="G332" s="104"/>
      <c r="H332" s="104"/>
      <c r="I332" s="104"/>
      <c r="J332" s="104"/>
    </row>
    <row r="333" spans="4:10" ht="35.1" customHeight="1">
      <c r="D333" s="104"/>
      <c r="E333" s="201"/>
      <c r="F333" s="104"/>
      <c r="G333" s="104"/>
      <c r="H333" s="104"/>
      <c r="I333" s="104"/>
      <c r="J333" s="104"/>
    </row>
    <row r="334" spans="4:10" ht="35.1" customHeight="1">
      <c r="D334" s="104"/>
      <c r="E334" s="201"/>
      <c r="F334" s="104"/>
      <c r="G334" s="104"/>
      <c r="H334" s="104"/>
      <c r="I334" s="104"/>
      <c r="J334" s="104"/>
    </row>
    <row r="335" spans="4:10" ht="35.1" customHeight="1">
      <c r="D335" s="104"/>
      <c r="E335" s="201"/>
      <c r="F335" s="104"/>
      <c r="G335" s="104"/>
      <c r="H335" s="104"/>
      <c r="I335" s="104"/>
      <c r="J335" s="104"/>
    </row>
    <row r="336" spans="4:10" ht="35.1" customHeight="1">
      <c r="D336" s="104"/>
      <c r="E336" s="201"/>
      <c r="F336" s="104"/>
      <c r="G336" s="104"/>
      <c r="H336" s="104"/>
      <c r="I336" s="104"/>
      <c r="J336" s="104"/>
    </row>
    <row r="337" spans="4:10" ht="35.1" customHeight="1">
      <c r="D337" s="104"/>
      <c r="E337" s="201"/>
      <c r="F337" s="104"/>
      <c r="G337" s="104"/>
      <c r="H337" s="104"/>
      <c r="I337" s="104"/>
      <c r="J337" s="104"/>
    </row>
    <row r="338" spans="4:10" ht="35.1" customHeight="1">
      <c r="D338" s="104"/>
      <c r="E338" s="201"/>
      <c r="F338" s="104"/>
      <c r="G338" s="104"/>
      <c r="H338" s="104"/>
      <c r="I338" s="104"/>
      <c r="J338" s="104"/>
    </row>
    <row r="339" spans="4:10" ht="35.1" customHeight="1">
      <c r="D339" s="104"/>
      <c r="E339" s="201"/>
      <c r="F339" s="104"/>
      <c r="G339" s="104"/>
      <c r="H339" s="104"/>
      <c r="I339" s="104"/>
      <c r="J339" s="104"/>
    </row>
    <row r="340" spans="4:10" ht="35.1" customHeight="1">
      <c r="D340" s="104"/>
      <c r="E340" s="201"/>
      <c r="F340" s="104"/>
      <c r="G340" s="104"/>
      <c r="H340" s="104"/>
      <c r="I340" s="104"/>
      <c r="J340" s="104"/>
    </row>
    <row r="341" spans="4:10" ht="35.1" customHeight="1">
      <c r="D341" s="104"/>
      <c r="E341" s="201"/>
      <c r="F341" s="104"/>
      <c r="G341" s="104"/>
      <c r="H341" s="104"/>
      <c r="I341" s="104"/>
      <c r="J341" s="104"/>
    </row>
    <row r="342" spans="4:10" ht="35.1" customHeight="1">
      <c r="D342" s="104"/>
      <c r="E342" s="201"/>
      <c r="F342" s="104"/>
      <c r="G342" s="104"/>
      <c r="H342" s="104"/>
      <c r="I342" s="104"/>
      <c r="J342" s="104"/>
    </row>
    <row r="343" spans="4:10" ht="35.1" customHeight="1">
      <c r="D343" s="104"/>
      <c r="E343" s="201"/>
      <c r="F343" s="104"/>
      <c r="G343" s="104"/>
      <c r="H343" s="104"/>
      <c r="I343" s="104"/>
      <c r="J343" s="104"/>
    </row>
    <row r="344" spans="4:10" ht="35.1" customHeight="1">
      <c r="D344" s="104"/>
      <c r="E344" s="201"/>
      <c r="F344" s="104"/>
      <c r="G344" s="104"/>
      <c r="H344" s="104"/>
      <c r="I344" s="104"/>
      <c r="J344" s="104"/>
    </row>
    <row r="345" spans="4:10" ht="35.1" customHeight="1">
      <c r="D345" s="104"/>
      <c r="E345" s="201"/>
      <c r="F345" s="104"/>
      <c r="G345" s="104"/>
      <c r="H345" s="104"/>
      <c r="I345" s="104"/>
      <c r="J345" s="104"/>
    </row>
    <row r="346" spans="4:10" ht="35.1" customHeight="1">
      <c r="D346" s="104"/>
      <c r="E346" s="201"/>
      <c r="F346" s="104"/>
      <c r="G346" s="104"/>
      <c r="H346" s="104"/>
      <c r="I346" s="104"/>
      <c r="J346" s="104"/>
    </row>
    <row r="347" spans="4:10" ht="35.1" customHeight="1">
      <c r="D347" s="104"/>
      <c r="E347" s="201"/>
      <c r="F347" s="104"/>
      <c r="G347" s="104"/>
      <c r="H347" s="104"/>
      <c r="I347" s="104"/>
      <c r="J347" s="104"/>
    </row>
    <row r="348" spans="4:10" ht="35.1" customHeight="1">
      <c r="D348" s="104"/>
      <c r="E348" s="201"/>
      <c r="F348" s="104"/>
      <c r="G348" s="104"/>
      <c r="H348" s="104"/>
      <c r="I348" s="104"/>
      <c r="J348" s="104"/>
    </row>
    <row r="349" spans="4:10" ht="35.1" customHeight="1">
      <c r="D349" s="104"/>
      <c r="E349" s="201"/>
      <c r="F349" s="104"/>
      <c r="G349" s="104"/>
      <c r="H349" s="104"/>
      <c r="I349" s="104"/>
      <c r="J349" s="104"/>
    </row>
    <row r="350" spans="4:10" ht="35.1" customHeight="1">
      <c r="D350" s="104"/>
      <c r="E350" s="201"/>
      <c r="F350" s="104"/>
      <c r="G350" s="104"/>
      <c r="H350" s="104"/>
      <c r="I350" s="104"/>
      <c r="J350" s="104"/>
    </row>
    <row r="351" spans="4:10" ht="35.1" customHeight="1">
      <c r="D351" s="104"/>
      <c r="E351" s="201"/>
      <c r="F351" s="104"/>
      <c r="G351" s="104"/>
      <c r="H351" s="104"/>
      <c r="I351" s="104"/>
      <c r="J351" s="104"/>
    </row>
    <row r="352" spans="4:10" ht="35.1" customHeight="1">
      <c r="D352" s="104"/>
      <c r="E352" s="201"/>
      <c r="F352" s="104"/>
      <c r="G352" s="104"/>
      <c r="H352" s="104"/>
      <c r="I352" s="104"/>
      <c r="J352" s="104"/>
    </row>
    <row r="353" spans="4:10" ht="35.1" customHeight="1">
      <c r="D353" s="104"/>
      <c r="E353" s="201"/>
      <c r="F353" s="104"/>
      <c r="G353" s="104"/>
      <c r="H353" s="104"/>
      <c r="I353" s="104"/>
      <c r="J353" s="104"/>
    </row>
    <row r="354" spans="4:10" ht="35.1" customHeight="1">
      <c r="D354" s="104"/>
      <c r="E354" s="201"/>
      <c r="F354" s="104"/>
      <c r="G354" s="104"/>
      <c r="H354" s="104"/>
      <c r="I354" s="104"/>
      <c r="J354" s="104"/>
    </row>
    <row r="355" spans="4:10" ht="35.1" customHeight="1">
      <c r="D355" s="104"/>
      <c r="E355" s="201"/>
      <c r="F355" s="104"/>
      <c r="G355" s="104"/>
      <c r="H355" s="104"/>
      <c r="I355" s="104"/>
      <c r="J355" s="104"/>
    </row>
    <row r="356" spans="4:10" ht="35.1" customHeight="1">
      <c r="D356" s="104"/>
      <c r="E356" s="201"/>
      <c r="F356" s="104"/>
      <c r="G356" s="104"/>
      <c r="H356" s="104"/>
      <c r="I356" s="104"/>
      <c r="J356" s="104"/>
    </row>
    <row r="357" spans="4:10" ht="35.1" customHeight="1">
      <c r="D357" s="104"/>
      <c r="E357" s="201"/>
      <c r="F357" s="104"/>
      <c r="G357" s="104"/>
      <c r="H357" s="104"/>
      <c r="I357" s="104"/>
      <c r="J357" s="104"/>
    </row>
    <row r="358" spans="4:10" ht="35.1" customHeight="1">
      <c r="D358" s="104"/>
      <c r="E358" s="201"/>
      <c r="F358" s="104"/>
      <c r="G358" s="104"/>
      <c r="H358" s="104"/>
      <c r="I358" s="104"/>
      <c r="J358" s="104"/>
    </row>
    <row r="359" spans="4:10" ht="35.1" customHeight="1">
      <c r="D359" s="104"/>
      <c r="E359" s="201"/>
      <c r="F359" s="104"/>
      <c r="G359" s="104"/>
      <c r="H359" s="104"/>
      <c r="I359" s="104"/>
      <c r="J359" s="104"/>
    </row>
    <row r="360" spans="4:10" ht="35.1" customHeight="1">
      <c r="D360" s="104"/>
      <c r="E360" s="201"/>
      <c r="F360" s="104"/>
      <c r="G360" s="104"/>
      <c r="H360" s="104"/>
      <c r="I360" s="104"/>
      <c r="J360" s="104"/>
    </row>
    <row r="361" spans="4:10" ht="35.1" customHeight="1">
      <c r="D361" s="104"/>
      <c r="E361" s="201"/>
      <c r="F361" s="104"/>
      <c r="G361" s="104"/>
      <c r="H361" s="104"/>
      <c r="I361" s="104"/>
      <c r="J361" s="104"/>
    </row>
    <row r="362" spans="4:10" ht="35.1" customHeight="1">
      <c r="D362" s="104"/>
      <c r="E362" s="201"/>
      <c r="F362" s="104"/>
      <c r="G362" s="104"/>
      <c r="H362" s="104"/>
      <c r="I362" s="104"/>
      <c r="J362" s="104"/>
    </row>
    <row r="363" spans="4:10" ht="35.1" customHeight="1">
      <c r="D363" s="104"/>
      <c r="E363" s="201"/>
      <c r="F363" s="104"/>
      <c r="G363" s="104"/>
      <c r="H363" s="104"/>
      <c r="I363" s="104"/>
      <c r="J363" s="104"/>
    </row>
    <row r="364" spans="4:10" ht="35.1" customHeight="1">
      <c r="D364" s="104"/>
      <c r="E364" s="201"/>
      <c r="F364" s="104"/>
      <c r="G364" s="104"/>
      <c r="H364" s="104"/>
      <c r="I364" s="104"/>
      <c r="J364" s="104"/>
    </row>
    <row r="365" spans="4:10" ht="35.1" customHeight="1">
      <c r="D365" s="104"/>
      <c r="E365" s="201"/>
      <c r="F365" s="104"/>
      <c r="G365" s="104"/>
      <c r="H365" s="104"/>
      <c r="I365" s="104"/>
      <c r="J365" s="104"/>
    </row>
    <row r="366" spans="4:10" ht="35.1" customHeight="1">
      <c r="D366" s="104"/>
      <c r="E366" s="201"/>
      <c r="F366" s="104"/>
      <c r="G366" s="104"/>
      <c r="H366" s="104"/>
      <c r="I366" s="104"/>
      <c r="J366" s="104"/>
    </row>
    <row r="367" spans="4:10" ht="35.1" customHeight="1">
      <c r="D367" s="104"/>
      <c r="E367" s="201"/>
      <c r="F367" s="104"/>
      <c r="G367" s="104"/>
      <c r="H367" s="104"/>
      <c r="I367" s="104"/>
      <c r="J367" s="104"/>
    </row>
    <row r="368" spans="4:10" ht="35.1" customHeight="1">
      <c r="D368" s="104"/>
      <c r="E368" s="201"/>
      <c r="F368" s="104"/>
      <c r="G368" s="104"/>
      <c r="H368" s="104"/>
      <c r="I368" s="104"/>
      <c r="J368" s="104"/>
    </row>
    <row r="369" spans="4:10" ht="35.1" customHeight="1">
      <c r="D369" s="104"/>
      <c r="E369" s="201"/>
      <c r="F369" s="104"/>
      <c r="G369" s="104"/>
      <c r="H369" s="104"/>
      <c r="I369" s="104"/>
      <c r="J369" s="104"/>
    </row>
    <row r="370" spans="4:10" ht="35.1" customHeight="1">
      <c r="D370" s="104"/>
      <c r="E370" s="201"/>
      <c r="F370" s="104"/>
      <c r="G370" s="104"/>
      <c r="H370" s="104"/>
      <c r="I370" s="104"/>
      <c r="J370" s="104"/>
    </row>
    <row r="371" spans="4:10" ht="35.1" customHeight="1">
      <c r="D371" s="104"/>
      <c r="E371" s="201"/>
      <c r="F371" s="104"/>
      <c r="G371" s="104"/>
      <c r="H371" s="104"/>
      <c r="I371" s="104"/>
      <c r="J371" s="104"/>
    </row>
    <row r="372" spans="4:10" ht="35.1" customHeight="1">
      <c r="D372" s="104"/>
      <c r="E372" s="201"/>
      <c r="F372" s="104"/>
      <c r="G372" s="104"/>
      <c r="H372" s="104"/>
      <c r="I372" s="104"/>
      <c r="J372" s="104"/>
    </row>
    <row r="373" spans="4:10" ht="35.1" customHeight="1">
      <c r="D373" s="104"/>
      <c r="E373" s="201"/>
      <c r="F373" s="104"/>
      <c r="G373" s="104"/>
      <c r="H373" s="104"/>
      <c r="I373" s="104"/>
      <c r="J373" s="104"/>
    </row>
    <row r="374" spans="4:10" ht="35.1" customHeight="1">
      <c r="D374" s="104"/>
      <c r="E374" s="201"/>
      <c r="F374" s="104"/>
      <c r="G374" s="104"/>
      <c r="H374" s="104"/>
      <c r="I374" s="104"/>
      <c r="J374" s="104"/>
    </row>
    <row r="375" spans="4:10" ht="35.1" customHeight="1">
      <c r="D375" s="104"/>
      <c r="E375" s="201"/>
      <c r="F375" s="104"/>
      <c r="G375" s="104"/>
      <c r="H375" s="104"/>
      <c r="I375" s="104"/>
      <c r="J375" s="104"/>
    </row>
    <row r="376" spans="4:10" ht="35.1" customHeight="1">
      <c r="D376" s="104"/>
      <c r="E376" s="201"/>
      <c r="F376" s="104"/>
      <c r="G376" s="104"/>
      <c r="H376" s="104"/>
      <c r="I376" s="104"/>
      <c r="J376" s="104"/>
    </row>
    <row r="377" spans="4:10" ht="35.1" customHeight="1">
      <c r="D377" s="104"/>
      <c r="E377" s="201"/>
      <c r="F377" s="104"/>
      <c r="G377" s="104"/>
      <c r="H377" s="104"/>
      <c r="I377" s="104"/>
      <c r="J377" s="104"/>
    </row>
    <row r="378" spans="4:10" ht="35.1" customHeight="1">
      <c r="D378" s="104"/>
      <c r="E378" s="201"/>
      <c r="F378" s="104"/>
      <c r="G378" s="104"/>
      <c r="H378" s="104"/>
      <c r="I378" s="104"/>
      <c r="J378" s="104"/>
    </row>
    <row r="379" spans="4:10" ht="35.1" customHeight="1">
      <c r="D379" s="104"/>
      <c r="E379" s="201"/>
      <c r="F379" s="104"/>
      <c r="G379" s="104"/>
      <c r="H379" s="104"/>
      <c r="I379" s="104"/>
      <c r="J379" s="104"/>
    </row>
    <row r="380" spans="4:10" ht="35.1" customHeight="1">
      <c r="D380" s="104"/>
      <c r="E380" s="201"/>
      <c r="F380" s="104"/>
      <c r="G380" s="104"/>
      <c r="H380" s="104"/>
      <c r="I380" s="104"/>
      <c r="J380" s="104"/>
    </row>
    <row r="381" spans="4:10" ht="35.1" customHeight="1">
      <c r="D381" s="104"/>
      <c r="E381" s="201"/>
      <c r="F381" s="104"/>
      <c r="G381" s="104"/>
      <c r="H381" s="104"/>
      <c r="I381" s="104"/>
      <c r="J381" s="104"/>
    </row>
    <row r="382" spans="4:10" ht="35.1" customHeight="1">
      <c r="D382" s="104"/>
      <c r="E382" s="201"/>
      <c r="F382" s="104"/>
      <c r="G382" s="104"/>
      <c r="H382" s="104"/>
      <c r="I382" s="104"/>
      <c r="J382" s="104"/>
    </row>
    <row r="383" spans="4:10" ht="35.1" customHeight="1">
      <c r="D383" s="104"/>
      <c r="E383" s="201"/>
      <c r="F383" s="104"/>
      <c r="G383" s="104"/>
      <c r="H383" s="104"/>
      <c r="I383" s="104"/>
      <c r="J383" s="104"/>
    </row>
    <row r="384" spans="4:10" ht="35.1" customHeight="1">
      <c r="D384" s="104"/>
      <c r="E384" s="201"/>
      <c r="F384" s="104"/>
      <c r="G384" s="104"/>
      <c r="H384" s="104"/>
      <c r="I384" s="104"/>
      <c r="J384" s="104"/>
    </row>
    <row r="385" spans="4:10" ht="35.1" customHeight="1">
      <c r="D385" s="104"/>
      <c r="E385" s="201"/>
      <c r="F385" s="104"/>
      <c r="G385" s="104"/>
      <c r="H385" s="104"/>
      <c r="I385" s="104"/>
      <c r="J385" s="104"/>
    </row>
    <row r="386" spans="4:10" ht="35.1" customHeight="1">
      <c r="D386" s="104"/>
      <c r="E386" s="201"/>
      <c r="F386" s="104"/>
      <c r="G386" s="104"/>
      <c r="H386" s="104"/>
      <c r="I386" s="104"/>
      <c r="J386" s="104"/>
    </row>
    <row r="387" spans="4:10" ht="35.1" customHeight="1">
      <c r="D387" s="104"/>
      <c r="E387" s="201"/>
      <c r="F387" s="104"/>
      <c r="G387" s="104"/>
      <c r="H387" s="104"/>
      <c r="I387" s="104"/>
      <c r="J387" s="104"/>
    </row>
    <row r="388" spans="4:10" ht="35.1" customHeight="1">
      <c r="D388" s="104"/>
      <c r="E388" s="201"/>
      <c r="F388" s="104"/>
      <c r="G388" s="104"/>
      <c r="H388" s="104"/>
      <c r="I388" s="104"/>
      <c r="J388" s="104"/>
    </row>
    <row r="389" spans="4:10" ht="35.1" customHeight="1">
      <c r="D389" s="104"/>
      <c r="E389" s="201"/>
      <c r="F389" s="104"/>
      <c r="G389" s="104"/>
      <c r="H389" s="104"/>
      <c r="I389" s="104"/>
      <c r="J389" s="104"/>
    </row>
    <row r="390" spans="4:10" ht="35.1" customHeight="1">
      <c r="D390" s="104"/>
      <c r="E390" s="201"/>
      <c r="F390" s="104"/>
      <c r="G390" s="104"/>
      <c r="H390" s="104"/>
      <c r="I390" s="104"/>
      <c r="J390" s="104"/>
    </row>
    <row r="391" spans="4:10" ht="35.1" customHeight="1">
      <c r="D391" s="104"/>
      <c r="E391" s="201"/>
      <c r="F391" s="104"/>
      <c r="G391" s="104"/>
      <c r="H391" s="104"/>
      <c r="I391" s="104"/>
      <c r="J391" s="104"/>
    </row>
    <row r="392" spans="4:10" ht="35.1" customHeight="1">
      <c r="D392" s="104"/>
      <c r="E392" s="201"/>
      <c r="F392" s="104"/>
      <c r="G392" s="104"/>
      <c r="H392" s="104"/>
      <c r="I392" s="104"/>
      <c r="J392" s="104"/>
    </row>
    <row r="393" spans="4:10" ht="35.1" customHeight="1">
      <c r="D393" s="104"/>
      <c r="E393" s="201"/>
      <c r="F393" s="104"/>
      <c r="G393" s="104"/>
      <c r="H393" s="104"/>
      <c r="I393" s="104"/>
      <c r="J393" s="104"/>
    </row>
    <row r="394" spans="4:10" ht="35.1" customHeight="1">
      <c r="D394" s="104"/>
      <c r="E394" s="201"/>
      <c r="F394" s="104"/>
      <c r="G394" s="104"/>
      <c r="H394" s="104"/>
      <c r="I394" s="104"/>
      <c r="J394" s="104"/>
    </row>
    <row r="395" spans="4:10" ht="35.1" customHeight="1">
      <c r="D395" s="104"/>
      <c r="E395" s="201"/>
      <c r="F395" s="104"/>
      <c r="G395" s="104"/>
      <c r="H395" s="104"/>
      <c r="I395" s="104"/>
      <c r="J395" s="104"/>
    </row>
    <row r="396" spans="4:10" ht="35.1" customHeight="1">
      <c r="D396" s="104"/>
      <c r="E396" s="201"/>
      <c r="F396" s="104"/>
      <c r="G396" s="104"/>
      <c r="H396" s="104"/>
      <c r="I396" s="104"/>
      <c r="J396" s="104"/>
    </row>
    <row r="397" spans="4:10" ht="35.1" customHeight="1">
      <c r="D397" s="104"/>
      <c r="E397" s="201"/>
      <c r="F397" s="104"/>
      <c r="G397" s="104"/>
      <c r="H397" s="104"/>
      <c r="I397" s="104"/>
      <c r="J397" s="104"/>
    </row>
    <row r="398" spans="4:10" ht="35.1" customHeight="1">
      <c r="D398" s="104"/>
      <c r="E398" s="201"/>
      <c r="F398" s="104"/>
      <c r="G398" s="104"/>
      <c r="H398" s="104"/>
      <c r="I398" s="104"/>
      <c r="J398" s="104"/>
    </row>
    <row r="399" spans="4:10" ht="35.1" customHeight="1">
      <c r="D399" s="104"/>
      <c r="E399" s="201"/>
      <c r="F399" s="104"/>
      <c r="G399" s="104"/>
      <c r="H399" s="104"/>
      <c r="I399" s="104"/>
      <c r="J399" s="104"/>
    </row>
    <row r="400" spans="4:10" ht="35.1" customHeight="1">
      <c r="D400" s="104"/>
      <c r="E400" s="201"/>
      <c r="F400" s="104"/>
      <c r="G400" s="104"/>
      <c r="H400" s="104"/>
      <c r="I400" s="104"/>
      <c r="J400" s="104"/>
    </row>
    <row r="401" spans="4:10" ht="35.1" customHeight="1">
      <c r="D401" s="104"/>
      <c r="E401" s="201"/>
      <c r="F401" s="104"/>
      <c r="G401" s="104"/>
      <c r="H401" s="104"/>
      <c r="I401" s="104"/>
      <c r="J401" s="104"/>
    </row>
    <row r="402" spans="4:10" ht="35.1" customHeight="1">
      <c r="D402" s="104"/>
      <c r="E402" s="201"/>
      <c r="F402" s="104"/>
      <c r="G402" s="104"/>
      <c r="H402" s="104"/>
      <c r="I402" s="104"/>
      <c r="J402" s="104"/>
    </row>
    <row r="403" spans="4:10" ht="35.1" customHeight="1">
      <c r="D403" s="104"/>
      <c r="E403" s="201"/>
      <c r="F403" s="104"/>
      <c r="G403" s="104"/>
      <c r="H403" s="104"/>
      <c r="I403" s="104"/>
      <c r="J403" s="104"/>
    </row>
    <row r="404" spans="4:10" ht="35.1" customHeight="1">
      <c r="D404" s="104"/>
      <c r="E404" s="201"/>
      <c r="F404" s="104"/>
      <c r="G404" s="104"/>
      <c r="H404" s="104"/>
      <c r="I404" s="104"/>
      <c r="J404" s="104"/>
    </row>
    <row r="405" spans="4:10" ht="35.1" customHeight="1">
      <c r="D405" s="104"/>
      <c r="E405" s="201"/>
      <c r="F405" s="104"/>
      <c r="G405" s="104"/>
      <c r="H405" s="104"/>
      <c r="I405" s="104"/>
      <c r="J405" s="104"/>
    </row>
    <row r="406" spans="4:10" ht="35.1" customHeight="1">
      <c r="D406" s="104"/>
      <c r="E406" s="201"/>
      <c r="F406" s="104"/>
      <c r="G406" s="104"/>
      <c r="H406" s="104"/>
      <c r="I406" s="104"/>
      <c r="J406" s="104"/>
    </row>
    <row r="407" spans="4:10" ht="35.1" customHeight="1">
      <c r="D407" s="104"/>
      <c r="E407" s="201"/>
      <c r="F407" s="104"/>
      <c r="G407" s="104"/>
      <c r="H407" s="104"/>
      <c r="I407" s="104"/>
      <c r="J407" s="104"/>
    </row>
    <row r="408" spans="4:10" ht="35.1" customHeight="1">
      <c r="D408" s="104"/>
      <c r="E408" s="201"/>
      <c r="F408" s="104"/>
      <c r="G408" s="104"/>
      <c r="H408" s="104"/>
      <c r="I408" s="104"/>
      <c r="J408" s="104"/>
    </row>
    <row r="409" spans="4:10" ht="35.1" customHeight="1">
      <c r="D409" s="104"/>
      <c r="E409" s="201"/>
      <c r="F409" s="104"/>
      <c r="G409" s="104"/>
      <c r="H409" s="104"/>
      <c r="I409" s="104"/>
      <c r="J409" s="104"/>
    </row>
    <row r="410" spans="4:10" ht="35.1" customHeight="1">
      <c r="D410" s="104"/>
      <c r="E410" s="201"/>
      <c r="F410" s="104"/>
      <c r="G410" s="104"/>
      <c r="H410" s="104"/>
      <c r="I410" s="104"/>
      <c r="J410" s="104"/>
    </row>
    <row r="411" spans="4:10" ht="35.1" customHeight="1">
      <c r="D411" s="104"/>
      <c r="E411" s="201"/>
      <c r="F411" s="104"/>
      <c r="G411" s="104"/>
      <c r="H411" s="104"/>
      <c r="I411" s="104"/>
      <c r="J411" s="104"/>
    </row>
    <row r="412" spans="4:10" ht="35.1" customHeight="1">
      <c r="D412" s="104"/>
      <c r="E412" s="201"/>
      <c r="F412" s="104"/>
      <c r="G412" s="104"/>
      <c r="H412" s="104"/>
      <c r="I412" s="104"/>
      <c r="J412" s="104"/>
    </row>
    <row r="413" spans="4:10" ht="35.1" customHeight="1">
      <c r="D413" s="104"/>
      <c r="E413" s="201"/>
      <c r="F413" s="104"/>
      <c r="G413" s="104"/>
      <c r="H413" s="104"/>
      <c r="I413" s="104"/>
      <c r="J413" s="104"/>
    </row>
    <row r="414" spans="4:10" ht="35.1" customHeight="1">
      <c r="D414" s="104"/>
      <c r="E414" s="201"/>
      <c r="F414" s="104"/>
      <c r="G414" s="104"/>
      <c r="H414" s="104"/>
      <c r="I414" s="104"/>
      <c r="J414" s="104"/>
    </row>
    <row r="415" spans="4:10" ht="35.1" customHeight="1">
      <c r="D415" s="104"/>
      <c r="E415" s="201"/>
      <c r="F415" s="104"/>
      <c r="G415" s="104"/>
      <c r="H415" s="104"/>
      <c r="I415" s="104"/>
      <c r="J415" s="104"/>
    </row>
    <row r="416" spans="4:10" ht="35.1" customHeight="1">
      <c r="D416" s="104"/>
      <c r="E416" s="201"/>
      <c r="F416" s="104"/>
      <c r="G416" s="104"/>
      <c r="H416" s="104"/>
      <c r="I416" s="104"/>
      <c r="J416" s="104"/>
    </row>
    <row r="417" spans="4:10" ht="35.1" customHeight="1">
      <c r="D417" s="104"/>
      <c r="E417" s="201"/>
      <c r="F417" s="104"/>
      <c r="G417" s="104"/>
      <c r="H417" s="104"/>
      <c r="I417" s="104"/>
      <c r="J417" s="104"/>
    </row>
    <row r="418" spans="4:10" ht="35.1" customHeight="1">
      <c r="D418" s="104"/>
      <c r="E418" s="201"/>
      <c r="F418" s="104"/>
      <c r="G418" s="104"/>
      <c r="H418" s="104"/>
      <c r="I418" s="104"/>
      <c r="J418" s="104"/>
    </row>
    <row r="419" spans="4:10" ht="35.1" customHeight="1">
      <c r="D419" s="104"/>
      <c r="E419" s="201"/>
      <c r="F419" s="104"/>
      <c r="G419" s="104"/>
      <c r="H419" s="104"/>
      <c r="I419" s="104"/>
      <c r="J419" s="104"/>
    </row>
    <row r="420" spans="4:10" ht="35.1" customHeight="1">
      <c r="D420" s="104"/>
      <c r="E420" s="201"/>
      <c r="F420" s="104"/>
      <c r="G420" s="104"/>
      <c r="H420" s="104"/>
      <c r="I420" s="104"/>
      <c r="J420" s="104"/>
    </row>
    <row r="421" spans="4:10" ht="35.1" customHeight="1">
      <c r="D421" s="104"/>
      <c r="E421" s="201"/>
      <c r="F421" s="104"/>
      <c r="G421" s="104"/>
      <c r="H421" s="104"/>
      <c r="I421" s="104"/>
      <c r="J421" s="104"/>
    </row>
    <row r="422" spans="4:10" ht="35.1" customHeight="1">
      <c r="D422" s="104"/>
      <c r="E422" s="201"/>
      <c r="F422" s="104"/>
      <c r="G422" s="104"/>
      <c r="H422" s="104"/>
      <c r="I422" s="104"/>
      <c r="J422" s="104"/>
    </row>
    <row r="423" spans="4:10" ht="35.1" customHeight="1">
      <c r="D423" s="104"/>
      <c r="E423" s="201"/>
      <c r="F423" s="104"/>
      <c r="G423" s="104"/>
      <c r="H423" s="104"/>
      <c r="I423" s="104"/>
      <c r="J423" s="104"/>
    </row>
    <row r="424" spans="4:10" ht="35.1" customHeight="1">
      <c r="D424" s="104"/>
      <c r="E424" s="201"/>
      <c r="F424" s="104"/>
      <c r="G424" s="104"/>
      <c r="H424" s="104"/>
      <c r="I424" s="104"/>
      <c r="J424" s="104"/>
    </row>
    <row r="425" spans="4:10" ht="35.1" customHeight="1">
      <c r="D425" s="104"/>
      <c r="E425" s="201"/>
      <c r="F425" s="104"/>
      <c r="G425" s="104"/>
      <c r="H425" s="104"/>
      <c r="I425" s="104"/>
      <c r="J425" s="104"/>
    </row>
    <row r="426" spans="4:10" ht="35.1" customHeight="1">
      <c r="D426" s="104"/>
      <c r="E426" s="201"/>
      <c r="F426" s="104"/>
      <c r="G426" s="104"/>
      <c r="H426" s="104"/>
      <c r="I426" s="104"/>
      <c r="J426" s="104"/>
    </row>
    <row r="427" spans="4:10" ht="35.1" customHeight="1">
      <c r="D427" s="104"/>
      <c r="E427" s="201"/>
      <c r="F427" s="104"/>
      <c r="G427" s="104"/>
      <c r="H427" s="104"/>
      <c r="I427" s="104"/>
      <c r="J427" s="104"/>
    </row>
    <row r="428" spans="4:10" ht="35.1" customHeight="1">
      <c r="D428" s="104"/>
      <c r="E428" s="201"/>
      <c r="F428" s="104"/>
      <c r="G428" s="104"/>
      <c r="H428" s="104"/>
      <c r="I428" s="104"/>
      <c r="J428" s="104"/>
    </row>
    <row r="429" spans="4:10" ht="35.1" customHeight="1">
      <c r="D429" s="104"/>
      <c r="E429" s="201"/>
      <c r="F429" s="104"/>
      <c r="G429" s="104"/>
      <c r="H429" s="104"/>
      <c r="I429" s="104"/>
      <c r="J429" s="104"/>
    </row>
    <row r="430" spans="4:10" ht="35.1" customHeight="1">
      <c r="D430" s="104"/>
      <c r="E430" s="201"/>
      <c r="F430" s="104"/>
      <c r="G430" s="104"/>
      <c r="H430" s="104"/>
      <c r="I430" s="104"/>
      <c r="J430" s="104"/>
    </row>
    <row r="431" spans="4:10" ht="35.1" customHeight="1">
      <c r="D431" s="104"/>
      <c r="E431" s="201"/>
      <c r="F431" s="104"/>
      <c r="G431" s="104"/>
      <c r="H431" s="104"/>
      <c r="I431" s="104"/>
      <c r="J431" s="104"/>
    </row>
    <row r="432" spans="4:10" ht="35.1" customHeight="1">
      <c r="D432" s="104"/>
      <c r="E432" s="201"/>
      <c r="F432" s="104"/>
      <c r="G432" s="104"/>
      <c r="H432" s="104"/>
      <c r="I432" s="104"/>
      <c r="J432" s="104"/>
    </row>
    <row r="433" spans="4:10" ht="35.1" customHeight="1">
      <c r="D433" s="104"/>
      <c r="E433" s="201"/>
      <c r="F433" s="104"/>
      <c r="G433" s="104"/>
      <c r="H433" s="104"/>
      <c r="I433" s="104"/>
      <c r="J433" s="104"/>
    </row>
    <row r="434" spans="4:10" ht="35.1" customHeight="1">
      <c r="D434" s="104"/>
      <c r="E434" s="201"/>
      <c r="F434" s="104"/>
      <c r="G434" s="104"/>
      <c r="H434" s="104"/>
      <c r="I434" s="104"/>
      <c r="J434" s="104"/>
    </row>
    <row r="435" spans="4:10" ht="35.1" customHeight="1">
      <c r="D435" s="104"/>
      <c r="E435" s="201"/>
      <c r="F435" s="104"/>
      <c r="G435" s="104"/>
      <c r="H435" s="104"/>
      <c r="I435" s="104"/>
      <c r="J435" s="104"/>
    </row>
    <row r="436" spans="4:10" ht="35.1" customHeight="1">
      <c r="D436" s="104"/>
      <c r="E436" s="201"/>
      <c r="F436" s="104"/>
      <c r="G436" s="104"/>
      <c r="H436" s="104"/>
      <c r="I436" s="104"/>
      <c r="J436" s="104"/>
    </row>
    <row r="437" spans="4:10" ht="35.1" customHeight="1">
      <c r="D437" s="104"/>
      <c r="E437" s="201"/>
      <c r="F437" s="104"/>
      <c r="G437" s="104"/>
      <c r="H437" s="104"/>
      <c r="I437" s="104"/>
      <c r="J437" s="104"/>
    </row>
    <row r="438" spans="4:10" ht="35.1" customHeight="1">
      <c r="D438" s="104"/>
      <c r="E438" s="201"/>
      <c r="F438" s="104"/>
      <c r="G438" s="104"/>
      <c r="H438" s="104"/>
      <c r="I438" s="104"/>
      <c r="J438" s="104"/>
    </row>
    <row r="439" spans="4:10" ht="35.1" customHeight="1">
      <c r="D439" s="104"/>
      <c r="E439" s="201"/>
      <c r="F439" s="104"/>
      <c r="G439" s="104"/>
      <c r="H439" s="104"/>
      <c r="I439" s="104"/>
      <c r="J439" s="104"/>
    </row>
    <row r="440" spans="4:10" ht="35.1" customHeight="1">
      <c r="D440" s="104"/>
      <c r="E440" s="201"/>
      <c r="F440" s="104"/>
      <c r="G440" s="104"/>
      <c r="H440" s="104"/>
      <c r="I440" s="104"/>
      <c r="J440" s="104"/>
    </row>
    <row r="441" spans="4:10" ht="35.1" customHeight="1">
      <c r="D441" s="104"/>
      <c r="E441" s="201"/>
      <c r="F441" s="104"/>
      <c r="G441" s="104"/>
      <c r="H441" s="104"/>
      <c r="I441" s="104"/>
      <c r="J441" s="104"/>
    </row>
    <row r="442" spans="4:10" ht="35.1" customHeight="1">
      <c r="D442" s="104"/>
      <c r="E442" s="201"/>
      <c r="F442" s="104"/>
      <c r="G442" s="104"/>
      <c r="H442" s="104"/>
      <c r="I442" s="104"/>
      <c r="J442" s="104"/>
    </row>
    <row r="443" spans="4:10" ht="35.1" customHeight="1">
      <c r="D443" s="104"/>
      <c r="E443" s="201"/>
      <c r="F443" s="104"/>
      <c r="G443" s="104"/>
      <c r="H443" s="104"/>
      <c r="I443" s="104"/>
      <c r="J443" s="104"/>
    </row>
    <row r="444" spans="4:10" ht="35.1" customHeight="1">
      <c r="D444" s="104"/>
      <c r="E444" s="201"/>
      <c r="F444" s="104"/>
      <c r="G444" s="104"/>
      <c r="H444" s="104"/>
      <c r="I444" s="104"/>
      <c r="J444" s="104"/>
    </row>
    <row r="445" spans="4:10" ht="35.1" customHeight="1">
      <c r="D445" s="104"/>
      <c r="E445" s="201"/>
      <c r="F445" s="104"/>
      <c r="G445" s="104"/>
      <c r="H445" s="104"/>
      <c r="I445" s="104"/>
      <c r="J445" s="104"/>
    </row>
    <row r="446" spans="4:10" ht="35.1" customHeight="1">
      <c r="D446" s="104"/>
      <c r="E446" s="201"/>
      <c r="F446" s="104"/>
      <c r="G446" s="104"/>
      <c r="H446" s="104"/>
      <c r="I446" s="104"/>
      <c r="J446" s="104"/>
    </row>
    <row r="447" spans="4:10" ht="35.1" customHeight="1">
      <c r="D447" s="104"/>
      <c r="E447" s="201"/>
      <c r="F447" s="104"/>
      <c r="G447" s="104"/>
      <c r="H447" s="104"/>
      <c r="I447" s="104"/>
      <c r="J447" s="104"/>
    </row>
    <row r="448" spans="4:10" ht="35.1" customHeight="1">
      <c r="D448" s="104"/>
      <c r="E448" s="201"/>
      <c r="F448" s="104"/>
      <c r="G448" s="104"/>
      <c r="H448" s="104"/>
      <c r="I448" s="104"/>
      <c r="J448" s="104"/>
    </row>
    <row r="449" spans="4:10" ht="35.1" customHeight="1">
      <c r="D449" s="104"/>
      <c r="E449" s="201"/>
      <c r="F449" s="104"/>
      <c r="G449" s="104"/>
      <c r="H449" s="104"/>
      <c r="I449" s="104"/>
      <c r="J449" s="104"/>
    </row>
    <row r="450" spans="4:10" ht="35.1" customHeight="1">
      <c r="D450" s="104"/>
      <c r="E450" s="201"/>
      <c r="F450" s="104"/>
      <c r="G450" s="104"/>
      <c r="H450" s="104"/>
      <c r="I450" s="104"/>
      <c r="J450" s="104"/>
    </row>
    <row r="451" spans="4:10" ht="35.1" customHeight="1">
      <c r="D451" s="104"/>
      <c r="E451" s="201"/>
      <c r="F451" s="104"/>
      <c r="G451" s="104"/>
      <c r="H451" s="104"/>
      <c r="I451" s="104"/>
      <c r="J451" s="104"/>
    </row>
    <row r="452" spans="4:10" ht="35.1" customHeight="1">
      <c r="D452" s="104"/>
      <c r="E452" s="201"/>
      <c r="F452" s="104"/>
      <c r="G452" s="104"/>
      <c r="H452" s="104"/>
      <c r="I452" s="104"/>
      <c r="J452" s="104"/>
    </row>
    <row r="453" spans="4:10" ht="35.1" customHeight="1">
      <c r="D453" s="104"/>
      <c r="E453" s="201"/>
      <c r="F453" s="104"/>
      <c r="G453" s="104"/>
      <c r="H453" s="104"/>
      <c r="I453" s="104"/>
      <c r="J453" s="104"/>
    </row>
    <row r="454" spans="4:10" ht="35.1" customHeight="1">
      <c r="D454" s="104"/>
      <c r="E454" s="201"/>
      <c r="F454" s="104"/>
      <c r="G454" s="104"/>
      <c r="H454" s="104"/>
      <c r="I454" s="104"/>
      <c r="J454" s="104"/>
    </row>
    <row r="455" spans="4:10" ht="35.1" customHeight="1">
      <c r="D455" s="104"/>
      <c r="E455" s="201"/>
      <c r="F455" s="104"/>
      <c r="G455" s="104"/>
      <c r="H455" s="104"/>
      <c r="I455" s="104"/>
      <c r="J455" s="104"/>
    </row>
    <row r="456" spans="4:10" ht="35.1" customHeight="1">
      <c r="D456" s="104"/>
      <c r="E456" s="201"/>
      <c r="F456" s="104"/>
      <c r="G456" s="104"/>
      <c r="H456" s="104"/>
      <c r="I456" s="104"/>
      <c r="J456" s="104"/>
    </row>
    <row r="457" spans="4:10" ht="35.1" customHeight="1">
      <c r="D457" s="104"/>
      <c r="E457" s="201"/>
      <c r="F457" s="104"/>
      <c r="G457" s="104"/>
      <c r="H457" s="104"/>
      <c r="I457" s="104"/>
      <c r="J457" s="104"/>
    </row>
    <row r="458" spans="4:10" ht="35.1" customHeight="1">
      <c r="D458" s="104"/>
      <c r="E458" s="201"/>
      <c r="F458" s="104"/>
      <c r="G458" s="104"/>
      <c r="H458" s="104"/>
      <c r="I458" s="104"/>
      <c r="J458" s="104"/>
    </row>
    <row r="459" spans="4:10" ht="35.1" customHeight="1">
      <c r="D459" s="104"/>
      <c r="E459" s="201"/>
      <c r="F459" s="104"/>
      <c r="G459" s="104"/>
      <c r="H459" s="104"/>
      <c r="I459" s="104"/>
      <c r="J459" s="104"/>
    </row>
    <row r="460" spans="4:10" ht="35.1" customHeight="1">
      <c r="D460" s="104"/>
      <c r="E460" s="201"/>
      <c r="F460" s="104"/>
      <c r="G460" s="104"/>
      <c r="H460" s="104"/>
      <c r="I460" s="104"/>
      <c r="J460" s="104"/>
    </row>
    <row r="461" spans="4:10" ht="35.1" customHeight="1">
      <c r="D461" s="104"/>
      <c r="E461" s="201"/>
      <c r="F461" s="104"/>
      <c r="G461" s="104"/>
      <c r="H461" s="104"/>
      <c r="I461" s="104"/>
      <c r="J461" s="104"/>
    </row>
    <row r="462" spans="4:10" ht="35.1" customHeight="1">
      <c r="D462" s="104"/>
      <c r="E462" s="201"/>
      <c r="F462" s="104"/>
      <c r="G462" s="104"/>
      <c r="H462" s="104"/>
      <c r="I462" s="104"/>
      <c r="J462" s="104"/>
    </row>
    <row r="463" spans="4:10" ht="35.1" customHeight="1">
      <c r="D463" s="104"/>
      <c r="E463" s="201"/>
      <c r="F463" s="104"/>
      <c r="G463" s="104"/>
      <c r="H463" s="104"/>
      <c r="I463" s="104"/>
      <c r="J463" s="104"/>
    </row>
    <row r="464" spans="4:10" ht="35.1" customHeight="1">
      <c r="D464" s="104"/>
      <c r="E464" s="201"/>
      <c r="F464" s="104"/>
      <c r="G464" s="104"/>
      <c r="H464" s="104"/>
      <c r="I464" s="104"/>
      <c r="J464" s="104"/>
    </row>
    <row r="465" spans="4:10" ht="35.1" customHeight="1">
      <c r="D465" s="104"/>
      <c r="E465" s="201"/>
      <c r="F465" s="104"/>
      <c r="G465" s="104"/>
      <c r="H465" s="104"/>
      <c r="I465" s="104"/>
      <c r="J465" s="104"/>
    </row>
    <row r="466" spans="4:10" ht="35.1" customHeight="1">
      <c r="D466" s="104"/>
      <c r="E466" s="201"/>
      <c r="F466" s="104"/>
      <c r="G466" s="104"/>
      <c r="H466" s="104"/>
      <c r="I466" s="104"/>
      <c r="J466" s="104"/>
    </row>
    <row r="467" spans="4:10" ht="35.1" customHeight="1">
      <c r="D467" s="104"/>
      <c r="E467" s="201"/>
      <c r="F467" s="104"/>
      <c r="G467" s="104"/>
      <c r="H467" s="104"/>
      <c r="I467" s="104"/>
      <c r="J467" s="104"/>
    </row>
    <row r="468" spans="4:10" ht="35.1" customHeight="1">
      <c r="D468" s="104"/>
      <c r="E468" s="201"/>
      <c r="F468" s="104"/>
      <c r="G468" s="104"/>
      <c r="H468" s="104"/>
      <c r="I468" s="104"/>
      <c r="J468" s="104"/>
    </row>
    <row r="469" spans="4:10" ht="35.1" customHeight="1">
      <c r="D469" s="104"/>
      <c r="E469" s="201"/>
      <c r="F469" s="104"/>
      <c r="G469" s="104"/>
      <c r="H469" s="104"/>
      <c r="I469" s="104"/>
      <c r="J469" s="104"/>
    </row>
    <row r="470" spans="4:10" ht="35.1" customHeight="1">
      <c r="D470" s="104"/>
      <c r="E470" s="201"/>
      <c r="F470" s="104"/>
      <c r="G470" s="104"/>
      <c r="H470" s="104"/>
      <c r="I470" s="104"/>
      <c r="J470" s="104"/>
    </row>
    <row r="471" spans="4:10" ht="35.1" customHeight="1">
      <c r="D471" s="104"/>
      <c r="E471" s="201"/>
      <c r="F471" s="104"/>
      <c r="G471" s="104"/>
      <c r="H471" s="104"/>
      <c r="I471" s="104"/>
      <c r="J471" s="104"/>
    </row>
    <row r="472" spans="4:10" ht="35.1" customHeight="1">
      <c r="D472" s="104"/>
      <c r="E472" s="201"/>
      <c r="F472" s="104"/>
      <c r="G472" s="104"/>
      <c r="H472" s="104"/>
      <c r="I472" s="104"/>
      <c r="J472" s="104"/>
    </row>
    <row r="473" spans="4:10" ht="35.1" customHeight="1">
      <c r="D473" s="104"/>
      <c r="E473" s="201"/>
      <c r="F473" s="104"/>
      <c r="G473" s="104"/>
      <c r="H473" s="104"/>
      <c r="I473" s="104"/>
      <c r="J473" s="104"/>
    </row>
    <row r="474" spans="4:10" ht="35.1" customHeight="1">
      <c r="D474" s="104"/>
      <c r="E474" s="201"/>
      <c r="F474" s="104"/>
      <c r="G474" s="104"/>
      <c r="H474" s="104"/>
      <c r="I474" s="104"/>
      <c r="J474" s="104"/>
    </row>
    <row r="475" spans="4:10" ht="35.1" customHeight="1">
      <c r="D475" s="104"/>
      <c r="E475" s="201"/>
      <c r="F475" s="104"/>
      <c r="G475" s="104"/>
      <c r="H475" s="104"/>
      <c r="I475" s="104"/>
      <c r="J475" s="104"/>
    </row>
    <row r="476" spans="4:10" ht="35.1" customHeight="1">
      <c r="D476" s="104"/>
      <c r="E476" s="201"/>
      <c r="F476" s="104"/>
      <c r="G476" s="104"/>
      <c r="H476" s="104"/>
      <c r="I476" s="104"/>
      <c r="J476" s="104"/>
    </row>
    <row r="477" spans="4:10" ht="35.1" customHeight="1">
      <c r="D477" s="104"/>
      <c r="E477" s="201"/>
      <c r="F477" s="104"/>
      <c r="G477" s="104"/>
      <c r="H477" s="104"/>
      <c r="I477" s="104"/>
      <c r="J477" s="104"/>
    </row>
    <row r="478" spans="4:10" ht="35.1" customHeight="1">
      <c r="D478" s="104"/>
      <c r="E478" s="201"/>
      <c r="F478" s="104"/>
      <c r="G478" s="104"/>
      <c r="H478" s="104"/>
      <c r="I478" s="104"/>
      <c r="J478" s="104"/>
    </row>
    <row r="479" spans="4:10" ht="35.1" customHeight="1">
      <c r="D479" s="104"/>
      <c r="E479" s="201"/>
      <c r="F479" s="104"/>
      <c r="G479" s="104"/>
      <c r="H479" s="104"/>
      <c r="I479" s="104"/>
      <c r="J479" s="104"/>
    </row>
    <row r="480" spans="4:10" ht="35.1" customHeight="1">
      <c r="D480" s="104"/>
      <c r="E480" s="201"/>
      <c r="F480" s="104"/>
      <c r="G480" s="104"/>
      <c r="H480" s="104"/>
      <c r="I480" s="104"/>
      <c r="J480" s="104"/>
    </row>
    <row r="481" spans="4:10" ht="35.1" customHeight="1">
      <c r="D481" s="104"/>
      <c r="E481" s="201"/>
      <c r="F481" s="104"/>
      <c r="G481" s="104"/>
      <c r="H481" s="104"/>
      <c r="I481" s="104"/>
      <c r="J481" s="104"/>
    </row>
    <row r="482" spans="4:10" ht="35.1" customHeight="1">
      <c r="D482" s="104"/>
      <c r="E482" s="201"/>
      <c r="F482" s="104"/>
      <c r="G482" s="104"/>
      <c r="H482" s="104"/>
      <c r="I482" s="104"/>
      <c r="J482" s="104"/>
    </row>
    <row r="483" spans="4:10" ht="35.1" customHeight="1">
      <c r="D483" s="104"/>
      <c r="E483" s="201"/>
      <c r="F483" s="104"/>
      <c r="G483" s="104"/>
      <c r="H483" s="104"/>
      <c r="I483" s="104"/>
      <c r="J483" s="104"/>
    </row>
    <row r="484" spans="4:10" ht="35.1" customHeight="1">
      <c r="D484" s="104"/>
      <c r="E484" s="201"/>
      <c r="F484" s="104"/>
      <c r="G484" s="104"/>
      <c r="H484" s="104"/>
      <c r="I484" s="104"/>
      <c r="J484" s="104"/>
    </row>
    <row r="485" spans="4:10" ht="35.1" customHeight="1">
      <c r="D485" s="104"/>
      <c r="E485" s="201"/>
      <c r="F485" s="104"/>
      <c r="G485" s="104"/>
      <c r="H485" s="104"/>
      <c r="I485" s="104"/>
      <c r="J485" s="104"/>
    </row>
    <row r="486" spans="4:10" ht="35.1" customHeight="1">
      <c r="D486" s="104"/>
      <c r="E486" s="201"/>
      <c r="F486" s="104"/>
      <c r="G486" s="104"/>
      <c r="H486" s="104"/>
      <c r="I486" s="104"/>
      <c r="J486" s="104"/>
    </row>
    <row r="487" spans="4:10" ht="35.1" customHeight="1">
      <c r="D487" s="104"/>
      <c r="E487" s="201"/>
      <c r="F487" s="104"/>
      <c r="G487" s="104"/>
      <c r="H487" s="104"/>
      <c r="I487" s="104"/>
      <c r="J487" s="104"/>
    </row>
    <row r="488" spans="4:10" ht="35.1" customHeight="1">
      <c r="D488" s="104"/>
      <c r="E488" s="201"/>
      <c r="F488" s="104"/>
      <c r="G488" s="104"/>
      <c r="H488" s="104"/>
      <c r="I488" s="104"/>
      <c r="J488" s="104"/>
    </row>
    <row r="489" spans="4:10" ht="35.1" customHeight="1">
      <c r="D489" s="104"/>
      <c r="E489" s="201"/>
      <c r="F489" s="104"/>
      <c r="G489" s="104"/>
      <c r="H489" s="104"/>
      <c r="I489" s="104"/>
      <c r="J489" s="104"/>
    </row>
    <row r="490" spans="4:10" ht="35.1" customHeight="1">
      <c r="D490" s="104"/>
      <c r="E490" s="201"/>
      <c r="F490" s="104"/>
      <c r="G490" s="104"/>
      <c r="H490" s="104"/>
      <c r="I490" s="104"/>
      <c r="J490" s="104"/>
    </row>
    <row r="491" spans="4:10" ht="35.1" customHeight="1">
      <c r="D491" s="104"/>
      <c r="E491" s="201"/>
      <c r="F491" s="104"/>
      <c r="G491" s="104"/>
      <c r="H491" s="104"/>
      <c r="I491" s="104"/>
      <c r="J491" s="104"/>
    </row>
    <row r="492" spans="4:10" ht="35.1" customHeight="1">
      <c r="D492" s="104"/>
      <c r="E492" s="201"/>
      <c r="F492" s="104"/>
      <c r="G492" s="104"/>
      <c r="H492" s="104"/>
      <c r="I492" s="104"/>
      <c r="J492" s="104"/>
    </row>
    <row r="493" spans="4:10" ht="35.1" customHeight="1">
      <c r="D493" s="104"/>
      <c r="E493" s="201"/>
      <c r="F493" s="104"/>
      <c r="G493" s="104"/>
      <c r="H493" s="104"/>
      <c r="I493" s="104"/>
      <c r="J493" s="104"/>
    </row>
    <row r="494" spans="4:10" ht="35.1" customHeight="1">
      <c r="D494" s="104"/>
      <c r="E494" s="201"/>
      <c r="F494" s="104"/>
      <c r="G494" s="104"/>
      <c r="H494" s="104"/>
      <c r="I494" s="104"/>
      <c r="J494" s="104"/>
    </row>
    <row r="495" spans="4:10" ht="35.1" customHeight="1">
      <c r="D495" s="104"/>
      <c r="E495" s="201"/>
      <c r="F495" s="104"/>
      <c r="G495" s="104"/>
      <c r="H495" s="104"/>
      <c r="I495" s="104"/>
      <c r="J495" s="104"/>
    </row>
    <row r="496" spans="4:10" ht="35.1" customHeight="1">
      <c r="D496" s="104"/>
      <c r="E496" s="201"/>
      <c r="F496" s="104"/>
      <c r="G496" s="104"/>
      <c r="H496" s="104"/>
      <c r="I496" s="104"/>
      <c r="J496" s="104"/>
    </row>
    <row r="497" spans="4:10" ht="35.1" customHeight="1">
      <c r="D497" s="104"/>
      <c r="E497" s="201"/>
      <c r="F497" s="104"/>
      <c r="G497" s="104"/>
      <c r="H497" s="104"/>
      <c r="I497" s="104"/>
      <c r="J497" s="104"/>
    </row>
    <row r="498" spans="4:10" ht="35.1" customHeight="1">
      <c r="D498" s="104"/>
      <c r="E498" s="201"/>
      <c r="F498" s="104"/>
      <c r="G498" s="104"/>
      <c r="H498" s="104"/>
      <c r="I498" s="104"/>
      <c r="J498" s="104"/>
    </row>
    <row r="499" spans="4:10" ht="35.1" customHeight="1">
      <c r="D499" s="104"/>
      <c r="E499" s="201"/>
      <c r="F499" s="104"/>
      <c r="G499" s="104"/>
      <c r="H499" s="104"/>
      <c r="I499" s="104"/>
      <c r="J499" s="104"/>
    </row>
    <row r="500" spans="4:10" ht="35.1" customHeight="1">
      <c r="D500" s="104"/>
      <c r="E500" s="201"/>
      <c r="F500" s="104"/>
      <c r="G500" s="104"/>
      <c r="H500" s="104"/>
      <c r="I500" s="104"/>
      <c r="J500" s="104"/>
    </row>
    <row r="501" spans="4:10" ht="35.1" customHeight="1">
      <c r="D501" s="104"/>
      <c r="E501" s="201"/>
      <c r="F501" s="104"/>
      <c r="G501" s="104"/>
      <c r="H501" s="104"/>
      <c r="I501" s="104"/>
      <c r="J501" s="104"/>
    </row>
    <row r="502" spans="4:10" ht="35.1" customHeight="1">
      <c r="D502" s="104"/>
      <c r="E502" s="201"/>
      <c r="F502" s="104"/>
      <c r="G502" s="104"/>
      <c r="H502" s="104"/>
      <c r="I502" s="104"/>
      <c r="J502" s="104"/>
    </row>
    <row r="503" spans="4:10" ht="35.1" customHeight="1">
      <c r="D503" s="104"/>
      <c r="E503" s="201"/>
      <c r="F503" s="104"/>
      <c r="G503" s="104"/>
      <c r="H503" s="104"/>
      <c r="I503" s="104"/>
      <c r="J503" s="104"/>
    </row>
    <row r="504" spans="4:10" ht="35.1" customHeight="1">
      <c r="D504" s="104"/>
      <c r="E504" s="201"/>
      <c r="F504" s="104"/>
      <c r="G504" s="104"/>
      <c r="H504" s="104"/>
      <c r="I504" s="104"/>
      <c r="J504" s="104"/>
    </row>
    <row r="505" spans="4:10" ht="35.1" customHeight="1">
      <c r="D505" s="104"/>
      <c r="E505" s="201"/>
      <c r="F505" s="104"/>
      <c r="G505" s="104"/>
      <c r="H505" s="104"/>
      <c r="I505" s="104"/>
      <c r="J505" s="104"/>
    </row>
    <row r="506" spans="4:10" ht="35.1" customHeight="1">
      <c r="D506" s="104"/>
      <c r="E506" s="201"/>
      <c r="F506" s="104"/>
      <c r="G506" s="104"/>
      <c r="H506" s="104"/>
      <c r="I506" s="104"/>
      <c r="J506" s="104"/>
    </row>
    <row r="507" spans="4:10" ht="35.1" customHeight="1">
      <c r="D507" s="104"/>
      <c r="E507" s="201"/>
      <c r="F507" s="104"/>
      <c r="G507" s="104"/>
      <c r="H507" s="104"/>
      <c r="I507" s="104"/>
      <c r="J507" s="104"/>
    </row>
    <row r="508" spans="4:10" ht="35.1" customHeight="1">
      <c r="D508" s="104"/>
      <c r="E508" s="201"/>
      <c r="F508" s="104"/>
      <c r="G508" s="104"/>
      <c r="H508" s="104"/>
      <c r="I508" s="104"/>
      <c r="J508" s="104"/>
    </row>
    <row r="509" spans="4:10" ht="35.1" customHeight="1">
      <c r="D509" s="104"/>
      <c r="E509" s="201"/>
      <c r="F509" s="104"/>
      <c r="G509" s="104"/>
      <c r="H509" s="104"/>
      <c r="I509" s="104"/>
      <c r="J509" s="104"/>
    </row>
    <row r="510" spans="4:10" ht="35.1" customHeight="1">
      <c r="D510" s="104"/>
      <c r="E510" s="201"/>
      <c r="F510" s="104"/>
      <c r="G510" s="104"/>
      <c r="H510" s="104"/>
      <c r="I510" s="104"/>
      <c r="J510" s="104"/>
    </row>
    <row r="511" spans="4:10" ht="35.1" customHeight="1">
      <c r="D511" s="104"/>
      <c r="E511" s="201"/>
      <c r="F511" s="104"/>
      <c r="G511" s="104"/>
      <c r="H511" s="104"/>
      <c r="I511" s="104"/>
      <c r="J511" s="104"/>
    </row>
    <row r="512" spans="4:10" ht="35.1" customHeight="1">
      <c r="D512" s="104"/>
      <c r="E512" s="201"/>
      <c r="F512" s="104"/>
      <c r="G512" s="104"/>
      <c r="H512" s="104"/>
      <c r="I512" s="104"/>
      <c r="J512" s="104"/>
    </row>
    <row r="513" spans="4:10" ht="35.1" customHeight="1">
      <c r="D513" s="104"/>
      <c r="E513" s="201"/>
      <c r="F513" s="104"/>
      <c r="G513" s="104"/>
      <c r="H513" s="104"/>
      <c r="I513" s="104"/>
      <c r="J513" s="104"/>
    </row>
    <row r="514" spans="4:10" ht="35.1" customHeight="1">
      <c r="D514" s="104"/>
      <c r="E514" s="201"/>
      <c r="F514" s="104"/>
      <c r="G514" s="104"/>
      <c r="H514" s="104"/>
      <c r="I514" s="104"/>
      <c r="J514" s="104"/>
    </row>
    <row r="515" spans="4:10" ht="35.1" customHeight="1">
      <c r="D515" s="104"/>
      <c r="E515" s="201"/>
      <c r="F515" s="104"/>
      <c r="G515" s="104"/>
      <c r="H515" s="104"/>
      <c r="I515" s="104"/>
      <c r="J515" s="104"/>
    </row>
    <row r="516" spans="4:10" ht="35.1" customHeight="1">
      <c r="D516" s="104"/>
      <c r="E516" s="201"/>
      <c r="F516" s="104"/>
      <c r="G516" s="104"/>
      <c r="H516" s="104"/>
      <c r="I516" s="104"/>
      <c r="J516" s="104"/>
    </row>
    <row r="517" spans="4:10" ht="35.1" customHeight="1">
      <c r="D517" s="104"/>
      <c r="E517" s="201"/>
      <c r="F517" s="104"/>
      <c r="G517" s="104"/>
      <c r="H517" s="104"/>
      <c r="I517" s="104"/>
      <c r="J517" s="104"/>
    </row>
    <row r="518" spans="4:10" ht="35.1" customHeight="1">
      <c r="D518" s="104"/>
      <c r="E518" s="201"/>
      <c r="F518" s="104"/>
      <c r="G518" s="104"/>
      <c r="H518" s="104"/>
      <c r="I518" s="104"/>
      <c r="J518" s="104"/>
    </row>
    <row r="519" spans="4:10" ht="35.1" customHeight="1">
      <c r="D519" s="104"/>
      <c r="E519" s="201"/>
      <c r="F519" s="104"/>
      <c r="G519" s="104"/>
      <c r="H519" s="104"/>
      <c r="I519" s="104"/>
      <c r="J519" s="104"/>
    </row>
    <row r="520" spans="4:10" ht="35.1" customHeight="1">
      <c r="D520" s="104"/>
      <c r="E520" s="201"/>
      <c r="F520" s="104"/>
      <c r="G520" s="104"/>
      <c r="H520" s="104"/>
      <c r="I520" s="104"/>
      <c r="J520" s="104"/>
    </row>
    <row r="521" spans="4:10" ht="35.1" customHeight="1">
      <c r="D521" s="104"/>
      <c r="E521" s="201"/>
      <c r="F521" s="104"/>
      <c r="G521" s="104"/>
      <c r="H521" s="104"/>
      <c r="I521" s="104"/>
      <c r="J521" s="104"/>
    </row>
    <row r="522" spans="4:10" ht="35.1" customHeight="1">
      <c r="D522" s="104"/>
      <c r="E522" s="201"/>
      <c r="F522" s="104"/>
      <c r="G522" s="104"/>
      <c r="H522" s="104"/>
      <c r="I522" s="104"/>
      <c r="J522" s="104"/>
    </row>
    <row r="523" spans="4:10" ht="35.1" customHeight="1">
      <c r="D523" s="104"/>
      <c r="E523" s="201"/>
      <c r="F523" s="104"/>
      <c r="G523" s="104"/>
      <c r="H523" s="104"/>
      <c r="I523" s="104"/>
      <c r="J523" s="104"/>
    </row>
    <row r="524" spans="4:10" ht="35.1" customHeight="1">
      <c r="D524" s="104"/>
      <c r="E524" s="201"/>
      <c r="F524" s="104"/>
      <c r="G524" s="104"/>
      <c r="H524" s="104"/>
      <c r="I524" s="104"/>
      <c r="J524" s="104"/>
    </row>
    <row r="525" spans="4:10" ht="35.1" customHeight="1">
      <c r="D525" s="104"/>
      <c r="E525" s="201"/>
      <c r="F525" s="104"/>
      <c r="G525" s="104"/>
      <c r="H525" s="104"/>
      <c r="I525" s="104"/>
      <c r="J525" s="104"/>
    </row>
    <row r="526" spans="4:10" ht="35.1" customHeight="1">
      <c r="D526" s="104"/>
      <c r="E526" s="201"/>
      <c r="F526" s="104"/>
      <c r="G526" s="104"/>
      <c r="H526" s="104"/>
      <c r="I526" s="104"/>
      <c r="J526" s="104"/>
    </row>
    <row r="527" spans="4:10" ht="35.1" customHeight="1">
      <c r="D527" s="104"/>
      <c r="E527" s="201"/>
      <c r="F527" s="104"/>
      <c r="G527" s="104"/>
      <c r="H527" s="104"/>
      <c r="I527" s="104"/>
      <c r="J527" s="104"/>
    </row>
    <row r="528" spans="4:10" ht="35.1" customHeight="1">
      <c r="D528" s="104"/>
      <c r="E528" s="201"/>
      <c r="F528" s="104"/>
      <c r="G528" s="104"/>
      <c r="H528" s="104"/>
      <c r="I528" s="104"/>
      <c r="J528" s="104"/>
    </row>
    <row r="529" spans="4:10" ht="35.1" customHeight="1">
      <c r="D529" s="104"/>
      <c r="E529" s="201"/>
      <c r="F529" s="104"/>
      <c r="G529" s="104"/>
      <c r="H529" s="104"/>
      <c r="I529" s="104"/>
      <c r="J529" s="104"/>
    </row>
    <row r="530" spans="4:10" ht="35.1" customHeight="1">
      <c r="D530" s="104"/>
      <c r="E530" s="201"/>
      <c r="F530" s="104"/>
      <c r="G530" s="104"/>
      <c r="H530" s="104"/>
      <c r="I530" s="104"/>
      <c r="J530" s="104"/>
    </row>
    <row r="531" spans="4:10" ht="35.1" customHeight="1">
      <c r="D531" s="104"/>
      <c r="E531" s="201"/>
      <c r="F531" s="104"/>
      <c r="G531" s="104"/>
      <c r="H531" s="104"/>
      <c r="I531" s="104"/>
      <c r="J531" s="104"/>
    </row>
    <row r="532" spans="4:10" ht="35.1" customHeight="1">
      <c r="D532" s="104"/>
      <c r="E532" s="201"/>
      <c r="F532" s="104"/>
      <c r="G532" s="104"/>
      <c r="H532" s="104"/>
      <c r="I532" s="104"/>
      <c r="J532" s="104"/>
    </row>
    <row r="533" spans="4:10" ht="35.1" customHeight="1">
      <c r="D533" s="104"/>
      <c r="E533" s="201"/>
      <c r="F533" s="104"/>
      <c r="G533" s="104"/>
      <c r="H533" s="104"/>
      <c r="I533" s="104"/>
      <c r="J533" s="104"/>
    </row>
    <row r="534" spans="4:10" ht="35.1" customHeight="1">
      <c r="D534" s="104"/>
      <c r="E534" s="201"/>
      <c r="F534" s="104"/>
      <c r="G534" s="104"/>
      <c r="H534" s="104"/>
      <c r="I534" s="104"/>
      <c r="J534" s="104"/>
    </row>
    <row r="535" spans="4:10" ht="35.1" customHeight="1">
      <c r="D535" s="104"/>
      <c r="E535" s="201"/>
      <c r="F535" s="104"/>
      <c r="G535" s="104"/>
      <c r="H535" s="104"/>
      <c r="I535" s="104"/>
      <c r="J535" s="104"/>
    </row>
    <row r="536" spans="4:10" ht="35.1" customHeight="1">
      <c r="D536" s="104"/>
      <c r="E536" s="201"/>
      <c r="F536" s="104"/>
      <c r="G536" s="104"/>
      <c r="H536" s="104"/>
      <c r="I536" s="104"/>
      <c r="J536" s="104"/>
    </row>
    <row r="537" spans="4:10" ht="35.1" customHeight="1">
      <c r="D537" s="104"/>
      <c r="E537" s="201"/>
      <c r="F537" s="104"/>
      <c r="G537" s="104"/>
      <c r="H537" s="104"/>
      <c r="I537" s="104"/>
      <c r="J537" s="104"/>
    </row>
    <row r="538" spans="4:10" ht="35.1" customHeight="1">
      <c r="D538" s="104"/>
      <c r="E538" s="201"/>
      <c r="F538" s="104"/>
      <c r="G538" s="104"/>
      <c r="H538" s="104"/>
      <c r="I538" s="104"/>
      <c r="J538" s="104"/>
    </row>
    <row r="539" spans="4:10" ht="35.1" customHeight="1">
      <c r="D539" s="104"/>
      <c r="E539" s="201"/>
      <c r="F539" s="104"/>
      <c r="G539" s="104"/>
      <c r="H539" s="104"/>
      <c r="I539" s="104"/>
      <c r="J539" s="104"/>
    </row>
    <row r="540" spans="4:10" ht="35.1" customHeight="1">
      <c r="D540" s="104"/>
      <c r="E540" s="201"/>
      <c r="F540" s="104"/>
      <c r="G540" s="104"/>
      <c r="H540" s="104"/>
      <c r="I540" s="104"/>
      <c r="J540" s="104"/>
    </row>
    <row r="541" spans="4:10" ht="35.1" customHeight="1">
      <c r="D541" s="104"/>
      <c r="E541" s="201"/>
      <c r="F541" s="104"/>
      <c r="G541" s="104"/>
      <c r="H541" s="104"/>
      <c r="I541" s="104"/>
      <c r="J541" s="104"/>
    </row>
    <row r="542" spans="4:10" ht="35.1" customHeight="1">
      <c r="D542" s="104"/>
      <c r="E542" s="201"/>
      <c r="F542" s="104"/>
      <c r="G542" s="104"/>
      <c r="H542" s="104"/>
      <c r="I542" s="104"/>
      <c r="J542" s="104"/>
    </row>
    <row r="543" spans="4:10" ht="35.1" customHeight="1">
      <c r="D543" s="104"/>
      <c r="E543" s="201"/>
      <c r="F543" s="104"/>
      <c r="G543" s="104"/>
      <c r="H543" s="104"/>
      <c r="I543" s="104"/>
      <c r="J543" s="104"/>
    </row>
    <row r="544" spans="4:10" ht="35.1" customHeight="1">
      <c r="D544" s="104"/>
      <c r="E544" s="201"/>
      <c r="F544" s="104"/>
      <c r="G544" s="104"/>
      <c r="H544" s="104"/>
      <c r="I544" s="104"/>
      <c r="J544" s="104"/>
    </row>
    <row r="545" spans="4:10" ht="35.1" customHeight="1">
      <c r="D545" s="104"/>
      <c r="E545" s="201"/>
      <c r="F545" s="104"/>
      <c r="G545" s="104"/>
      <c r="H545" s="104"/>
      <c r="I545" s="104"/>
      <c r="J545" s="104"/>
    </row>
    <row r="546" spans="4:10" ht="35.1" customHeight="1">
      <c r="D546" s="104"/>
      <c r="E546" s="201"/>
      <c r="F546" s="104"/>
      <c r="G546" s="104"/>
      <c r="H546" s="104"/>
      <c r="I546" s="104"/>
      <c r="J546" s="104"/>
    </row>
    <row r="547" spans="4:10" ht="35.1" customHeight="1">
      <c r="D547" s="104"/>
      <c r="E547" s="201"/>
      <c r="F547" s="104"/>
      <c r="G547" s="104"/>
      <c r="H547" s="104"/>
      <c r="I547" s="104"/>
      <c r="J547" s="104"/>
    </row>
    <row r="548" spans="4:10" ht="35.1" customHeight="1">
      <c r="D548" s="104"/>
      <c r="E548" s="201"/>
      <c r="F548" s="104"/>
      <c r="G548" s="104"/>
      <c r="H548" s="104"/>
      <c r="I548" s="104"/>
      <c r="J548" s="104"/>
    </row>
    <row r="549" spans="4:10" ht="35.1" customHeight="1">
      <c r="D549" s="104"/>
      <c r="E549" s="201"/>
      <c r="F549" s="104"/>
      <c r="G549" s="104"/>
      <c r="H549" s="104"/>
      <c r="I549" s="104"/>
      <c r="J549" s="104"/>
    </row>
    <row r="550" spans="4:10" ht="35.1" customHeight="1">
      <c r="D550" s="104"/>
      <c r="E550" s="201"/>
      <c r="F550" s="104"/>
      <c r="G550" s="104"/>
      <c r="H550" s="104"/>
      <c r="I550" s="104"/>
      <c r="J550" s="104"/>
    </row>
    <row r="551" spans="4:10" ht="35.1" customHeight="1">
      <c r="D551" s="104"/>
      <c r="E551" s="201"/>
      <c r="F551" s="104"/>
      <c r="G551" s="104"/>
      <c r="H551" s="104"/>
      <c r="I551" s="104"/>
      <c r="J551" s="104"/>
    </row>
    <row r="552" spans="4:10" ht="35.1" customHeight="1">
      <c r="D552" s="104"/>
      <c r="E552" s="201"/>
      <c r="F552" s="104"/>
      <c r="G552" s="104"/>
      <c r="H552" s="104"/>
      <c r="I552" s="104"/>
      <c r="J552" s="104"/>
    </row>
    <row r="553" spans="4:10" ht="35.1" customHeight="1">
      <c r="D553" s="104"/>
      <c r="E553" s="201"/>
      <c r="F553" s="104"/>
      <c r="G553" s="104"/>
      <c r="H553" s="104"/>
      <c r="I553" s="104"/>
      <c r="J553" s="104"/>
    </row>
    <row r="554" spans="4:10" ht="35.1" customHeight="1">
      <c r="D554" s="104"/>
      <c r="E554" s="201"/>
      <c r="F554" s="104"/>
      <c r="G554" s="104"/>
      <c r="H554" s="104"/>
      <c r="I554" s="104"/>
      <c r="J554" s="104"/>
    </row>
    <row r="555" spans="4:10" ht="35.1" customHeight="1">
      <c r="D555" s="104"/>
      <c r="E555" s="201"/>
      <c r="F555" s="104"/>
      <c r="G555" s="104"/>
      <c r="H555" s="104"/>
      <c r="I555" s="104"/>
      <c r="J555" s="104"/>
    </row>
    <row r="556" spans="4:10" ht="35.1" customHeight="1">
      <c r="D556" s="104"/>
      <c r="E556" s="201"/>
      <c r="F556" s="104"/>
      <c r="G556" s="104"/>
      <c r="H556" s="104"/>
      <c r="I556" s="104"/>
      <c r="J556" s="104"/>
    </row>
    <row r="557" spans="4:10" ht="35.1" customHeight="1">
      <c r="D557" s="104"/>
      <c r="E557" s="201"/>
      <c r="F557" s="104"/>
      <c r="G557" s="104"/>
      <c r="H557" s="104"/>
      <c r="I557" s="104"/>
      <c r="J557" s="104"/>
    </row>
    <row r="558" spans="4:10" ht="35.1" customHeight="1">
      <c r="D558" s="104"/>
      <c r="E558" s="201"/>
      <c r="F558" s="104"/>
      <c r="G558" s="104"/>
      <c r="H558" s="104"/>
      <c r="I558" s="104"/>
      <c r="J558" s="104"/>
    </row>
    <row r="559" spans="4:10" ht="35.1" customHeight="1">
      <c r="D559" s="104"/>
      <c r="E559" s="201"/>
      <c r="F559" s="104"/>
      <c r="G559" s="104"/>
      <c r="H559" s="104"/>
      <c r="I559" s="104"/>
      <c r="J559" s="104"/>
    </row>
    <row r="560" spans="4:10" ht="35.1" customHeight="1">
      <c r="D560" s="104"/>
      <c r="E560" s="201"/>
      <c r="F560" s="104"/>
      <c r="G560" s="104"/>
      <c r="H560" s="104"/>
      <c r="I560" s="104"/>
      <c r="J560" s="104"/>
    </row>
    <row r="561" spans="4:10" ht="35.1" customHeight="1">
      <c r="D561" s="104"/>
      <c r="E561" s="201"/>
      <c r="F561" s="104"/>
      <c r="G561" s="104"/>
      <c r="H561" s="104"/>
      <c r="I561" s="104"/>
      <c r="J561" s="104"/>
    </row>
    <row r="562" spans="4:10" ht="35.1" customHeight="1">
      <c r="D562" s="104"/>
      <c r="E562" s="201"/>
      <c r="F562" s="104"/>
      <c r="G562" s="104"/>
      <c r="H562" s="104"/>
      <c r="I562" s="104"/>
      <c r="J562" s="104"/>
    </row>
    <row r="563" spans="4:10" ht="35.1" customHeight="1">
      <c r="D563" s="104"/>
      <c r="E563" s="201"/>
      <c r="F563" s="104"/>
      <c r="G563" s="104"/>
      <c r="H563" s="104"/>
      <c r="I563" s="104"/>
      <c r="J563" s="104"/>
    </row>
    <row r="564" spans="4:10" ht="35.1" customHeight="1">
      <c r="D564" s="104"/>
      <c r="E564" s="201"/>
      <c r="F564" s="104"/>
      <c r="G564" s="104"/>
      <c r="H564" s="104"/>
      <c r="I564" s="104"/>
      <c r="J564" s="104"/>
    </row>
    <row r="565" spans="4:10" ht="35.1" customHeight="1">
      <c r="D565" s="104"/>
      <c r="E565" s="201"/>
      <c r="F565" s="104"/>
      <c r="G565" s="104"/>
      <c r="H565" s="104"/>
      <c r="I565" s="104"/>
      <c r="J565" s="104"/>
    </row>
    <row r="566" spans="4:10" ht="35.1" customHeight="1">
      <c r="D566" s="104"/>
      <c r="E566" s="201"/>
      <c r="F566" s="104"/>
      <c r="G566" s="104"/>
      <c r="H566" s="104"/>
      <c r="I566" s="104"/>
      <c r="J566" s="104"/>
    </row>
    <row r="567" spans="4:10" ht="35.1" customHeight="1">
      <c r="D567" s="104"/>
      <c r="E567" s="201"/>
      <c r="F567" s="104"/>
      <c r="G567" s="104"/>
      <c r="H567" s="104"/>
      <c r="I567" s="104"/>
      <c r="J567" s="104"/>
    </row>
    <row r="568" spans="4:10" ht="35.1" customHeight="1">
      <c r="D568" s="104"/>
      <c r="E568" s="201"/>
      <c r="F568" s="104"/>
      <c r="G568" s="104"/>
      <c r="H568" s="104"/>
      <c r="I568" s="104"/>
      <c r="J568" s="104"/>
    </row>
    <row r="569" spans="4:10" ht="35.1" customHeight="1">
      <c r="D569" s="104"/>
      <c r="E569" s="201"/>
      <c r="F569" s="104"/>
      <c r="G569" s="104"/>
      <c r="H569" s="104"/>
      <c r="I569" s="104"/>
      <c r="J569" s="104"/>
    </row>
    <row r="570" spans="4:10" ht="35.1" customHeight="1">
      <c r="D570" s="104"/>
      <c r="E570" s="201"/>
      <c r="F570" s="104"/>
      <c r="G570" s="104"/>
      <c r="H570" s="104"/>
      <c r="I570" s="104"/>
      <c r="J570" s="104"/>
    </row>
    <row r="571" spans="4:10" ht="35.1" customHeight="1">
      <c r="D571" s="104"/>
      <c r="E571" s="201"/>
      <c r="F571" s="104"/>
      <c r="G571" s="104"/>
      <c r="H571" s="104"/>
      <c r="I571" s="104"/>
      <c r="J571" s="104"/>
    </row>
    <row r="572" spans="4:10" ht="35.1" customHeight="1">
      <c r="D572" s="104"/>
      <c r="E572" s="201"/>
      <c r="F572" s="104"/>
      <c r="G572" s="104"/>
      <c r="H572" s="104"/>
      <c r="I572" s="104"/>
      <c r="J572" s="104"/>
    </row>
    <row r="573" spans="4:10" ht="35.1" customHeight="1">
      <c r="D573" s="104"/>
      <c r="E573" s="201"/>
      <c r="F573" s="104"/>
      <c r="G573" s="104"/>
      <c r="H573" s="104"/>
      <c r="I573" s="104"/>
      <c r="J573" s="104"/>
    </row>
    <row r="574" spans="4:10" ht="35.1" customHeight="1">
      <c r="D574" s="104"/>
      <c r="E574" s="201"/>
      <c r="F574" s="104"/>
      <c r="G574" s="104"/>
      <c r="H574" s="104"/>
      <c r="I574" s="104"/>
      <c r="J574" s="104"/>
    </row>
    <row r="575" spans="4:10" ht="35.1" customHeight="1">
      <c r="D575" s="104"/>
      <c r="E575" s="201"/>
      <c r="F575" s="104"/>
      <c r="G575" s="104"/>
      <c r="H575" s="104"/>
      <c r="I575" s="104"/>
      <c r="J575" s="104"/>
    </row>
    <row r="576" spans="4:10" ht="35.1" customHeight="1">
      <c r="D576" s="104"/>
      <c r="E576" s="201"/>
      <c r="F576" s="104"/>
      <c r="G576" s="104"/>
      <c r="H576" s="104"/>
      <c r="I576" s="104"/>
      <c r="J576" s="104"/>
    </row>
    <row r="577" spans="4:10" ht="35.1" customHeight="1">
      <c r="D577" s="104"/>
      <c r="E577" s="201"/>
      <c r="F577" s="104"/>
      <c r="G577" s="104"/>
      <c r="H577" s="104"/>
      <c r="I577" s="104"/>
      <c r="J577" s="104"/>
    </row>
    <row r="578" spans="4:10" ht="35.1" customHeight="1">
      <c r="D578" s="104"/>
      <c r="E578" s="201"/>
      <c r="F578" s="104"/>
      <c r="G578" s="104"/>
      <c r="H578" s="104"/>
      <c r="I578" s="104"/>
      <c r="J578" s="104"/>
    </row>
    <row r="579" spans="4:10" ht="35.1" customHeight="1">
      <c r="D579" s="104"/>
      <c r="E579" s="201"/>
      <c r="F579" s="104"/>
      <c r="G579" s="104"/>
      <c r="H579" s="104"/>
      <c r="I579" s="104"/>
      <c r="J579" s="104"/>
    </row>
    <row r="580" spans="4:10" ht="35.1" customHeight="1">
      <c r="D580" s="104"/>
      <c r="E580" s="201"/>
      <c r="F580" s="104"/>
      <c r="G580" s="104"/>
      <c r="H580" s="104"/>
      <c r="I580" s="104"/>
      <c r="J580" s="104"/>
    </row>
    <row r="581" spans="4:10" ht="35.1" customHeight="1">
      <c r="D581" s="104"/>
      <c r="E581" s="201"/>
      <c r="F581" s="104"/>
      <c r="G581" s="104"/>
      <c r="H581" s="104"/>
      <c r="I581" s="104"/>
      <c r="J581" s="104"/>
    </row>
    <row r="582" spans="4:10" ht="35.1" customHeight="1">
      <c r="D582" s="104"/>
      <c r="E582" s="201"/>
      <c r="F582" s="104"/>
      <c r="G582" s="104"/>
      <c r="H582" s="104"/>
      <c r="I582" s="104"/>
      <c r="J582" s="104"/>
    </row>
    <row r="583" spans="4:10" ht="35.1" customHeight="1">
      <c r="D583" s="104"/>
      <c r="E583" s="201"/>
      <c r="F583" s="104"/>
      <c r="G583" s="104"/>
      <c r="H583" s="104"/>
      <c r="I583" s="104"/>
      <c r="J583" s="104"/>
    </row>
    <row r="584" spans="4:10" ht="35.1" customHeight="1">
      <c r="D584" s="104"/>
      <c r="E584" s="201"/>
      <c r="F584" s="104"/>
      <c r="G584" s="104"/>
      <c r="H584" s="104"/>
      <c r="I584" s="104"/>
      <c r="J584" s="104"/>
    </row>
    <row r="585" spans="4:10" ht="35.1" customHeight="1">
      <c r="D585" s="104"/>
      <c r="E585" s="201"/>
      <c r="F585" s="104"/>
      <c r="G585" s="104"/>
      <c r="H585" s="104"/>
      <c r="I585" s="104"/>
      <c r="J585" s="104"/>
    </row>
    <row r="586" spans="4:10" ht="35.1" customHeight="1">
      <c r="D586" s="104"/>
      <c r="E586" s="201"/>
      <c r="F586" s="104"/>
      <c r="G586" s="104"/>
      <c r="H586" s="104"/>
      <c r="I586" s="104"/>
      <c r="J586" s="104"/>
    </row>
    <row r="587" spans="4:10" ht="35.1" customHeight="1">
      <c r="D587" s="104"/>
      <c r="E587" s="201"/>
      <c r="F587" s="104"/>
      <c r="G587" s="104"/>
      <c r="H587" s="104"/>
      <c r="I587" s="104"/>
      <c r="J587" s="104"/>
    </row>
    <row r="588" spans="4:10" ht="35.1" customHeight="1">
      <c r="D588" s="104"/>
      <c r="E588" s="201"/>
      <c r="F588" s="104"/>
      <c r="G588" s="104"/>
      <c r="H588" s="104"/>
      <c r="I588" s="104"/>
      <c r="J588" s="104"/>
    </row>
    <row r="589" spans="4:10" ht="35.1" customHeight="1">
      <c r="D589" s="104"/>
      <c r="E589" s="201"/>
      <c r="F589" s="104"/>
      <c r="G589" s="104"/>
      <c r="H589" s="104"/>
      <c r="I589" s="104"/>
      <c r="J589" s="104"/>
    </row>
    <row r="590" spans="4:10" ht="35.1" customHeight="1">
      <c r="D590" s="104"/>
      <c r="E590" s="201"/>
      <c r="F590" s="104"/>
      <c r="G590" s="104"/>
      <c r="H590" s="104"/>
      <c r="I590" s="104"/>
      <c r="J590" s="104"/>
    </row>
    <row r="591" spans="4:10" ht="35.1" customHeight="1">
      <c r="D591" s="104"/>
      <c r="E591" s="201"/>
      <c r="F591" s="104"/>
      <c r="G591" s="104"/>
      <c r="H591" s="104"/>
      <c r="I591" s="104"/>
      <c r="J591" s="104"/>
    </row>
    <row r="592" spans="4:10" ht="35.1" customHeight="1">
      <c r="D592" s="104"/>
      <c r="E592" s="201"/>
      <c r="F592" s="104"/>
      <c r="G592" s="104"/>
      <c r="H592" s="104"/>
      <c r="I592" s="104"/>
      <c r="J592" s="104"/>
    </row>
    <row r="593" spans="4:10" ht="35.1" customHeight="1">
      <c r="D593" s="104"/>
      <c r="E593" s="201"/>
      <c r="F593" s="104"/>
      <c r="G593" s="104"/>
      <c r="H593" s="104"/>
      <c r="I593" s="104"/>
      <c r="J593" s="104"/>
    </row>
    <row r="594" spans="4:10" ht="35.1" customHeight="1">
      <c r="D594" s="104"/>
      <c r="E594" s="201"/>
      <c r="F594" s="104"/>
      <c r="G594" s="104"/>
      <c r="H594" s="104"/>
      <c r="I594" s="104"/>
      <c r="J594" s="104"/>
    </row>
    <row r="595" spans="4:10" ht="35.1" customHeight="1">
      <c r="D595" s="104"/>
      <c r="E595" s="201"/>
      <c r="F595" s="104"/>
      <c r="G595" s="104"/>
      <c r="H595" s="104"/>
      <c r="I595" s="104"/>
      <c r="J595" s="104"/>
    </row>
    <row r="596" spans="4:10" ht="35.1" customHeight="1">
      <c r="D596" s="104"/>
      <c r="E596" s="201"/>
      <c r="F596" s="104"/>
      <c r="G596" s="104"/>
      <c r="H596" s="104"/>
      <c r="I596" s="104"/>
      <c r="J596" s="104"/>
    </row>
    <row r="597" spans="4:10" ht="35.1" customHeight="1">
      <c r="D597" s="104"/>
      <c r="E597" s="201"/>
      <c r="F597" s="104"/>
      <c r="G597" s="104"/>
      <c r="H597" s="104"/>
      <c r="I597" s="104"/>
      <c r="J597" s="104"/>
    </row>
    <row r="598" spans="4:10" ht="35.1" customHeight="1">
      <c r="D598" s="104"/>
      <c r="E598" s="201"/>
      <c r="F598" s="104"/>
      <c r="G598" s="104"/>
      <c r="H598" s="104"/>
      <c r="I598" s="104"/>
      <c r="J598" s="104"/>
    </row>
    <row r="599" spans="4:10" ht="35.1" customHeight="1">
      <c r="D599" s="104"/>
      <c r="E599" s="201"/>
      <c r="F599" s="104"/>
      <c r="G599" s="104"/>
      <c r="H599" s="104"/>
      <c r="I599" s="104"/>
      <c r="J599" s="104"/>
    </row>
    <row r="600" spans="4:10" ht="35.1" customHeight="1">
      <c r="D600" s="104"/>
      <c r="E600" s="201"/>
      <c r="F600" s="104"/>
      <c r="G600" s="104"/>
      <c r="H600" s="104"/>
      <c r="I600" s="104"/>
      <c r="J600" s="104"/>
    </row>
    <row r="601" spans="4:10" ht="35.1" customHeight="1">
      <c r="D601" s="104"/>
      <c r="E601" s="201"/>
      <c r="F601" s="104"/>
      <c r="G601" s="104"/>
      <c r="H601" s="104"/>
      <c r="I601" s="104"/>
      <c r="J601" s="104"/>
    </row>
    <row r="602" spans="4:10" ht="35.1" customHeight="1">
      <c r="D602" s="104"/>
      <c r="E602" s="201"/>
      <c r="F602" s="104"/>
      <c r="G602" s="104"/>
      <c r="H602" s="104"/>
      <c r="I602" s="104"/>
      <c r="J602" s="104"/>
    </row>
    <row r="603" spans="4:10" ht="35.1" customHeight="1">
      <c r="D603" s="104"/>
      <c r="E603" s="201"/>
      <c r="F603" s="104"/>
      <c r="G603" s="104"/>
      <c r="H603" s="104"/>
      <c r="I603" s="104"/>
      <c r="J603" s="104"/>
    </row>
    <row r="604" spans="4:10" ht="35.1" customHeight="1">
      <c r="D604" s="104"/>
      <c r="E604" s="201"/>
      <c r="F604" s="104"/>
      <c r="G604" s="104"/>
      <c r="H604" s="104"/>
      <c r="I604" s="104"/>
      <c r="J604" s="104"/>
    </row>
    <row r="605" spans="4:10" ht="35.1" customHeight="1">
      <c r="D605" s="104"/>
      <c r="E605" s="201"/>
      <c r="F605" s="104"/>
      <c r="G605" s="104"/>
      <c r="H605" s="104"/>
      <c r="I605" s="104"/>
      <c r="J605" s="104"/>
    </row>
    <row r="606" spans="4:10" ht="35.1" customHeight="1">
      <c r="D606" s="104"/>
      <c r="E606" s="201"/>
      <c r="F606" s="104"/>
      <c r="G606" s="104"/>
      <c r="H606" s="104"/>
      <c r="I606" s="104"/>
      <c r="J606" s="104"/>
    </row>
    <row r="607" spans="4:10" ht="35.1" customHeight="1">
      <c r="D607" s="104"/>
      <c r="E607" s="201"/>
      <c r="F607" s="104"/>
      <c r="G607" s="104"/>
      <c r="H607" s="104"/>
      <c r="I607" s="104"/>
      <c r="J607" s="104"/>
    </row>
    <row r="608" spans="4:10" ht="35.1" customHeight="1">
      <c r="D608" s="104"/>
      <c r="E608" s="201"/>
      <c r="F608" s="104"/>
      <c r="G608" s="104"/>
      <c r="H608" s="104"/>
      <c r="I608" s="104"/>
      <c r="J608" s="104"/>
    </row>
    <row r="609" spans="4:10" ht="35.1" customHeight="1">
      <c r="D609" s="104"/>
      <c r="E609" s="201"/>
      <c r="F609" s="104"/>
      <c r="G609" s="104"/>
      <c r="H609" s="104"/>
      <c r="I609" s="104"/>
      <c r="J609" s="104"/>
    </row>
    <row r="610" spans="4:10" ht="35.1" customHeight="1">
      <c r="D610" s="104"/>
      <c r="E610" s="201"/>
      <c r="F610" s="104"/>
      <c r="G610" s="104"/>
      <c r="H610" s="104"/>
      <c r="I610" s="104"/>
      <c r="J610" s="104"/>
    </row>
    <row r="611" spans="4:10" ht="35.1" customHeight="1">
      <c r="D611" s="104"/>
      <c r="E611" s="201"/>
      <c r="F611" s="104"/>
      <c r="G611" s="104"/>
      <c r="H611" s="104"/>
      <c r="I611" s="104"/>
      <c r="J611" s="104"/>
    </row>
    <row r="612" spans="4:10" ht="35.1" customHeight="1">
      <c r="D612" s="104"/>
      <c r="E612" s="201"/>
      <c r="F612" s="104"/>
      <c r="G612" s="104"/>
      <c r="H612" s="104"/>
      <c r="I612" s="104"/>
      <c r="J612" s="104"/>
    </row>
    <row r="613" spans="4:10" ht="35.1" customHeight="1">
      <c r="D613" s="104"/>
      <c r="E613" s="201"/>
      <c r="F613" s="104"/>
      <c r="G613" s="104"/>
      <c r="H613" s="104"/>
      <c r="I613" s="104"/>
      <c r="J613" s="104"/>
    </row>
    <row r="614" spans="4:10" ht="35.1" customHeight="1">
      <c r="D614" s="104"/>
      <c r="E614" s="201"/>
      <c r="F614" s="104"/>
      <c r="G614" s="104"/>
      <c r="H614" s="104"/>
      <c r="I614" s="104"/>
      <c r="J614" s="104"/>
    </row>
    <row r="615" spans="4:10" ht="35.1" customHeight="1">
      <c r="D615" s="104"/>
      <c r="E615" s="201"/>
      <c r="F615" s="104"/>
      <c r="G615" s="104"/>
      <c r="H615" s="104"/>
      <c r="I615" s="104"/>
      <c r="J615" s="104"/>
    </row>
    <row r="616" spans="4:10" ht="35.1" customHeight="1">
      <c r="D616" s="104"/>
      <c r="E616" s="201"/>
      <c r="F616" s="104"/>
      <c r="G616" s="104"/>
      <c r="H616" s="104"/>
      <c r="I616" s="104"/>
      <c r="J616" s="104"/>
    </row>
    <row r="617" spans="4:10" ht="35.1" customHeight="1">
      <c r="D617" s="104"/>
      <c r="E617" s="201"/>
      <c r="F617" s="104"/>
      <c r="G617" s="104"/>
      <c r="H617" s="104"/>
      <c r="I617" s="104"/>
      <c r="J617" s="104"/>
    </row>
    <row r="618" spans="4:10" ht="35.1" customHeight="1">
      <c r="D618" s="104"/>
      <c r="E618" s="201"/>
      <c r="F618" s="104"/>
      <c r="G618" s="104"/>
      <c r="H618" s="104"/>
      <c r="I618" s="104"/>
      <c r="J618" s="104"/>
    </row>
    <row r="619" spans="4:10" ht="35.1" customHeight="1">
      <c r="D619" s="104"/>
      <c r="E619" s="201"/>
      <c r="F619" s="104"/>
      <c r="G619" s="104"/>
      <c r="H619" s="104"/>
      <c r="I619" s="104"/>
      <c r="J619" s="104"/>
    </row>
    <row r="620" spans="4:10" ht="35.1" customHeight="1">
      <c r="D620" s="104"/>
      <c r="E620" s="201"/>
      <c r="F620" s="104"/>
      <c r="G620" s="104"/>
      <c r="H620" s="104"/>
      <c r="I620" s="104"/>
      <c r="J620" s="104"/>
    </row>
    <row r="621" spans="4:10" ht="35.1" customHeight="1">
      <c r="D621" s="104"/>
      <c r="E621" s="201"/>
      <c r="F621" s="104"/>
      <c r="G621" s="104"/>
      <c r="H621" s="104"/>
      <c r="I621" s="104"/>
      <c r="J621" s="104"/>
    </row>
    <row r="622" spans="4:10" ht="35.1" customHeight="1">
      <c r="D622" s="104"/>
      <c r="E622" s="201"/>
      <c r="F622" s="104"/>
      <c r="G622" s="104"/>
      <c r="H622" s="104"/>
      <c r="I622" s="104"/>
      <c r="J622" s="104"/>
    </row>
    <row r="623" spans="4:10" ht="35.1" customHeight="1">
      <c r="D623" s="104"/>
      <c r="E623" s="201"/>
      <c r="F623" s="104"/>
      <c r="G623" s="104"/>
      <c r="H623" s="104"/>
      <c r="I623" s="104"/>
      <c r="J623" s="104"/>
    </row>
    <row r="624" spans="4:10" ht="35.1" customHeight="1">
      <c r="D624" s="104"/>
      <c r="E624" s="201"/>
      <c r="F624" s="104"/>
      <c r="G624" s="104"/>
      <c r="H624" s="104"/>
      <c r="I624" s="104"/>
      <c r="J624" s="104"/>
    </row>
    <row r="625" spans="4:10" ht="35.1" customHeight="1">
      <c r="D625" s="104"/>
      <c r="E625" s="201"/>
      <c r="F625" s="104"/>
      <c r="G625" s="104"/>
      <c r="H625" s="104"/>
      <c r="I625" s="104"/>
      <c r="J625" s="104"/>
    </row>
    <row r="626" spans="4:10" ht="35.1" customHeight="1">
      <c r="D626" s="104"/>
      <c r="E626" s="201"/>
      <c r="F626" s="104"/>
      <c r="G626" s="104"/>
      <c r="H626" s="104"/>
      <c r="I626" s="104"/>
      <c r="J626" s="104"/>
    </row>
    <row r="627" spans="4:10" ht="35.1" customHeight="1">
      <c r="D627" s="104"/>
      <c r="E627" s="201"/>
      <c r="F627" s="104"/>
      <c r="G627" s="104"/>
      <c r="H627" s="104"/>
      <c r="I627" s="104"/>
      <c r="J627" s="104"/>
    </row>
    <row r="628" spans="4:10" ht="35.1" customHeight="1">
      <c r="D628" s="104"/>
      <c r="E628" s="201"/>
      <c r="F628" s="104"/>
      <c r="G628" s="104"/>
      <c r="H628" s="104"/>
      <c r="I628" s="104"/>
      <c r="J628" s="104"/>
    </row>
    <row r="629" spans="4:10" ht="35.1" customHeight="1">
      <c r="D629" s="104"/>
      <c r="E629" s="201"/>
      <c r="F629" s="104"/>
      <c r="G629" s="104"/>
      <c r="H629" s="104"/>
      <c r="I629" s="104"/>
      <c r="J629" s="104"/>
    </row>
    <row r="630" spans="4:10" ht="35.1" customHeight="1">
      <c r="D630" s="104"/>
      <c r="E630" s="201"/>
      <c r="F630" s="104"/>
      <c r="G630" s="104"/>
      <c r="H630" s="104"/>
      <c r="I630" s="104"/>
      <c r="J630" s="104"/>
    </row>
    <row r="631" spans="4:10" ht="35.1" customHeight="1">
      <c r="D631" s="104"/>
      <c r="E631" s="201"/>
      <c r="F631" s="104"/>
      <c r="G631" s="104"/>
      <c r="H631" s="104"/>
      <c r="I631" s="104"/>
      <c r="J631" s="104"/>
    </row>
    <row r="632" spans="4:10" ht="35.1" customHeight="1">
      <c r="D632" s="104"/>
      <c r="E632" s="201"/>
      <c r="F632" s="104"/>
      <c r="G632" s="104"/>
      <c r="H632" s="104"/>
      <c r="I632" s="104"/>
      <c r="J632" s="104"/>
    </row>
    <row r="633" spans="4:10" ht="35.1" customHeight="1">
      <c r="D633" s="104"/>
      <c r="E633" s="201"/>
      <c r="F633" s="104"/>
      <c r="G633" s="104"/>
      <c r="H633" s="104"/>
      <c r="I633" s="104"/>
      <c r="J633" s="104"/>
    </row>
    <row r="634" spans="4:10" ht="35.1" customHeight="1">
      <c r="D634" s="104"/>
      <c r="E634" s="201"/>
      <c r="F634" s="104"/>
      <c r="G634" s="104"/>
      <c r="H634" s="104"/>
      <c r="I634" s="104"/>
      <c r="J634" s="104"/>
    </row>
    <row r="635" spans="4:10" ht="35.1" customHeight="1">
      <c r="D635" s="104"/>
      <c r="E635" s="201"/>
      <c r="F635" s="104"/>
      <c r="G635" s="104"/>
      <c r="H635" s="104"/>
      <c r="I635" s="104"/>
      <c r="J635" s="104"/>
    </row>
    <row r="636" spans="4:10" ht="35.1" customHeight="1">
      <c r="D636" s="104"/>
      <c r="E636" s="201"/>
      <c r="F636" s="104"/>
      <c r="G636" s="104"/>
      <c r="H636" s="104"/>
      <c r="I636" s="104"/>
      <c r="J636" s="104"/>
    </row>
    <row r="637" spans="4:10" ht="35.1" customHeight="1">
      <c r="D637" s="104"/>
      <c r="E637" s="201"/>
      <c r="F637" s="104"/>
      <c r="G637" s="104"/>
      <c r="H637" s="104"/>
      <c r="I637" s="104"/>
      <c r="J637" s="104"/>
    </row>
    <row r="638" spans="4:10" ht="35.1" customHeight="1">
      <c r="D638" s="104"/>
      <c r="E638" s="201"/>
      <c r="F638" s="104"/>
      <c r="G638" s="104"/>
      <c r="H638" s="104"/>
      <c r="I638" s="104"/>
      <c r="J638" s="104"/>
    </row>
    <row r="639" spans="4:10" ht="35.1" customHeight="1">
      <c r="D639" s="104"/>
      <c r="E639" s="201"/>
      <c r="F639" s="104"/>
      <c r="G639" s="104"/>
      <c r="H639" s="104"/>
      <c r="I639" s="104"/>
      <c r="J639" s="104"/>
    </row>
    <row r="640" spans="4:10" ht="35.1" customHeight="1">
      <c r="D640" s="104"/>
      <c r="E640" s="201"/>
      <c r="F640" s="104"/>
      <c r="G640" s="104"/>
      <c r="H640" s="104"/>
      <c r="I640" s="104"/>
      <c r="J640" s="104"/>
    </row>
    <row r="641" spans="4:10" ht="35.1" customHeight="1">
      <c r="D641" s="104"/>
      <c r="E641" s="201"/>
      <c r="F641" s="104"/>
      <c r="G641" s="104"/>
      <c r="H641" s="104"/>
      <c r="I641" s="104"/>
      <c r="J641" s="104"/>
    </row>
    <row r="642" spans="4:10" ht="35.1" customHeight="1">
      <c r="D642" s="104"/>
      <c r="E642" s="201"/>
      <c r="F642" s="104"/>
      <c r="G642" s="104"/>
      <c r="H642" s="104"/>
      <c r="I642" s="104"/>
      <c r="J642" s="104"/>
    </row>
    <row r="643" spans="4:10" ht="35.1" customHeight="1">
      <c r="D643" s="104"/>
      <c r="E643" s="201"/>
      <c r="F643" s="104"/>
      <c r="G643" s="104"/>
      <c r="H643" s="104"/>
      <c r="I643" s="104"/>
      <c r="J643" s="104"/>
    </row>
    <row r="644" spans="4:10" ht="35.1" customHeight="1">
      <c r="D644" s="104"/>
      <c r="E644" s="201"/>
      <c r="F644" s="104"/>
      <c r="G644" s="104"/>
      <c r="H644" s="104"/>
      <c r="I644" s="104"/>
      <c r="J644" s="104"/>
    </row>
    <row r="645" spans="4:10" ht="35.1" customHeight="1">
      <c r="D645" s="104"/>
      <c r="E645" s="201"/>
      <c r="F645" s="104"/>
      <c r="G645" s="104"/>
      <c r="H645" s="104"/>
      <c r="I645" s="104"/>
      <c r="J645" s="104"/>
    </row>
    <row r="646" spans="4:10" ht="35.1" customHeight="1">
      <c r="D646" s="104"/>
      <c r="E646" s="201"/>
      <c r="F646" s="104"/>
      <c r="G646" s="104"/>
      <c r="H646" s="104"/>
      <c r="I646" s="104"/>
      <c r="J646" s="104"/>
    </row>
    <row r="647" spans="4:10" ht="35.1" customHeight="1">
      <c r="D647" s="104"/>
      <c r="E647" s="201"/>
      <c r="F647" s="104"/>
      <c r="G647" s="104"/>
      <c r="H647" s="104"/>
      <c r="I647" s="104"/>
      <c r="J647" s="104"/>
    </row>
    <row r="648" spans="4:10" ht="35.1" customHeight="1">
      <c r="D648" s="104"/>
      <c r="E648" s="201"/>
      <c r="F648" s="104"/>
      <c r="G648" s="104"/>
      <c r="H648" s="104"/>
      <c r="I648" s="104"/>
      <c r="J648" s="104"/>
    </row>
    <row r="649" spans="4:10" ht="35.1" customHeight="1">
      <c r="D649" s="104"/>
      <c r="E649" s="201"/>
      <c r="F649" s="104"/>
      <c r="G649" s="104"/>
      <c r="H649" s="104"/>
      <c r="I649" s="104"/>
      <c r="J649" s="104"/>
    </row>
    <row r="650" spans="4:10" ht="35.1" customHeight="1">
      <c r="D650" s="104"/>
      <c r="E650" s="201"/>
      <c r="F650" s="104"/>
      <c r="G650" s="104"/>
      <c r="H650" s="104"/>
      <c r="I650" s="104"/>
      <c r="J650" s="104"/>
    </row>
    <row r="651" spans="4:10" ht="35.1" customHeight="1">
      <c r="D651" s="104"/>
      <c r="E651" s="201"/>
      <c r="F651" s="104"/>
      <c r="G651" s="104"/>
      <c r="H651" s="104"/>
      <c r="I651" s="104"/>
      <c r="J651" s="104"/>
    </row>
    <row r="652" spans="4:10" ht="35.1" customHeight="1">
      <c r="D652" s="104"/>
      <c r="E652" s="201"/>
      <c r="F652" s="104"/>
      <c r="G652" s="104"/>
      <c r="H652" s="104"/>
      <c r="I652" s="104"/>
      <c r="J652" s="104"/>
    </row>
    <row r="653" spans="4:10" ht="35.1" customHeight="1">
      <c r="D653" s="104"/>
      <c r="E653" s="201"/>
      <c r="F653" s="104"/>
      <c r="G653" s="104"/>
      <c r="H653" s="104"/>
      <c r="I653" s="104"/>
      <c r="J653" s="104"/>
    </row>
    <row r="654" spans="4:10" ht="35.1" customHeight="1">
      <c r="D654" s="104"/>
      <c r="E654" s="201"/>
      <c r="F654" s="104"/>
      <c r="G654" s="104"/>
      <c r="H654" s="104"/>
      <c r="I654" s="104"/>
      <c r="J654" s="104"/>
    </row>
    <row r="655" spans="4:10" ht="35.1" customHeight="1">
      <c r="D655" s="104"/>
      <c r="E655" s="201"/>
      <c r="F655" s="104"/>
      <c r="G655" s="104"/>
      <c r="H655" s="104"/>
      <c r="I655" s="104"/>
      <c r="J655" s="104"/>
    </row>
    <row r="656" spans="4:10" ht="35.1" customHeight="1">
      <c r="D656" s="104"/>
      <c r="E656" s="201"/>
      <c r="F656" s="104"/>
      <c r="G656" s="104"/>
      <c r="H656" s="104"/>
      <c r="I656" s="104"/>
      <c r="J656" s="104"/>
    </row>
    <row r="657" spans="4:10" ht="35.1" customHeight="1">
      <c r="D657" s="104"/>
      <c r="E657" s="201"/>
      <c r="F657" s="104"/>
      <c r="G657" s="104"/>
      <c r="H657" s="104"/>
      <c r="I657" s="104"/>
      <c r="J657" s="104"/>
    </row>
    <row r="658" spans="4:10" ht="35.1" customHeight="1">
      <c r="D658" s="104"/>
      <c r="E658" s="201"/>
      <c r="F658" s="104"/>
      <c r="G658" s="104"/>
      <c r="H658" s="104"/>
      <c r="I658" s="104"/>
      <c r="J658" s="104"/>
    </row>
    <row r="659" spans="4:10" ht="35.1" customHeight="1">
      <c r="D659" s="104"/>
      <c r="E659" s="201"/>
      <c r="F659" s="104"/>
      <c r="G659" s="104"/>
      <c r="H659" s="104"/>
      <c r="I659" s="104"/>
      <c r="J659" s="104"/>
    </row>
    <row r="660" spans="4:10" ht="35.1" customHeight="1">
      <c r="D660" s="104"/>
      <c r="E660" s="201"/>
      <c r="F660" s="104"/>
      <c r="G660" s="104"/>
      <c r="H660" s="104"/>
      <c r="I660" s="104"/>
      <c r="J660" s="104"/>
    </row>
    <row r="661" spans="4:10" ht="35.1" customHeight="1">
      <c r="D661" s="104"/>
      <c r="E661" s="201"/>
      <c r="F661" s="104"/>
      <c r="G661" s="104"/>
      <c r="H661" s="104"/>
      <c r="I661" s="104"/>
      <c r="J661" s="104"/>
    </row>
    <row r="662" spans="4:10" ht="35.1" customHeight="1">
      <c r="D662" s="104"/>
      <c r="E662" s="201"/>
      <c r="F662" s="104"/>
      <c r="G662" s="104"/>
      <c r="H662" s="104"/>
      <c r="I662" s="104"/>
      <c r="J662" s="104"/>
    </row>
    <row r="663" spans="4:10" ht="35.1" customHeight="1">
      <c r="D663" s="104"/>
      <c r="E663" s="201"/>
      <c r="F663" s="104"/>
      <c r="G663" s="104"/>
      <c r="H663" s="104"/>
      <c r="I663" s="104"/>
      <c r="J663" s="104"/>
    </row>
    <row r="664" spans="4:10" ht="35.1" customHeight="1">
      <c r="D664" s="104"/>
      <c r="E664" s="201"/>
      <c r="F664" s="104"/>
      <c r="G664" s="104"/>
      <c r="H664" s="104"/>
      <c r="I664" s="104"/>
      <c r="J664" s="104"/>
    </row>
    <row r="665" spans="4:10" ht="35.1" customHeight="1">
      <c r="D665" s="104"/>
      <c r="E665" s="201"/>
      <c r="F665" s="104"/>
      <c r="G665" s="104"/>
      <c r="H665" s="104"/>
      <c r="I665" s="104"/>
      <c r="J665" s="104"/>
    </row>
    <row r="666" spans="4:10" ht="35.1" customHeight="1">
      <c r="D666" s="104"/>
      <c r="E666" s="201"/>
      <c r="F666" s="104"/>
      <c r="G666" s="104"/>
      <c r="H666" s="104"/>
      <c r="I666" s="104"/>
      <c r="J666" s="104"/>
    </row>
    <row r="667" spans="4:10" ht="35.1" customHeight="1">
      <c r="D667" s="104"/>
      <c r="E667" s="201"/>
      <c r="F667" s="104"/>
      <c r="G667" s="104"/>
      <c r="H667" s="104"/>
      <c r="I667" s="104"/>
      <c r="J667" s="104"/>
    </row>
    <row r="668" spans="4:10" ht="35.1" customHeight="1">
      <c r="D668" s="104"/>
      <c r="E668" s="201"/>
      <c r="F668" s="104"/>
      <c r="G668" s="104"/>
      <c r="H668" s="104"/>
      <c r="I668" s="104"/>
      <c r="J668" s="104"/>
    </row>
    <row r="669" spans="4:10" ht="35.1" customHeight="1">
      <c r="D669" s="104"/>
      <c r="E669" s="201"/>
      <c r="F669" s="104"/>
      <c r="G669" s="104"/>
      <c r="H669" s="104"/>
      <c r="I669" s="104"/>
      <c r="J669" s="104"/>
    </row>
    <row r="670" spans="4:10" ht="35.1" customHeight="1">
      <c r="D670" s="104"/>
      <c r="E670" s="201"/>
      <c r="F670" s="104"/>
      <c r="G670" s="104"/>
      <c r="H670" s="104"/>
      <c r="I670" s="104"/>
      <c r="J670" s="104"/>
    </row>
    <row r="671" spans="4:10" ht="35.1" customHeight="1">
      <c r="D671" s="104"/>
      <c r="E671" s="201"/>
      <c r="F671" s="104"/>
      <c r="G671" s="104"/>
      <c r="H671" s="104"/>
      <c r="I671" s="104"/>
      <c r="J671" s="104"/>
    </row>
    <row r="672" spans="4:10" ht="35.1" customHeight="1">
      <c r="D672" s="104"/>
      <c r="E672" s="201"/>
      <c r="F672" s="104"/>
      <c r="G672" s="104"/>
      <c r="H672" s="104"/>
      <c r="I672" s="104"/>
      <c r="J672" s="104"/>
    </row>
    <row r="673" spans="4:10" ht="35.1" customHeight="1">
      <c r="D673" s="104"/>
      <c r="E673" s="201"/>
      <c r="F673" s="104"/>
      <c r="G673" s="104"/>
      <c r="H673" s="104"/>
      <c r="I673" s="104"/>
      <c r="J673" s="104"/>
    </row>
    <row r="674" spans="4:10" ht="35.1" customHeight="1">
      <c r="D674" s="104"/>
      <c r="E674" s="201"/>
      <c r="F674" s="104"/>
      <c r="G674" s="104"/>
      <c r="H674" s="104"/>
      <c r="I674" s="104"/>
      <c r="J674" s="104"/>
    </row>
    <row r="675" spans="4:10" ht="35.1" customHeight="1">
      <c r="D675" s="104"/>
      <c r="E675" s="201"/>
      <c r="F675" s="104"/>
      <c r="G675" s="104"/>
      <c r="H675" s="104"/>
      <c r="I675" s="104"/>
      <c r="J675" s="104"/>
    </row>
    <row r="676" spans="4:10" ht="35.1" customHeight="1">
      <c r="D676" s="104"/>
      <c r="E676" s="201"/>
      <c r="F676" s="104"/>
      <c r="G676" s="104"/>
      <c r="H676" s="104"/>
      <c r="I676" s="104"/>
      <c r="J676" s="104"/>
    </row>
    <row r="677" spans="4:10" ht="35.1" customHeight="1">
      <c r="D677" s="104"/>
      <c r="E677" s="201"/>
      <c r="F677" s="104"/>
      <c r="G677" s="104"/>
      <c r="H677" s="104"/>
      <c r="I677" s="104"/>
      <c r="J677" s="104"/>
    </row>
    <row r="678" spans="4:10" ht="35.1" customHeight="1">
      <c r="D678" s="104"/>
      <c r="E678" s="201"/>
      <c r="F678" s="104"/>
      <c r="G678" s="104"/>
      <c r="H678" s="104"/>
      <c r="I678" s="104"/>
      <c r="J678" s="104"/>
    </row>
    <row r="679" spans="4:10" ht="35.1" customHeight="1">
      <c r="D679" s="104"/>
      <c r="E679" s="201"/>
      <c r="F679" s="104"/>
      <c r="G679" s="104"/>
      <c r="H679" s="104"/>
      <c r="I679" s="104"/>
      <c r="J679" s="104"/>
    </row>
    <row r="680" spans="4:10" ht="35.1" customHeight="1">
      <c r="D680" s="104"/>
      <c r="E680" s="201"/>
      <c r="F680" s="104"/>
      <c r="G680" s="104"/>
      <c r="H680" s="104"/>
      <c r="I680" s="104"/>
      <c r="J680" s="104"/>
    </row>
    <row r="681" spans="4:10" ht="35.1" customHeight="1">
      <c r="D681" s="104"/>
      <c r="E681" s="201"/>
      <c r="F681" s="104"/>
      <c r="G681" s="104"/>
      <c r="H681" s="104"/>
      <c r="I681" s="104"/>
      <c r="J681" s="104"/>
    </row>
    <row r="682" spans="4:10" ht="35.1" customHeight="1">
      <c r="D682" s="104"/>
      <c r="E682" s="201"/>
      <c r="F682" s="104"/>
      <c r="G682" s="104"/>
      <c r="H682" s="104"/>
      <c r="I682" s="104"/>
      <c r="J682" s="104"/>
    </row>
    <row r="683" spans="4:10" ht="35.1" customHeight="1">
      <c r="D683" s="104"/>
      <c r="E683" s="201"/>
      <c r="F683" s="104"/>
      <c r="G683" s="104"/>
      <c r="H683" s="104"/>
      <c r="I683" s="104"/>
      <c r="J683" s="104"/>
    </row>
    <row r="684" spans="4:10" ht="35.1" customHeight="1">
      <c r="D684" s="104"/>
      <c r="E684" s="201"/>
      <c r="F684" s="104"/>
      <c r="G684" s="104"/>
      <c r="H684" s="104"/>
      <c r="I684" s="104"/>
      <c r="J684" s="104"/>
    </row>
    <row r="685" spans="4:10" ht="35.1" customHeight="1">
      <c r="D685" s="104"/>
      <c r="E685" s="201"/>
      <c r="F685" s="104"/>
      <c r="G685" s="104"/>
      <c r="H685" s="104"/>
      <c r="I685" s="104"/>
      <c r="J685" s="104"/>
    </row>
    <row r="686" spans="4:10" ht="35.1" customHeight="1">
      <c r="D686" s="104"/>
      <c r="E686" s="201"/>
      <c r="F686" s="104"/>
      <c r="G686" s="104"/>
      <c r="H686" s="104"/>
      <c r="I686" s="104"/>
      <c r="J686" s="104"/>
    </row>
    <row r="687" spans="4:10" ht="35.1" customHeight="1">
      <c r="D687" s="104"/>
      <c r="E687" s="201"/>
      <c r="F687" s="104"/>
      <c r="G687" s="104"/>
      <c r="H687" s="104"/>
      <c r="I687" s="104"/>
      <c r="J687" s="104"/>
    </row>
    <row r="688" spans="4:10" ht="35.1" customHeight="1">
      <c r="D688" s="104"/>
      <c r="E688" s="201"/>
      <c r="F688" s="104"/>
      <c r="G688" s="104"/>
      <c r="H688" s="104"/>
      <c r="I688" s="104"/>
      <c r="J688" s="104"/>
    </row>
    <row r="689" spans="4:10" ht="35.1" customHeight="1">
      <c r="D689" s="104"/>
      <c r="E689" s="201"/>
      <c r="F689" s="104"/>
      <c r="G689" s="104"/>
      <c r="H689" s="104"/>
      <c r="I689" s="104"/>
      <c r="J689" s="104"/>
    </row>
    <row r="690" spans="4:10" ht="35.1" customHeight="1">
      <c r="D690" s="104"/>
      <c r="E690" s="201"/>
      <c r="F690" s="104"/>
      <c r="G690" s="104"/>
      <c r="H690" s="104"/>
      <c r="I690" s="104"/>
      <c r="J690" s="104"/>
    </row>
    <row r="691" spans="4:10" ht="35.1" customHeight="1">
      <c r="D691" s="104"/>
      <c r="E691" s="201"/>
      <c r="F691" s="104"/>
      <c r="G691" s="104"/>
      <c r="H691" s="104"/>
      <c r="I691" s="104"/>
      <c r="J691" s="104"/>
    </row>
    <row r="692" spans="4:10" ht="35.1" customHeight="1">
      <c r="D692" s="104"/>
      <c r="E692" s="201"/>
      <c r="F692" s="104"/>
      <c r="G692" s="104"/>
      <c r="H692" s="104"/>
      <c r="I692" s="104"/>
      <c r="J692" s="104"/>
    </row>
    <row r="693" spans="4:10" ht="35.1" customHeight="1">
      <c r="D693" s="104"/>
      <c r="E693" s="201"/>
      <c r="F693" s="104"/>
      <c r="G693" s="104"/>
      <c r="H693" s="104"/>
      <c r="I693" s="104"/>
      <c r="J693" s="104"/>
    </row>
    <row r="694" spans="4:10" ht="35.1" customHeight="1">
      <c r="D694" s="104"/>
      <c r="E694" s="201"/>
      <c r="F694" s="104"/>
      <c r="G694" s="104"/>
      <c r="H694" s="104"/>
      <c r="I694" s="104"/>
      <c r="J694" s="104"/>
    </row>
    <row r="695" spans="4:10" ht="35.1" customHeight="1">
      <c r="D695" s="104"/>
      <c r="E695" s="201"/>
      <c r="F695" s="104"/>
      <c r="G695" s="104"/>
      <c r="H695" s="104"/>
      <c r="I695" s="104"/>
      <c r="J695" s="104"/>
    </row>
    <row r="696" spans="4:10" ht="35.1" customHeight="1">
      <c r="D696" s="104"/>
      <c r="E696" s="201"/>
      <c r="F696" s="104"/>
      <c r="G696" s="104"/>
      <c r="H696" s="104"/>
      <c r="I696" s="104"/>
      <c r="J696" s="104"/>
    </row>
    <row r="697" spans="4:10" ht="35.1" customHeight="1">
      <c r="D697" s="104"/>
      <c r="E697" s="201"/>
      <c r="F697" s="104"/>
      <c r="G697" s="104"/>
      <c r="H697" s="104"/>
      <c r="I697" s="104"/>
      <c r="J697" s="104"/>
    </row>
    <row r="698" spans="4:10" ht="35.1" customHeight="1">
      <c r="D698" s="104"/>
      <c r="E698" s="201"/>
      <c r="F698" s="104"/>
      <c r="G698" s="104"/>
      <c r="H698" s="104"/>
      <c r="I698" s="104"/>
      <c r="J698" s="104"/>
    </row>
    <row r="699" spans="4:10" ht="35.1" customHeight="1">
      <c r="D699" s="104"/>
      <c r="E699" s="201"/>
      <c r="F699" s="104"/>
      <c r="G699" s="104"/>
      <c r="H699" s="104"/>
      <c r="I699" s="104"/>
      <c r="J699" s="104"/>
    </row>
    <row r="700" spans="4:10" ht="35.1" customHeight="1">
      <c r="D700" s="104"/>
      <c r="E700" s="201"/>
      <c r="F700" s="104"/>
      <c r="G700" s="104"/>
      <c r="H700" s="104"/>
      <c r="I700" s="104"/>
      <c r="J700" s="104"/>
    </row>
    <row r="701" spans="4:10" ht="35.1" customHeight="1">
      <c r="D701" s="104"/>
      <c r="E701" s="201"/>
      <c r="F701" s="104"/>
      <c r="G701" s="104"/>
      <c r="H701" s="104"/>
      <c r="I701" s="104"/>
      <c r="J701" s="104"/>
    </row>
    <row r="702" spans="4:10" ht="35.1" customHeight="1">
      <c r="D702" s="104"/>
      <c r="E702" s="201"/>
      <c r="F702" s="104"/>
      <c r="G702" s="104"/>
      <c r="H702" s="104"/>
      <c r="I702" s="104"/>
      <c r="J702" s="104"/>
    </row>
    <row r="703" spans="4:10" ht="35.1" customHeight="1">
      <c r="D703" s="104"/>
      <c r="E703" s="201"/>
      <c r="F703" s="104"/>
      <c r="G703" s="104"/>
      <c r="H703" s="104"/>
      <c r="I703" s="104"/>
      <c r="J703" s="104"/>
    </row>
    <row r="704" spans="4:10" ht="35.1" customHeight="1">
      <c r="D704" s="104"/>
      <c r="E704" s="201"/>
      <c r="F704" s="104"/>
      <c r="G704" s="104"/>
      <c r="H704" s="104"/>
      <c r="I704" s="104"/>
      <c r="J704" s="104"/>
    </row>
    <row r="705" spans="4:10" ht="35.1" customHeight="1">
      <c r="D705" s="104"/>
      <c r="E705" s="201"/>
      <c r="F705" s="104"/>
      <c r="G705" s="104"/>
      <c r="H705" s="104"/>
      <c r="I705" s="104"/>
      <c r="J705" s="104"/>
    </row>
    <row r="706" spans="4:10" ht="35.1" customHeight="1">
      <c r="D706" s="104"/>
      <c r="E706" s="201"/>
      <c r="F706" s="104"/>
      <c r="G706" s="104"/>
      <c r="H706" s="104"/>
      <c r="I706" s="104"/>
      <c r="J706" s="104"/>
    </row>
    <row r="707" spans="4:10" ht="35.1" customHeight="1">
      <c r="D707" s="104"/>
      <c r="E707" s="201"/>
      <c r="F707" s="104"/>
      <c r="G707" s="104"/>
      <c r="H707" s="104"/>
      <c r="I707" s="104"/>
      <c r="J707" s="104"/>
    </row>
    <row r="708" spans="4:10" ht="35.1" customHeight="1">
      <c r="D708" s="104"/>
      <c r="E708" s="201"/>
      <c r="F708" s="104"/>
      <c r="G708" s="104"/>
      <c r="H708" s="104"/>
      <c r="I708" s="104"/>
      <c r="J708" s="104"/>
    </row>
    <row r="709" spans="4:10" ht="35.1" customHeight="1">
      <c r="D709" s="104"/>
      <c r="E709" s="201"/>
      <c r="F709" s="104"/>
      <c r="G709" s="104"/>
      <c r="H709" s="104"/>
      <c r="I709" s="104"/>
      <c r="J709" s="104"/>
    </row>
    <row r="710" spans="4:10" ht="35.1" customHeight="1">
      <c r="D710" s="104"/>
      <c r="E710" s="201"/>
      <c r="F710" s="104"/>
      <c r="G710" s="104"/>
      <c r="H710" s="104"/>
      <c r="I710" s="104"/>
      <c r="J710" s="104"/>
    </row>
    <row r="711" spans="4:10" ht="35.1" customHeight="1">
      <c r="D711" s="104"/>
      <c r="E711" s="201"/>
      <c r="F711" s="104"/>
      <c r="G711" s="104"/>
      <c r="H711" s="104"/>
      <c r="I711" s="104"/>
      <c r="J711" s="104"/>
    </row>
    <row r="712" spans="4:10" ht="35.1" customHeight="1">
      <c r="D712" s="104"/>
      <c r="E712" s="201"/>
      <c r="F712" s="104"/>
      <c r="G712" s="104"/>
      <c r="H712" s="104"/>
      <c r="I712" s="104"/>
      <c r="J712" s="104"/>
    </row>
    <row r="713" spans="4:10" ht="35.1" customHeight="1">
      <c r="D713" s="104"/>
      <c r="E713" s="201"/>
      <c r="F713" s="104"/>
      <c r="G713" s="104"/>
      <c r="H713" s="104"/>
      <c r="I713" s="104"/>
      <c r="J713" s="104"/>
    </row>
    <row r="714" spans="4:10" ht="35.1" customHeight="1">
      <c r="D714" s="104"/>
      <c r="E714" s="201"/>
      <c r="F714" s="104"/>
      <c r="G714" s="104"/>
      <c r="H714" s="104"/>
      <c r="I714" s="104"/>
      <c r="J714" s="104"/>
    </row>
    <row r="715" spans="4:10" ht="35.1" customHeight="1">
      <c r="D715" s="104"/>
      <c r="E715" s="201"/>
      <c r="F715" s="104"/>
      <c r="G715" s="104"/>
      <c r="H715" s="104"/>
      <c r="I715" s="104"/>
      <c r="J715" s="104"/>
    </row>
    <row r="716" spans="4:10" ht="35.1" customHeight="1">
      <c r="D716" s="104"/>
      <c r="E716" s="201"/>
      <c r="F716" s="104"/>
      <c r="G716" s="104"/>
      <c r="H716" s="104"/>
      <c r="I716" s="104"/>
      <c r="J716" s="104"/>
    </row>
    <row r="717" spans="4:10" ht="35.1" customHeight="1">
      <c r="D717" s="104"/>
      <c r="E717" s="201"/>
      <c r="F717" s="104"/>
      <c r="G717" s="104"/>
      <c r="H717" s="104"/>
      <c r="I717" s="104"/>
      <c r="J717" s="104"/>
    </row>
    <row r="718" spans="4:10" ht="35.1" customHeight="1">
      <c r="D718" s="104"/>
      <c r="E718" s="201"/>
      <c r="F718" s="104"/>
      <c r="G718" s="104"/>
      <c r="H718" s="104"/>
      <c r="I718" s="104"/>
      <c r="J718" s="104"/>
    </row>
    <row r="719" spans="4:10" ht="35.1" customHeight="1">
      <c r="D719" s="104"/>
      <c r="E719" s="201"/>
      <c r="F719" s="104"/>
      <c r="G719" s="104"/>
      <c r="H719" s="104"/>
      <c r="I719" s="104"/>
      <c r="J719" s="104"/>
    </row>
    <row r="720" spans="4:10" ht="35.1" customHeight="1">
      <c r="D720" s="104"/>
      <c r="E720" s="201"/>
      <c r="F720" s="104"/>
      <c r="G720" s="104"/>
      <c r="H720" s="104"/>
      <c r="I720" s="104"/>
      <c r="J720" s="104"/>
    </row>
    <row r="721" spans="4:10" ht="35.1" customHeight="1">
      <c r="D721" s="104"/>
      <c r="E721" s="201"/>
      <c r="F721" s="104"/>
      <c r="G721" s="104"/>
      <c r="H721" s="104"/>
      <c r="I721" s="104"/>
      <c r="J721" s="104"/>
    </row>
    <row r="722" spans="4:10" ht="35.1" customHeight="1">
      <c r="D722" s="104"/>
      <c r="E722" s="201"/>
      <c r="F722" s="104"/>
      <c r="G722" s="104"/>
      <c r="H722" s="104"/>
      <c r="I722" s="104"/>
      <c r="J722" s="104"/>
    </row>
    <row r="723" spans="4:10" ht="35.1" customHeight="1">
      <c r="D723" s="104"/>
      <c r="E723" s="201"/>
      <c r="F723" s="104"/>
      <c r="G723" s="104"/>
      <c r="H723" s="104"/>
      <c r="I723" s="104"/>
      <c r="J723" s="104"/>
    </row>
    <row r="724" spans="4:10" ht="35.1" customHeight="1">
      <c r="D724" s="104"/>
      <c r="E724" s="201"/>
      <c r="F724" s="104"/>
      <c r="G724" s="104"/>
      <c r="H724" s="104"/>
      <c r="I724" s="104"/>
      <c r="J724" s="104"/>
    </row>
    <row r="725" spans="4:10" ht="35.1" customHeight="1">
      <c r="D725" s="104"/>
      <c r="E725" s="201"/>
      <c r="F725" s="104"/>
      <c r="G725" s="104"/>
      <c r="H725" s="104"/>
      <c r="I725" s="104"/>
      <c r="J725" s="104"/>
    </row>
    <row r="726" spans="4:10" ht="35.1" customHeight="1">
      <c r="D726" s="104"/>
      <c r="E726" s="201"/>
      <c r="F726" s="104"/>
      <c r="G726" s="104"/>
      <c r="H726" s="104"/>
      <c r="I726" s="104"/>
      <c r="J726" s="104"/>
    </row>
    <row r="727" spans="4:10" ht="35.1" customHeight="1">
      <c r="D727" s="104"/>
      <c r="E727" s="201"/>
      <c r="F727" s="104"/>
      <c r="G727" s="104"/>
      <c r="H727" s="104"/>
      <c r="I727" s="104"/>
      <c r="J727" s="104"/>
    </row>
    <row r="728" spans="4:10" ht="35.1" customHeight="1">
      <c r="D728" s="104"/>
      <c r="E728" s="201"/>
      <c r="F728" s="104"/>
      <c r="G728" s="104"/>
      <c r="H728" s="104"/>
      <c r="I728" s="104"/>
      <c r="J728" s="104"/>
    </row>
    <row r="729" spans="4:10" ht="35.1" customHeight="1">
      <c r="D729" s="104"/>
      <c r="E729" s="201"/>
      <c r="F729" s="104"/>
      <c r="G729" s="104"/>
      <c r="H729" s="104"/>
      <c r="I729" s="104"/>
      <c r="J729" s="104"/>
    </row>
    <row r="730" spans="4:10" ht="35.1" customHeight="1">
      <c r="D730" s="104"/>
      <c r="E730" s="201"/>
      <c r="F730" s="104"/>
      <c r="G730" s="104"/>
      <c r="H730" s="104"/>
      <c r="I730" s="104"/>
      <c r="J730" s="104"/>
    </row>
    <row r="731" spans="4:10" ht="35.1" customHeight="1">
      <c r="D731" s="104"/>
      <c r="E731" s="201"/>
      <c r="F731" s="104"/>
      <c r="G731" s="104"/>
      <c r="H731" s="104"/>
      <c r="I731" s="104"/>
      <c r="J731" s="104"/>
    </row>
    <row r="732" spans="4:10" ht="35.1" customHeight="1">
      <c r="D732" s="104"/>
      <c r="E732" s="201"/>
      <c r="F732" s="104"/>
      <c r="G732" s="104"/>
      <c r="H732" s="104"/>
      <c r="I732" s="104"/>
      <c r="J732" s="104"/>
    </row>
    <row r="733" spans="4:10" ht="35.1" customHeight="1">
      <c r="D733" s="104"/>
      <c r="E733" s="201"/>
      <c r="F733" s="104"/>
      <c r="G733" s="104"/>
      <c r="H733" s="104"/>
      <c r="I733" s="104"/>
      <c r="J733" s="104"/>
    </row>
    <row r="734" spans="4:10" ht="35.1" customHeight="1">
      <c r="D734" s="104"/>
      <c r="E734" s="201"/>
      <c r="F734" s="104"/>
      <c r="G734" s="104"/>
      <c r="H734" s="104"/>
      <c r="I734" s="104"/>
      <c r="J734" s="104"/>
    </row>
    <row r="735" spans="4:10" ht="35.1" customHeight="1">
      <c r="D735" s="104"/>
      <c r="E735" s="201"/>
      <c r="F735" s="104"/>
      <c r="G735" s="104"/>
      <c r="H735" s="104"/>
      <c r="I735" s="104"/>
      <c r="J735" s="104"/>
    </row>
    <row r="736" spans="4:10" ht="35.1" customHeight="1">
      <c r="D736" s="104"/>
      <c r="E736" s="201"/>
      <c r="F736" s="104"/>
      <c r="G736" s="104"/>
      <c r="H736" s="104"/>
      <c r="I736" s="104"/>
      <c r="J736" s="104"/>
    </row>
    <row r="737" spans="4:10" ht="35.1" customHeight="1">
      <c r="D737" s="104"/>
      <c r="E737" s="201"/>
      <c r="F737" s="104"/>
      <c r="G737" s="104"/>
      <c r="H737" s="104"/>
      <c r="I737" s="104"/>
      <c r="J737" s="104"/>
    </row>
    <row r="738" spans="4:10" ht="35.1" customHeight="1">
      <c r="D738" s="104"/>
      <c r="E738" s="201"/>
      <c r="F738" s="104"/>
      <c r="G738" s="104"/>
      <c r="H738" s="104"/>
      <c r="I738" s="104"/>
      <c r="J738" s="104"/>
    </row>
    <row r="739" spans="4:10" ht="35.1" customHeight="1">
      <c r="D739" s="104"/>
      <c r="E739" s="201"/>
      <c r="F739" s="104"/>
      <c r="G739" s="104"/>
      <c r="H739" s="104"/>
      <c r="I739" s="104"/>
      <c r="J739" s="104"/>
    </row>
    <row r="740" spans="4:10" ht="35.1" customHeight="1">
      <c r="D740" s="104"/>
      <c r="E740" s="201"/>
      <c r="F740" s="104"/>
      <c r="G740" s="104"/>
      <c r="H740" s="104"/>
      <c r="I740" s="104"/>
      <c r="J740" s="104"/>
    </row>
    <row r="741" spans="4:10" ht="35.1" customHeight="1">
      <c r="D741" s="104"/>
      <c r="E741" s="201"/>
      <c r="F741" s="104"/>
      <c r="G741" s="104"/>
      <c r="H741" s="104"/>
      <c r="I741" s="104"/>
      <c r="J741" s="104"/>
    </row>
    <row r="742" spans="4:10" ht="35.1" customHeight="1">
      <c r="D742" s="104"/>
      <c r="E742" s="201"/>
      <c r="F742" s="104"/>
      <c r="G742" s="104"/>
      <c r="H742" s="104"/>
      <c r="I742" s="104"/>
      <c r="J742" s="104"/>
    </row>
    <row r="743" spans="4:10" ht="35.1" customHeight="1">
      <c r="D743" s="104"/>
      <c r="E743" s="201"/>
      <c r="F743" s="104"/>
      <c r="G743" s="104"/>
      <c r="H743" s="104"/>
      <c r="I743" s="104"/>
      <c r="J743" s="104"/>
    </row>
    <row r="744" spans="4:10" ht="35.1" customHeight="1">
      <c r="D744" s="104"/>
      <c r="E744" s="201"/>
      <c r="F744" s="104"/>
      <c r="G744" s="104"/>
      <c r="H744" s="104"/>
      <c r="I744" s="104"/>
      <c r="J744" s="104"/>
    </row>
    <row r="745" spans="4:10" ht="35.1" customHeight="1">
      <c r="D745" s="104"/>
      <c r="E745" s="201"/>
      <c r="F745" s="104"/>
      <c r="G745" s="104"/>
      <c r="H745" s="104"/>
      <c r="I745" s="104"/>
      <c r="J745" s="104"/>
    </row>
    <row r="746" spans="4:10" ht="35.1" customHeight="1">
      <c r="D746" s="104"/>
      <c r="E746" s="201"/>
      <c r="F746" s="104"/>
      <c r="G746" s="104"/>
      <c r="H746" s="104"/>
      <c r="I746" s="104"/>
      <c r="J746" s="104"/>
    </row>
    <row r="747" spans="4:10" ht="35.1" customHeight="1">
      <c r="D747" s="104"/>
      <c r="E747" s="201"/>
      <c r="F747" s="104"/>
      <c r="G747" s="104"/>
      <c r="H747" s="104"/>
      <c r="I747" s="104"/>
      <c r="J747" s="104"/>
    </row>
    <row r="748" spans="4:10" ht="35.1" customHeight="1">
      <c r="D748" s="104"/>
      <c r="E748" s="201"/>
      <c r="F748" s="104"/>
      <c r="G748" s="104"/>
      <c r="H748" s="104"/>
      <c r="I748" s="104"/>
      <c r="J748" s="104"/>
    </row>
    <row r="749" spans="4:10" ht="35.1" customHeight="1">
      <c r="D749" s="104"/>
      <c r="E749" s="201"/>
      <c r="F749" s="104"/>
      <c r="G749" s="104"/>
      <c r="H749" s="104"/>
      <c r="I749" s="104"/>
      <c r="J749" s="104"/>
    </row>
    <row r="750" spans="4:10" ht="35.1" customHeight="1">
      <c r="D750" s="104"/>
      <c r="E750" s="201"/>
      <c r="F750" s="104"/>
      <c r="G750" s="104"/>
      <c r="H750" s="104"/>
      <c r="I750" s="104"/>
      <c r="J750" s="104"/>
    </row>
    <row r="751" spans="4:10" ht="35.1" customHeight="1">
      <c r="D751" s="104"/>
      <c r="E751" s="201"/>
      <c r="F751" s="104"/>
      <c r="G751" s="104"/>
      <c r="H751" s="104"/>
      <c r="I751" s="104"/>
      <c r="J751" s="104"/>
    </row>
    <row r="752" spans="4:10" ht="35.1" customHeight="1">
      <c r="D752" s="104"/>
      <c r="E752" s="201"/>
      <c r="F752" s="104"/>
      <c r="G752" s="104"/>
      <c r="H752" s="104"/>
      <c r="I752" s="104"/>
      <c r="J752" s="104"/>
    </row>
    <row r="753" spans="4:10" ht="35.1" customHeight="1">
      <c r="D753" s="104"/>
      <c r="E753" s="201"/>
      <c r="F753" s="104"/>
      <c r="G753" s="104"/>
      <c r="H753" s="104"/>
      <c r="I753" s="104"/>
      <c r="J753" s="104"/>
    </row>
    <row r="754" spans="4:10" ht="35.1" customHeight="1">
      <c r="D754" s="104"/>
      <c r="E754" s="201"/>
      <c r="F754" s="104"/>
      <c r="G754" s="104"/>
      <c r="H754" s="104"/>
      <c r="I754" s="104"/>
      <c r="J754" s="104"/>
    </row>
    <row r="755" spans="4:10" ht="35.1" customHeight="1">
      <c r="D755" s="104"/>
      <c r="E755" s="201"/>
      <c r="F755" s="104"/>
      <c r="G755" s="104"/>
      <c r="H755" s="104"/>
      <c r="I755" s="104"/>
      <c r="J755" s="104"/>
    </row>
    <row r="756" spans="4:10" ht="35.1" customHeight="1">
      <c r="D756" s="104"/>
      <c r="E756" s="201"/>
      <c r="F756" s="104"/>
      <c r="G756" s="104"/>
      <c r="H756" s="104"/>
      <c r="I756" s="104"/>
      <c r="J756" s="104"/>
    </row>
    <row r="757" spans="4:10" ht="35.1" customHeight="1">
      <c r="D757" s="104"/>
      <c r="E757" s="201"/>
      <c r="F757" s="104"/>
      <c r="G757" s="104"/>
      <c r="H757" s="104"/>
      <c r="I757" s="104"/>
      <c r="J757" s="104"/>
    </row>
    <row r="758" spans="4:10" ht="35.1" customHeight="1">
      <c r="D758" s="104"/>
      <c r="E758" s="201"/>
      <c r="F758" s="104"/>
      <c r="G758" s="104"/>
      <c r="H758" s="104"/>
      <c r="I758" s="104"/>
      <c r="J758" s="104"/>
    </row>
    <row r="759" spans="4:10" ht="35.1" customHeight="1">
      <c r="D759" s="104"/>
      <c r="E759" s="201"/>
      <c r="F759" s="104"/>
      <c r="G759" s="104"/>
      <c r="H759" s="104"/>
      <c r="I759" s="104"/>
      <c r="J759" s="104"/>
    </row>
    <row r="760" spans="4:10" ht="35.1" customHeight="1">
      <c r="D760" s="104"/>
      <c r="E760" s="201"/>
      <c r="F760" s="104"/>
      <c r="G760" s="104"/>
      <c r="H760" s="104"/>
      <c r="I760" s="104"/>
      <c r="J760" s="104"/>
    </row>
    <row r="761" spans="4:10" ht="35.1" customHeight="1">
      <c r="D761" s="104"/>
      <c r="E761" s="201"/>
      <c r="F761" s="104"/>
      <c r="G761" s="104"/>
      <c r="H761" s="104"/>
      <c r="I761" s="104"/>
      <c r="J761" s="104"/>
    </row>
    <row r="762" spans="4:10" ht="35.1" customHeight="1">
      <c r="D762" s="104"/>
      <c r="E762" s="201"/>
      <c r="F762" s="104"/>
      <c r="G762" s="104"/>
      <c r="H762" s="104"/>
      <c r="I762" s="104"/>
      <c r="J762" s="104"/>
    </row>
    <row r="763" spans="4:10" ht="35.1" customHeight="1">
      <c r="D763" s="104"/>
      <c r="E763" s="201"/>
      <c r="F763" s="104"/>
      <c r="G763" s="104"/>
      <c r="H763" s="104"/>
      <c r="I763" s="104"/>
      <c r="J763" s="104"/>
    </row>
    <row r="764" spans="4:10" ht="35.1" customHeight="1">
      <c r="D764" s="104"/>
      <c r="E764" s="201"/>
      <c r="F764" s="104"/>
      <c r="G764" s="104"/>
      <c r="H764" s="104"/>
      <c r="I764" s="104"/>
      <c r="J764" s="104"/>
    </row>
    <row r="765" spans="4:10" ht="35.1" customHeight="1">
      <c r="D765" s="104"/>
      <c r="E765" s="201"/>
      <c r="F765" s="104"/>
      <c r="G765" s="104"/>
      <c r="H765" s="104"/>
      <c r="I765" s="104"/>
      <c r="J765" s="104"/>
    </row>
    <row r="766" spans="4:10" ht="35.1" customHeight="1">
      <c r="D766" s="104"/>
      <c r="E766" s="201"/>
      <c r="F766" s="104"/>
      <c r="G766" s="104"/>
      <c r="H766" s="104"/>
      <c r="I766" s="104"/>
      <c r="J766" s="104"/>
    </row>
    <row r="767" spans="4:10" ht="35.1" customHeight="1">
      <c r="D767" s="104"/>
      <c r="E767" s="201"/>
      <c r="F767" s="104"/>
      <c r="G767" s="104"/>
      <c r="H767" s="104"/>
      <c r="I767" s="104"/>
      <c r="J767" s="104"/>
    </row>
    <row r="768" spans="4:10" ht="35.1" customHeight="1">
      <c r="D768" s="104"/>
      <c r="E768" s="201"/>
      <c r="F768" s="104"/>
      <c r="G768" s="104"/>
      <c r="H768" s="104"/>
      <c r="I768" s="104"/>
      <c r="J768" s="104"/>
    </row>
    <row r="769" spans="4:10" ht="35.1" customHeight="1">
      <c r="D769" s="104"/>
      <c r="E769" s="201"/>
      <c r="F769" s="104"/>
      <c r="G769" s="104"/>
      <c r="H769" s="104"/>
      <c r="I769" s="104"/>
      <c r="J769" s="104"/>
    </row>
    <row r="770" spans="4:10" ht="35.1" customHeight="1">
      <c r="D770" s="104"/>
      <c r="E770" s="201"/>
      <c r="F770" s="104"/>
      <c r="G770" s="104"/>
      <c r="H770" s="104"/>
      <c r="I770" s="104"/>
      <c r="J770" s="104"/>
    </row>
    <row r="771" spans="4:10" ht="35.1" customHeight="1">
      <c r="D771" s="104"/>
      <c r="E771" s="201"/>
      <c r="F771" s="104"/>
      <c r="G771" s="104"/>
      <c r="H771" s="104"/>
      <c r="I771" s="104"/>
      <c r="J771" s="104"/>
    </row>
    <row r="772" spans="4:10" ht="35.1" customHeight="1">
      <c r="D772" s="104"/>
      <c r="E772" s="201"/>
      <c r="F772" s="104"/>
      <c r="G772" s="104"/>
      <c r="H772" s="104"/>
      <c r="I772" s="104"/>
      <c r="J772" s="104"/>
    </row>
    <row r="773" spans="4:10" ht="35.1" customHeight="1">
      <c r="D773" s="104"/>
      <c r="E773" s="201"/>
      <c r="F773" s="104"/>
      <c r="G773" s="104"/>
      <c r="H773" s="104"/>
      <c r="I773" s="104"/>
      <c r="J773" s="104"/>
    </row>
    <row r="774" spans="4:10" ht="35.1" customHeight="1">
      <c r="D774" s="104"/>
      <c r="E774" s="201"/>
      <c r="F774" s="104"/>
      <c r="G774" s="104"/>
      <c r="H774" s="104"/>
      <c r="I774" s="104"/>
      <c r="J774" s="104"/>
    </row>
    <row r="775" spans="4:10" ht="35.1" customHeight="1">
      <c r="D775" s="104"/>
      <c r="E775" s="201"/>
      <c r="F775" s="104"/>
      <c r="G775" s="104"/>
      <c r="H775" s="104"/>
      <c r="I775" s="104"/>
      <c r="J775" s="104"/>
    </row>
    <row r="776" spans="4:10" ht="35.1" customHeight="1">
      <c r="D776" s="104"/>
      <c r="E776" s="201"/>
      <c r="F776" s="104"/>
      <c r="G776" s="104"/>
      <c r="H776" s="104"/>
      <c r="I776" s="104"/>
      <c r="J776" s="104"/>
    </row>
    <row r="777" spans="4:10" ht="35.1" customHeight="1">
      <c r="D777" s="104"/>
      <c r="E777" s="201"/>
      <c r="F777" s="104"/>
      <c r="G777" s="104"/>
      <c r="H777" s="104"/>
      <c r="I777" s="104"/>
      <c r="J777" s="104"/>
    </row>
    <row r="778" spans="4:10" ht="35.1" customHeight="1">
      <c r="D778" s="104"/>
      <c r="E778" s="201"/>
      <c r="F778" s="104"/>
      <c r="G778" s="104"/>
      <c r="H778" s="104"/>
      <c r="I778" s="104"/>
      <c r="J778" s="104"/>
    </row>
    <row r="779" spans="4:10" ht="35.1" customHeight="1">
      <c r="D779" s="104"/>
      <c r="E779" s="201"/>
      <c r="F779" s="104"/>
      <c r="G779" s="104"/>
      <c r="H779" s="104"/>
      <c r="I779" s="104"/>
      <c r="J779" s="104"/>
    </row>
    <row r="780" spans="4:10" ht="35.1" customHeight="1">
      <c r="D780" s="104"/>
      <c r="E780" s="201"/>
      <c r="F780" s="104"/>
      <c r="G780" s="104"/>
      <c r="H780" s="104"/>
      <c r="I780" s="104"/>
      <c r="J780" s="104"/>
    </row>
    <row r="781" spans="4:10" ht="35.1" customHeight="1">
      <c r="D781" s="104"/>
      <c r="E781" s="201"/>
      <c r="F781" s="104"/>
      <c r="G781" s="104"/>
      <c r="H781" s="104"/>
      <c r="I781" s="104"/>
      <c r="J781" s="104"/>
    </row>
    <row r="782" spans="4:10" ht="35.1" customHeight="1">
      <c r="D782" s="104"/>
      <c r="E782" s="201"/>
      <c r="F782" s="104"/>
      <c r="G782" s="104"/>
      <c r="H782" s="104"/>
      <c r="I782" s="104"/>
      <c r="J782" s="104"/>
    </row>
    <row r="783" spans="4:10" ht="35.1" customHeight="1">
      <c r="D783" s="104"/>
      <c r="E783" s="201"/>
      <c r="F783" s="104"/>
      <c r="G783" s="104"/>
      <c r="H783" s="104"/>
      <c r="I783" s="104"/>
      <c r="J783" s="104"/>
    </row>
    <row r="784" spans="4:10" ht="35.1" customHeight="1">
      <c r="D784" s="104"/>
      <c r="E784" s="201"/>
      <c r="F784" s="104"/>
      <c r="G784" s="104"/>
      <c r="H784" s="104"/>
      <c r="I784" s="104"/>
      <c r="J784" s="104"/>
    </row>
    <row r="785" spans="4:10" ht="35.1" customHeight="1">
      <c r="D785" s="104"/>
      <c r="E785" s="201"/>
      <c r="F785" s="104"/>
      <c r="G785" s="104"/>
      <c r="H785" s="104"/>
      <c r="I785" s="104"/>
      <c r="J785" s="104"/>
    </row>
    <row r="786" spans="4:10" ht="35.1" customHeight="1">
      <c r="D786" s="104"/>
      <c r="E786" s="201"/>
      <c r="F786" s="104"/>
      <c r="G786" s="104"/>
      <c r="H786" s="104"/>
      <c r="I786" s="104"/>
      <c r="J786" s="104"/>
    </row>
    <row r="787" spans="4:10" ht="35.1" customHeight="1">
      <c r="D787" s="104"/>
      <c r="E787" s="201"/>
      <c r="F787" s="104"/>
      <c r="G787" s="104"/>
      <c r="H787" s="104"/>
      <c r="I787" s="104"/>
      <c r="J787" s="104"/>
    </row>
    <row r="788" spans="4:10" ht="35.1" customHeight="1">
      <c r="D788" s="104"/>
      <c r="E788" s="201"/>
      <c r="F788" s="104"/>
      <c r="G788" s="104"/>
      <c r="H788" s="104"/>
      <c r="I788" s="104"/>
      <c r="J788" s="104"/>
    </row>
    <row r="789" spans="4:10" ht="35.1" customHeight="1">
      <c r="D789" s="104"/>
      <c r="E789" s="201"/>
      <c r="F789" s="104"/>
      <c r="G789" s="104"/>
      <c r="H789" s="104"/>
      <c r="I789" s="104"/>
      <c r="J789" s="104"/>
    </row>
    <row r="790" spans="4:10" ht="35.1" customHeight="1">
      <c r="D790" s="104"/>
      <c r="E790" s="201"/>
      <c r="F790" s="104"/>
      <c r="G790" s="104"/>
      <c r="H790" s="104"/>
      <c r="I790" s="104"/>
      <c r="J790" s="104"/>
    </row>
    <row r="791" spans="4:10" ht="35.1" customHeight="1">
      <c r="D791" s="104"/>
      <c r="E791" s="201"/>
      <c r="F791" s="104"/>
      <c r="G791" s="104"/>
      <c r="H791" s="104"/>
      <c r="I791" s="104"/>
      <c r="J791" s="104"/>
    </row>
    <row r="792" spans="4:10" ht="35.1" customHeight="1">
      <c r="D792" s="104"/>
      <c r="E792" s="201"/>
      <c r="F792" s="104"/>
      <c r="G792" s="104"/>
      <c r="H792" s="104"/>
      <c r="I792" s="104"/>
      <c r="J792" s="104"/>
    </row>
    <row r="793" spans="4:10" ht="35.1" customHeight="1">
      <c r="D793" s="104"/>
      <c r="E793" s="201"/>
      <c r="F793" s="104"/>
      <c r="G793" s="104"/>
      <c r="H793" s="104"/>
      <c r="I793" s="104"/>
      <c r="J793" s="104"/>
    </row>
    <row r="794" spans="4:10" ht="35.1" customHeight="1">
      <c r="D794" s="104"/>
      <c r="E794" s="201"/>
      <c r="F794" s="104"/>
      <c r="G794" s="104"/>
      <c r="H794" s="104"/>
      <c r="I794" s="104"/>
      <c r="J794" s="104"/>
    </row>
    <row r="795" spans="4:10" ht="35.1" customHeight="1">
      <c r="D795" s="104"/>
      <c r="E795" s="201"/>
      <c r="F795" s="104"/>
      <c r="G795" s="104"/>
      <c r="H795" s="104"/>
      <c r="I795" s="104"/>
      <c r="J795" s="104"/>
    </row>
    <row r="796" spans="4:10" ht="35.1" customHeight="1">
      <c r="D796" s="104"/>
      <c r="E796" s="201"/>
      <c r="F796" s="104"/>
      <c r="G796" s="104"/>
      <c r="H796" s="104"/>
      <c r="I796" s="104"/>
      <c r="J796" s="104"/>
    </row>
    <row r="797" spans="4:10" ht="35.1" customHeight="1">
      <c r="D797" s="104"/>
      <c r="E797" s="201"/>
      <c r="F797" s="104"/>
      <c r="G797" s="104"/>
      <c r="H797" s="104"/>
      <c r="I797" s="104"/>
      <c r="J797" s="104"/>
    </row>
    <row r="798" spans="4:10" ht="35.1" customHeight="1">
      <c r="D798" s="104"/>
      <c r="E798" s="201"/>
      <c r="F798" s="104"/>
      <c r="G798" s="104"/>
      <c r="H798" s="104"/>
      <c r="I798" s="104"/>
      <c r="J798" s="104"/>
    </row>
    <row r="799" spans="4:10" ht="35.1" customHeight="1">
      <c r="D799" s="104"/>
      <c r="E799" s="201"/>
      <c r="F799" s="104"/>
      <c r="G799" s="104"/>
      <c r="H799" s="104"/>
      <c r="I799" s="104"/>
      <c r="J799" s="104"/>
    </row>
    <row r="800" spans="4:10" ht="35.1" customHeight="1">
      <c r="D800" s="104"/>
      <c r="E800" s="201"/>
      <c r="F800" s="104"/>
      <c r="G800" s="104"/>
      <c r="H800" s="104"/>
      <c r="I800" s="104"/>
      <c r="J800" s="104"/>
    </row>
    <row r="801" spans="4:10" ht="35.1" customHeight="1">
      <c r="D801" s="104"/>
      <c r="E801" s="201"/>
      <c r="F801" s="104"/>
      <c r="G801" s="104"/>
      <c r="H801" s="104"/>
      <c r="I801" s="104"/>
      <c r="J801" s="104"/>
    </row>
    <row r="802" spans="4:10" ht="35.1" customHeight="1">
      <c r="D802" s="104"/>
      <c r="E802" s="201"/>
      <c r="F802" s="104"/>
      <c r="G802" s="104"/>
      <c r="H802" s="104"/>
      <c r="I802" s="104"/>
      <c r="J802" s="104"/>
    </row>
    <row r="803" spans="4:10" ht="35.1" customHeight="1">
      <c r="D803" s="104"/>
      <c r="E803" s="201"/>
      <c r="F803" s="104"/>
      <c r="G803" s="104"/>
      <c r="H803" s="104"/>
      <c r="I803" s="104"/>
      <c r="J803" s="104"/>
    </row>
    <row r="804" spans="4:10" ht="35.1" customHeight="1">
      <c r="D804" s="104"/>
      <c r="E804" s="201"/>
      <c r="F804" s="104"/>
      <c r="G804" s="104"/>
      <c r="H804" s="104"/>
      <c r="I804" s="104"/>
      <c r="J804" s="104"/>
    </row>
    <row r="805" spans="4:10" ht="35.1" customHeight="1">
      <c r="D805" s="104"/>
      <c r="E805" s="201"/>
      <c r="F805" s="104"/>
      <c r="G805" s="104"/>
      <c r="H805" s="104"/>
      <c r="I805" s="104"/>
      <c r="J805" s="104"/>
    </row>
    <row r="806" spans="4:10" ht="35.1" customHeight="1">
      <c r="D806" s="104"/>
      <c r="E806" s="201"/>
      <c r="F806" s="104"/>
      <c r="G806" s="104"/>
      <c r="H806" s="104"/>
      <c r="I806" s="104"/>
      <c r="J806" s="104"/>
    </row>
    <row r="807" spans="4:10" ht="35.1" customHeight="1">
      <c r="D807" s="104"/>
      <c r="E807" s="201"/>
      <c r="F807" s="104"/>
      <c r="G807" s="104"/>
      <c r="H807" s="104"/>
      <c r="I807" s="104"/>
      <c r="J807" s="104"/>
    </row>
    <row r="808" spans="4:10" ht="35.1" customHeight="1">
      <c r="D808" s="104"/>
      <c r="E808" s="201"/>
      <c r="F808" s="104"/>
      <c r="G808" s="104"/>
      <c r="H808" s="104"/>
      <c r="I808" s="104"/>
      <c r="J808" s="104"/>
    </row>
    <row r="809" spans="4:10" ht="35.1" customHeight="1">
      <c r="D809" s="104"/>
      <c r="E809" s="201"/>
      <c r="F809" s="104"/>
      <c r="G809" s="104"/>
      <c r="H809" s="104"/>
      <c r="I809" s="104"/>
      <c r="J809" s="104"/>
    </row>
    <row r="810" spans="4:10" ht="35.1" customHeight="1">
      <c r="D810" s="104"/>
      <c r="E810" s="201"/>
      <c r="F810" s="104"/>
      <c r="G810" s="104"/>
      <c r="H810" s="104"/>
      <c r="I810" s="104"/>
      <c r="J810" s="104"/>
    </row>
    <row r="811" spans="4:10" ht="35.1" customHeight="1">
      <c r="D811" s="104"/>
      <c r="E811" s="201"/>
      <c r="F811" s="104"/>
      <c r="G811" s="104"/>
      <c r="H811" s="104"/>
      <c r="I811" s="104"/>
      <c r="J811" s="104"/>
    </row>
    <row r="812" spans="4:10" ht="35.1" customHeight="1">
      <c r="D812" s="104"/>
      <c r="E812" s="201"/>
      <c r="F812" s="104"/>
      <c r="G812" s="104"/>
      <c r="H812" s="104"/>
      <c r="I812" s="104"/>
      <c r="J812" s="104"/>
    </row>
    <row r="813" spans="4:10" ht="35.1" customHeight="1">
      <c r="D813" s="104"/>
      <c r="E813" s="201"/>
      <c r="F813" s="104"/>
      <c r="G813" s="104"/>
      <c r="H813" s="104"/>
      <c r="I813" s="104"/>
      <c r="J813" s="104"/>
    </row>
    <row r="814" spans="4:10" ht="35.1" customHeight="1">
      <c r="D814" s="104"/>
      <c r="E814" s="201"/>
      <c r="F814" s="104"/>
      <c r="G814" s="104"/>
      <c r="H814" s="104"/>
      <c r="I814" s="104"/>
      <c r="J814" s="104"/>
    </row>
    <row r="815" spans="4:10" ht="35.1" customHeight="1">
      <c r="D815" s="104"/>
      <c r="E815" s="201"/>
      <c r="F815" s="104"/>
      <c r="G815" s="104"/>
      <c r="H815" s="104"/>
      <c r="I815" s="104"/>
      <c r="J815" s="104"/>
    </row>
    <row r="816" spans="4:10" ht="35.1" customHeight="1">
      <c r="D816" s="104"/>
      <c r="E816" s="201"/>
      <c r="F816" s="104"/>
      <c r="G816" s="104"/>
      <c r="H816" s="104"/>
      <c r="I816" s="104"/>
      <c r="J816" s="104"/>
    </row>
    <row r="817" spans="4:10" ht="35.1" customHeight="1">
      <c r="D817" s="104"/>
      <c r="E817" s="201"/>
      <c r="F817" s="104"/>
      <c r="G817" s="104"/>
      <c r="H817" s="104"/>
      <c r="I817" s="104"/>
      <c r="J817" s="104"/>
    </row>
    <row r="818" spans="4:10" ht="35.1" customHeight="1">
      <c r="D818" s="104"/>
      <c r="E818" s="201"/>
      <c r="F818" s="104"/>
      <c r="G818" s="104"/>
      <c r="H818" s="104"/>
      <c r="I818" s="104"/>
      <c r="J818" s="104"/>
    </row>
    <row r="819" spans="4:10" ht="35.1" customHeight="1">
      <c r="D819" s="104"/>
      <c r="E819" s="201"/>
      <c r="F819" s="104"/>
      <c r="G819" s="104"/>
      <c r="H819" s="104"/>
      <c r="I819" s="104"/>
      <c r="J819" s="104"/>
    </row>
    <row r="820" spans="4:10" ht="35.1" customHeight="1">
      <c r="D820" s="104"/>
      <c r="E820" s="201"/>
      <c r="F820" s="104"/>
      <c r="G820" s="104"/>
      <c r="H820" s="104"/>
      <c r="I820" s="104"/>
      <c r="J820" s="104"/>
    </row>
    <row r="821" spans="4:10" ht="35.1" customHeight="1">
      <c r="D821" s="104"/>
      <c r="E821" s="201"/>
      <c r="F821" s="104"/>
      <c r="G821" s="104"/>
      <c r="H821" s="104"/>
      <c r="I821" s="104"/>
      <c r="J821" s="104"/>
    </row>
    <row r="822" spans="4:10" ht="35.1" customHeight="1">
      <c r="D822" s="104"/>
      <c r="E822" s="201"/>
      <c r="F822" s="104"/>
      <c r="G822" s="104"/>
      <c r="H822" s="104"/>
      <c r="I822" s="104"/>
      <c r="J822" s="104"/>
    </row>
    <row r="823" spans="4:10" ht="35.1" customHeight="1">
      <c r="D823" s="104"/>
      <c r="E823" s="201"/>
      <c r="F823" s="104"/>
      <c r="G823" s="104"/>
      <c r="H823" s="104"/>
      <c r="I823" s="104"/>
      <c r="J823" s="104"/>
    </row>
    <row r="824" spans="4:10" ht="35.1" customHeight="1">
      <c r="D824" s="104"/>
      <c r="E824" s="201"/>
      <c r="F824" s="104"/>
      <c r="G824" s="104"/>
      <c r="H824" s="104"/>
      <c r="I824" s="104"/>
      <c r="J824" s="104"/>
    </row>
    <row r="825" spans="4:10" ht="35.1" customHeight="1">
      <c r="D825" s="104"/>
      <c r="E825" s="201"/>
      <c r="F825" s="104"/>
      <c r="G825" s="104"/>
      <c r="H825" s="104"/>
      <c r="I825" s="104"/>
      <c r="J825" s="104"/>
    </row>
    <row r="826" spans="4:10" ht="35.1" customHeight="1">
      <c r="D826" s="104"/>
      <c r="E826" s="201"/>
      <c r="F826" s="104"/>
      <c r="G826" s="104"/>
      <c r="H826" s="104"/>
      <c r="I826" s="104"/>
      <c r="J826" s="104"/>
    </row>
    <row r="827" spans="4:10" ht="35.1" customHeight="1">
      <c r="D827" s="104"/>
      <c r="E827" s="201"/>
      <c r="F827" s="104"/>
      <c r="G827" s="104"/>
      <c r="H827" s="104"/>
      <c r="I827" s="104"/>
      <c r="J827" s="104"/>
    </row>
    <row r="828" spans="4:10" ht="35.1" customHeight="1">
      <c r="D828" s="104"/>
      <c r="E828" s="201"/>
      <c r="F828" s="104"/>
      <c r="G828" s="104"/>
      <c r="H828" s="104"/>
      <c r="I828" s="104"/>
      <c r="J828" s="104"/>
    </row>
    <row r="829" spans="4:10" ht="35.1" customHeight="1">
      <c r="D829" s="104"/>
      <c r="E829" s="201"/>
      <c r="F829" s="104"/>
      <c r="G829" s="104"/>
      <c r="H829" s="104"/>
      <c r="I829" s="104"/>
      <c r="J829" s="104"/>
    </row>
    <row r="830" spans="4:10" ht="35.1" customHeight="1">
      <c r="D830" s="104"/>
      <c r="E830" s="201"/>
      <c r="F830" s="104"/>
      <c r="G830" s="104"/>
      <c r="H830" s="104"/>
      <c r="I830" s="104"/>
      <c r="J830" s="104"/>
    </row>
    <row r="831" spans="4:10" ht="35.1" customHeight="1">
      <c r="D831" s="104"/>
      <c r="E831" s="201"/>
      <c r="F831" s="104"/>
      <c r="G831" s="104"/>
      <c r="H831" s="104"/>
      <c r="I831" s="104"/>
      <c r="J831" s="104"/>
    </row>
    <row r="832" spans="4:10" ht="35.1" customHeight="1">
      <c r="D832" s="104"/>
      <c r="E832" s="201"/>
      <c r="F832" s="104"/>
      <c r="G832" s="104"/>
      <c r="H832" s="104"/>
      <c r="I832" s="104"/>
      <c r="J832" s="104"/>
    </row>
    <row r="833" spans="4:10" ht="35.1" customHeight="1">
      <c r="D833" s="104"/>
      <c r="E833" s="201"/>
      <c r="F833" s="104"/>
      <c r="G833" s="104"/>
      <c r="H833" s="104"/>
      <c r="I833" s="104"/>
      <c r="J833" s="104"/>
    </row>
    <row r="834" spans="4:10" ht="35.1" customHeight="1">
      <c r="D834" s="104"/>
      <c r="E834" s="201"/>
      <c r="F834" s="104"/>
      <c r="G834" s="104"/>
      <c r="H834" s="104"/>
      <c r="I834" s="104"/>
      <c r="J834" s="104"/>
    </row>
    <row r="835" spans="4:10" ht="35.1" customHeight="1">
      <c r="D835" s="104"/>
      <c r="E835" s="201"/>
      <c r="F835" s="104"/>
      <c r="G835" s="104"/>
      <c r="H835" s="104"/>
      <c r="I835" s="104"/>
      <c r="J835" s="104"/>
    </row>
    <row r="836" spans="4:10" ht="35.1" customHeight="1">
      <c r="D836" s="104"/>
      <c r="E836" s="201"/>
      <c r="F836" s="104"/>
      <c r="G836" s="104"/>
      <c r="H836" s="104"/>
      <c r="I836" s="104"/>
      <c r="J836" s="104"/>
    </row>
    <row r="837" spans="4:10" ht="35.1" customHeight="1">
      <c r="D837" s="104"/>
      <c r="E837" s="201"/>
      <c r="F837" s="104"/>
      <c r="G837" s="104"/>
      <c r="H837" s="104"/>
      <c r="I837" s="104"/>
      <c r="J837" s="104"/>
    </row>
    <row r="838" spans="4:10" ht="35.1" customHeight="1">
      <c r="D838" s="104"/>
      <c r="E838" s="201"/>
      <c r="F838" s="104"/>
      <c r="G838" s="104"/>
      <c r="H838" s="104"/>
      <c r="I838" s="104"/>
      <c r="J838" s="104"/>
    </row>
    <row r="839" spans="4:10" ht="35.1" customHeight="1">
      <c r="D839" s="104"/>
      <c r="E839" s="201"/>
      <c r="F839" s="104"/>
      <c r="G839" s="104"/>
      <c r="H839" s="104"/>
      <c r="I839" s="104"/>
      <c r="J839" s="104"/>
    </row>
    <row r="840" spans="4:10" ht="35.1" customHeight="1">
      <c r="D840" s="104"/>
      <c r="E840" s="201"/>
      <c r="F840" s="104"/>
      <c r="G840" s="104"/>
      <c r="H840" s="104"/>
      <c r="I840" s="104"/>
      <c r="J840" s="104"/>
    </row>
    <row r="841" spans="4:10" ht="35.1" customHeight="1">
      <c r="D841" s="104"/>
      <c r="E841" s="201"/>
      <c r="F841" s="104"/>
      <c r="G841" s="104"/>
      <c r="H841" s="104"/>
      <c r="I841" s="104"/>
      <c r="J841" s="104"/>
    </row>
    <row r="842" spans="4:10" ht="35.1" customHeight="1">
      <c r="D842" s="104"/>
      <c r="E842" s="201"/>
      <c r="F842" s="104"/>
      <c r="G842" s="104"/>
      <c r="H842" s="104"/>
      <c r="I842" s="104"/>
      <c r="J842" s="104"/>
    </row>
    <row r="843" spans="4:10" ht="35.1" customHeight="1">
      <c r="D843" s="104"/>
      <c r="E843" s="201"/>
      <c r="F843" s="104"/>
      <c r="G843" s="104"/>
      <c r="H843" s="104"/>
      <c r="I843" s="104"/>
      <c r="J843" s="104"/>
    </row>
    <row r="844" spans="4:10" ht="35.1" customHeight="1">
      <c r="D844" s="104"/>
      <c r="E844" s="201"/>
      <c r="F844" s="104"/>
      <c r="G844" s="104"/>
      <c r="H844" s="104"/>
      <c r="I844" s="104"/>
      <c r="J844" s="104"/>
    </row>
    <row r="845" spans="4:10" ht="35.1" customHeight="1">
      <c r="D845" s="104"/>
      <c r="E845" s="201"/>
      <c r="F845" s="104"/>
      <c r="G845" s="104"/>
      <c r="H845" s="104"/>
      <c r="I845" s="104"/>
      <c r="J845" s="104"/>
    </row>
    <row r="846" spans="4:10" ht="35.1" customHeight="1">
      <c r="D846" s="104"/>
      <c r="E846" s="201"/>
      <c r="F846" s="104"/>
      <c r="G846" s="104"/>
      <c r="H846" s="104"/>
      <c r="I846" s="104"/>
      <c r="J846" s="104"/>
    </row>
    <row r="847" spans="4:10" ht="35.1" customHeight="1">
      <c r="D847" s="104"/>
      <c r="E847" s="201"/>
      <c r="F847" s="104"/>
      <c r="G847" s="104"/>
      <c r="H847" s="104"/>
      <c r="I847" s="104"/>
      <c r="J847" s="104"/>
    </row>
    <row r="848" spans="4:10" ht="35.1" customHeight="1">
      <c r="D848" s="104"/>
      <c r="E848" s="201"/>
      <c r="F848" s="104"/>
      <c r="G848" s="104"/>
      <c r="H848" s="104"/>
      <c r="I848" s="104"/>
      <c r="J848" s="104"/>
    </row>
    <row r="849" spans="4:10" ht="35.1" customHeight="1">
      <c r="D849" s="104"/>
      <c r="E849" s="201"/>
      <c r="F849" s="104"/>
      <c r="G849" s="104"/>
      <c r="H849" s="104"/>
      <c r="I849" s="104"/>
      <c r="J849" s="104"/>
    </row>
    <row r="850" spans="4:10" ht="35.1" customHeight="1">
      <c r="D850" s="104"/>
      <c r="E850" s="201"/>
      <c r="F850" s="104"/>
      <c r="G850" s="104"/>
      <c r="H850" s="104"/>
      <c r="I850" s="104"/>
      <c r="J850" s="104"/>
    </row>
    <row r="851" spans="4:10" ht="35.1" customHeight="1">
      <c r="D851" s="104"/>
      <c r="E851" s="201"/>
      <c r="F851" s="104"/>
      <c r="G851" s="104"/>
      <c r="H851" s="104"/>
      <c r="I851" s="104"/>
      <c r="J851" s="104"/>
    </row>
    <row r="852" spans="4:10" ht="35.1" customHeight="1">
      <c r="D852" s="104"/>
      <c r="E852" s="201"/>
      <c r="F852" s="104"/>
      <c r="G852" s="104"/>
      <c r="H852" s="104"/>
      <c r="I852" s="104"/>
      <c r="J852" s="104"/>
    </row>
    <row r="853" spans="4:10" ht="35.1" customHeight="1">
      <c r="D853" s="104"/>
      <c r="E853" s="201"/>
      <c r="F853" s="104"/>
      <c r="G853" s="104"/>
      <c r="H853" s="104"/>
      <c r="I853" s="104"/>
      <c r="J853" s="104"/>
    </row>
    <row r="854" spans="4:10" ht="35.1" customHeight="1">
      <c r="D854" s="104"/>
      <c r="E854" s="201"/>
      <c r="F854" s="104"/>
      <c r="G854" s="104"/>
      <c r="H854" s="104"/>
      <c r="I854" s="104"/>
      <c r="J854" s="104"/>
    </row>
    <row r="855" spans="4:10" ht="35.1" customHeight="1">
      <c r="D855" s="104"/>
      <c r="E855" s="201"/>
      <c r="F855" s="104"/>
      <c r="G855" s="104"/>
      <c r="H855" s="104"/>
      <c r="I855" s="104"/>
      <c r="J855" s="104"/>
    </row>
    <row r="856" spans="4:10" ht="35.1" customHeight="1">
      <c r="D856" s="104"/>
      <c r="E856" s="201"/>
      <c r="F856" s="104"/>
      <c r="G856" s="104"/>
      <c r="H856" s="104"/>
      <c r="I856" s="104"/>
      <c r="J856" s="104"/>
    </row>
    <row r="857" spans="4:10" ht="35.1" customHeight="1">
      <c r="D857" s="104"/>
      <c r="E857" s="201"/>
      <c r="F857" s="104"/>
      <c r="G857" s="104"/>
      <c r="H857" s="104"/>
      <c r="I857" s="104"/>
      <c r="J857" s="104"/>
    </row>
    <row r="858" spans="4:10" ht="35.1" customHeight="1">
      <c r="D858" s="104"/>
      <c r="E858" s="201"/>
      <c r="F858" s="104"/>
      <c r="G858" s="104"/>
      <c r="H858" s="104"/>
      <c r="I858" s="104"/>
      <c r="J858" s="104"/>
    </row>
    <row r="859" spans="4:10" ht="35.1" customHeight="1">
      <c r="D859" s="104"/>
      <c r="E859" s="201"/>
      <c r="F859" s="104"/>
      <c r="G859" s="104"/>
      <c r="H859" s="104"/>
      <c r="I859" s="104"/>
      <c r="J859" s="104"/>
    </row>
    <row r="860" spans="4:10" ht="35.1" customHeight="1">
      <c r="D860" s="104"/>
      <c r="E860" s="201"/>
      <c r="F860" s="104"/>
      <c r="G860" s="104"/>
      <c r="H860" s="104"/>
      <c r="I860" s="104"/>
      <c r="J860" s="104"/>
    </row>
    <row r="861" spans="4:10" ht="35.1" customHeight="1">
      <c r="D861" s="104"/>
      <c r="E861" s="201"/>
      <c r="F861" s="104"/>
      <c r="G861" s="104"/>
      <c r="H861" s="104"/>
      <c r="I861" s="104"/>
      <c r="J861" s="104"/>
    </row>
    <row r="862" spans="4:10" ht="35.1" customHeight="1">
      <c r="D862" s="104"/>
      <c r="E862" s="201"/>
      <c r="F862" s="104"/>
      <c r="G862" s="104"/>
      <c r="H862" s="104"/>
      <c r="I862" s="104"/>
      <c r="J862" s="104"/>
    </row>
    <row r="863" spans="4:10" ht="35.1" customHeight="1">
      <c r="D863" s="104"/>
      <c r="E863" s="201"/>
      <c r="F863" s="104"/>
      <c r="G863" s="104"/>
      <c r="H863" s="104"/>
      <c r="I863" s="104"/>
      <c r="J863" s="104"/>
    </row>
    <row r="864" spans="4:10" ht="35.1" customHeight="1">
      <c r="D864" s="104"/>
      <c r="E864" s="201"/>
      <c r="F864" s="104"/>
      <c r="G864" s="104"/>
      <c r="H864" s="104"/>
      <c r="I864" s="104"/>
      <c r="J864" s="104"/>
    </row>
    <row r="865" spans="4:10" ht="35.1" customHeight="1">
      <c r="D865" s="104"/>
      <c r="E865" s="201"/>
      <c r="F865" s="104"/>
      <c r="G865" s="104"/>
      <c r="H865" s="104"/>
      <c r="I865" s="104"/>
      <c r="J865" s="104"/>
    </row>
    <row r="866" spans="4:10" ht="35.1" customHeight="1">
      <c r="D866" s="104"/>
      <c r="E866" s="201"/>
      <c r="F866" s="104"/>
      <c r="G866" s="104"/>
      <c r="H866" s="104"/>
      <c r="I866" s="104"/>
      <c r="J866" s="104"/>
    </row>
    <row r="867" spans="4:10" ht="35.1" customHeight="1">
      <c r="D867" s="104"/>
      <c r="E867" s="201"/>
      <c r="F867" s="104"/>
      <c r="G867" s="104"/>
      <c r="H867" s="104"/>
      <c r="I867" s="104"/>
      <c r="J867" s="104"/>
    </row>
    <row r="868" spans="4:10" ht="35.1" customHeight="1">
      <c r="D868" s="104"/>
      <c r="E868" s="201"/>
      <c r="F868" s="104"/>
      <c r="G868" s="104"/>
      <c r="H868" s="104"/>
      <c r="I868" s="104"/>
      <c r="J868" s="104"/>
    </row>
    <row r="869" spans="4:10" ht="35.1" customHeight="1">
      <c r="D869" s="104"/>
      <c r="E869" s="201"/>
      <c r="F869" s="104"/>
      <c r="G869" s="104"/>
      <c r="H869" s="104"/>
      <c r="I869" s="104"/>
      <c r="J869" s="104"/>
    </row>
    <row r="870" spans="4:10" ht="35.1" customHeight="1">
      <c r="D870" s="104"/>
      <c r="E870" s="201"/>
      <c r="F870" s="104"/>
      <c r="G870" s="104"/>
      <c r="H870" s="104"/>
      <c r="I870" s="104"/>
      <c r="J870" s="104"/>
    </row>
    <row r="871" spans="4:10" ht="35.1" customHeight="1">
      <c r="D871" s="104"/>
      <c r="E871" s="201"/>
      <c r="F871" s="104"/>
      <c r="G871" s="104"/>
      <c r="H871" s="104"/>
      <c r="I871" s="104"/>
      <c r="J871" s="104"/>
    </row>
    <row r="872" spans="4:10" ht="35.1" customHeight="1">
      <c r="D872" s="104"/>
      <c r="E872" s="201"/>
      <c r="F872" s="104"/>
      <c r="G872" s="104"/>
      <c r="H872" s="104"/>
      <c r="I872" s="104"/>
      <c r="J872" s="104"/>
    </row>
    <row r="873" spans="4:10" ht="35.1" customHeight="1">
      <c r="D873" s="104"/>
      <c r="E873" s="201"/>
      <c r="F873" s="104"/>
      <c r="G873" s="104"/>
      <c r="H873" s="104"/>
      <c r="I873" s="104"/>
      <c r="J873" s="104"/>
    </row>
    <row r="874" spans="4:10" ht="35.1" customHeight="1">
      <c r="D874" s="104"/>
      <c r="E874" s="201"/>
      <c r="F874" s="104"/>
      <c r="G874" s="104"/>
      <c r="H874" s="104"/>
      <c r="I874" s="104"/>
      <c r="J874" s="104"/>
    </row>
    <row r="875" spans="4:10" ht="35.1" customHeight="1">
      <c r="D875" s="104"/>
      <c r="E875" s="201"/>
      <c r="F875" s="104"/>
      <c r="G875" s="104"/>
      <c r="H875" s="104"/>
      <c r="I875" s="104"/>
      <c r="J875" s="104"/>
    </row>
    <row r="876" spans="4:10" ht="35.1" customHeight="1">
      <c r="D876" s="104"/>
      <c r="E876" s="201"/>
      <c r="F876" s="104"/>
      <c r="G876" s="104"/>
      <c r="H876" s="104"/>
      <c r="I876" s="104"/>
      <c r="J876" s="104"/>
    </row>
    <row r="877" spans="4:10" ht="35.1" customHeight="1">
      <c r="D877" s="104"/>
      <c r="E877" s="201"/>
      <c r="F877" s="104"/>
      <c r="G877" s="104"/>
      <c r="H877" s="104"/>
      <c r="I877" s="104"/>
      <c r="J877" s="104"/>
    </row>
    <row r="878" spans="4:10" ht="35.1" customHeight="1">
      <c r="D878" s="104"/>
      <c r="E878" s="201"/>
      <c r="F878" s="104"/>
      <c r="G878" s="104"/>
      <c r="H878" s="104"/>
      <c r="I878" s="104"/>
      <c r="J878" s="104"/>
    </row>
    <row r="879" spans="4:10" ht="35.1" customHeight="1">
      <c r="D879" s="104"/>
      <c r="E879" s="201"/>
      <c r="F879" s="104"/>
      <c r="G879" s="104"/>
      <c r="H879" s="104"/>
      <c r="I879" s="104"/>
      <c r="J879" s="104"/>
    </row>
    <row r="880" spans="4:10" ht="35.1" customHeight="1">
      <c r="D880" s="104"/>
      <c r="E880" s="201"/>
      <c r="F880" s="104"/>
      <c r="G880" s="104"/>
      <c r="H880" s="104"/>
      <c r="I880" s="104"/>
      <c r="J880" s="104"/>
    </row>
    <row r="881" spans="4:10" ht="35.1" customHeight="1">
      <c r="D881" s="104"/>
      <c r="E881" s="201"/>
      <c r="F881" s="104"/>
      <c r="G881" s="104"/>
      <c r="H881" s="104"/>
      <c r="I881" s="104"/>
      <c r="J881" s="104"/>
    </row>
    <row r="882" spans="4:10" ht="35.1" customHeight="1">
      <c r="D882" s="104"/>
      <c r="E882" s="201"/>
      <c r="F882" s="104"/>
      <c r="G882" s="104"/>
      <c r="H882" s="104"/>
      <c r="I882" s="104"/>
      <c r="J882" s="104"/>
    </row>
    <row r="883" spans="4:10" ht="35.1" customHeight="1">
      <c r="D883" s="104"/>
      <c r="E883" s="201"/>
      <c r="F883" s="104"/>
      <c r="G883" s="104"/>
      <c r="H883" s="104"/>
      <c r="I883" s="104"/>
      <c r="J883" s="104"/>
    </row>
    <row r="884" spans="4:10" ht="35.1" customHeight="1">
      <c r="D884" s="104"/>
      <c r="E884" s="201"/>
      <c r="F884" s="104"/>
      <c r="G884" s="104"/>
      <c r="H884" s="104"/>
      <c r="I884" s="104"/>
      <c r="J884" s="104"/>
    </row>
    <row r="885" spans="4:10" ht="35.1" customHeight="1">
      <c r="D885" s="104"/>
      <c r="E885" s="201"/>
      <c r="F885" s="104"/>
      <c r="G885" s="104"/>
      <c r="H885" s="104"/>
      <c r="I885" s="104"/>
      <c r="J885" s="104"/>
    </row>
    <row r="886" spans="4:10" ht="35.1" customHeight="1">
      <c r="D886" s="104"/>
      <c r="E886" s="201"/>
      <c r="F886" s="104"/>
      <c r="G886" s="104"/>
      <c r="H886" s="104"/>
      <c r="I886" s="104"/>
      <c r="J886" s="104"/>
    </row>
    <row r="887" spans="4:10" ht="35.1" customHeight="1">
      <c r="D887" s="104"/>
      <c r="E887" s="201"/>
      <c r="F887" s="104"/>
      <c r="G887" s="104"/>
      <c r="H887" s="104"/>
      <c r="I887" s="104"/>
      <c r="J887" s="104"/>
    </row>
    <row r="888" spans="4:10" ht="35.1" customHeight="1">
      <c r="D888" s="104"/>
      <c r="E888" s="201"/>
      <c r="F888" s="104"/>
      <c r="G888" s="104"/>
      <c r="H888" s="104"/>
      <c r="I888" s="104"/>
      <c r="J888" s="104"/>
    </row>
    <row r="889" spans="4:10" ht="35.1" customHeight="1">
      <c r="D889" s="104"/>
      <c r="E889" s="201"/>
      <c r="F889" s="104"/>
      <c r="G889" s="104"/>
      <c r="H889" s="104"/>
      <c r="I889" s="104"/>
      <c r="J889" s="104"/>
    </row>
    <row r="890" spans="4:10" ht="35.1" customHeight="1">
      <c r="D890" s="104"/>
      <c r="E890" s="201"/>
      <c r="F890" s="104"/>
      <c r="G890" s="104"/>
      <c r="H890" s="104"/>
      <c r="I890" s="104"/>
      <c r="J890" s="104"/>
    </row>
    <row r="891" spans="4:10" ht="35.1" customHeight="1">
      <c r="D891" s="104"/>
      <c r="E891" s="201"/>
      <c r="F891" s="104"/>
      <c r="G891" s="104"/>
      <c r="H891" s="104"/>
      <c r="I891" s="104"/>
      <c r="J891" s="104"/>
    </row>
    <row r="892" spans="4:10" ht="35.1" customHeight="1">
      <c r="D892" s="104"/>
      <c r="E892" s="201"/>
      <c r="F892" s="104"/>
      <c r="G892" s="104"/>
      <c r="H892" s="104"/>
      <c r="I892" s="104"/>
      <c r="J892" s="104"/>
    </row>
    <row r="893" spans="4:10" ht="35.1" customHeight="1">
      <c r="D893" s="104"/>
      <c r="E893" s="201"/>
      <c r="F893" s="104"/>
      <c r="G893" s="104"/>
      <c r="H893" s="104"/>
      <c r="I893" s="104"/>
      <c r="J893" s="104"/>
    </row>
    <row r="894" spans="4:10" ht="35.1" customHeight="1">
      <c r="D894" s="104"/>
      <c r="E894" s="201"/>
      <c r="F894" s="104"/>
      <c r="G894" s="104"/>
      <c r="H894" s="104"/>
      <c r="I894" s="104"/>
      <c r="J894" s="104"/>
    </row>
    <row r="895" spans="4:10" ht="35.1" customHeight="1">
      <c r="D895" s="104"/>
      <c r="E895" s="201"/>
      <c r="F895" s="104"/>
      <c r="G895" s="104"/>
      <c r="H895" s="104"/>
      <c r="I895" s="104"/>
      <c r="J895" s="104"/>
    </row>
    <row r="896" spans="4:10" ht="35.1" customHeight="1">
      <c r="D896" s="104"/>
      <c r="E896" s="201"/>
      <c r="F896" s="104"/>
      <c r="G896" s="104"/>
      <c r="H896" s="104"/>
      <c r="I896" s="104"/>
      <c r="J896" s="104"/>
    </row>
    <row r="897" spans="4:10" ht="35.1" customHeight="1">
      <c r="D897" s="104"/>
      <c r="E897" s="201"/>
      <c r="F897" s="104"/>
      <c r="G897" s="104"/>
      <c r="H897" s="104"/>
      <c r="I897" s="104"/>
      <c r="J897" s="104"/>
    </row>
    <row r="898" spans="4:10" ht="35.1" customHeight="1">
      <c r="D898" s="104"/>
      <c r="E898" s="201"/>
      <c r="F898" s="104"/>
      <c r="G898" s="104"/>
      <c r="H898" s="104"/>
      <c r="I898" s="104"/>
      <c r="J898" s="104"/>
    </row>
    <row r="899" spans="4:10" ht="35.1" customHeight="1">
      <c r="D899" s="104"/>
      <c r="E899" s="201"/>
      <c r="F899" s="104"/>
      <c r="G899" s="104"/>
      <c r="H899" s="104"/>
      <c r="I899" s="104"/>
      <c r="J899" s="104"/>
    </row>
    <row r="900" spans="4:10" ht="35.1" customHeight="1">
      <c r="D900" s="104"/>
      <c r="E900" s="201"/>
      <c r="F900" s="104"/>
      <c r="G900" s="104"/>
      <c r="H900" s="104"/>
      <c r="I900" s="104"/>
      <c r="J900" s="104"/>
    </row>
    <row r="901" spans="4:10" ht="35.1" customHeight="1">
      <c r="D901" s="104"/>
      <c r="E901" s="201"/>
      <c r="F901" s="104"/>
      <c r="G901" s="104"/>
      <c r="H901" s="104"/>
      <c r="I901" s="104"/>
      <c r="J901" s="104"/>
    </row>
    <row r="902" spans="4:10" ht="35.1" customHeight="1">
      <c r="D902" s="104"/>
      <c r="E902" s="201"/>
      <c r="F902" s="104"/>
      <c r="G902" s="104"/>
      <c r="H902" s="104"/>
      <c r="I902" s="104"/>
      <c r="J902" s="104"/>
    </row>
    <row r="903" spans="4:10" ht="35.1" customHeight="1">
      <c r="D903" s="104"/>
      <c r="E903" s="201"/>
      <c r="F903" s="104"/>
      <c r="G903" s="104"/>
      <c r="H903" s="104"/>
      <c r="I903" s="104"/>
      <c r="J903" s="104"/>
    </row>
    <row r="904" spans="4:10" ht="35.1" customHeight="1">
      <c r="D904" s="104"/>
      <c r="E904" s="201"/>
      <c r="F904" s="104"/>
      <c r="G904" s="104"/>
      <c r="H904" s="104"/>
      <c r="I904" s="104"/>
      <c r="J904" s="104"/>
    </row>
    <row r="905" spans="4:10" ht="35.1" customHeight="1">
      <c r="D905" s="104"/>
      <c r="E905" s="201"/>
      <c r="F905" s="104"/>
      <c r="G905" s="104"/>
      <c r="H905" s="104"/>
      <c r="I905" s="104"/>
      <c r="J905" s="104"/>
    </row>
    <row r="906" spans="4:10" ht="35.1" customHeight="1">
      <c r="D906" s="104"/>
      <c r="E906" s="201"/>
      <c r="F906" s="104"/>
      <c r="G906" s="104"/>
      <c r="H906" s="104"/>
      <c r="I906" s="104"/>
      <c r="J906" s="104"/>
    </row>
    <row r="907" spans="4:10" ht="35.1" customHeight="1">
      <c r="D907" s="104"/>
      <c r="E907" s="201"/>
      <c r="F907" s="104"/>
      <c r="G907" s="104"/>
      <c r="H907" s="104"/>
      <c r="I907" s="104"/>
      <c r="J907" s="104"/>
    </row>
    <row r="908" spans="4:10" ht="35.1" customHeight="1">
      <c r="D908" s="104"/>
      <c r="E908" s="201"/>
      <c r="F908" s="104"/>
      <c r="G908" s="104"/>
      <c r="H908" s="104"/>
      <c r="I908" s="104"/>
      <c r="J908" s="104"/>
    </row>
    <row r="909" spans="4:10" ht="35.1" customHeight="1">
      <c r="D909" s="104"/>
      <c r="E909" s="201"/>
      <c r="F909" s="104"/>
      <c r="G909" s="104"/>
      <c r="H909" s="104"/>
      <c r="I909" s="104"/>
      <c r="J909" s="104"/>
    </row>
    <row r="910" spans="4:10" ht="35.1" customHeight="1">
      <c r="D910" s="104"/>
      <c r="E910" s="201"/>
      <c r="F910" s="104"/>
      <c r="G910" s="104"/>
      <c r="H910" s="104"/>
      <c r="I910" s="104"/>
      <c r="J910" s="104"/>
    </row>
    <row r="911" spans="4:10" ht="35.1" customHeight="1">
      <c r="D911" s="104"/>
      <c r="E911" s="201"/>
      <c r="F911" s="104"/>
      <c r="G911" s="104"/>
      <c r="H911" s="104"/>
      <c r="I911" s="104"/>
      <c r="J911" s="104"/>
    </row>
    <row r="912" spans="4:10" ht="35.1" customHeight="1">
      <c r="D912" s="104"/>
      <c r="E912" s="201"/>
      <c r="F912" s="104"/>
      <c r="G912" s="104"/>
      <c r="H912" s="104"/>
      <c r="I912" s="104"/>
      <c r="J912" s="104"/>
    </row>
    <row r="913" spans="4:10" ht="35.1" customHeight="1">
      <c r="D913" s="104"/>
      <c r="E913" s="201"/>
      <c r="F913" s="104"/>
      <c r="G913" s="104"/>
      <c r="H913" s="104"/>
      <c r="I913" s="104"/>
      <c r="J913" s="104"/>
    </row>
    <row r="914" spans="4:10" ht="35.1" customHeight="1">
      <c r="D914" s="104"/>
      <c r="E914" s="201"/>
      <c r="F914" s="104"/>
      <c r="G914" s="104"/>
      <c r="H914" s="104"/>
      <c r="I914" s="104"/>
      <c r="J914" s="104"/>
    </row>
    <row r="915" spans="4:10" ht="35.1" customHeight="1">
      <c r="D915" s="104"/>
      <c r="E915" s="201"/>
      <c r="F915" s="104"/>
      <c r="G915" s="104"/>
      <c r="H915" s="104"/>
      <c r="I915" s="104"/>
      <c r="J915" s="104"/>
    </row>
    <row r="916" spans="4:10" ht="35.1" customHeight="1">
      <c r="D916" s="104"/>
      <c r="E916" s="201"/>
      <c r="F916" s="104"/>
      <c r="G916" s="104"/>
      <c r="H916" s="104"/>
      <c r="I916" s="104"/>
      <c r="J916" s="104"/>
    </row>
    <row r="917" spans="4:10" ht="35.1" customHeight="1">
      <c r="D917" s="104"/>
      <c r="E917" s="201"/>
      <c r="F917" s="104"/>
      <c r="G917" s="104"/>
      <c r="H917" s="104"/>
      <c r="I917" s="104"/>
      <c r="J917" s="104"/>
    </row>
    <row r="918" spans="4:10" ht="35.1" customHeight="1">
      <c r="D918" s="104"/>
      <c r="E918" s="201"/>
      <c r="F918" s="104"/>
      <c r="G918" s="104"/>
      <c r="H918" s="104"/>
      <c r="I918" s="104"/>
      <c r="J918" s="104"/>
    </row>
    <row r="919" spans="4:10" ht="35.1" customHeight="1">
      <c r="D919" s="104"/>
      <c r="E919" s="201"/>
      <c r="F919" s="104"/>
      <c r="G919" s="104"/>
      <c r="H919" s="104"/>
      <c r="I919" s="104"/>
      <c r="J919" s="104"/>
    </row>
    <row r="920" spans="4:10" ht="35.1" customHeight="1">
      <c r="D920" s="104"/>
      <c r="E920" s="201"/>
      <c r="F920" s="104"/>
      <c r="G920" s="104"/>
      <c r="H920" s="104"/>
      <c r="I920" s="104"/>
      <c r="J920" s="104"/>
    </row>
    <row r="921" spans="4:10" ht="35.1" customHeight="1">
      <c r="D921" s="104"/>
      <c r="E921" s="201"/>
      <c r="F921" s="104"/>
      <c r="G921" s="104"/>
      <c r="H921" s="104"/>
      <c r="I921" s="104"/>
      <c r="J921" s="104"/>
    </row>
    <row r="922" spans="4:10" ht="35.1" customHeight="1">
      <c r="D922" s="104"/>
      <c r="E922" s="201"/>
      <c r="F922" s="104"/>
      <c r="G922" s="104"/>
      <c r="H922" s="104"/>
      <c r="I922" s="104"/>
      <c r="J922" s="104"/>
    </row>
    <row r="923" spans="4:10" ht="35.1" customHeight="1">
      <c r="D923" s="104"/>
      <c r="E923" s="201"/>
      <c r="F923" s="104"/>
      <c r="G923" s="104"/>
      <c r="H923" s="104"/>
      <c r="I923" s="104"/>
      <c r="J923" s="104"/>
    </row>
    <row r="924" spans="4:10" ht="35.1" customHeight="1">
      <c r="D924" s="104"/>
      <c r="E924" s="201"/>
      <c r="F924" s="104"/>
      <c r="G924" s="104"/>
      <c r="H924" s="104"/>
      <c r="I924" s="104"/>
      <c r="J924" s="104"/>
    </row>
    <row r="925" spans="4:10" ht="35.1" customHeight="1">
      <c r="D925" s="104"/>
      <c r="E925" s="201"/>
      <c r="F925" s="104"/>
      <c r="G925" s="104"/>
      <c r="H925" s="104"/>
      <c r="I925" s="104"/>
      <c r="J925" s="104"/>
    </row>
    <row r="926" spans="4:10" ht="35.1" customHeight="1">
      <c r="D926" s="104"/>
      <c r="E926" s="201"/>
      <c r="F926" s="104"/>
      <c r="G926" s="104"/>
      <c r="H926" s="104"/>
      <c r="I926" s="104"/>
      <c r="J926" s="104"/>
    </row>
    <row r="927" spans="4:10" ht="35.1" customHeight="1">
      <c r="D927" s="104"/>
      <c r="E927" s="201"/>
      <c r="F927" s="104"/>
      <c r="G927" s="104"/>
      <c r="H927" s="104"/>
      <c r="I927" s="104"/>
      <c r="J927" s="104"/>
    </row>
    <row r="928" spans="4:10" ht="35.1" customHeight="1">
      <c r="D928" s="104"/>
      <c r="E928" s="201"/>
      <c r="F928" s="104"/>
      <c r="G928" s="104"/>
      <c r="H928" s="104"/>
      <c r="I928" s="104"/>
      <c r="J928" s="104"/>
    </row>
    <row r="929" spans="4:10" ht="35.1" customHeight="1">
      <c r="D929" s="104"/>
      <c r="E929" s="201"/>
      <c r="F929" s="104"/>
      <c r="G929" s="104"/>
      <c r="H929" s="104"/>
      <c r="I929" s="104"/>
      <c r="J929" s="104"/>
    </row>
    <row r="930" spans="4:10" ht="35.1" customHeight="1">
      <c r="D930" s="104"/>
      <c r="E930" s="201"/>
      <c r="F930" s="104"/>
      <c r="G930" s="104"/>
      <c r="H930" s="104"/>
      <c r="I930" s="104"/>
      <c r="J930" s="104"/>
    </row>
    <row r="931" spans="4:10" ht="35.1" customHeight="1">
      <c r="D931" s="104"/>
      <c r="E931" s="201"/>
      <c r="F931" s="104"/>
      <c r="G931" s="104"/>
      <c r="H931" s="104"/>
      <c r="I931" s="104"/>
      <c r="J931" s="104"/>
    </row>
    <row r="932" spans="4:10" ht="35.1" customHeight="1">
      <c r="D932" s="104"/>
      <c r="E932" s="201"/>
      <c r="F932" s="104"/>
      <c r="G932" s="104"/>
      <c r="H932" s="104"/>
      <c r="I932" s="104"/>
      <c r="J932" s="104"/>
    </row>
    <row r="933" spans="4:10" ht="35.1" customHeight="1">
      <c r="D933" s="104"/>
      <c r="E933" s="201"/>
      <c r="F933" s="104"/>
      <c r="G933" s="104"/>
      <c r="H933" s="104"/>
      <c r="I933" s="104"/>
      <c r="J933" s="104"/>
    </row>
    <row r="934" spans="4:10" ht="35.1" customHeight="1">
      <c r="D934" s="104"/>
      <c r="E934" s="201"/>
      <c r="F934" s="104"/>
      <c r="G934" s="104"/>
      <c r="H934" s="104"/>
      <c r="I934" s="104"/>
      <c r="J934" s="104"/>
    </row>
    <row r="935" spans="4:10" ht="35.1" customHeight="1">
      <c r="D935" s="104"/>
      <c r="E935" s="201"/>
      <c r="F935" s="104"/>
      <c r="G935" s="104"/>
      <c r="H935" s="104"/>
      <c r="I935" s="104"/>
      <c r="J935" s="104"/>
    </row>
    <row r="936" spans="4:10" ht="35.1" customHeight="1">
      <c r="D936" s="104"/>
      <c r="E936" s="201"/>
      <c r="F936" s="104"/>
      <c r="G936" s="104"/>
      <c r="H936" s="104"/>
      <c r="I936" s="104"/>
      <c r="J936" s="104"/>
    </row>
    <row r="937" spans="4:10" ht="35.1" customHeight="1">
      <c r="D937" s="104"/>
      <c r="E937" s="201"/>
      <c r="F937" s="104"/>
      <c r="G937" s="104"/>
      <c r="H937" s="104"/>
      <c r="I937" s="104"/>
      <c r="J937" s="104"/>
    </row>
    <row r="938" spans="4:10" ht="35.1" customHeight="1">
      <c r="D938" s="104"/>
      <c r="E938" s="201"/>
      <c r="F938" s="104"/>
      <c r="G938" s="104"/>
      <c r="H938" s="104"/>
      <c r="I938" s="104"/>
      <c r="J938" s="104"/>
    </row>
    <row r="939" spans="4:10" ht="35.1" customHeight="1">
      <c r="D939" s="104"/>
      <c r="E939" s="201"/>
      <c r="F939" s="104"/>
      <c r="G939" s="104"/>
      <c r="H939" s="104"/>
      <c r="I939" s="104"/>
      <c r="J939" s="104"/>
    </row>
    <row r="940" spans="4:10" ht="35.1" customHeight="1">
      <c r="D940" s="104"/>
      <c r="E940" s="201"/>
      <c r="F940" s="104"/>
      <c r="G940" s="104"/>
      <c r="H940" s="104"/>
      <c r="I940" s="104"/>
      <c r="J940" s="104"/>
    </row>
    <row r="941" spans="4:10" ht="35.1" customHeight="1">
      <c r="D941" s="104"/>
      <c r="E941" s="201"/>
      <c r="F941" s="104"/>
      <c r="G941" s="104"/>
      <c r="H941" s="104"/>
      <c r="I941" s="104"/>
      <c r="J941" s="104"/>
    </row>
    <row r="942" spans="4:10" ht="35.1" customHeight="1">
      <c r="D942" s="104"/>
      <c r="E942" s="201"/>
      <c r="F942" s="104"/>
      <c r="G942" s="104"/>
      <c r="H942" s="104"/>
      <c r="I942" s="104"/>
      <c r="J942" s="104"/>
    </row>
    <row r="943" spans="4:10" ht="35.1" customHeight="1">
      <c r="D943" s="104"/>
      <c r="E943" s="201"/>
      <c r="F943" s="104"/>
      <c r="G943" s="104"/>
      <c r="H943" s="104"/>
      <c r="I943" s="104"/>
      <c r="J943" s="104"/>
    </row>
    <row r="944" spans="4:10" ht="35.1" customHeight="1">
      <c r="D944" s="104"/>
      <c r="E944" s="201"/>
      <c r="F944" s="104"/>
      <c r="G944" s="104"/>
      <c r="H944" s="104"/>
      <c r="I944" s="104"/>
      <c r="J944" s="104"/>
    </row>
    <row r="945" spans="4:10" ht="35.1" customHeight="1">
      <c r="D945" s="104"/>
      <c r="E945" s="201"/>
      <c r="F945" s="104"/>
      <c r="G945" s="104"/>
      <c r="H945" s="104"/>
      <c r="I945" s="104"/>
      <c r="J945" s="104"/>
    </row>
    <row r="946" spans="4:10" ht="35.1" customHeight="1">
      <c r="D946" s="104"/>
      <c r="E946" s="201"/>
      <c r="F946" s="104"/>
      <c r="G946" s="104"/>
      <c r="H946" s="104"/>
      <c r="I946" s="104"/>
      <c r="J946" s="104"/>
    </row>
    <row r="947" spans="4:10" ht="35.1" customHeight="1">
      <c r="D947" s="104"/>
      <c r="E947" s="201"/>
      <c r="F947" s="104"/>
      <c r="G947" s="104"/>
      <c r="H947" s="104"/>
      <c r="I947" s="104"/>
      <c r="J947" s="104"/>
    </row>
    <row r="948" spans="4:10" ht="35.1" customHeight="1">
      <c r="D948" s="104"/>
      <c r="E948" s="201"/>
      <c r="F948" s="104"/>
      <c r="G948" s="104"/>
      <c r="H948" s="104"/>
      <c r="I948" s="104"/>
      <c r="J948" s="104"/>
    </row>
    <row r="949" spans="4:10" ht="35.1" customHeight="1">
      <c r="D949" s="104"/>
      <c r="E949" s="201"/>
      <c r="F949" s="104"/>
      <c r="G949" s="104"/>
      <c r="H949" s="104"/>
      <c r="I949" s="104"/>
      <c r="J949" s="104"/>
    </row>
    <row r="950" spans="4:10" ht="35.1" customHeight="1">
      <c r="D950" s="104"/>
      <c r="E950" s="201"/>
      <c r="F950" s="104"/>
      <c r="G950" s="104"/>
      <c r="H950" s="104"/>
      <c r="I950" s="104"/>
      <c r="J950" s="104"/>
    </row>
    <row r="951" spans="4:10" ht="35.1" customHeight="1">
      <c r="D951" s="104"/>
      <c r="E951" s="201"/>
      <c r="F951" s="104"/>
      <c r="G951" s="104"/>
      <c r="H951" s="104"/>
      <c r="I951" s="104"/>
      <c r="J951" s="104"/>
    </row>
    <row r="952" spans="4:10" ht="35.1" customHeight="1">
      <c r="D952" s="104"/>
      <c r="E952" s="201"/>
      <c r="F952" s="104"/>
      <c r="G952" s="104"/>
      <c r="H952" s="104"/>
      <c r="I952" s="104"/>
      <c r="J952" s="104"/>
    </row>
    <row r="953" spans="4:10" ht="35.1" customHeight="1">
      <c r="D953" s="104"/>
      <c r="E953" s="201"/>
      <c r="F953" s="104"/>
      <c r="G953" s="104"/>
      <c r="H953" s="104"/>
      <c r="I953" s="104"/>
      <c r="J953" s="104"/>
    </row>
    <row r="954" spans="4:10" ht="35.1" customHeight="1">
      <c r="D954" s="104"/>
      <c r="E954" s="201"/>
      <c r="F954" s="104"/>
      <c r="G954" s="104"/>
      <c r="H954" s="104"/>
      <c r="I954" s="104"/>
      <c r="J954" s="104"/>
    </row>
    <row r="955" spans="4:10" ht="35.1" customHeight="1">
      <c r="D955" s="104"/>
      <c r="E955" s="201"/>
      <c r="F955" s="104"/>
      <c r="G955" s="104"/>
      <c r="H955" s="104"/>
      <c r="I955" s="104"/>
      <c r="J955" s="104"/>
    </row>
    <row r="956" spans="4:10" ht="35.1" customHeight="1">
      <c r="D956" s="104"/>
      <c r="E956" s="201"/>
      <c r="F956" s="104"/>
      <c r="G956" s="104"/>
      <c r="H956" s="104"/>
      <c r="I956" s="104"/>
      <c r="J956" s="104"/>
    </row>
    <row r="957" spans="4:10" ht="35.1" customHeight="1">
      <c r="D957" s="104"/>
      <c r="E957" s="201"/>
      <c r="F957" s="104"/>
      <c r="G957" s="104"/>
      <c r="H957" s="104"/>
      <c r="I957" s="104"/>
      <c r="J957" s="104"/>
    </row>
    <row r="958" spans="4:10" ht="35.1" customHeight="1">
      <c r="D958" s="104"/>
      <c r="E958" s="201"/>
      <c r="F958" s="104"/>
      <c r="G958" s="104"/>
      <c r="H958" s="104"/>
      <c r="I958" s="104"/>
      <c r="J958" s="104"/>
    </row>
    <row r="959" spans="4:10" ht="35.1" customHeight="1">
      <c r="D959" s="104"/>
      <c r="E959" s="201"/>
      <c r="F959" s="104"/>
      <c r="G959" s="104"/>
      <c r="H959" s="104"/>
      <c r="I959" s="104"/>
      <c r="J959" s="104"/>
    </row>
    <row r="960" spans="4:10" ht="35.1" customHeight="1">
      <c r="D960" s="104"/>
      <c r="E960" s="201"/>
      <c r="F960" s="104"/>
      <c r="G960" s="104"/>
      <c r="H960" s="104"/>
      <c r="I960" s="104"/>
      <c r="J960" s="104"/>
    </row>
    <row r="961" spans="4:10" ht="35.1" customHeight="1">
      <c r="D961" s="104"/>
      <c r="E961" s="201"/>
      <c r="F961" s="104"/>
      <c r="G961" s="104"/>
      <c r="H961" s="104"/>
      <c r="I961" s="104"/>
      <c r="J961" s="104"/>
    </row>
    <row r="962" spans="4:10" ht="35.1" customHeight="1">
      <c r="D962" s="104"/>
      <c r="E962" s="201"/>
      <c r="F962" s="104"/>
      <c r="G962" s="104"/>
      <c r="H962" s="104"/>
      <c r="I962" s="104"/>
      <c r="J962" s="104"/>
    </row>
    <row r="963" spans="4:10" ht="35.1" customHeight="1">
      <c r="D963" s="104"/>
      <c r="E963" s="201"/>
      <c r="F963" s="104"/>
      <c r="G963" s="104"/>
      <c r="H963" s="104"/>
      <c r="I963" s="104"/>
      <c r="J963" s="104"/>
    </row>
    <row r="964" spans="4:10" ht="35.1" customHeight="1">
      <c r="D964" s="104"/>
      <c r="E964" s="201"/>
      <c r="F964" s="104"/>
      <c r="G964" s="104"/>
      <c r="H964" s="104"/>
      <c r="I964" s="104"/>
      <c r="J964" s="104"/>
    </row>
    <row r="965" spans="4:10" ht="35.1" customHeight="1">
      <c r="D965" s="104"/>
      <c r="E965" s="201"/>
      <c r="F965" s="104"/>
      <c r="G965" s="104"/>
      <c r="H965" s="104"/>
      <c r="I965" s="104"/>
      <c r="J965" s="104"/>
    </row>
    <row r="966" spans="4:10" ht="35.1" customHeight="1">
      <c r="D966" s="104"/>
      <c r="E966" s="201"/>
      <c r="F966" s="104"/>
      <c r="G966" s="104"/>
      <c r="H966" s="104"/>
      <c r="I966" s="104"/>
      <c r="J966" s="104"/>
    </row>
    <row r="967" spans="4:10" ht="35.1" customHeight="1">
      <c r="D967" s="104"/>
      <c r="E967" s="201"/>
      <c r="F967" s="104"/>
      <c r="G967" s="104"/>
      <c r="H967" s="104"/>
      <c r="I967" s="104"/>
      <c r="J967" s="104"/>
    </row>
    <row r="968" spans="4:10" ht="35.1" customHeight="1">
      <c r="D968" s="104"/>
      <c r="E968" s="201"/>
      <c r="F968" s="104"/>
      <c r="G968" s="104"/>
      <c r="H968" s="104"/>
      <c r="I968" s="104"/>
      <c r="J968" s="104"/>
    </row>
    <row r="969" spans="4:10" ht="35.1" customHeight="1">
      <c r="D969" s="104"/>
      <c r="E969" s="201"/>
      <c r="F969" s="104"/>
      <c r="G969" s="104"/>
      <c r="H969" s="104"/>
      <c r="I969" s="104"/>
      <c r="J969" s="104"/>
    </row>
    <row r="970" spans="4:10" ht="35.1" customHeight="1">
      <c r="D970" s="104"/>
      <c r="E970" s="201"/>
      <c r="F970" s="104"/>
      <c r="G970" s="104"/>
      <c r="H970" s="104"/>
      <c r="I970" s="104"/>
      <c r="J970" s="104"/>
    </row>
    <row r="971" spans="4:10" ht="35.1" customHeight="1">
      <c r="D971" s="104"/>
      <c r="E971" s="201"/>
      <c r="F971" s="104"/>
      <c r="G971" s="104"/>
      <c r="H971" s="104"/>
      <c r="I971" s="104"/>
      <c r="J971" s="104"/>
    </row>
    <row r="972" spans="4:10" ht="35.1" customHeight="1">
      <c r="D972" s="104"/>
      <c r="E972" s="201"/>
      <c r="F972" s="104"/>
      <c r="G972" s="104"/>
      <c r="H972" s="104"/>
      <c r="I972" s="104"/>
      <c r="J972" s="104"/>
    </row>
    <row r="973" spans="4:10" ht="35.1" customHeight="1">
      <c r="D973" s="104"/>
      <c r="E973" s="201"/>
      <c r="F973" s="104"/>
      <c r="G973" s="104"/>
      <c r="H973" s="104"/>
      <c r="I973" s="104"/>
      <c r="J973" s="104"/>
    </row>
    <row r="974" spans="4:10" ht="35.1" customHeight="1">
      <c r="D974" s="104"/>
      <c r="E974" s="201"/>
      <c r="F974" s="104"/>
      <c r="G974" s="104"/>
      <c r="H974" s="104"/>
      <c r="I974" s="104"/>
      <c r="J974" s="104"/>
    </row>
    <row r="975" spans="4:10" ht="35.1" customHeight="1">
      <c r="D975" s="104"/>
      <c r="E975" s="201"/>
      <c r="F975" s="104"/>
      <c r="G975" s="104"/>
      <c r="H975" s="104"/>
      <c r="I975" s="104"/>
      <c r="J975" s="104"/>
    </row>
    <row r="976" spans="4:10" ht="35.1" customHeight="1">
      <c r="D976" s="104"/>
      <c r="E976" s="201"/>
      <c r="F976" s="104"/>
      <c r="G976" s="104"/>
      <c r="H976" s="104"/>
      <c r="I976" s="104"/>
      <c r="J976" s="104"/>
    </row>
    <row r="977" spans="4:10" ht="35.1" customHeight="1">
      <c r="D977" s="104"/>
      <c r="E977" s="201"/>
      <c r="F977" s="104"/>
      <c r="G977" s="104"/>
      <c r="H977" s="104"/>
      <c r="I977" s="104"/>
      <c r="J977" s="104"/>
    </row>
    <row r="978" spans="4:10" ht="35.1" customHeight="1">
      <c r="D978" s="104"/>
      <c r="E978" s="201"/>
      <c r="F978" s="104"/>
      <c r="G978" s="104"/>
      <c r="H978" s="104"/>
      <c r="I978" s="104"/>
      <c r="J978" s="104"/>
    </row>
    <row r="979" spans="4:10" ht="35.1" customHeight="1">
      <c r="D979" s="104"/>
      <c r="E979" s="201"/>
      <c r="F979" s="104"/>
      <c r="G979" s="104"/>
      <c r="H979" s="104"/>
      <c r="I979" s="104"/>
      <c r="J979" s="104"/>
    </row>
    <row r="980" spans="4:10" ht="35.1" customHeight="1">
      <c r="D980" s="104"/>
      <c r="E980" s="201"/>
      <c r="F980" s="104"/>
      <c r="G980" s="104"/>
      <c r="H980" s="104"/>
      <c r="I980" s="104"/>
      <c r="J980" s="104"/>
    </row>
    <row r="981" spans="4:10" ht="35.1" customHeight="1">
      <c r="D981" s="104"/>
      <c r="E981" s="201"/>
      <c r="F981" s="104"/>
      <c r="G981" s="104"/>
      <c r="H981" s="104"/>
      <c r="I981" s="104"/>
      <c r="J981" s="104"/>
    </row>
    <row r="982" spans="4:10" ht="35.1" customHeight="1">
      <c r="D982" s="104"/>
      <c r="E982" s="201"/>
      <c r="F982" s="104"/>
      <c r="G982" s="104"/>
      <c r="H982" s="104"/>
      <c r="I982" s="104"/>
      <c r="J982" s="104"/>
    </row>
    <row r="983" spans="4:10" ht="35.1" customHeight="1">
      <c r="D983" s="104"/>
      <c r="E983" s="201"/>
      <c r="F983" s="104"/>
      <c r="G983" s="104"/>
      <c r="H983" s="104"/>
      <c r="I983" s="104"/>
      <c r="J983" s="104"/>
    </row>
    <row r="984" spans="4:10" ht="35.1" customHeight="1">
      <c r="D984" s="104"/>
      <c r="E984" s="201"/>
      <c r="F984" s="104"/>
      <c r="G984" s="104"/>
      <c r="H984" s="104"/>
      <c r="I984" s="104"/>
      <c r="J984" s="104"/>
    </row>
    <row r="985" spans="4:10" ht="35.1" customHeight="1">
      <c r="D985" s="104"/>
      <c r="E985" s="201"/>
      <c r="F985" s="104"/>
      <c r="G985" s="104"/>
      <c r="H985" s="104"/>
      <c r="I985" s="104"/>
      <c r="J985" s="104"/>
    </row>
    <row r="986" spans="4:10" ht="35.1" customHeight="1">
      <c r="D986" s="104"/>
      <c r="E986" s="201"/>
      <c r="F986" s="104"/>
      <c r="G986" s="104"/>
      <c r="H986" s="104"/>
      <c r="I986" s="104"/>
      <c r="J986" s="104"/>
    </row>
    <row r="987" spans="4:10" ht="35.1" customHeight="1">
      <c r="D987" s="104"/>
      <c r="E987" s="201"/>
      <c r="F987" s="104"/>
      <c r="G987" s="104"/>
      <c r="H987" s="104"/>
      <c r="I987" s="104"/>
      <c r="J987" s="104"/>
    </row>
    <row r="988" spans="4:10" ht="35.1" customHeight="1">
      <c r="D988" s="104"/>
      <c r="E988" s="201"/>
      <c r="F988" s="104"/>
      <c r="G988" s="104"/>
      <c r="H988" s="104"/>
      <c r="I988" s="104"/>
      <c r="J988" s="104"/>
    </row>
    <row r="989" spans="4:10" ht="35.1" customHeight="1">
      <c r="D989" s="104"/>
      <c r="E989" s="201"/>
      <c r="F989" s="104"/>
      <c r="G989" s="104"/>
      <c r="H989" s="104"/>
      <c r="I989" s="104"/>
      <c r="J989" s="104"/>
    </row>
    <row r="990" spans="4:10" ht="35.1" customHeight="1">
      <c r="D990" s="104"/>
      <c r="E990" s="201"/>
      <c r="F990" s="104"/>
      <c r="G990" s="104"/>
      <c r="H990" s="104"/>
      <c r="I990" s="104"/>
      <c r="J990" s="104"/>
    </row>
    <row r="991" spans="4:10" ht="35.1" customHeight="1">
      <c r="D991" s="104"/>
      <c r="E991" s="201"/>
      <c r="F991" s="104"/>
      <c r="G991" s="104"/>
      <c r="H991" s="104"/>
      <c r="I991" s="104"/>
      <c r="J991" s="104"/>
    </row>
    <row r="992" spans="4:10" ht="35.1" customHeight="1">
      <c r="D992" s="104"/>
      <c r="E992" s="201"/>
      <c r="F992" s="104"/>
      <c r="G992" s="104"/>
      <c r="H992" s="104"/>
      <c r="I992" s="104"/>
      <c r="J992" s="104"/>
    </row>
    <row r="993" spans="4:10" ht="35.1" customHeight="1">
      <c r="D993" s="104"/>
      <c r="E993" s="201"/>
      <c r="F993" s="104"/>
      <c r="G993" s="104"/>
      <c r="H993" s="104"/>
      <c r="I993" s="104"/>
      <c r="J993" s="104"/>
    </row>
    <row r="994" spans="4:10" ht="35.1" customHeight="1">
      <c r="D994" s="104"/>
      <c r="E994" s="201"/>
      <c r="F994" s="104"/>
      <c r="G994" s="104"/>
      <c r="H994" s="104"/>
      <c r="I994" s="104"/>
      <c r="J994" s="104"/>
    </row>
    <row r="995" spans="4:10" ht="35.1" customHeight="1">
      <c r="D995" s="104"/>
      <c r="E995" s="201"/>
      <c r="F995" s="104"/>
      <c r="G995" s="104"/>
      <c r="H995" s="104"/>
      <c r="I995" s="104"/>
      <c r="J995" s="104"/>
    </row>
    <row r="996" spans="4:10" ht="35.1" customHeight="1">
      <c r="D996" s="104"/>
      <c r="E996" s="201"/>
      <c r="F996" s="104"/>
      <c r="G996" s="104"/>
      <c r="H996" s="104"/>
      <c r="I996" s="104"/>
      <c r="J996" s="104"/>
    </row>
    <row r="997" spans="4:10" ht="35.1" customHeight="1">
      <c r="D997" s="104"/>
      <c r="E997" s="201"/>
      <c r="F997" s="104"/>
      <c r="G997" s="104"/>
      <c r="H997" s="104"/>
      <c r="I997" s="104"/>
      <c r="J997" s="104"/>
    </row>
    <row r="998" spans="4:10" ht="35.1" customHeight="1">
      <c r="D998" s="104"/>
      <c r="E998" s="201"/>
      <c r="F998" s="104"/>
      <c r="G998" s="104"/>
      <c r="H998" s="104"/>
      <c r="I998" s="104"/>
      <c r="J998" s="104"/>
    </row>
    <row r="999" spans="4:10" ht="35.1" customHeight="1">
      <c r="D999" s="104"/>
      <c r="E999" s="201"/>
      <c r="F999" s="104"/>
      <c r="G999" s="104"/>
      <c r="H999" s="104"/>
      <c r="I999" s="104"/>
      <c r="J999" s="104"/>
    </row>
    <row r="1000" spans="4:10" ht="35.1" customHeight="1">
      <c r="D1000" s="104"/>
      <c r="E1000" s="201"/>
      <c r="F1000" s="104"/>
      <c r="G1000" s="104"/>
      <c r="H1000" s="104"/>
      <c r="I1000" s="104"/>
      <c r="J1000" s="104"/>
    </row>
    <row r="1001" spans="4:10" ht="35.1" customHeight="1">
      <c r="D1001" s="104"/>
      <c r="E1001" s="201"/>
      <c r="F1001" s="104"/>
      <c r="G1001" s="104"/>
      <c r="H1001" s="104"/>
      <c r="I1001" s="104"/>
      <c r="J1001" s="104"/>
    </row>
    <row r="1002" spans="4:10" ht="35.1" customHeight="1">
      <c r="D1002" s="104"/>
      <c r="E1002" s="201"/>
      <c r="F1002" s="104"/>
      <c r="G1002" s="104"/>
      <c r="H1002" s="104"/>
      <c r="I1002" s="104"/>
      <c r="J1002" s="104"/>
    </row>
    <row r="1003" spans="4:10" ht="35.1" customHeight="1">
      <c r="D1003" s="104"/>
      <c r="E1003" s="201"/>
      <c r="F1003" s="104"/>
      <c r="G1003" s="104"/>
      <c r="H1003" s="104"/>
      <c r="I1003" s="104"/>
      <c r="J1003" s="104"/>
    </row>
    <row r="1004" spans="4:10" ht="35.1" customHeight="1">
      <c r="D1004" s="104"/>
      <c r="E1004" s="201"/>
      <c r="F1004" s="104"/>
      <c r="G1004" s="104"/>
      <c r="H1004" s="104"/>
      <c r="I1004" s="104"/>
      <c r="J1004" s="104"/>
    </row>
    <row r="1005" spans="4:10" ht="35.1" customHeight="1">
      <c r="D1005" s="104"/>
      <c r="E1005" s="201"/>
      <c r="F1005" s="104"/>
      <c r="G1005" s="104"/>
      <c r="H1005" s="104"/>
      <c r="I1005" s="104"/>
      <c r="J1005" s="104"/>
    </row>
    <row r="1006" spans="4:10" ht="35.1" customHeight="1">
      <c r="D1006" s="104"/>
      <c r="E1006" s="201"/>
      <c r="F1006" s="104"/>
      <c r="G1006" s="104"/>
      <c r="H1006" s="104"/>
      <c r="I1006" s="104"/>
      <c r="J1006" s="104"/>
    </row>
    <row r="1007" spans="4:10" ht="35.1" customHeight="1">
      <c r="D1007" s="104"/>
      <c r="E1007" s="201"/>
      <c r="F1007" s="104"/>
      <c r="G1007" s="104"/>
      <c r="H1007" s="104"/>
      <c r="I1007" s="104"/>
      <c r="J1007" s="104"/>
    </row>
    <row r="1008" spans="4:10" ht="35.1" customHeight="1">
      <c r="D1008" s="104"/>
      <c r="E1008" s="201"/>
      <c r="F1008" s="104"/>
      <c r="G1008" s="104"/>
      <c r="H1008" s="104"/>
      <c r="I1008" s="104"/>
      <c r="J1008" s="104"/>
    </row>
    <row r="1009" spans="4:10" ht="35.1" customHeight="1">
      <c r="D1009" s="104"/>
      <c r="E1009" s="201"/>
      <c r="F1009" s="104"/>
      <c r="G1009" s="104"/>
      <c r="H1009" s="104"/>
      <c r="I1009" s="104"/>
      <c r="J1009" s="104"/>
    </row>
    <row r="1010" spans="4:10" ht="35.1" customHeight="1">
      <c r="D1010" s="104"/>
      <c r="E1010" s="201"/>
      <c r="F1010" s="104"/>
      <c r="G1010" s="104"/>
      <c r="H1010" s="104"/>
      <c r="I1010" s="104"/>
      <c r="J1010" s="104"/>
    </row>
    <row r="1011" spans="4:10" ht="35.1" customHeight="1">
      <c r="D1011" s="104"/>
      <c r="E1011" s="201"/>
      <c r="F1011" s="104"/>
      <c r="G1011" s="104"/>
      <c r="H1011" s="104"/>
      <c r="I1011" s="104"/>
      <c r="J1011" s="104"/>
    </row>
    <row r="1012" spans="4:10" ht="35.1" customHeight="1">
      <c r="D1012" s="104"/>
      <c r="E1012" s="201"/>
      <c r="F1012" s="104"/>
      <c r="G1012" s="104"/>
      <c r="H1012" s="104"/>
      <c r="I1012" s="104"/>
      <c r="J1012" s="104"/>
    </row>
    <row r="1013" spans="4:10" ht="35.1" customHeight="1">
      <c r="D1013" s="104"/>
      <c r="E1013" s="201"/>
      <c r="F1013" s="104"/>
      <c r="G1013" s="104"/>
      <c r="H1013" s="104"/>
      <c r="I1013" s="104"/>
      <c r="J1013" s="104"/>
    </row>
    <row r="1014" spans="4:10" ht="35.1" customHeight="1">
      <c r="D1014" s="104"/>
      <c r="E1014" s="201"/>
      <c r="F1014" s="104"/>
      <c r="G1014" s="104"/>
      <c r="H1014" s="104"/>
      <c r="I1014" s="104"/>
      <c r="J1014" s="104"/>
    </row>
    <row r="1015" spans="4:10" ht="35.1" customHeight="1">
      <c r="D1015" s="104"/>
      <c r="E1015" s="201"/>
      <c r="F1015" s="104"/>
      <c r="G1015" s="104"/>
      <c r="H1015" s="104"/>
      <c r="I1015" s="104"/>
      <c r="J1015" s="104"/>
    </row>
    <row r="1016" spans="4:10" ht="35.1" customHeight="1">
      <c r="D1016" s="104"/>
      <c r="E1016" s="201"/>
      <c r="F1016" s="104"/>
      <c r="G1016" s="104"/>
      <c r="H1016" s="104"/>
      <c r="I1016" s="104"/>
      <c r="J1016" s="104"/>
    </row>
    <row r="1017" spans="4:10" ht="35.1" customHeight="1">
      <c r="D1017" s="104"/>
      <c r="E1017" s="201"/>
      <c r="F1017" s="104"/>
      <c r="G1017" s="104"/>
      <c r="H1017" s="104"/>
      <c r="I1017" s="104"/>
      <c r="J1017" s="104"/>
    </row>
    <row r="1018" spans="4:10" ht="35.1" customHeight="1">
      <c r="D1018" s="104"/>
      <c r="E1018" s="201"/>
      <c r="F1018" s="104"/>
      <c r="G1018" s="104"/>
      <c r="H1018" s="104"/>
      <c r="I1018" s="104"/>
      <c r="J1018" s="104"/>
    </row>
    <row r="1019" spans="4:10" ht="35.1" customHeight="1">
      <c r="D1019" s="104"/>
      <c r="E1019" s="201"/>
      <c r="F1019" s="104"/>
      <c r="G1019" s="104"/>
      <c r="H1019" s="104"/>
      <c r="I1019" s="104"/>
      <c r="J1019" s="104"/>
    </row>
    <row r="1020" spans="4:10" ht="35.1" customHeight="1">
      <c r="D1020" s="104"/>
      <c r="E1020" s="201"/>
      <c r="F1020" s="104"/>
      <c r="G1020" s="104"/>
      <c r="H1020" s="104"/>
      <c r="I1020" s="104"/>
      <c r="J1020" s="104"/>
    </row>
    <row r="1021" spans="4:10" ht="35.1" customHeight="1">
      <c r="D1021" s="104"/>
      <c r="E1021" s="201"/>
      <c r="F1021" s="104"/>
      <c r="G1021" s="104"/>
      <c r="H1021" s="104"/>
      <c r="I1021" s="104"/>
      <c r="J1021" s="104"/>
    </row>
    <row r="1022" spans="4:10" ht="35.1" customHeight="1">
      <c r="D1022" s="104"/>
      <c r="E1022" s="201"/>
      <c r="F1022" s="104"/>
      <c r="G1022" s="104"/>
      <c r="H1022" s="104"/>
      <c r="I1022" s="104"/>
      <c r="J1022" s="104"/>
    </row>
    <row r="1023" spans="4:10" ht="35.1" customHeight="1">
      <c r="D1023" s="104"/>
      <c r="E1023" s="201"/>
      <c r="F1023" s="104"/>
      <c r="G1023" s="104"/>
      <c r="H1023" s="104"/>
      <c r="I1023" s="104"/>
      <c r="J1023" s="104"/>
    </row>
    <row r="1024" spans="4:10" ht="35.1" customHeight="1">
      <c r="D1024" s="104"/>
      <c r="E1024" s="201"/>
      <c r="F1024" s="104"/>
      <c r="G1024" s="104"/>
      <c r="H1024" s="104"/>
      <c r="I1024" s="104"/>
      <c r="J1024" s="104"/>
    </row>
    <row r="1025" spans="4:10" ht="35.1" customHeight="1">
      <c r="D1025" s="104"/>
      <c r="E1025" s="201"/>
      <c r="F1025" s="104"/>
      <c r="G1025" s="104"/>
      <c r="H1025" s="104"/>
      <c r="I1025" s="104"/>
      <c r="J1025" s="104"/>
    </row>
    <row r="1026" spans="4:10" ht="35.1" customHeight="1">
      <c r="D1026" s="104"/>
      <c r="E1026" s="201"/>
      <c r="F1026" s="104"/>
      <c r="G1026" s="104"/>
      <c r="H1026" s="104"/>
      <c r="I1026" s="104"/>
      <c r="J1026" s="104"/>
    </row>
    <row r="1027" spans="4:10" ht="35.1" customHeight="1">
      <c r="D1027" s="104"/>
      <c r="E1027" s="201"/>
      <c r="F1027" s="104"/>
      <c r="G1027" s="104"/>
      <c r="H1027" s="104"/>
      <c r="I1027" s="104"/>
      <c r="J1027" s="104"/>
    </row>
    <row r="1028" spans="4:10" ht="35.1" customHeight="1">
      <c r="D1028" s="104"/>
      <c r="E1028" s="201"/>
      <c r="F1028" s="104"/>
      <c r="G1028" s="104"/>
      <c r="H1028" s="104"/>
      <c r="I1028" s="104"/>
      <c r="J1028" s="104"/>
    </row>
    <row r="1029" spans="4:10" ht="35.1" customHeight="1">
      <c r="D1029" s="104"/>
      <c r="E1029" s="201"/>
      <c r="F1029" s="104"/>
      <c r="G1029" s="104"/>
      <c r="H1029" s="104"/>
      <c r="I1029" s="104"/>
      <c r="J1029" s="104"/>
    </row>
    <row r="1030" spans="4:10" ht="35.1" customHeight="1">
      <c r="D1030" s="104"/>
      <c r="E1030" s="201"/>
      <c r="F1030" s="104"/>
      <c r="G1030" s="104"/>
      <c r="H1030" s="104"/>
      <c r="I1030" s="104"/>
      <c r="J1030" s="104"/>
    </row>
    <row r="1031" spans="4:10" ht="35.1" customHeight="1">
      <c r="D1031" s="104"/>
      <c r="E1031" s="201"/>
      <c r="F1031" s="104"/>
      <c r="G1031" s="104"/>
      <c r="H1031" s="104"/>
      <c r="I1031" s="104"/>
      <c r="J1031" s="104"/>
    </row>
    <row r="1032" spans="4:10" ht="35.1" customHeight="1">
      <c r="D1032" s="104"/>
      <c r="E1032" s="201"/>
      <c r="F1032" s="104"/>
      <c r="G1032" s="104"/>
      <c r="H1032" s="104"/>
      <c r="I1032" s="104"/>
      <c r="J1032" s="104"/>
    </row>
    <row r="1033" spans="4:10" ht="35.1" customHeight="1">
      <c r="D1033" s="104"/>
      <c r="E1033" s="201"/>
      <c r="F1033" s="104"/>
      <c r="G1033" s="104"/>
      <c r="H1033" s="104"/>
      <c r="I1033" s="104"/>
      <c r="J1033" s="104"/>
    </row>
    <row r="1034" spans="4:10" ht="35.1" customHeight="1">
      <c r="D1034" s="104"/>
      <c r="E1034" s="201"/>
      <c r="F1034" s="104"/>
      <c r="G1034" s="104"/>
      <c r="H1034" s="104"/>
      <c r="I1034" s="104"/>
      <c r="J1034" s="104"/>
    </row>
    <row r="1035" spans="4:10" ht="35.1" customHeight="1">
      <c r="D1035" s="104"/>
      <c r="E1035" s="201"/>
      <c r="F1035" s="104"/>
      <c r="G1035" s="104"/>
      <c r="H1035" s="104"/>
      <c r="I1035" s="104"/>
      <c r="J1035" s="104"/>
    </row>
    <row r="1036" spans="4:10" ht="35.1" customHeight="1">
      <c r="D1036" s="104"/>
      <c r="E1036" s="201"/>
      <c r="F1036" s="104"/>
      <c r="G1036" s="104"/>
      <c r="H1036" s="104"/>
      <c r="I1036" s="104"/>
      <c r="J1036" s="104"/>
    </row>
    <row r="1037" spans="4:10" ht="35.1" customHeight="1">
      <c r="D1037" s="104"/>
      <c r="E1037" s="201"/>
      <c r="F1037" s="104"/>
      <c r="G1037" s="104"/>
      <c r="H1037" s="104"/>
      <c r="I1037" s="104"/>
      <c r="J1037" s="104"/>
    </row>
    <row r="1038" spans="4:10" ht="35.1" customHeight="1">
      <c r="D1038" s="104"/>
      <c r="E1038" s="201"/>
      <c r="F1038" s="104"/>
      <c r="G1038" s="104"/>
      <c r="H1038" s="104"/>
      <c r="I1038" s="104"/>
      <c r="J1038" s="104"/>
    </row>
    <row r="1039" spans="4:10" ht="35.1" customHeight="1">
      <c r="D1039" s="104"/>
      <c r="E1039" s="201"/>
      <c r="F1039" s="104"/>
      <c r="G1039" s="104"/>
      <c r="H1039" s="104"/>
      <c r="I1039" s="104"/>
      <c r="J1039" s="104"/>
    </row>
    <row r="1040" spans="4:10" ht="35.1" customHeight="1">
      <c r="D1040" s="104"/>
      <c r="E1040" s="201"/>
      <c r="F1040" s="104"/>
      <c r="G1040" s="104"/>
      <c r="H1040" s="104"/>
      <c r="I1040" s="104"/>
      <c r="J1040" s="104"/>
    </row>
    <row r="1041" spans="4:10" ht="35.1" customHeight="1">
      <c r="D1041" s="104"/>
      <c r="E1041" s="201"/>
      <c r="F1041" s="104"/>
      <c r="G1041" s="104"/>
      <c r="H1041" s="104"/>
      <c r="I1041" s="104"/>
      <c r="J1041" s="104"/>
    </row>
    <row r="1042" spans="4:10" ht="35.1" customHeight="1">
      <c r="D1042" s="104"/>
      <c r="E1042" s="201"/>
      <c r="F1042" s="104"/>
      <c r="G1042" s="104"/>
      <c r="H1042" s="104"/>
      <c r="I1042" s="104"/>
      <c r="J1042" s="104"/>
    </row>
    <row r="1043" spans="4:10" ht="35.1" customHeight="1">
      <c r="D1043" s="104"/>
      <c r="E1043" s="201"/>
      <c r="F1043" s="104"/>
      <c r="G1043" s="104"/>
      <c r="H1043" s="104"/>
      <c r="I1043" s="104"/>
      <c r="J1043" s="104"/>
    </row>
    <row r="1044" spans="4:10" ht="35.1" customHeight="1">
      <c r="D1044" s="104"/>
      <c r="E1044" s="201"/>
      <c r="F1044" s="104"/>
      <c r="G1044" s="104"/>
      <c r="H1044" s="104"/>
      <c r="I1044" s="104"/>
      <c r="J1044" s="104"/>
    </row>
    <row r="1045" spans="4:10" ht="35.1" customHeight="1">
      <c r="D1045" s="104"/>
      <c r="E1045" s="201"/>
      <c r="F1045" s="104"/>
      <c r="G1045" s="104"/>
      <c r="H1045" s="104"/>
      <c r="I1045" s="104"/>
      <c r="J1045" s="104"/>
    </row>
    <row r="1046" spans="4:10" ht="35.1" customHeight="1">
      <c r="D1046" s="104"/>
      <c r="E1046" s="201"/>
      <c r="F1046" s="104"/>
      <c r="G1046" s="104"/>
      <c r="H1046" s="104"/>
      <c r="I1046" s="104"/>
      <c r="J1046" s="104"/>
    </row>
    <row r="1047" spans="4:10" ht="35.1" customHeight="1">
      <c r="D1047" s="104"/>
      <c r="E1047" s="201"/>
      <c r="F1047" s="104"/>
      <c r="G1047" s="104"/>
      <c r="H1047" s="104"/>
      <c r="I1047" s="104"/>
      <c r="J1047" s="104"/>
    </row>
    <row r="1048" spans="4:10" ht="35.1" customHeight="1">
      <c r="D1048" s="104"/>
      <c r="E1048" s="201"/>
      <c r="F1048" s="104"/>
      <c r="G1048" s="104"/>
      <c r="H1048" s="104"/>
      <c r="I1048" s="104"/>
      <c r="J1048" s="104"/>
    </row>
    <row r="1049" spans="4:10" ht="35.1" customHeight="1">
      <c r="D1049" s="104"/>
      <c r="E1049" s="201"/>
      <c r="F1049" s="104"/>
      <c r="G1049" s="104"/>
      <c r="H1049" s="104"/>
      <c r="I1049" s="104"/>
      <c r="J1049" s="104"/>
    </row>
    <row r="1050" spans="4:10" ht="35.1" customHeight="1">
      <c r="D1050" s="104"/>
      <c r="E1050" s="201"/>
      <c r="F1050" s="104"/>
      <c r="G1050" s="104"/>
      <c r="H1050" s="104"/>
      <c r="I1050" s="104"/>
      <c r="J1050" s="104"/>
    </row>
    <row r="1051" spans="4:10" ht="35.1" customHeight="1">
      <c r="D1051" s="104"/>
      <c r="E1051" s="201"/>
      <c r="F1051" s="104"/>
      <c r="G1051" s="104"/>
      <c r="H1051" s="104"/>
      <c r="I1051" s="104"/>
      <c r="J1051" s="104"/>
    </row>
    <row r="1052" spans="4:10" ht="35.1" customHeight="1">
      <c r="D1052" s="104"/>
      <c r="E1052" s="201"/>
      <c r="F1052" s="104"/>
      <c r="G1052" s="104"/>
      <c r="H1052" s="104"/>
      <c r="I1052" s="104"/>
      <c r="J1052" s="104"/>
    </row>
    <row r="1053" spans="4:10" ht="35.1" customHeight="1">
      <c r="D1053" s="104"/>
      <c r="E1053" s="201"/>
      <c r="F1053" s="104"/>
      <c r="G1053" s="104"/>
      <c r="H1053" s="104"/>
      <c r="I1053" s="104"/>
      <c r="J1053" s="104"/>
    </row>
    <row r="1054" spans="4:10" ht="35.1" customHeight="1">
      <c r="D1054" s="104"/>
      <c r="E1054" s="201"/>
      <c r="F1054" s="104"/>
      <c r="G1054" s="104"/>
      <c r="H1054" s="104"/>
      <c r="I1054" s="104"/>
      <c r="J1054" s="104"/>
    </row>
    <row r="1055" spans="4:10" ht="35.1" customHeight="1">
      <c r="D1055" s="104"/>
      <c r="E1055" s="201"/>
      <c r="F1055" s="104"/>
      <c r="G1055" s="104"/>
      <c r="H1055" s="104"/>
      <c r="I1055" s="104"/>
      <c r="J1055" s="104"/>
    </row>
    <row r="1056" spans="4:10" ht="35.1" customHeight="1">
      <c r="D1056" s="104"/>
      <c r="E1056" s="201"/>
      <c r="F1056" s="104"/>
      <c r="G1056" s="104"/>
      <c r="H1056" s="104"/>
      <c r="I1056" s="104"/>
      <c r="J1056" s="104"/>
    </row>
    <row r="1057" spans="4:10" ht="35.1" customHeight="1">
      <c r="D1057" s="104"/>
      <c r="E1057" s="201"/>
      <c r="F1057" s="104"/>
      <c r="G1057" s="104"/>
      <c r="H1057" s="104"/>
      <c r="I1057" s="104"/>
      <c r="J1057" s="104"/>
    </row>
    <row r="1058" spans="4:10" ht="35.1" customHeight="1">
      <c r="D1058" s="104"/>
      <c r="E1058" s="201"/>
      <c r="F1058" s="104"/>
      <c r="G1058" s="104"/>
      <c r="H1058" s="104"/>
      <c r="I1058" s="104"/>
      <c r="J1058" s="104"/>
    </row>
    <row r="1059" spans="4:10" ht="35.1" customHeight="1">
      <c r="D1059" s="104"/>
      <c r="E1059" s="201"/>
      <c r="F1059" s="104"/>
      <c r="G1059" s="104"/>
      <c r="H1059" s="104"/>
      <c r="I1059" s="104"/>
      <c r="J1059" s="104"/>
    </row>
    <row r="1060" spans="4:10" ht="35.1" customHeight="1">
      <c r="D1060" s="104"/>
      <c r="E1060" s="201"/>
      <c r="F1060" s="104"/>
      <c r="G1060" s="104"/>
      <c r="H1060" s="104"/>
      <c r="I1060" s="104"/>
      <c r="J1060" s="104"/>
    </row>
    <row r="1061" spans="4:10" ht="35.1" customHeight="1">
      <c r="D1061" s="104"/>
      <c r="E1061" s="201"/>
      <c r="F1061" s="104"/>
      <c r="G1061" s="104"/>
      <c r="H1061" s="104"/>
      <c r="I1061" s="104"/>
      <c r="J1061" s="104"/>
    </row>
    <row r="1062" spans="4:10" ht="35.1" customHeight="1">
      <c r="D1062" s="104"/>
      <c r="E1062" s="201"/>
      <c r="F1062" s="104"/>
      <c r="G1062" s="104"/>
      <c r="H1062" s="104"/>
      <c r="I1062" s="104"/>
      <c r="J1062" s="104"/>
    </row>
    <row r="1063" spans="4:10" ht="35.1" customHeight="1">
      <c r="D1063" s="104"/>
      <c r="E1063" s="201"/>
      <c r="F1063" s="104"/>
      <c r="G1063" s="104"/>
      <c r="H1063" s="104"/>
      <c r="I1063" s="104"/>
      <c r="J1063" s="104"/>
    </row>
    <row r="1064" spans="4:10" ht="35.1" customHeight="1">
      <c r="D1064" s="104"/>
      <c r="E1064" s="201"/>
      <c r="F1064" s="104"/>
      <c r="G1064" s="104"/>
      <c r="H1064" s="104"/>
      <c r="I1064" s="104"/>
      <c r="J1064" s="104"/>
    </row>
    <row r="1065" spans="4:10" ht="35.1" customHeight="1">
      <c r="D1065" s="104"/>
      <c r="E1065" s="201"/>
      <c r="F1065" s="104"/>
      <c r="G1065" s="104"/>
      <c r="H1065" s="104"/>
      <c r="I1065" s="104"/>
      <c r="J1065" s="104"/>
    </row>
    <row r="1066" spans="4:10" ht="35.1" customHeight="1">
      <c r="D1066" s="104"/>
      <c r="E1066" s="201"/>
      <c r="F1066" s="104"/>
      <c r="G1066" s="104"/>
      <c r="H1066" s="104"/>
      <c r="I1066" s="104"/>
      <c r="J1066" s="104"/>
    </row>
    <row r="1067" spans="4:10" ht="35.1" customHeight="1">
      <c r="D1067" s="104"/>
      <c r="E1067" s="201"/>
      <c r="F1067" s="104"/>
      <c r="G1067" s="104"/>
      <c r="H1067" s="104"/>
      <c r="I1067" s="104"/>
      <c r="J1067" s="104"/>
    </row>
    <row r="1068" spans="4:10" ht="35.1" customHeight="1">
      <c r="D1068" s="104"/>
      <c r="E1068" s="201"/>
      <c r="F1068" s="104"/>
      <c r="G1068" s="104"/>
      <c r="H1068" s="104"/>
      <c r="I1068" s="104"/>
      <c r="J1068" s="104"/>
    </row>
    <row r="1069" spans="4:10" ht="35.1" customHeight="1">
      <c r="D1069" s="104"/>
      <c r="E1069" s="201"/>
      <c r="F1069" s="104"/>
      <c r="G1069" s="104"/>
      <c r="H1069" s="104"/>
      <c r="I1069" s="104"/>
      <c r="J1069" s="104"/>
    </row>
    <row r="1070" spans="4:10" ht="35.1" customHeight="1">
      <c r="D1070" s="104"/>
      <c r="E1070" s="201"/>
      <c r="F1070" s="104"/>
      <c r="G1070" s="104"/>
      <c r="H1070" s="104"/>
      <c r="I1070" s="104"/>
      <c r="J1070" s="104"/>
    </row>
    <row r="1071" spans="4:10" ht="35.1" customHeight="1">
      <c r="D1071" s="104"/>
      <c r="E1071" s="201"/>
      <c r="F1071" s="104"/>
      <c r="G1071" s="104"/>
      <c r="H1071" s="104"/>
      <c r="I1071" s="104"/>
      <c r="J1071" s="104"/>
    </row>
    <row r="1072" spans="4:10" ht="35.1" customHeight="1">
      <c r="D1072" s="104"/>
      <c r="E1072" s="201"/>
      <c r="F1072" s="104"/>
      <c r="G1072" s="104"/>
      <c r="H1072" s="104"/>
      <c r="I1072" s="104"/>
      <c r="J1072" s="104"/>
    </row>
    <row r="1073" spans="4:10" ht="35.1" customHeight="1">
      <c r="D1073" s="104"/>
      <c r="E1073" s="201"/>
      <c r="F1073" s="104"/>
      <c r="G1073" s="104"/>
      <c r="H1073" s="104"/>
      <c r="I1073" s="104"/>
      <c r="J1073" s="104"/>
    </row>
    <row r="1074" spans="4:10" ht="35.1" customHeight="1">
      <c r="D1074" s="104"/>
      <c r="E1074" s="201"/>
      <c r="F1074" s="104"/>
      <c r="G1074" s="104"/>
      <c r="H1074" s="104"/>
      <c r="I1074" s="104"/>
      <c r="J1074" s="104"/>
    </row>
    <row r="1075" spans="4:10" ht="35.1" customHeight="1">
      <c r="D1075" s="104"/>
      <c r="E1075" s="201"/>
      <c r="F1075" s="104"/>
      <c r="G1075" s="104"/>
      <c r="H1075" s="104"/>
      <c r="I1075" s="104"/>
      <c r="J1075" s="104"/>
    </row>
    <row r="1076" spans="4:10" ht="35.1" customHeight="1">
      <c r="D1076" s="104"/>
      <c r="E1076" s="201"/>
      <c r="F1076" s="104"/>
      <c r="G1076" s="104"/>
      <c r="H1076" s="104"/>
      <c r="I1076" s="104"/>
      <c r="J1076" s="104"/>
    </row>
    <row r="1077" spans="4:10" ht="35.1" customHeight="1">
      <c r="D1077" s="104"/>
      <c r="E1077" s="201"/>
      <c r="F1077" s="104"/>
      <c r="G1077" s="104"/>
      <c r="H1077" s="104"/>
      <c r="I1077" s="104"/>
      <c r="J1077" s="104"/>
    </row>
    <row r="1078" spans="4:10" ht="35.1" customHeight="1">
      <c r="D1078" s="104"/>
      <c r="E1078" s="201"/>
      <c r="F1078" s="104"/>
      <c r="G1078" s="104"/>
      <c r="H1078" s="104"/>
      <c r="I1078" s="104"/>
      <c r="J1078" s="104"/>
    </row>
    <row r="1079" spans="4:10" ht="35.1" customHeight="1">
      <c r="D1079" s="104"/>
      <c r="E1079" s="201"/>
      <c r="F1079" s="104"/>
      <c r="G1079" s="104"/>
      <c r="H1079" s="104"/>
      <c r="I1079" s="104"/>
      <c r="J1079" s="104"/>
    </row>
    <row r="1080" spans="4:10" ht="35.1" customHeight="1">
      <c r="D1080" s="104"/>
      <c r="E1080" s="201"/>
      <c r="F1080" s="104"/>
      <c r="G1080" s="104"/>
      <c r="H1080" s="104"/>
      <c r="I1080" s="104"/>
      <c r="J1080" s="104"/>
    </row>
    <row r="1081" spans="4:10" ht="35.1" customHeight="1">
      <c r="D1081" s="104"/>
      <c r="E1081" s="201"/>
      <c r="F1081" s="104"/>
      <c r="G1081" s="104"/>
      <c r="H1081" s="104"/>
      <c r="I1081" s="104"/>
      <c r="J1081" s="104"/>
    </row>
    <row r="1082" spans="4:10" ht="35.1" customHeight="1">
      <c r="D1082" s="104"/>
      <c r="E1082" s="201"/>
      <c r="F1082" s="104"/>
      <c r="G1082" s="104"/>
      <c r="H1082" s="104"/>
      <c r="I1082" s="104"/>
      <c r="J1082" s="104"/>
    </row>
    <row r="1083" spans="4:10" ht="35.1" customHeight="1">
      <c r="D1083" s="104"/>
      <c r="E1083" s="201"/>
      <c r="F1083" s="104"/>
      <c r="G1083" s="104"/>
      <c r="H1083" s="104"/>
      <c r="I1083" s="104"/>
      <c r="J1083" s="104"/>
    </row>
    <row r="1084" spans="4:10" ht="35.1" customHeight="1">
      <c r="D1084" s="104"/>
      <c r="E1084" s="201"/>
      <c r="F1084" s="104"/>
      <c r="G1084" s="104"/>
      <c r="H1084" s="104"/>
      <c r="I1084" s="104"/>
      <c r="J1084" s="104"/>
    </row>
    <row r="1085" spans="4:10" ht="35.1" customHeight="1">
      <c r="D1085" s="104"/>
      <c r="E1085" s="201"/>
      <c r="F1085" s="104"/>
      <c r="G1085" s="104"/>
      <c r="H1085" s="104"/>
      <c r="I1085" s="104"/>
      <c r="J1085" s="104"/>
    </row>
    <row r="1086" spans="4:10" ht="35.1" customHeight="1">
      <c r="D1086" s="104"/>
      <c r="E1086" s="201"/>
      <c r="F1086" s="104"/>
      <c r="G1086" s="104"/>
      <c r="H1086" s="104"/>
      <c r="I1086" s="104"/>
      <c r="J1086" s="104"/>
    </row>
    <row r="1087" spans="4:10" ht="35.1" customHeight="1">
      <c r="D1087" s="104"/>
      <c r="E1087" s="201"/>
      <c r="F1087" s="104"/>
      <c r="G1087" s="104"/>
      <c r="H1087" s="104"/>
      <c r="I1087" s="104"/>
      <c r="J1087" s="104"/>
    </row>
    <row r="1088" spans="4:10" ht="35.1" customHeight="1">
      <c r="D1088" s="104"/>
      <c r="E1088" s="201"/>
      <c r="F1088" s="104"/>
      <c r="G1088" s="104"/>
      <c r="H1088" s="104"/>
      <c r="I1088" s="104"/>
      <c r="J1088" s="104"/>
    </row>
    <row r="1089" spans="4:10" ht="35.1" customHeight="1">
      <c r="D1089" s="104"/>
      <c r="E1089" s="201"/>
      <c r="F1089" s="104"/>
      <c r="G1089" s="104"/>
      <c r="H1089" s="104"/>
      <c r="I1089" s="104"/>
      <c r="J1089" s="104"/>
    </row>
    <row r="1090" spans="4:10" ht="35.1" customHeight="1">
      <c r="D1090" s="104"/>
      <c r="E1090" s="201"/>
      <c r="F1090" s="104"/>
      <c r="G1090" s="104"/>
      <c r="H1090" s="104"/>
      <c r="I1090" s="104"/>
      <c r="J1090" s="104"/>
    </row>
    <row r="1091" spans="4:10" ht="35.1" customHeight="1">
      <c r="D1091" s="104"/>
      <c r="E1091" s="201"/>
      <c r="F1091" s="104"/>
      <c r="G1091" s="104"/>
      <c r="H1091" s="104"/>
      <c r="I1091" s="104"/>
      <c r="J1091" s="104"/>
    </row>
    <row r="1092" spans="4:10" ht="35.1" customHeight="1">
      <c r="D1092" s="104"/>
      <c r="E1092" s="201"/>
      <c r="F1092" s="104"/>
      <c r="G1092" s="104"/>
      <c r="H1092" s="104"/>
      <c r="I1092" s="104"/>
      <c r="J1092" s="104"/>
    </row>
    <row r="1093" spans="4:10" ht="35.1" customHeight="1">
      <c r="D1093" s="104"/>
      <c r="E1093" s="201"/>
      <c r="F1093" s="104"/>
      <c r="G1093" s="104"/>
      <c r="H1093" s="104"/>
      <c r="I1093" s="104"/>
      <c r="J1093" s="104"/>
    </row>
    <row r="1094" spans="4:10" ht="35.1" customHeight="1">
      <c r="D1094" s="104"/>
      <c r="E1094" s="201"/>
      <c r="F1094" s="104"/>
      <c r="G1094" s="104"/>
      <c r="H1094" s="104"/>
      <c r="I1094" s="104"/>
      <c r="J1094" s="104"/>
    </row>
    <row r="1095" spans="4:10" ht="35.1" customHeight="1">
      <c r="D1095" s="104"/>
      <c r="E1095" s="201"/>
      <c r="F1095" s="104"/>
      <c r="G1095" s="104"/>
      <c r="H1095" s="104"/>
      <c r="I1095" s="104"/>
      <c r="J1095" s="104"/>
    </row>
    <row r="1096" spans="4:10" ht="35.1" customHeight="1">
      <c r="D1096" s="104"/>
      <c r="E1096" s="201"/>
      <c r="F1096" s="104"/>
      <c r="G1096" s="104"/>
      <c r="H1096" s="104"/>
      <c r="I1096" s="104"/>
      <c r="J1096" s="104"/>
    </row>
    <row r="1097" spans="4:10" ht="35.1" customHeight="1">
      <c r="D1097" s="104"/>
      <c r="E1097" s="201"/>
      <c r="F1097" s="104"/>
      <c r="G1097" s="104"/>
      <c r="H1097" s="104"/>
      <c r="I1097" s="104"/>
      <c r="J1097" s="104"/>
    </row>
    <row r="1098" spans="4:10" ht="35.1" customHeight="1">
      <c r="D1098" s="104"/>
      <c r="E1098" s="201"/>
      <c r="F1098" s="104"/>
      <c r="G1098" s="104"/>
      <c r="H1098" s="104"/>
      <c r="I1098" s="104"/>
      <c r="J1098" s="104"/>
    </row>
    <row r="1099" spans="4:10" ht="35.1" customHeight="1">
      <c r="D1099" s="104"/>
      <c r="E1099" s="201"/>
      <c r="F1099" s="104"/>
      <c r="G1099" s="104"/>
      <c r="H1099" s="104"/>
      <c r="I1099" s="104"/>
      <c r="J1099" s="104"/>
    </row>
    <row r="1100" spans="4:10" ht="35.1" customHeight="1">
      <c r="D1100" s="104"/>
      <c r="E1100" s="201"/>
      <c r="F1100" s="104"/>
      <c r="G1100" s="104"/>
      <c r="H1100" s="104"/>
      <c r="I1100" s="104"/>
      <c r="J1100" s="104"/>
    </row>
    <row r="1101" spans="4:10" ht="35.1" customHeight="1">
      <c r="D1101" s="104"/>
      <c r="E1101" s="201"/>
      <c r="F1101" s="104"/>
      <c r="G1101" s="104"/>
      <c r="H1101" s="104"/>
      <c r="I1101" s="104"/>
      <c r="J1101" s="104"/>
    </row>
    <row r="1102" spans="4:10" ht="35.1" customHeight="1">
      <c r="D1102" s="104"/>
      <c r="E1102" s="201"/>
      <c r="F1102" s="104"/>
      <c r="G1102" s="104"/>
      <c r="H1102" s="104"/>
      <c r="I1102" s="104"/>
      <c r="J1102" s="104"/>
    </row>
    <row r="1103" spans="4:10" ht="35.1" customHeight="1">
      <c r="D1103" s="104"/>
      <c r="E1103" s="201"/>
      <c r="F1103" s="104"/>
      <c r="G1103" s="104"/>
      <c r="H1103" s="104"/>
      <c r="I1103" s="104"/>
      <c r="J1103" s="104"/>
    </row>
    <row r="1104" spans="4:10" ht="35.1" customHeight="1">
      <c r="D1104" s="104"/>
      <c r="E1104" s="201"/>
      <c r="F1104" s="104"/>
      <c r="G1104" s="104"/>
      <c r="H1104" s="104"/>
      <c r="I1104" s="104"/>
      <c r="J1104" s="104"/>
    </row>
    <row r="1105" spans="4:10" ht="35.1" customHeight="1">
      <c r="D1105" s="104"/>
      <c r="E1105" s="201"/>
      <c r="F1105" s="104"/>
      <c r="G1105" s="104"/>
      <c r="H1105" s="104"/>
      <c r="I1105" s="104"/>
      <c r="J1105" s="104"/>
    </row>
    <row r="1106" spans="4:10" ht="35.1" customHeight="1">
      <c r="D1106" s="104"/>
      <c r="E1106" s="201"/>
      <c r="F1106" s="104"/>
      <c r="G1106" s="104"/>
      <c r="H1106" s="104"/>
      <c r="I1106" s="104"/>
      <c r="J1106" s="104"/>
    </row>
    <row r="1107" spans="4:10" ht="35.1" customHeight="1">
      <c r="D1107" s="104"/>
      <c r="E1107" s="201"/>
      <c r="F1107" s="104"/>
      <c r="G1107" s="104"/>
      <c r="H1107" s="104"/>
      <c r="I1107" s="104"/>
      <c r="J1107" s="104"/>
    </row>
    <row r="1108" spans="4:10" ht="35.1" customHeight="1">
      <c r="D1108" s="104"/>
      <c r="E1108" s="201"/>
      <c r="F1108" s="104"/>
      <c r="G1108" s="104"/>
      <c r="H1108" s="104"/>
      <c r="I1108" s="104"/>
      <c r="J1108" s="104"/>
    </row>
    <row r="1109" spans="4:10" ht="35.1" customHeight="1">
      <c r="D1109" s="104"/>
      <c r="E1109" s="201"/>
      <c r="F1109" s="104"/>
      <c r="G1109" s="104"/>
      <c r="H1109" s="104"/>
      <c r="I1109" s="104"/>
      <c r="J1109" s="104"/>
    </row>
    <row r="1110" spans="4:10" ht="35.1" customHeight="1">
      <c r="D1110" s="104"/>
      <c r="E1110" s="201"/>
      <c r="F1110" s="104"/>
      <c r="G1110" s="104"/>
      <c r="H1110" s="104"/>
      <c r="I1110" s="104"/>
      <c r="J1110" s="104"/>
    </row>
    <row r="1111" spans="4:10" ht="35.1" customHeight="1">
      <c r="D1111" s="104"/>
      <c r="E1111" s="201"/>
      <c r="F1111" s="104"/>
      <c r="G1111" s="104"/>
      <c r="H1111" s="104"/>
      <c r="I1111" s="104"/>
      <c r="J1111" s="104"/>
    </row>
    <row r="1112" spans="4:10" ht="35.1" customHeight="1">
      <c r="D1112" s="104"/>
      <c r="E1112" s="201"/>
      <c r="F1112" s="104"/>
      <c r="G1112" s="104"/>
      <c r="H1112" s="104"/>
      <c r="I1112" s="104"/>
      <c r="J1112" s="104"/>
    </row>
    <row r="1113" spans="4:10" ht="35.1" customHeight="1">
      <c r="D1113" s="104"/>
      <c r="E1113" s="201"/>
      <c r="F1113" s="104"/>
      <c r="G1113" s="104"/>
      <c r="H1113" s="104"/>
      <c r="I1113" s="104"/>
      <c r="J1113" s="104"/>
    </row>
    <row r="1114" spans="4:10" ht="35.1" customHeight="1">
      <c r="D1114" s="104"/>
      <c r="E1114" s="201"/>
      <c r="F1114" s="104"/>
      <c r="G1114" s="104"/>
      <c r="H1114" s="104"/>
      <c r="I1114" s="104"/>
      <c r="J1114" s="104"/>
    </row>
    <row r="1115" spans="4:10" ht="35.1" customHeight="1">
      <c r="D1115" s="104"/>
      <c r="E1115" s="201"/>
      <c r="F1115" s="104"/>
      <c r="G1115" s="104"/>
      <c r="H1115" s="104"/>
      <c r="I1115" s="104"/>
      <c r="J1115" s="104"/>
    </row>
    <row r="1116" spans="4:10" ht="35.1" customHeight="1">
      <c r="D1116" s="104"/>
      <c r="E1116" s="201"/>
      <c r="F1116" s="104"/>
      <c r="G1116" s="104"/>
      <c r="H1116" s="104"/>
      <c r="I1116" s="104"/>
      <c r="J1116" s="104"/>
    </row>
    <row r="1117" spans="4:10" ht="35.1" customHeight="1">
      <c r="D1117" s="104"/>
      <c r="E1117" s="201"/>
      <c r="F1117" s="104"/>
      <c r="G1117" s="104"/>
      <c r="H1117" s="104"/>
      <c r="I1117" s="104"/>
      <c r="J1117" s="104"/>
    </row>
    <row r="1118" spans="4:10" ht="35.1" customHeight="1">
      <c r="D1118" s="104"/>
      <c r="E1118" s="201"/>
      <c r="F1118" s="104"/>
      <c r="G1118" s="104"/>
      <c r="H1118" s="104"/>
      <c r="I1118" s="104"/>
      <c r="J1118" s="104"/>
    </row>
    <row r="1119" spans="4:10" ht="35.1" customHeight="1">
      <c r="D1119" s="104"/>
      <c r="E1119" s="201"/>
      <c r="F1119" s="104"/>
      <c r="G1119" s="104"/>
      <c r="H1119" s="104"/>
      <c r="I1119" s="104"/>
      <c r="J1119" s="104"/>
    </row>
    <row r="1120" spans="4:10" ht="35.1" customHeight="1">
      <c r="D1120" s="104"/>
      <c r="E1120" s="201"/>
      <c r="F1120" s="104"/>
      <c r="G1120" s="104"/>
      <c r="H1120" s="104"/>
      <c r="I1120" s="104"/>
      <c r="J1120" s="104"/>
    </row>
    <row r="1121" spans="4:10" ht="35.1" customHeight="1">
      <c r="D1121" s="104"/>
      <c r="E1121" s="201"/>
      <c r="F1121" s="104"/>
      <c r="G1121" s="104"/>
      <c r="H1121" s="104"/>
      <c r="I1121" s="104"/>
      <c r="J1121" s="104"/>
    </row>
    <row r="1122" spans="4:10" ht="35.1" customHeight="1">
      <c r="D1122" s="104"/>
      <c r="E1122" s="201"/>
      <c r="F1122" s="104"/>
      <c r="G1122" s="104"/>
      <c r="H1122" s="104"/>
      <c r="I1122" s="104"/>
      <c r="J1122" s="104"/>
    </row>
    <row r="1123" spans="4:10" ht="35.1" customHeight="1">
      <c r="D1123" s="104"/>
      <c r="E1123" s="201"/>
      <c r="F1123" s="104"/>
      <c r="G1123" s="104"/>
      <c r="H1123" s="104"/>
      <c r="I1123" s="104"/>
      <c r="J1123" s="104"/>
    </row>
    <row r="1124" spans="4:10" ht="35.1" customHeight="1">
      <c r="D1124" s="104"/>
      <c r="E1124" s="201"/>
      <c r="F1124" s="104"/>
      <c r="G1124" s="104"/>
      <c r="H1124" s="104"/>
      <c r="I1124" s="104"/>
      <c r="J1124" s="104"/>
    </row>
    <row r="1125" spans="4:10" ht="35.1" customHeight="1">
      <c r="D1125" s="104"/>
      <c r="E1125" s="201"/>
      <c r="F1125" s="104"/>
      <c r="G1125" s="104"/>
      <c r="H1125" s="104"/>
      <c r="I1125" s="104"/>
      <c r="J1125" s="104"/>
    </row>
    <row r="1126" spans="4:10" ht="35.1" customHeight="1">
      <c r="D1126" s="104"/>
      <c r="E1126" s="201"/>
      <c r="F1126" s="104"/>
      <c r="G1126" s="104"/>
      <c r="H1126" s="104"/>
      <c r="I1126" s="104"/>
      <c r="J1126" s="104"/>
    </row>
    <row r="1127" spans="4:10" ht="35.1" customHeight="1">
      <c r="D1127" s="104"/>
      <c r="E1127" s="201"/>
      <c r="F1127" s="104"/>
      <c r="G1127" s="104"/>
      <c r="H1127" s="104"/>
      <c r="I1127" s="104"/>
      <c r="J1127" s="104"/>
    </row>
    <row r="1128" spans="4:10" ht="35.1" customHeight="1">
      <c r="D1128" s="104"/>
      <c r="E1128" s="201"/>
      <c r="F1128" s="104"/>
      <c r="G1128" s="104"/>
      <c r="H1128" s="104"/>
      <c r="I1128" s="104"/>
      <c r="J1128" s="104"/>
    </row>
    <row r="1129" spans="4:10" ht="35.1" customHeight="1">
      <c r="D1129" s="104"/>
      <c r="E1129" s="201"/>
      <c r="F1129" s="104"/>
      <c r="G1129" s="104"/>
      <c r="H1129" s="104"/>
      <c r="I1129" s="104"/>
      <c r="J1129" s="104"/>
    </row>
    <row r="1130" spans="4:10" ht="35.1" customHeight="1">
      <c r="D1130" s="104"/>
      <c r="E1130" s="201"/>
      <c r="F1130" s="104"/>
      <c r="G1130" s="104"/>
      <c r="H1130" s="104"/>
      <c r="I1130" s="104"/>
      <c r="J1130" s="104"/>
    </row>
    <row r="1131" spans="4:10" ht="35.1" customHeight="1">
      <c r="D1131" s="104"/>
      <c r="E1131" s="201"/>
      <c r="F1131" s="104"/>
      <c r="G1131" s="104"/>
      <c r="H1131" s="104"/>
      <c r="I1131" s="104"/>
      <c r="J1131" s="104"/>
    </row>
    <row r="1132" spans="4:10" ht="35.1" customHeight="1">
      <c r="D1132" s="104"/>
      <c r="E1132" s="201"/>
      <c r="F1132" s="104"/>
      <c r="G1132" s="104"/>
      <c r="H1132" s="104"/>
      <c r="I1132" s="104"/>
      <c r="J1132" s="104"/>
    </row>
    <row r="1133" spans="4:10" ht="35.1" customHeight="1">
      <c r="D1133" s="104"/>
      <c r="E1133" s="201"/>
      <c r="F1133" s="104"/>
      <c r="G1133" s="104"/>
      <c r="H1133" s="104"/>
      <c r="I1133" s="104"/>
      <c r="J1133" s="104"/>
    </row>
    <row r="1134" spans="4:10" ht="35.1" customHeight="1">
      <c r="D1134" s="104"/>
      <c r="E1134" s="201"/>
      <c r="F1134" s="104"/>
      <c r="G1134" s="104"/>
      <c r="H1134" s="104"/>
      <c r="I1134" s="104"/>
      <c r="J1134" s="104"/>
    </row>
    <row r="1135" spans="4:10" ht="35.1" customHeight="1">
      <c r="D1135" s="104"/>
      <c r="E1135" s="201"/>
      <c r="F1135" s="104"/>
      <c r="G1135" s="104"/>
      <c r="H1135" s="104"/>
      <c r="I1135" s="104"/>
      <c r="J1135" s="104"/>
    </row>
    <row r="1136" spans="4:10" ht="35.1" customHeight="1">
      <c r="D1136" s="104"/>
      <c r="E1136" s="201"/>
      <c r="F1136" s="104"/>
      <c r="G1136" s="104"/>
      <c r="H1136" s="104"/>
      <c r="I1136" s="104"/>
      <c r="J1136" s="104"/>
    </row>
    <row r="1137" spans="4:10" ht="35.1" customHeight="1">
      <c r="D1137" s="104"/>
      <c r="E1137" s="201"/>
      <c r="F1137" s="104"/>
      <c r="G1137" s="104"/>
      <c r="H1137" s="104"/>
      <c r="I1137" s="104"/>
      <c r="J1137" s="104"/>
    </row>
    <row r="1138" spans="4:10" ht="35.1" customHeight="1">
      <c r="D1138" s="104"/>
      <c r="E1138" s="201"/>
      <c r="F1138" s="104"/>
      <c r="G1138" s="104"/>
      <c r="H1138" s="104"/>
      <c r="I1138" s="104"/>
      <c r="J1138" s="104"/>
    </row>
    <row r="1139" spans="4:10" ht="35.1" customHeight="1">
      <c r="D1139" s="104"/>
      <c r="E1139" s="201"/>
      <c r="F1139" s="104"/>
      <c r="G1139" s="104"/>
      <c r="H1139" s="104"/>
      <c r="I1139" s="104"/>
      <c r="J1139" s="104"/>
    </row>
    <row r="1140" spans="4:10" ht="35.1" customHeight="1">
      <c r="D1140" s="104"/>
      <c r="E1140" s="201"/>
      <c r="F1140" s="104"/>
      <c r="G1140" s="104"/>
      <c r="H1140" s="104"/>
      <c r="I1140" s="104"/>
      <c r="J1140" s="104"/>
    </row>
    <row r="1141" spans="4:10" ht="35.1" customHeight="1">
      <c r="D1141" s="104"/>
      <c r="E1141" s="201"/>
      <c r="F1141" s="104"/>
      <c r="G1141" s="104"/>
      <c r="H1141" s="104"/>
      <c r="I1141" s="104"/>
      <c r="J1141" s="104"/>
    </row>
    <row r="1142" spans="4:10" ht="35.1" customHeight="1">
      <c r="D1142" s="104"/>
      <c r="E1142" s="201"/>
      <c r="F1142" s="104"/>
      <c r="G1142" s="104"/>
      <c r="H1142" s="104"/>
      <c r="I1142" s="104"/>
      <c r="J1142" s="104"/>
    </row>
    <row r="1143" spans="4:10" ht="35.1" customHeight="1">
      <c r="D1143" s="104"/>
      <c r="E1143" s="201"/>
      <c r="F1143" s="104"/>
      <c r="G1143" s="104"/>
      <c r="H1143" s="104"/>
      <c r="I1143" s="104"/>
      <c r="J1143" s="104"/>
    </row>
    <row r="1144" spans="4:10" ht="35.1" customHeight="1">
      <c r="D1144" s="104"/>
      <c r="E1144" s="201"/>
      <c r="F1144" s="104"/>
      <c r="G1144" s="104"/>
      <c r="H1144" s="104"/>
      <c r="I1144" s="104"/>
      <c r="J1144" s="104"/>
    </row>
    <row r="1145" spans="4:10" ht="35.1" customHeight="1">
      <c r="D1145" s="104"/>
      <c r="E1145" s="201"/>
      <c r="F1145" s="104"/>
      <c r="G1145" s="104"/>
      <c r="H1145" s="104"/>
      <c r="I1145" s="104"/>
      <c r="J1145" s="104"/>
    </row>
    <row r="1146" spans="4:10" ht="35.1" customHeight="1">
      <c r="D1146" s="104"/>
      <c r="E1146" s="201"/>
      <c r="F1146" s="104"/>
      <c r="G1146" s="104"/>
      <c r="H1146" s="104"/>
      <c r="I1146" s="104"/>
      <c r="J1146" s="104"/>
    </row>
    <row r="1147" spans="4:10" ht="35.1" customHeight="1">
      <c r="D1147" s="104"/>
      <c r="E1147" s="201"/>
      <c r="F1147" s="104"/>
      <c r="G1147" s="104"/>
      <c r="H1147" s="104"/>
      <c r="I1147" s="104"/>
      <c r="J1147" s="104"/>
    </row>
    <row r="1148" spans="4:10" ht="35.1" customHeight="1">
      <c r="D1148" s="104"/>
      <c r="E1148" s="201"/>
      <c r="F1148" s="104"/>
      <c r="G1148" s="104"/>
      <c r="H1148" s="104"/>
      <c r="I1148" s="104"/>
      <c r="J1148" s="104"/>
    </row>
    <row r="1149" spans="4:10" ht="35.1" customHeight="1">
      <c r="D1149" s="104"/>
      <c r="E1149" s="201"/>
      <c r="F1149" s="104"/>
      <c r="G1149" s="104"/>
      <c r="H1149" s="104"/>
      <c r="I1149" s="104"/>
      <c r="J1149" s="104"/>
    </row>
    <row r="1150" spans="4:10" ht="35.1" customHeight="1">
      <c r="D1150" s="104"/>
      <c r="E1150" s="201"/>
      <c r="F1150" s="104"/>
      <c r="G1150" s="104"/>
      <c r="H1150" s="104"/>
      <c r="I1150" s="104"/>
      <c r="J1150" s="104"/>
    </row>
    <row r="1151" spans="4:10" ht="35.1" customHeight="1">
      <c r="D1151" s="104"/>
      <c r="E1151" s="201"/>
      <c r="F1151" s="104"/>
      <c r="G1151" s="104"/>
      <c r="H1151" s="104"/>
      <c r="I1151" s="104"/>
      <c r="J1151" s="104"/>
    </row>
    <row r="1152" spans="4:10" ht="35.1" customHeight="1">
      <c r="D1152" s="104"/>
      <c r="E1152" s="201"/>
      <c r="F1152" s="104"/>
      <c r="G1152" s="104"/>
      <c r="H1152" s="104"/>
      <c r="I1152" s="104"/>
      <c r="J1152" s="104"/>
    </row>
    <row r="1153" spans="4:10" ht="35.1" customHeight="1">
      <c r="D1153" s="104"/>
      <c r="E1153" s="201"/>
      <c r="F1153" s="104"/>
      <c r="G1153" s="104"/>
      <c r="H1153" s="104"/>
      <c r="I1153" s="104"/>
      <c r="J1153" s="104"/>
    </row>
    <row r="1154" spans="4:10" ht="35.1" customHeight="1">
      <c r="D1154" s="104"/>
      <c r="E1154" s="201"/>
      <c r="F1154" s="104"/>
      <c r="G1154" s="104"/>
      <c r="H1154" s="104"/>
      <c r="I1154" s="104"/>
      <c r="J1154" s="104"/>
    </row>
    <row r="1155" spans="4:10" ht="35.1" customHeight="1">
      <c r="D1155" s="104"/>
      <c r="E1155" s="201"/>
      <c r="F1155" s="104"/>
      <c r="G1155" s="104"/>
      <c r="H1155" s="104"/>
      <c r="I1155" s="104"/>
      <c r="J1155" s="104"/>
    </row>
    <row r="1156" spans="4:10" ht="35.1" customHeight="1">
      <c r="D1156" s="104"/>
      <c r="E1156" s="201"/>
      <c r="F1156" s="104"/>
      <c r="G1156" s="104"/>
      <c r="H1156" s="104"/>
      <c r="I1156" s="104"/>
      <c r="J1156" s="104"/>
    </row>
    <row r="1157" spans="4:10" ht="35.1" customHeight="1">
      <c r="D1157" s="104"/>
      <c r="E1157" s="201"/>
      <c r="F1157" s="104"/>
      <c r="G1157" s="104"/>
      <c r="H1157" s="104"/>
      <c r="I1157" s="104"/>
      <c r="J1157" s="104"/>
    </row>
    <row r="1158" spans="4:10" ht="35.1" customHeight="1">
      <c r="D1158" s="104"/>
      <c r="E1158" s="201"/>
      <c r="F1158" s="104"/>
      <c r="G1158" s="104"/>
      <c r="H1158" s="104"/>
      <c r="I1158" s="104"/>
      <c r="J1158" s="104"/>
    </row>
    <row r="1159" spans="4:10" ht="35.1" customHeight="1">
      <c r="D1159" s="104"/>
      <c r="E1159" s="201"/>
      <c r="F1159" s="104"/>
      <c r="G1159" s="104"/>
      <c r="H1159" s="104"/>
      <c r="I1159" s="104"/>
      <c r="J1159" s="104"/>
    </row>
    <row r="1160" spans="4:10" ht="35.1" customHeight="1">
      <c r="D1160" s="104"/>
      <c r="E1160" s="201"/>
      <c r="F1160" s="104"/>
      <c r="G1160" s="104"/>
      <c r="H1160" s="104"/>
      <c r="I1160" s="104"/>
      <c r="J1160" s="104"/>
    </row>
    <row r="1161" spans="4:10" ht="35.1" customHeight="1">
      <c r="D1161" s="104"/>
      <c r="E1161" s="201"/>
      <c r="F1161" s="104"/>
      <c r="G1161" s="104"/>
      <c r="H1161" s="104"/>
      <c r="I1161" s="104"/>
      <c r="J1161" s="104"/>
    </row>
    <row r="1162" spans="4:10" ht="35.1" customHeight="1">
      <c r="D1162" s="104"/>
      <c r="E1162" s="201"/>
      <c r="F1162" s="104"/>
      <c r="G1162" s="104"/>
      <c r="H1162" s="104"/>
      <c r="I1162" s="104"/>
      <c r="J1162" s="104"/>
    </row>
    <row r="1163" spans="4:10" ht="35.1" customHeight="1">
      <c r="D1163" s="104"/>
      <c r="E1163" s="201"/>
      <c r="F1163" s="104"/>
      <c r="G1163" s="104"/>
      <c r="H1163" s="104"/>
      <c r="I1163" s="104"/>
      <c r="J1163" s="104"/>
    </row>
    <row r="1164" spans="4:10" ht="35.1" customHeight="1">
      <c r="D1164" s="104"/>
      <c r="E1164" s="201"/>
      <c r="F1164" s="104"/>
      <c r="G1164" s="104"/>
      <c r="H1164" s="104"/>
      <c r="I1164" s="104"/>
      <c r="J1164" s="104"/>
    </row>
    <row r="1165" spans="4:10" ht="35.1" customHeight="1">
      <c r="D1165" s="104"/>
      <c r="E1165" s="201"/>
      <c r="F1165" s="104"/>
      <c r="G1165" s="104"/>
      <c r="H1165" s="104"/>
      <c r="I1165" s="104"/>
      <c r="J1165" s="104"/>
    </row>
    <row r="1166" spans="4:10" ht="35.1" customHeight="1">
      <c r="D1166" s="104"/>
      <c r="E1166" s="201"/>
      <c r="F1166" s="104"/>
      <c r="G1166" s="104"/>
      <c r="H1166" s="104"/>
      <c r="I1166" s="104"/>
      <c r="J1166" s="104"/>
    </row>
    <row r="1167" spans="4:10" ht="35.1" customHeight="1">
      <c r="D1167" s="104"/>
      <c r="E1167" s="201"/>
      <c r="F1167" s="104"/>
      <c r="G1167" s="104"/>
      <c r="H1167" s="104"/>
      <c r="I1167" s="104"/>
      <c r="J1167" s="104"/>
    </row>
    <row r="1168" spans="4:10" ht="35.1" customHeight="1">
      <c r="D1168" s="104"/>
      <c r="E1168" s="201"/>
      <c r="F1168" s="104"/>
      <c r="G1168" s="104"/>
      <c r="H1168" s="104"/>
      <c r="I1168" s="104"/>
      <c r="J1168" s="104"/>
    </row>
    <row r="1169" spans="4:10" ht="35.1" customHeight="1">
      <c r="D1169" s="104"/>
      <c r="E1169" s="201"/>
      <c r="F1169" s="104"/>
      <c r="G1169" s="104"/>
      <c r="H1169" s="104"/>
      <c r="I1169" s="104"/>
      <c r="J1169" s="104"/>
    </row>
    <row r="1170" spans="4:10" ht="35.1" customHeight="1">
      <c r="D1170" s="104"/>
      <c r="E1170" s="201"/>
      <c r="F1170" s="104"/>
      <c r="G1170" s="104"/>
      <c r="H1170" s="104"/>
      <c r="I1170" s="104"/>
      <c r="J1170" s="104"/>
    </row>
    <row r="1171" spans="4:10" ht="35.1" customHeight="1">
      <c r="D1171" s="104"/>
      <c r="E1171" s="201"/>
      <c r="F1171" s="104"/>
      <c r="G1171" s="104"/>
      <c r="H1171" s="104"/>
      <c r="I1171" s="104"/>
      <c r="J1171" s="104"/>
    </row>
    <row r="1172" spans="4:10" ht="35.1" customHeight="1">
      <c r="D1172" s="104"/>
      <c r="E1172" s="201"/>
      <c r="F1172" s="104"/>
      <c r="G1172" s="104"/>
      <c r="H1172" s="104"/>
      <c r="I1172" s="104"/>
      <c r="J1172" s="104"/>
    </row>
    <row r="1173" spans="4:10" ht="35.1" customHeight="1">
      <c r="D1173" s="104"/>
      <c r="E1173" s="201"/>
      <c r="F1173" s="104"/>
      <c r="G1173" s="104"/>
      <c r="H1173" s="104"/>
      <c r="I1173" s="104"/>
      <c r="J1173" s="104"/>
    </row>
    <row r="1174" spans="4:10" ht="35.1" customHeight="1">
      <c r="D1174" s="104"/>
      <c r="E1174" s="201"/>
      <c r="F1174" s="104"/>
      <c r="G1174" s="104"/>
      <c r="H1174" s="104"/>
      <c r="I1174" s="104"/>
      <c r="J1174" s="104"/>
    </row>
    <row r="1175" spans="4:10" ht="35.1" customHeight="1">
      <c r="D1175" s="104"/>
      <c r="E1175" s="201"/>
      <c r="F1175" s="104"/>
      <c r="G1175" s="104"/>
      <c r="H1175" s="104"/>
      <c r="I1175" s="104"/>
      <c r="J1175" s="104"/>
    </row>
    <row r="1176" spans="4:10" ht="35.1" customHeight="1">
      <c r="D1176" s="104"/>
      <c r="E1176" s="201"/>
      <c r="F1176" s="104"/>
      <c r="G1176" s="104"/>
      <c r="H1176" s="104"/>
      <c r="I1176" s="104"/>
      <c r="J1176" s="104"/>
    </row>
    <row r="1177" spans="4:10" ht="35.1" customHeight="1">
      <c r="D1177" s="104"/>
      <c r="E1177" s="201"/>
      <c r="F1177" s="104"/>
      <c r="G1177" s="104"/>
      <c r="H1177" s="104"/>
      <c r="I1177" s="104"/>
      <c r="J1177" s="104"/>
    </row>
    <row r="1178" spans="4:10" ht="35.1" customHeight="1">
      <c r="D1178" s="104"/>
      <c r="E1178" s="201"/>
      <c r="F1178" s="104"/>
      <c r="G1178" s="104"/>
      <c r="H1178" s="104"/>
      <c r="I1178" s="104"/>
      <c r="J1178" s="104"/>
    </row>
    <row r="1179" spans="4:10" ht="35.1" customHeight="1">
      <c r="D1179" s="104"/>
      <c r="E1179" s="201"/>
      <c r="F1179" s="104"/>
      <c r="G1179" s="104"/>
      <c r="H1179" s="104"/>
      <c r="I1179" s="104"/>
      <c r="J1179" s="104"/>
    </row>
    <row r="1180" spans="4:10" ht="35.1" customHeight="1">
      <c r="D1180" s="104"/>
      <c r="E1180" s="201"/>
      <c r="F1180" s="104"/>
      <c r="G1180" s="104"/>
      <c r="H1180" s="104"/>
      <c r="I1180" s="104"/>
      <c r="J1180" s="104"/>
    </row>
    <row r="1181" spans="4:10" ht="35.1" customHeight="1">
      <c r="D1181" s="104"/>
      <c r="E1181" s="201"/>
      <c r="F1181" s="104"/>
      <c r="G1181" s="104"/>
      <c r="H1181" s="104"/>
      <c r="I1181" s="104"/>
      <c r="J1181" s="104"/>
    </row>
    <row r="1182" spans="4:10" ht="35.1" customHeight="1">
      <c r="D1182" s="104"/>
      <c r="E1182" s="201"/>
      <c r="F1182" s="104"/>
      <c r="G1182" s="104"/>
      <c r="H1182" s="104"/>
      <c r="I1182" s="104"/>
      <c r="J1182" s="104"/>
    </row>
    <row r="1183" spans="4:10" ht="35.1" customHeight="1">
      <c r="D1183" s="104"/>
      <c r="E1183" s="201"/>
      <c r="F1183" s="104"/>
      <c r="G1183" s="104"/>
      <c r="H1183" s="104"/>
      <c r="I1183" s="104"/>
      <c r="J1183" s="104"/>
    </row>
    <row r="1184" spans="4:10" ht="35.1" customHeight="1">
      <c r="D1184" s="104"/>
      <c r="E1184" s="201"/>
      <c r="F1184" s="104"/>
      <c r="G1184" s="104"/>
      <c r="H1184" s="104"/>
      <c r="I1184" s="104"/>
      <c r="J1184" s="104"/>
    </row>
    <row r="1185" spans="4:10" ht="35.1" customHeight="1">
      <c r="D1185" s="104"/>
      <c r="E1185" s="201"/>
      <c r="F1185" s="104"/>
      <c r="G1185" s="104"/>
      <c r="H1185" s="104"/>
      <c r="I1185" s="104"/>
      <c r="J1185" s="104"/>
    </row>
    <row r="1186" spans="4:10" ht="35.1" customHeight="1">
      <c r="D1186" s="104"/>
      <c r="E1186" s="201"/>
      <c r="F1186" s="104"/>
      <c r="G1186" s="104"/>
      <c r="H1186" s="104"/>
      <c r="I1186" s="104"/>
      <c r="J1186" s="104"/>
    </row>
    <row r="1187" spans="4:10" ht="35.1" customHeight="1">
      <c r="D1187" s="104"/>
      <c r="E1187" s="201"/>
      <c r="F1187" s="104"/>
      <c r="G1187" s="104"/>
      <c r="H1187" s="104"/>
      <c r="I1187" s="104"/>
      <c r="J1187" s="104"/>
    </row>
    <row r="1188" spans="4:10" ht="35.1" customHeight="1">
      <c r="D1188" s="104"/>
      <c r="E1188" s="201"/>
      <c r="F1188" s="104"/>
      <c r="G1188" s="104"/>
      <c r="H1188" s="104"/>
      <c r="I1188" s="104"/>
      <c r="J1188" s="104"/>
    </row>
    <row r="1189" spans="4:10" ht="35.1" customHeight="1">
      <c r="D1189" s="104"/>
      <c r="E1189" s="201"/>
      <c r="F1189" s="104"/>
      <c r="G1189" s="104"/>
      <c r="H1189" s="104"/>
      <c r="I1189" s="104"/>
      <c r="J1189" s="104"/>
    </row>
    <row r="1190" spans="4:10" ht="35.1" customHeight="1">
      <c r="D1190" s="104"/>
      <c r="E1190" s="201"/>
      <c r="F1190" s="104"/>
      <c r="G1190" s="104"/>
      <c r="H1190" s="104"/>
      <c r="I1190" s="104"/>
      <c r="J1190" s="104"/>
    </row>
    <row r="1191" spans="4:10" ht="35.1" customHeight="1">
      <c r="D1191" s="104"/>
      <c r="E1191" s="201"/>
      <c r="F1191" s="104"/>
      <c r="G1191" s="104"/>
      <c r="H1191" s="104"/>
      <c r="I1191" s="104"/>
      <c r="J1191" s="104"/>
    </row>
    <row r="1192" spans="4:10" ht="35.1" customHeight="1">
      <c r="D1192" s="104"/>
      <c r="E1192" s="201"/>
      <c r="F1192" s="104"/>
      <c r="G1192" s="104"/>
      <c r="H1192" s="104"/>
      <c r="I1192" s="104"/>
      <c r="J1192" s="104"/>
    </row>
    <row r="1193" spans="4:10" ht="35.1" customHeight="1">
      <c r="D1193" s="104"/>
      <c r="E1193" s="201"/>
      <c r="F1193" s="104"/>
      <c r="G1193" s="104"/>
      <c r="H1193" s="104"/>
      <c r="I1193" s="104"/>
      <c r="J1193" s="104"/>
    </row>
    <row r="1194" spans="4:10" ht="35.1" customHeight="1">
      <c r="D1194" s="104"/>
      <c r="E1194" s="201"/>
      <c r="F1194" s="104"/>
      <c r="G1194" s="104"/>
      <c r="H1194" s="104"/>
      <c r="I1194" s="104"/>
      <c r="J1194" s="104"/>
    </row>
    <row r="1195" spans="4:10" ht="35.1" customHeight="1">
      <c r="D1195" s="104"/>
      <c r="E1195" s="201"/>
      <c r="F1195" s="104"/>
      <c r="G1195" s="104"/>
      <c r="H1195" s="104"/>
      <c r="I1195" s="104"/>
      <c r="J1195" s="104"/>
    </row>
    <row r="1196" spans="4:10" ht="35.1" customHeight="1">
      <c r="D1196" s="104"/>
      <c r="E1196" s="201"/>
      <c r="F1196" s="104"/>
      <c r="G1196" s="104"/>
      <c r="H1196" s="104"/>
      <c r="I1196" s="104"/>
      <c r="J1196" s="104"/>
    </row>
    <row r="1197" spans="4:10" ht="35.1" customHeight="1">
      <c r="D1197" s="104"/>
      <c r="E1197" s="201"/>
      <c r="F1197" s="104"/>
      <c r="G1197" s="104"/>
      <c r="H1197" s="104"/>
      <c r="I1197" s="104"/>
      <c r="J1197" s="104"/>
    </row>
    <row r="1198" spans="4:10" ht="35.1" customHeight="1">
      <c r="D1198" s="104"/>
      <c r="E1198" s="201"/>
      <c r="F1198" s="104"/>
      <c r="G1198" s="104"/>
      <c r="H1198" s="104"/>
      <c r="I1198" s="104"/>
      <c r="J1198" s="104"/>
    </row>
    <row r="1199" spans="4:10" ht="35.1" customHeight="1">
      <c r="D1199" s="104"/>
      <c r="E1199" s="201"/>
      <c r="F1199" s="104"/>
      <c r="G1199" s="104"/>
      <c r="H1199" s="104"/>
      <c r="I1199" s="104"/>
      <c r="J1199" s="104"/>
    </row>
    <row r="1200" spans="4:10" ht="35.1" customHeight="1">
      <c r="D1200" s="104"/>
      <c r="E1200" s="201"/>
      <c r="F1200" s="104"/>
      <c r="G1200" s="104"/>
      <c r="H1200" s="104"/>
      <c r="I1200" s="104"/>
      <c r="J1200" s="104"/>
    </row>
    <row r="1201" spans="4:10" ht="35.1" customHeight="1">
      <c r="D1201" s="104"/>
      <c r="E1201" s="201"/>
      <c r="F1201" s="104"/>
      <c r="G1201" s="104"/>
      <c r="H1201" s="104"/>
      <c r="I1201" s="104"/>
      <c r="J1201" s="104"/>
    </row>
    <row r="1202" spans="4:10" ht="35.1" customHeight="1">
      <c r="D1202" s="104"/>
      <c r="E1202" s="201"/>
      <c r="F1202" s="104"/>
      <c r="G1202" s="104"/>
      <c r="H1202" s="104"/>
      <c r="I1202" s="104"/>
      <c r="J1202" s="104"/>
    </row>
    <row r="1203" spans="4:10" ht="35.1" customHeight="1">
      <c r="D1203" s="104"/>
      <c r="E1203" s="201"/>
      <c r="F1203" s="104"/>
      <c r="G1203" s="104"/>
      <c r="H1203" s="104"/>
      <c r="I1203" s="104"/>
      <c r="J1203" s="104"/>
    </row>
    <row r="1204" spans="4:10" ht="35.1" customHeight="1">
      <c r="D1204" s="104"/>
      <c r="E1204" s="201"/>
      <c r="F1204" s="104"/>
      <c r="G1204" s="104"/>
      <c r="H1204" s="104"/>
      <c r="I1204" s="104"/>
      <c r="J1204" s="104"/>
    </row>
    <row r="1205" spans="4:10" ht="35.1" customHeight="1">
      <c r="D1205" s="104"/>
      <c r="E1205" s="201"/>
      <c r="F1205" s="104"/>
      <c r="G1205" s="104"/>
      <c r="H1205" s="104"/>
      <c r="I1205" s="104"/>
      <c r="J1205" s="104"/>
    </row>
    <row r="1206" spans="4:10" ht="35.1" customHeight="1">
      <c r="D1206" s="104"/>
      <c r="E1206" s="201"/>
      <c r="F1206" s="104"/>
      <c r="G1206" s="104"/>
      <c r="H1206" s="104"/>
      <c r="I1206" s="104"/>
      <c r="J1206" s="104"/>
    </row>
    <row r="1207" spans="4:10" ht="35.1" customHeight="1">
      <c r="D1207" s="104"/>
      <c r="E1207" s="201"/>
      <c r="F1207" s="104"/>
      <c r="G1207" s="104"/>
      <c r="H1207" s="104"/>
      <c r="I1207" s="104"/>
      <c r="J1207" s="104"/>
    </row>
    <row r="1208" spans="4:10" ht="35.1" customHeight="1">
      <c r="D1208" s="104"/>
      <c r="E1208" s="201"/>
      <c r="F1208" s="104"/>
      <c r="G1208" s="104"/>
      <c r="H1208" s="104"/>
      <c r="I1208" s="104"/>
      <c r="J1208" s="104"/>
    </row>
    <row r="1209" spans="4:10" ht="35.1" customHeight="1">
      <c r="D1209" s="104"/>
      <c r="E1209" s="201"/>
      <c r="F1209" s="104"/>
      <c r="G1209" s="104"/>
      <c r="H1209" s="104"/>
      <c r="I1209" s="104"/>
      <c r="J1209" s="104"/>
    </row>
    <row r="1210" spans="4:10" ht="35.1" customHeight="1">
      <c r="D1210" s="104"/>
      <c r="E1210" s="201"/>
      <c r="F1210" s="104"/>
      <c r="G1210" s="104"/>
      <c r="H1210" s="104"/>
      <c r="I1210" s="104"/>
      <c r="J1210" s="104"/>
    </row>
    <row r="1211" spans="4:10" ht="35.1" customHeight="1">
      <c r="D1211" s="104"/>
      <c r="E1211" s="201"/>
      <c r="F1211" s="104"/>
      <c r="G1211" s="104"/>
      <c r="H1211" s="104"/>
      <c r="I1211" s="104"/>
      <c r="J1211" s="104"/>
    </row>
    <row r="1212" spans="4:10" ht="35.1" customHeight="1">
      <c r="D1212" s="104"/>
      <c r="E1212" s="201"/>
      <c r="F1212" s="104"/>
      <c r="G1212" s="104"/>
      <c r="H1212" s="104"/>
      <c r="I1212" s="104"/>
      <c r="J1212" s="104"/>
    </row>
    <row r="1213" spans="4:10" ht="35.1" customHeight="1">
      <c r="D1213" s="104"/>
      <c r="E1213" s="201"/>
      <c r="F1213" s="104"/>
      <c r="G1213" s="104"/>
      <c r="H1213" s="104"/>
      <c r="I1213" s="104"/>
      <c r="J1213" s="104"/>
    </row>
    <row r="1214" spans="4:10" ht="35.1" customHeight="1">
      <c r="D1214" s="104"/>
      <c r="E1214" s="201"/>
      <c r="F1214" s="104"/>
      <c r="G1214" s="104"/>
      <c r="H1214" s="104"/>
      <c r="I1214" s="104"/>
      <c r="J1214" s="104"/>
    </row>
    <row r="1215" spans="4:10" ht="35.1" customHeight="1">
      <c r="D1215" s="104"/>
      <c r="E1215" s="201"/>
      <c r="F1215" s="104"/>
      <c r="G1215" s="104"/>
      <c r="H1215" s="104"/>
      <c r="I1215" s="104"/>
      <c r="J1215" s="104"/>
    </row>
    <row r="1216" spans="4:10" ht="35.1" customHeight="1">
      <c r="D1216" s="104"/>
      <c r="E1216" s="201"/>
      <c r="F1216" s="104"/>
      <c r="G1216" s="104"/>
      <c r="H1216" s="104"/>
      <c r="I1216" s="104"/>
      <c r="J1216" s="104"/>
    </row>
    <row r="1217" spans="4:10" ht="35.1" customHeight="1">
      <c r="D1217" s="104"/>
      <c r="E1217" s="201"/>
      <c r="F1217" s="104"/>
      <c r="G1217" s="104"/>
      <c r="H1217" s="104"/>
      <c r="I1217" s="104"/>
      <c r="J1217" s="104"/>
    </row>
    <row r="1218" spans="4:10" ht="35.1" customHeight="1">
      <c r="D1218" s="104"/>
      <c r="E1218" s="201"/>
      <c r="F1218" s="104"/>
      <c r="G1218" s="104"/>
      <c r="H1218" s="104"/>
      <c r="I1218" s="104"/>
      <c r="J1218" s="104"/>
    </row>
    <row r="1219" spans="4:10" ht="35.1" customHeight="1">
      <c r="D1219" s="104"/>
      <c r="E1219" s="201"/>
      <c r="F1219" s="104"/>
      <c r="G1219" s="104"/>
      <c r="H1219" s="104"/>
      <c r="I1219" s="104"/>
      <c r="J1219" s="104"/>
    </row>
    <row r="1220" spans="4:10" ht="35.1" customHeight="1">
      <c r="D1220" s="104"/>
      <c r="E1220" s="201"/>
      <c r="F1220" s="104"/>
      <c r="G1220" s="104"/>
      <c r="H1220" s="104"/>
      <c r="I1220" s="104"/>
      <c r="J1220" s="104"/>
    </row>
    <row r="1221" spans="4:10" ht="35.1" customHeight="1">
      <c r="D1221" s="104"/>
      <c r="E1221" s="201"/>
      <c r="F1221" s="104"/>
      <c r="G1221" s="104"/>
      <c r="H1221" s="104"/>
      <c r="I1221" s="104"/>
      <c r="J1221" s="104"/>
    </row>
    <row r="1222" spans="4:10" ht="35.1" customHeight="1">
      <c r="D1222" s="104"/>
      <c r="E1222" s="201"/>
      <c r="F1222" s="104"/>
      <c r="G1222" s="104"/>
      <c r="H1222" s="104"/>
      <c r="I1222" s="104"/>
      <c r="J1222" s="104"/>
    </row>
    <row r="1223" spans="4:10" ht="35.1" customHeight="1">
      <c r="D1223" s="104"/>
      <c r="E1223" s="201"/>
      <c r="F1223" s="104"/>
      <c r="G1223" s="104"/>
      <c r="H1223" s="104"/>
      <c r="I1223" s="104"/>
      <c r="J1223" s="104"/>
    </row>
    <row r="1224" spans="4:10" ht="35.1" customHeight="1">
      <c r="D1224" s="104"/>
      <c r="E1224" s="201"/>
      <c r="F1224" s="104"/>
      <c r="G1224" s="104"/>
      <c r="H1224" s="104"/>
      <c r="I1224" s="104"/>
      <c r="J1224" s="104"/>
    </row>
    <row r="1225" spans="4:10" ht="35.1" customHeight="1">
      <c r="D1225" s="104"/>
      <c r="E1225" s="201"/>
      <c r="F1225" s="104"/>
      <c r="G1225" s="104"/>
      <c r="H1225" s="104"/>
      <c r="I1225" s="104"/>
      <c r="J1225" s="104"/>
    </row>
    <row r="1226" spans="4:10" ht="35.1" customHeight="1">
      <c r="D1226" s="104"/>
      <c r="E1226" s="201"/>
      <c r="F1226" s="104"/>
      <c r="G1226" s="104"/>
      <c r="H1226" s="104"/>
      <c r="I1226" s="104"/>
      <c r="J1226" s="104"/>
    </row>
    <row r="1227" spans="4:10" ht="35.1" customHeight="1">
      <c r="D1227" s="104"/>
      <c r="E1227" s="201"/>
      <c r="F1227" s="104"/>
      <c r="G1227" s="104"/>
      <c r="H1227" s="104"/>
      <c r="I1227" s="104"/>
      <c r="J1227" s="104"/>
    </row>
    <row r="1228" spans="4:10" ht="35.1" customHeight="1">
      <c r="D1228" s="104"/>
      <c r="E1228" s="201"/>
      <c r="F1228" s="104"/>
      <c r="G1228" s="104"/>
      <c r="H1228" s="104"/>
      <c r="I1228" s="104"/>
      <c r="J1228" s="104"/>
    </row>
    <row r="1229" spans="4:10" ht="35.1" customHeight="1">
      <c r="D1229" s="104"/>
      <c r="E1229" s="201"/>
      <c r="F1229" s="104"/>
      <c r="G1229" s="104"/>
      <c r="H1229" s="104"/>
      <c r="I1229" s="104"/>
      <c r="J1229" s="104"/>
    </row>
    <row r="1230" spans="4:10" ht="35.1" customHeight="1">
      <c r="D1230" s="104"/>
      <c r="E1230" s="201"/>
      <c r="F1230" s="104"/>
      <c r="G1230" s="104"/>
      <c r="H1230" s="104"/>
      <c r="I1230" s="104"/>
      <c r="J1230" s="104"/>
    </row>
    <row r="1231" spans="4:10" ht="35.1" customHeight="1">
      <c r="D1231" s="104"/>
      <c r="E1231" s="201"/>
      <c r="F1231" s="104"/>
      <c r="G1231" s="104"/>
      <c r="H1231" s="104"/>
      <c r="I1231" s="104"/>
      <c r="J1231" s="104"/>
    </row>
    <row r="1232" spans="4:10" ht="35.1" customHeight="1">
      <c r="D1232" s="104"/>
      <c r="E1232" s="201"/>
      <c r="F1232" s="104"/>
      <c r="G1232" s="104"/>
      <c r="H1232" s="104"/>
      <c r="I1232" s="104"/>
      <c r="J1232" s="104"/>
    </row>
    <row r="1233" spans="4:10" ht="35.1" customHeight="1">
      <c r="D1233" s="104"/>
      <c r="E1233" s="201"/>
      <c r="F1233" s="104"/>
      <c r="G1233" s="104"/>
      <c r="H1233" s="104"/>
      <c r="I1233" s="104"/>
      <c r="J1233" s="104"/>
    </row>
    <row r="1234" spans="4:10" ht="35.1" customHeight="1">
      <c r="D1234" s="104"/>
      <c r="E1234" s="201"/>
      <c r="F1234" s="104"/>
      <c r="G1234" s="104"/>
      <c r="H1234" s="104"/>
      <c r="I1234" s="104"/>
      <c r="J1234" s="104"/>
    </row>
    <row r="1235" spans="4:10" ht="35.1" customHeight="1">
      <c r="D1235" s="104"/>
      <c r="E1235" s="201"/>
      <c r="F1235" s="104"/>
      <c r="G1235" s="104"/>
      <c r="H1235" s="104"/>
      <c r="I1235" s="104"/>
      <c r="J1235" s="104"/>
    </row>
    <row r="1236" spans="4:10" ht="35.1" customHeight="1">
      <c r="D1236" s="104"/>
      <c r="E1236" s="201"/>
      <c r="F1236" s="104"/>
      <c r="G1236" s="104"/>
      <c r="H1236" s="104"/>
      <c r="I1236" s="104"/>
      <c r="J1236" s="104"/>
    </row>
    <row r="1237" spans="4:10" ht="35.1" customHeight="1">
      <c r="D1237" s="104"/>
      <c r="E1237" s="201"/>
      <c r="F1237" s="104"/>
      <c r="G1237" s="104"/>
      <c r="H1237" s="104"/>
      <c r="I1237" s="104"/>
      <c r="J1237" s="104"/>
    </row>
    <row r="1238" spans="4:10" ht="35.1" customHeight="1">
      <c r="D1238" s="104"/>
      <c r="E1238" s="201"/>
      <c r="F1238" s="104"/>
      <c r="G1238" s="104"/>
      <c r="H1238" s="104"/>
      <c r="I1238" s="104"/>
      <c r="J1238" s="104"/>
    </row>
    <row r="1239" spans="4:10" ht="35.1" customHeight="1">
      <c r="D1239" s="104"/>
      <c r="E1239" s="201"/>
      <c r="F1239" s="104"/>
      <c r="G1239" s="104"/>
      <c r="H1239" s="104"/>
      <c r="I1239" s="104"/>
      <c r="J1239" s="104"/>
    </row>
    <row r="1240" spans="4:10" ht="35.1" customHeight="1">
      <c r="D1240" s="104"/>
      <c r="E1240" s="201"/>
      <c r="F1240" s="104"/>
      <c r="G1240" s="104"/>
      <c r="H1240" s="104"/>
      <c r="I1240" s="104"/>
      <c r="J1240" s="104"/>
    </row>
    <row r="1241" spans="4:10" ht="35.1" customHeight="1">
      <c r="D1241" s="104"/>
      <c r="E1241" s="201"/>
      <c r="F1241" s="104"/>
      <c r="G1241" s="104"/>
      <c r="H1241" s="104"/>
      <c r="I1241" s="104"/>
      <c r="J1241" s="104"/>
    </row>
    <row r="1242" spans="4:10" ht="35.1" customHeight="1">
      <c r="D1242" s="104"/>
      <c r="E1242" s="201"/>
      <c r="F1242" s="104"/>
      <c r="G1242" s="104"/>
      <c r="H1242" s="104"/>
      <c r="I1242" s="104"/>
      <c r="J1242" s="104"/>
    </row>
    <row r="1243" spans="4:10" ht="35.1" customHeight="1">
      <c r="D1243" s="104"/>
      <c r="E1243" s="201"/>
      <c r="F1243" s="104"/>
      <c r="G1243" s="104"/>
      <c r="H1243" s="104"/>
      <c r="I1243" s="104"/>
      <c r="J1243" s="104"/>
    </row>
    <row r="1244" spans="4:10" ht="35.1" customHeight="1">
      <c r="D1244" s="104"/>
      <c r="E1244" s="201"/>
      <c r="F1244" s="104"/>
      <c r="G1244" s="104"/>
      <c r="H1244" s="104"/>
      <c r="I1244" s="104"/>
      <c r="J1244" s="104"/>
    </row>
    <row r="1245" spans="4:10" ht="35.1" customHeight="1">
      <c r="D1245" s="104"/>
      <c r="E1245" s="201"/>
      <c r="F1245" s="104"/>
      <c r="G1245" s="104"/>
      <c r="H1245" s="104"/>
      <c r="I1245" s="104"/>
      <c r="J1245" s="104"/>
    </row>
    <row r="1246" spans="4:10" ht="35.1" customHeight="1">
      <c r="D1246" s="104"/>
      <c r="E1246" s="201"/>
      <c r="F1246" s="104"/>
      <c r="G1246" s="104"/>
      <c r="H1246" s="104"/>
      <c r="I1246" s="104"/>
      <c r="J1246" s="104"/>
    </row>
    <row r="1247" spans="4:10" ht="35.1" customHeight="1">
      <c r="D1247" s="104"/>
      <c r="E1247" s="201"/>
      <c r="F1247" s="104"/>
      <c r="G1247" s="104"/>
      <c r="H1247" s="104"/>
      <c r="I1247" s="104"/>
      <c r="J1247" s="104"/>
    </row>
    <row r="1248" spans="4:10" ht="35.1" customHeight="1">
      <c r="D1248" s="104"/>
      <c r="E1248" s="201"/>
      <c r="F1248" s="104"/>
      <c r="G1248" s="104"/>
      <c r="H1248" s="104"/>
      <c r="I1248" s="104"/>
      <c r="J1248" s="104"/>
    </row>
    <row r="1249" spans="4:10" ht="35.1" customHeight="1">
      <c r="D1249" s="104"/>
      <c r="E1249" s="201"/>
      <c r="F1249" s="104"/>
      <c r="G1249" s="104"/>
      <c r="H1249" s="104"/>
      <c r="I1249" s="104"/>
      <c r="J1249" s="104"/>
    </row>
    <row r="1250" spans="4:10" ht="35.1" customHeight="1">
      <c r="D1250" s="104"/>
      <c r="E1250" s="201"/>
      <c r="F1250" s="104"/>
      <c r="G1250" s="104"/>
      <c r="H1250" s="104"/>
      <c r="I1250" s="104"/>
      <c r="J1250" s="104"/>
    </row>
    <row r="1251" spans="4:10" ht="35.1" customHeight="1">
      <c r="D1251" s="104"/>
      <c r="E1251" s="201"/>
      <c r="F1251" s="104"/>
      <c r="G1251" s="104"/>
      <c r="H1251" s="104"/>
      <c r="I1251" s="104"/>
      <c r="J1251" s="104"/>
    </row>
    <row r="1252" spans="4:10" ht="35.1" customHeight="1">
      <c r="D1252" s="104"/>
      <c r="E1252" s="201"/>
      <c r="F1252" s="104"/>
      <c r="G1252" s="104"/>
      <c r="H1252" s="104"/>
      <c r="I1252" s="104"/>
      <c r="J1252" s="104"/>
    </row>
    <row r="1253" spans="4:10" ht="35.1" customHeight="1">
      <c r="D1253" s="104"/>
      <c r="E1253" s="201"/>
      <c r="F1253" s="104"/>
      <c r="G1253" s="104"/>
      <c r="H1253" s="104"/>
      <c r="I1253" s="104"/>
      <c r="J1253" s="104"/>
    </row>
    <row r="1254" spans="4:10" ht="35.1" customHeight="1">
      <c r="D1254" s="104"/>
      <c r="E1254" s="201"/>
      <c r="F1254" s="104"/>
      <c r="G1254" s="104"/>
      <c r="H1254" s="104"/>
      <c r="I1254" s="104"/>
      <c r="J1254" s="104"/>
    </row>
    <row r="1255" spans="4:10" ht="35.1" customHeight="1">
      <c r="D1255" s="104"/>
      <c r="E1255" s="201"/>
      <c r="F1255" s="104"/>
      <c r="G1255" s="104"/>
      <c r="H1255" s="104"/>
      <c r="I1255" s="104"/>
      <c r="J1255" s="104"/>
    </row>
    <row r="1256" spans="4:10" ht="35.1" customHeight="1">
      <c r="D1256" s="104"/>
      <c r="E1256" s="201"/>
      <c r="F1256" s="104"/>
      <c r="G1256" s="104"/>
      <c r="H1256" s="104"/>
      <c r="I1256" s="104"/>
      <c r="J1256" s="104"/>
    </row>
    <row r="1257" spans="4:10" ht="35.1" customHeight="1">
      <c r="D1257" s="104"/>
      <c r="E1257" s="201"/>
      <c r="F1257" s="104"/>
      <c r="G1257" s="104"/>
      <c r="H1257" s="104"/>
      <c r="I1257" s="104"/>
      <c r="J1257" s="104"/>
    </row>
    <row r="1258" spans="4:10" ht="35.1" customHeight="1">
      <c r="D1258" s="104"/>
      <c r="E1258" s="201"/>
      <c r="F1258" s="104"/>
      <c r="G1258" s="104"/>
      <c r="H1258" s="104"/>
      <c r="I1258" s="104"/>
      <c r="J1258" s="104"/>
    </row>
    <row r="1259" spans="4:10" ht="35.1" customHeight="1">
      <c r="D1259" s="104"/>
      <c r="E1259" s="201"/>
      <c r="F1259" s="104"/>
      <c r="G1259" s="104"/>
      <c r="H1259" s="104"/>
      <c r="I1259" s="104"/>
      <c r="J1259" s="104"/>
    </row>
    <row r="1260" spans="4:10" ht="35.1" customHeight="1">
      <c r="D1260" s="104"/>
      <c r="E1260" s="201"/>
      <c r="F1260" s="104"/>
      <c r="G1260" s="104"/>
      <c r="H1260" s="104"/>
      <c r="I1260" s="104"/>
      <c r="J1260" s="104"/>
    </row>
    <row r="1261" spans="4:10" ht="35.1" customHeight="1">
      <c r="D1261" s="104"/>
      <c r="E1261" s="201"/>
      <c r="F1261" s="104"/>
      <c r="G1261" s="104"/>
      <c r="H1261" s="104"/>
      <c r="I1261" s="104"/>
      <c r="J1261" s="104"/>
    </row>
    <row r="1262" spans="4:10" ht="35.1" customHeight="1">
      <c r="D1262" s="104"/>
      <c r="E1262" s="201"/>
      <c r="F1262" s="104"/>
      <c r="G1262" s="104"/>
      <c r="H1262" s="104"/>
      <c r="I1262" s="104"/>
      <c r="J1262" s="104"/>
    </row>
    <row r="1263" spans="4:10" ht="35.1" customHeight="1">
      <c r="D1263" s="104"/>
      <c r="E1263" s="201"/>
      <c r="F1263" s="104"/>
      <c r="G1263" s="104"/>
      <c r="H1263" s="104"/>
      <c r="I1263" s="104"/>
      <c r="J1263" s="104"/>
    </row>
    <row r="1264" spans="4:10" ht="35.1" customHeight="1">
      <c r="D1264" s="104"/>
      <c r="E1264" s="201"/>
      <c r="F1264" s="104"/>
      <c r="G1264" s="104"/>
      <c r="H1264" s="104"/>
      <c r="I1264" s="104"/>
      <c r="J1264" s="104"/>
    </row>
    <row r="1265" spans="4:10" ht="35.1" customHeight="1">
      <c r="D1265" s="104"/>
      <c r="E1265" s="201"/>
      <c r="F1265" s="104"/>
      <c r="G1265" s="104"/>
      <c r="H1265" s="104"/>
      <c r="I1265" s="104"/>
      <c r="J1265" s="104"/>
    </row>
    <row r="1266" spans="4:10" ht="35.1" customHeight="1">
      <c r="D1266" s="104"/>
      <c r="E1266" s="201"/>
      <c r="F1266" s="104"/>
      <c r="G1266" s="104"/>
      <c r="H1266" s="104"/>
      <c r="I1266" s="104"/>
      <c r="J1266" s="104"/>
    </row>
    <row r="1267" spans="4:10" ht="35.1" customHeight="1">
      <c r="D1267" s="104"/>
      <c r="E1267" s="201"/>
      <c r="F1267" s="104"/>
      <c r="G1267" s="104"/>
      <c r="H1267" s="104"/>
      <c r="I1267" s="104"/>
      <c r="J1267" s="104"/>
    </row>
    <row r="1268" spans="4:10" ht="35.1" customHeight="1">
      <c r="D1268" s="104"/>
      <c r="E1268" s="201"/>
      <c r="F1268" s="104"/>
      <c r="G1268" s="104"/>
      <c r="H1268" s="104"/>
      <c r="I1268" s="104"/>
      <c r="J1268" s="104"/>
    </row>
    <row r="1269" spans="4:10" ht="35.1" customHeight="1">
      <c r="D1269" s="104"/>
      <c r="E1269" s="201"/>
      <c r="F1269" s="104"/>
      <c r="G1269" s="104"/>
      <c r="H1269" s="104"/>
      <c r="I1269" s="104"/>
      <c r="J1269" s="104"/>
    </row>
    <row r="1270" spans="4:10" ht="35.1" customHeight="1">
      <c r="D1270" s="104"/>
      <c r="E1270" s="201"/>
      <c r="F1270" s="104"/>
      <c r="G1270" s="104"/>
      <c r="H1270" s="104"/>
      <c r="I1270" s="104"/>
      <c r="J1270" s="104"/>
    </row>
    <row r="1271" spans="4:10" ht="35.1" customHeight="1">
      <c r="D1271" s="104"/>
      <c r="E1271" s="201"/>
      <c r="F1271" s="104"/>
      <c r="G1271" s="104"/>
      <c r="H1271" s="104"/>
      <c r="I1271" s="104"/>
      <c r="J1271" s="104"/>
    </row>
    <row r="1272" spans="4:10" ht="35.1" customHeight="1">
      <c r="D1272" s="104"/>
      <c r="E1272" s="201"/>
      <c r="F1272" s="104"/>
      <c r="G1272" s="104"/>
      <c r="H1272" s="104"/>
      <c r="I1272" s="104"/>
      <c r="J1272" s="104"/>
    </row>
    <row r="1273" spans="4:10" ht="35.1" customHeight="1">
      <c r="D1273" s="104"/>
      <c r="E1273" s="201"/>
      <c r="F1273" s="104"/>
      <c r="G1273" s="104"/>
      <c r="H1273" s="104"/>
      <c r="I1273" s="104"/>
      <c r="J1273" s="104"/>
    </row>
    <row r="1274" spans="4:10" ht="35.1" customHeight="1">
      <c r="D1274" s="104"/>
      <c r="E1274" s="201"/>
      <c r="F1274" s="104"/>
      <c r="G1274" s="104"/>
      <c r="H1274" s="104"/>
      <c r="I1274" s="104"/>
      <c r="J1274" s="104"/>
    </row>
    <row r="1275" spans="4:10" ht="35.1" customHeight="1">
      <c r="D1275" s="104"/>
      <c r="E1275" s="201"/>
      <c r="F1275" s="104"/>
      <c r="G1275" s="104"/>
      <c r="H1275" s="104"/>
      <c r="I1275" s="104"/>
      <c r="J1275" s="104"/>
    </row>
    <row r="1276" spans="4:10" ht="35.1" customHeight="1">
      <c r="D1276" s="104"/>
      <c r="E1276" s="201"/>
      <c r="F1276" s="104"/>
      <c r="G1276" s="104"/>
      <c r="H1276" s="104"/>
      <c r="I1276" s="104"/>
      <c r="J1276" s="104"/>
    </row>
    <row r="1277" spans="4:10" ht="35.1" customHeight="1">
      <c r="D1277" s="104"/>
      <c r="E1277" s="201"/>
      <c r="F1277" s="104"/>
      <c r="G1277" s="104"/>
      <c r="H1277" s="104"/>
      <c r="I1277" s="104"/>
      <c r="J1277" s="104"/>
    </row>
    <row r="1278" spans="4:10" ht="35.1" customHeight="1">
      <c r="D1278" s="104"/>
      <c r="E1278" s="201"/>
      <c r="F1278" s="104"/>
      <c r="G1278" s="104"/>
      <c r="H1278" s="104"/>
      <c r="I1278" s="104"/>
      <c r="J1278" s="104"/>
    </row>
    <row r="1279" spans="4:10" ht="35.1" customHeight="1">
      <c r="D1279" s="104"/>
      <c r="E1279" s="201"/>
      <c r="F1279" s="104"/>
      <c r="G1279" s="104"/>
      <c r="H1279" s="104"/>
      <c r="I1279" s="104"/>
      <c r="J1279" s="104"/>
    </row>
    <row r="1280" spans="4:10" ht="35.1" customHeight="1">
      <c r="D1280" s="104"/>
      <c r="E1280" s="201"/>
      <c r="F1280" s="104"/>
      <c r="G1280" s="104"/>
      <c r="H1280" s="104"/>
      <c r="I1280" s="104"/>
      <c r="J1280" s="104"/>
    </row>
    <row r="1281" spans="4:10" ht="35.1" customHeight="1">
      <c r="D1281" s="104"/>
      <c r="E1281" s="201"/>
      <c r="F1281" s="104"/>
      <c r="G1281" s="104"/>
      <c r="H1281" s="104"/>
      <c r="I1281" s="104"/>
      <c r="J1281" s="104"/>
    </row>
    <row r="1282" spans="4:10" ht="35.1" customHeight="1">
      <c r="D1282" s="104"/>
      <c r="E1282" s="201"/>
      <c r="F1282" s="104"/>
      <c r="G1282" s="104"/>
      <c r="H1282" s="104"/>
      <c r="I1282" s="104"/>
      <c r="J1282" s="104"/>
    </row>
    <row r="1283" spans="4:10" ht="35.1" customHeight="1">
      <c r="D1283" s="104"/>
      <c r="E1283" s="201"/>
      <c r="F1283" s="104"/>
      <c r="G1283" s="104"/>
      <c r="H1283" s="104"/>
      <c r="I1283" s="104"/>
      <c r="J1283" s="104"/>
    </row>
    <row r="1284" spans="4:10" ht="35.1" customHeight="1">
      <c r="D1284" s="104"/>
      <c r="E1284" s="201"/>
      <c r="F1284" s="104"/>
      <c r="G1284" s="104"/>
      <c r="H1284" s="104"/>
      <c r="I1284" s="104"/>
      <c r="J1284" s="104"/>
    </row>
    <row r="1285" spans="4:10" ht="35.1" customHeight="1">
      <c r="D1285" s="104"/>
      <c r="E1285" s="201"/>
      <c r="F1285" s="104"/>
      <c r="G1285" s="104"/>
      <c r="H1285" s="104"/>
      <c r="I1285" s="104"/>
      <c r="J1285" s="104"/>
    </row>
    <row r="1286" spans="4:10" ht="35.1" customHeight="1">
      <c r="D1286" s="104"/>
      <c r="E1286" s="201"/>
      <c r="F1286" s="104"/>
      <c r="G1286" s="104"/>
      <c r="H1286" s="104"/>
      <c r="I1286" s="104"/>
      <c r="J1286" s="104"/>
    </row>
    <row r="1287" spans="4:10" ht="35.1" customHeight="1">
      <c r="D1287" s="104"/>
      <c r="E1287" s="201"/>
      <c r="F1287" s="104"/>
      <c r="G1287" s="104"/>
      <c r="H1287" s="104"/>
      <c r="I1287" s="104"/>
      <c r="J1287" s="104"/>
    </row>
    <row r="1288" spans="4:10" ht="35.1" customHeight="1">
      <c r="D1288" s="104"/>
      <c r="E1288" s="201"/>
      <c r="F1288" s="104"/>
      <c r="G1288" s="104"/>
      <c r="H1288" s="104"/>
      <c r="I1288" s="104"/>
      <c r="J1288" s="104"/>
    </row>
    <row r="1289" spans="4:10" ht="35.1" customHeight="1">
      <c r="D1289" s="104"/>
      <c r="E1289" s="201"/>
      <c r="F1289" s="104"/>
      <c r="G1289" s="104"/>
      <c r="H1289" s="104"/>
      <c r="I1289" s="104"/>
      <c r="J1289" s="104"/>
    </row>
    <row r="1290" spans="4:10" ht="35.1" customHeight="1">
      <c r="D1290" s="104"/>
      <c r="E1290" s="201"/>
      <c r="F1290" s="104"/>
      <c r="G1290" s="104"/>
      <c r="H1290" s="104"/>
      <c r="I1290" s="104"/>
      <c r="J1290" s="104"/>
    </row>
    <row r="1291" spans="4:10" ht="35.1" customHeight="1">
      <c r="D1291" s="104"/>
      <c r="E1291" s="201"/>
      <c r="F1291" s="104"/>
      <c r="G1291" s="104"/>
      <c r="H1291" s="104"/>
      <c r="I1291" s="104"/>
      <c r="J1291" s="104"/>
    </row>
    <row r="1292" spans="4:10" ht="35.1" customHeight="1">
      <c r="D1292" s="104"/>
      <c r="E1292" s="201"/>
      <c r="F1292" s="104"/>
      <c r="G1292" s="104"/>
      <c r="H1292" s="104"/>
      <c r="I1292" s="104"/>
      <c r="J1292" s="104"/>
    </row>
    <row r="1293" spans="4:10" ht="35.1" customHeight="1">
      <c r="D1293" s="104"/>
      <c r="E1293" s="201"/>
      <c r="F1293" s="104"/>
      <c r="G1293" s="104"/>
      <c r="H1293" s="104"/>
      <c r="I1293" s="104"/>
      <c r="J1293" s="104"/>
    </row>
    <row r="1294" spans="4:10" ht="35.1" customHeight="1">
      <c r="D1294" s="104"/>
      <c r="E1294" s="201"/>
      <c r="F1294" s="104"/>
      <c r="G1294" s="104"/>
      <c r="H1294" s="104"/>
      <c r="I1294" s="104"/>
      <c r="J1294" s="104"/>
    </row>
    <row r="1295" spans="4:10" ht="35.1" customHeight="1">
      <c r="D1295" s="104"/>
      <c r="E1295" s="201"/>
      <c r="F1295" s="104"/>
      <c r="G1295" s="104"/>
      <c r="H1295" s="104"/>
      <c r="I1295" s="104"/>
      <c r="J1295" s="104"/>
    </row>
    <row r="1296" spans="4:10" ht="35.1" customHeight="1">
      <c r="D1296" s="104"/>
      <c r="E1296" s="201"/>
      <c r="F1296" s="104"/>
      <c r="G1296" s="104"/>
      <c r="H1296" s="104"/>
      <c r="I1296" s="104"/>
      <c r="J1296" s="104"/>
    </row>
    <row r="1297" spans="4:10" ht="35.1" customHeight="1">
      <c r="D1297" s="104"/>
      <c r="E1297" s="201"/>
      <c r="F1297" s="104"/>
      <c r="G1297" s="104"/>
      <c r="H1297" s="104"/>
      <c r="I1297" s="104"/>
      <c r="J1297" s="104"/>
    </row>
    <row r="1298" spans="4:10" ht="35.1" customHeight="1">
      <c r="D1298" s="104"/>
      <c r="E1298" s="201"/>
      <c r="F1298" s="104"/>
      <c r="G1298" s="104"/>
      <c r="H1298" s="104"/>
      <c r="I1298" s="104"/>
      <c r="J1298" s="104"/>
    </row>
    <row r="1299" spans="4:10" ht="35.1" customHeight="1">
      <c r="D1299" s="104"/>
      <c r="E1299" s="201"/>
      <c r="F1299" s="104"/>
      <c r="G1299" s="104"/>
      <c r="H1299" s="104"/>
      <c r="I1299" s="104"/>
      <c r="J1299" s="104"/>
    </row>
    <row r="1300" spans="4:10" ht="35.1" customHeight="1">
      <c r="D1300" s="104"/>
      <c r="E1300" s="201"/>
      <c r="F1300" s="104"/>
      <c r="G1300" s="104"/>
      <c r="H1300" s="104"/>
      <c r="I1300" s="104"/>
      <c r="J1300" s="104"/>
    </row>
    <row r="1301" spans="4:10" ht="35.1" customHeight="1">
      <c r="D1301" s="104"/>
      <c r="E1301" s="201"/>
      <c r="F1301" s="104"/>
      <c r="G1301" s="104"/>
      <c r="H1301" s="104"/>
      <c r="I1301" s="104"/>
      <c r="J1301" s="104"/>
    </row>
    <row r="1302" spans="4:10" ht="35.1" customHeight="1">
      <c r="D1302" s="104"/>
      <c r="E1302" s="201"/>
      <c r="F1302" s="104"/>
      <c r="G1302" s="104"/>
      <c r="H1302" s="104"/>
      <c r="I1302" s="104"/>
      <c r="J1302" s="104"/>
    </row>
    <row r="1303" spans="4:10" ht="35.1" customHeight="1">
      <c r="D1303" s="104"/>
      <c r="E1303" s="201"/>
      <c r="F1303" s="104"/>
      <c r="G1303" s="104"/>
      <c r="H1303" s="104"/>
      <c r="I1303" s="104"/>
      <c r="J1303" s="104"/>
    </row>
    <row r="1304" spans="4:10" ht="35.1" customHeight="1">
      <c r="D1304" s="104"/>
      <c r="E1304" s="201"/>
      <c r="F1304" s="104"/>
      <c r="G1304" s="104"/>
      <c r="H1304" s="104"/>
      <c r="I1304" s="104"/>
      <c r="J1304" s="104"/>
    </row>
    <row r="1305" spans="4:10" ht="35.1" customHeight="1">
      <c r="D1305" s="104"/>
      <c r="E1305" s="201"/>
      <c r="F1305" s="104"/>
      <c r="G1305" s="104"/>
      <c r="H1305" s="104"/>
      <c r="I1305" s="104"/>
      <c r="J1305" s="104"/>
    </row>
    <row r="1306" spans="4:10" ht="35.1" customHeight="1">
      <c r="D1306" s="104"/>
      <c r="E1306" s="201"/>
      <c r="F1306" s="104"/>
      <c r="G1306" s="104"/>
      <c r="H1306" s="104"/>
      <c r="I1306" s="104"/>
      <c r="J1306" s="104"/>
    </row>
    <row r="1307" spans="4:10" ht="35.1" customHeight="1">
      <c r="D1307" s="104"/>
      <c r="E1307" s="201"/>
      <c r="F1307" s="104"/>
      <c r="G1307" s="104"/>
      <c r="H1307" s="104"/>
      <c r="I1307" s="104"/>
      <c r="J1307" s="104"/>
    </row>
    <row r="1308" spans="4:10" ht="35.1" customHeight="1">
      <c r="D1308" s="104"/>
      <c r="E1308" s="201"/>
      <c r="F1308" s="104"/>
      <c r="G1308" s="104"/>
      <c r="H1308" s="104"/>
      <c r="I1308" s="104"/>
      <c r="J1308" s="104"/>
    </row>
    <row r="1309" spans="4:10" ht="35.1" customHeight="1">
      <c r="D1309" s="104"/>
      <c r="E1309" s="201"/>
      <c r="F1309" s="104"/>
      <c r="G1309" s="104"/>
      <c r="H1309" s="104"/>
      <c r="I1309" s="104"/>
      <c r="J1309" s="104"/>
    </row>
    <row r="1310" spans="4:10" ht="35.1" customHeight="1">
      <c r="D1310" s="104"/>
      <c r="E1310" s="201"/>
      <c r="F1310" s="104"/>
      <c r="G1310" s="104"/>
      <c r="H1310" s="104"/>
      <c r="I1310" s="104"/>
      <c r="J1310" s="104"/>
    </row>
    <row r="1311" spans="4:10" ht="35.1" customHeight="1">
      <c r="D1311" s="104"/>
      <c r="E1311" s="201"/>
      <c r="F1311" s="104"/>
      <c r="G1311" s="104"/>
      <c r="H1311" s="104"/>
      <c r="I1311" s="104"/>
      <c r="J1311" s="104"/>
    </row>
    <row r="1312" spans="4:10" ht="35.1" customHeight="1">
      <c r="D1312" s="104"/>
      <c r="E1312" s="201"/>
      <c r="F1312" s="104"/>
      <c r="G1312" s="104"/>
      <c r="H1312" s="104"/>
      <c r="I1312" s="104"/>
      <c r="J1312" s="104"/>
    </row>
    <row r="1313" spans="4:10" ht="35.1" customHeight="1">
      <c r="D1313" s="104"/>
      <c r="E1313" s="201"/>
      <c r="F1313" s="104"/>
      <c r="G1313" s="104"/>
      <c r="H1313" s="104"/>
      <c r="I1313" s="104"/>
      <c r="J1313" s="104"/>
    </row>
    <row r="1314" spans="4:10" ht="35.1" customHeight="1">
      <c r="D1314" s="104"/>
      <c r="E1314" s="201"/>
      <c r="F1314" s="104"/>
      <c r="G1314" s="104"/>
      <c r="H1314" s="104"/>
      <c r="I1314" s="104"/>
      <c r="J1314" s="104"/>
    </row>
    <row r="1315" spans="4:10" ht="35.1" customHeight="1">
      <c r="D1315" s="104"/>
      <c r="E1315" s="201"/>
      <c r="F1315" s="104"/>
      <c r="G1315" s="104"/>
      <c r="H1315" s="104"/>
      <c r="I1315" s="104"/>
      <c r="J1315" s="104"/>
    </row>
    <row r="1316" spans="4:10" ht="35.1" customHeight="1">
      <c r="D1316" s="104"/>
      <c r="E1316" s="201"/>
      <c r="F1316" s="104"/>
      <c r="G1316" s="104"/>
      <c r="H1316" s="104"/>
      <c r="I1316" s="104"/>
      <c r="J1316" s="104"/>
    </row>
    <row r="1317" spans="4:10" ht="35.1" customHeight="1">
      <c r="D1317" s="104"/>
      <c r="E1317" s="201"/>
      <c r="F1317" s="104"/>
      <c r="G1317" s="104"/>
      <c r="H1317" s="104"/>
      <c r="I1317" s="104"/>
      <c r="J1317" s="104"/>
    </row>
    <row r="1318" spans="4:10" ht="35.1" customHeight="1">
      <c r="D1318" s="104"/>
      <c r="E1318" s="201"/>
      <c r="F1318" s="104"/>
      <c r="G1318" s="104"/>
      <c r="H1318" s="104"/>
      <c r="I1318" s="104"/>
      <c r="J1318" s="104"/>
    </row>
    <row r="1319" spans="4:10" ht="35.1" customHeight="1">
      <c r="D1319" s="104"/>
      <c r="E1319" s="201"/>
      <c r="F1319" s="104"/>
      <c r="G1319" s="104"/>
      <c r="H1319" s="104"/>
      <c r="I1319" s="104"/>
      <c r="J1319" s="104"/>
    </row>
    <row r="1320" spans="4:10" ht="35.1" customHeight="1">
      <c r="D1320" s="104"/>
      <c r="E1320" s="201"/>
      <c r="F1320" s="104"/>
      <c r="G1320" s="104"/>
      <c r="H1320" s="104"/>
      <c r="I1320" s="104"/>
      <c r="J1320" s="104"/>
    </row>
    <row r="1321" spans="4:10" ht="35.1" customHeight="1">
      <c r="D1321" s="104"/>
      <c r="E1321" s="201"/>
      <c r="F1321" s="104"/>
      <c r="G1321" s="104"/>
      <c r="H1321" s="104"/>
      <c r="I1321" s="104"/>
      <c r="J1321" s="104"/>
    </row>
    <row r="1322" spans="4:10" ht="35.1" customHeight="1">
      <c r="D1322" s="104"/>
      <c r="E1322" s="201"/>
      <c r="F1322" s="104"/>
      <c r="G1322" s="104"/>
      <c r="H1322" s="104"/>
      <c r="I1322" s="104"/>
      <c r="J1322" s="104"/>
    </row>
    <row r="1323" spans="4:10" ht="35.1" customHeight="1">
      <c r="D1323" s="104"/>
      <c r="E1323" s="201"/>
      <c r="F1323" s="104"/>
      <c r="G1323" s="104"/>
      <c r="H1323" s="104"/>
      <c r="I1323" s="104"/>
      <c r="J1323" s="104"/>
    </row>
    <row r="1324" spans="4:10" ht="35.1" customHeight="1">
      <c r="D1324" s="104"/>
      <c r="E1324" s="201"/>
      <c r="F1324" s="104"/>
      <c r="G1324" s="104"/>
      <c r="H1324" s="104"/>
      <c r="I1324" s="104"/>
      <c r="J1324" s="104"/>
    </row>
    <row r="1325" spans="4:10" ht="35.1" customHeight="1">
      <c r="D1325" s="104"/>
      <c r="E1325" s="201"/>
      <c r="F1325" s="104"/>
      <c r="G1325" s="104"/>
      <c r="H1325" s="104"/>
      <c r="I1325" s="104"/>
      <c r="J1325" s="104"/>
    </row>
    <row r="1326" spans="4:10" ht="35.1" customHeight="1">
      <c r="D1326" s="104"/>
      <c r="E1326" s="201"/>
      <c r="F1326" s="104"/>
      <c r="G1326" s="104"/>
      <c r="H1326" s="104"/>
      <c r="I1326" s="104"/>
      <c r="J1326" s="104"/>
    </row>
    <row r="1327" spans="4:10" ht="35.1" customHeight="1">
      <c r="D1327" s="104"/>
      <c r="E1327" s="201"/>
      <c r="F1327" s="104"/>
      <c r="G1327" s="104"/>
      <c r="H1327" s="104"/>
      <c r="I1327" s="104"/>
      <c r="J1327" s="104"/>
    </row>
    <row r="1328" spans="4:10" ht="35.1" customHeight="1">
      <c r="D1328" s="104"/>
      <c r="E1328" s="201"/>
      <c r="F1328" s="104"/>
      <c r="G1328" s="104"/>
      <c r="H1328" s="104"/>
      <c r="I1328" s="104"/>
      <c r="J1328" s="104"/>
    </row>
    <row r="1329" spans="4:10" ht="35.1" customHeight="1">
      <c r="D1329" s="104"/>
      <c r="E1329" s="201"/>
      <c r="F1329" s="104"/>
      <c r="G1329" s="104"/>
      <c r="H1329" s="104"/>
      <c r="I1329" s="104"/>
      <c r="J1329" s="104"/>
    </row>
    <row r="1330" spans="4:10" ht="35.1" customHeight="1">
      <c r="D1330" s="104"/>
      <c r="E1330" s="201"/>
      <c r="F1330" s="104"/>
      <c r="G1330" s="104"/>
      <c r="H1330" s="104"/>
      <c r="I1330" s="104"/>
      <c r="J1330" s="104"/>
    </row>
    <row r="1331" spans="4:10" ht="35.1" customHeight="1">
      <c r="D1331" s="104"/>
      <c r="E1331" s="201"/>
      <c r="F1331" s="104"/>
      <c r="G1331" s="104"/>
      <c r="H1331" s="104"/>
      <c r="I1331" s="104"/>
      <c r="J1331" s="104"/>
    </row>
    <row r="1332" spans="4:10" ht="35.1" customHeight="1">
      <c r="D1332" s="104"/>
      <c r="E1332" s="201"/>
      <c r="F1332" s="104"/>
      <c r="G1332" s="104"/>
      <c r="H1332" s="104"/>
      <c r="I1332" s="104"/>
      <c r="J1332" s="104"/>
    </row>
    <row r="1333" spans="4:10" ht="35.1" customHeight="1">
      <c r="D1333" s="104"/>
      <c r="E1333" s="201"/>
      <c r="F1333" s="104"/>
      <c r="G1333" s="104"/>
      <c r="H1333" s="104"/>
      <c r="I1333" s="104"/>
      <c r="J1333" s="104"/>
    </row>
    <row r="1334" spans="4:10" ht="35.1" customHeight="1">
      <c r="D1334" s="104"/>
      <c r="E1334" s="201"/>
      <c r="F1334" s="104"/>
      <c r="G1334" s="104"/>
      <c r="H1334" s="104"/>
      <c r="I1334" s="104"/>
      <c r="J1334" s="104"/>
    </row>
    <row r="1335" spans="4:10" ht="35.1" customHeight="1">
      <c r="D1335" s="104"/>
      <c r="E1335" s="201"/>
      <c r="F1335" s="104"/>
      <c r="G1335" s="104"/>
      <c r="H1335" s="104"/>
      <c r="I1335" s="104"/>
      <c r="J1335" s="104"/>
    </row>
    <row r="1336" spans="4:10" ht="35.1" customHeight="1">
      <c r="D1336" s="104"/>
      <c r="E1336" s="201"/>
      <c r="F1336" s="104"/>
      <c r="G1336" s="104"/>
      <c r="H1336" s="104"/>
      <c r="I1336" s="104"/>
      <c r="J1336" s="104"/>
    </row>
    <row r="1337" spans="4:10" ht="35.1" customHeight="1">
      <c r="D1337" s="104"/>
      <c r="E1337" s="201"/>
      <c r="F1337" s="104"/>
      <c r="G1337" s="104"/>
      <c r="H1337" s="104"/>
      <c r="I1337" s="104"/>
      <c r="J1337" s="104"/>
    </row>
    <row r="1338" spans="4:10" ht="35.1" customHeight="1">
      <c r="D1338" s="104"/>
      <c r="E1338" s="201"/>
      <c r="F1338" s="104"/>
      <c r="G1338" s="104"/>
      <c r="H1338" s="104"/>
      <c r="I1338" s="104"/>
      <c r="J1338" s="104"/>
    </row>
    <row r="1339" spans="4:10" ht="35.1" customHeight="1">
      <c r="D1339" s="104"/>
      <c r="E1339" s="201"/>
      <c r="F1339" s="104"/>
      <c r="G1339" s="104"/>
      <c r="H1339" s="104"/>
      <c r="I1339" s="104"/>
      <c r="J1339" s="104"/>
    </row>
    <row r="1340" spans="4:10" ht="35.1" customHeight="1">
      <c r="D1340" s="104"/>
      <c r="E1340" s="201"/>
      <c r="F1340" s="104"/>
      <c r="G1340" s="104"/>
      <c r="H1340" s="104"/>
      <c r="I1340" s="104"/>
      <c r="J1340" s="104"/>
    </row>
    <row r="1341" spans="4:10" ht="35.1" customHeight="1">
      <c r="D1341" s="104"/>
      <c r="E1341" s="201"/>
      <c r="F1341" s="104"/>
      <c r="G1341" s="104"/>
      <c r="H1341" s="104"/>
      <c r="I1341" s="104"/>
      <c r="J1341" s="104"/>
    </row>
    <row r="1342" spans="4:10" ht="35.1" customHeight="1">
      <c r="D1342" s="104"/>
      <c r="E1342" s="201"/>
      <c r="F1342" s="104"/>
      <c r="G1342" s="104"/>
      <c r="H1342" s="104"/>
      <c r="I1342" s="104"/>
      <c r="J1342" s="104"/>
    </row>
    <row r="1343" spans="4:10" ht="35.1" customHeight="1">
      <c r="D1343" s="104"/>
      <c r="E1343" s="201"/>
      <c r="F1343" s="104"/>
      <c r="G1343" s="104"/>
      <c r="H1343" s="104"/>
      <c r="I1343" s="104"/>
      <c r="J1343" s="104"/>
    </row>
    <row r="1344" spans="4:10" ht="35.1" customHeight="1">
      <c r="D1344" s="104"/>
      <c r="E1344" s="201"/>
      <c r="F1344" s="104"/>
      <c r="G1344" s="104"/>
      <c r="H1344" s="104"/>
      <c r="I1344" s="104"/>
      <c r="J1344" s="104"/>
    </row>
    <row r="1345" spans="4:10" ht="35.1" customHeight="1">
      <c r="D1345" s="104"/>
      <c r="E1345" s="201"/>
      <c r="F1345" s="104"/>
      <c r="G1345" s="104"/>
      <c r="H1345" s="104"/>
      <c r="I1345" s="104"/>
      <c r="J1345" s="104"/>
    </row>
    <row r="1346" spans="4:10" ht="35.1" customHeight="1">
      <c r="D1346" s="104"/>
      <c r="E1346" s="201"/>
      <c r="F1346" s="104"/>
      <c r="G1346" s="104"/>
      <c r="H1346" s="104"/>
      <c r="I1346" s="104"/>
      <c r="J1346" s="104"/>
    </row>
    <row r="1347" spans="4:10" ht="35.1" customHeight="1">
      <c r="D1347" s="104"/>
      <c r="E1347" s="201"/>
      <c r="F1347" s="104"/>
      <c r="G1347" s="104"/>
      <c r="H1347" s="104"/>
      <c r="I1347" s="104"/>
      <c r="J1347" s="104"/>
    </row>
    <row r="1348" spans="4:10" ht="35.1" customHeight="1">
      <c r="D1348" s="104"/>
      <c r="E1348" s="201"/>
      <c r="F1348" s="104"/>
      <c r="G1348" s="104"/>
      <c r="H1348" s="104"/>
      <c r="I1348" s="104"/>
      <c r="J1348" s="104"/>
    </row>
    <row r="1349" spans="4:10" ht="35.1" customHeight="1">
      <c r="D1349" s="104"/>
      <c r="E1349" s="201"/>
      <c r="F1349" s="104"/>
      <c r="G1349" s="104"/>
      <c r="H1349" s="104"/>
      <c r="I1349" s="104"/>
      <c r="J1349" s="104"/>
    </row>
    <row r="1350" spans="4:10" ht="35.1" customHeight="1">
      <c r="D1350" s="104"/>
      <c r="E1350" s="201"/>
      <c r="F1350" s="104"/>
      <c r="G1350" s="104"/>
      <c r="H1350" s="104"/>
      <c r="I1350" s="104"/>
      <c r="J1350" s="104"/>
    </row>
    <row r="1351" spans="4:10" ht="35.1" customHeight="1">
      <c r="D1351" s="104"/>
      <c r="E1351" s="201"/>
      <c r="F1351" s="104"/>
      <c r="G1351" s="104"/>
      <c r="H1351" s="104"/>
      <c r="I1351" s="104"/>
      <c r="J1351" s="104"/>
    </row>
    <row r="1352" spans="4:10" ht="35.1" customHeight="1">
      <c r="D1352" s="104"/>
      <c r="E1352" s="201"/>
      <c r="F1352" s="104"/>
      <c r="G1352" s="104"/>
      <c r="H1352" s="104"/>
      <c r="I1352" s="104"/>
      <c r="J1352" s="104"/>
    </row>
    <row r="1353" spans="4:10" ht="35.1" customHeight="1">
      <c r="D1353" s="104"/>
      <c r="E1353" s="201"/>
      <c r="F1353" s="104"/>
      <c r="G1353" s="104"/>
      <c r="H1353" s="104"/>
      <c r="I1353" s="104"/>
      <c r="J1353" s="104"/>
    </row>
    <row r="1354" spans="4:10" ht="35.1" customHeight="1">
      <c r="D1354" s="104"/>
      <c r="E1354" s="201"/>
      <c r="F1354" s="104"/>
      <c r="G1354" s="104"/>
      <c r="H1354" s="104"/>
      <c r="I1354" s="104"/>
      <c r="J1354" s="104"/>
    </row>
    <row r="1355" spans="4:10" ht="35.1" customHeight="1">
      <c r="D1355" s="104"/>
      <c r="E1355" s="201"/>
      <c r="F1355" s="104"/>
      <c r="G1355" s="104"/>
      <c r="H1355" s="104"/>
      <c r="I1355" s="104"/>
      <c r="J1355" s="104"/>
    </row>
    <row r="1356" spans="4:10" ht="35.1" customHeight="1">
      <c r="D1356" s="104"/>
      <c r="E1356" s="201"/>
      <c r="F1356" s="104"/>
      <c r="G1356" s="104"/>
      <c r="H1356" s="104"/>
      <c r="I1356" s="104"/>
      <c r="J1356" s="104"/>
    </row>
    <row r="1357" spans="4:10" ht="35.1" customHeight="1">
      <c r="D1357" s="104"/>
      <c r="E1357" s="201"/>
      <c r="F1357" s="104"/>
      <c r="G1357" s="104"/>
      <c r="H1357" s="104"/>
      <c r="I1357" s="104"/>
      <c r="J1357" s="104"/>
    </row>
    <row r="1358" spans="4:10" ht="35.1" customHeight="1">
      <c r="D1358" s="104"/>
      <c r="E1358" s="201"/>
      <c r="F1358" s="104"/>
      <c r="G1358" s="104"/>
      <c r="H1358" s="104"/>
      <c r="I1358" s="104"/>
      <c r="J1358" s="104"/>
    </row>
    <row r="1359" spans="4:10" ht="35.1" customHeight="1">
      <c r="D1359" s="104"/>
      <c r="E1359" s="201"/>
      <c r="F1359" s="104"/>
      <c r="G1359" s="104"/>
      <c r="H1359" s="104"/>
      <c r="I1359" s="104"/>
      <c r="J1359" s="104"/>
    </row>
    <row r="1360" spans="4:10" ht="35.1" customHeight="1">
      <c r="D1360" s="104"/>
      <c r="E1360" s="201"/>
      <c r="F1360" s="104"/>
      <c r="G1360" s="104"/>
      <c r="H1360" s="104"/>
      <c r="I1360" s="104"/>
      <c r="J1360" s="104"/>
    </row>
    <row r="1361" spans="4:10" ht="35.1" customHeight="1">
      <c r="D1361" s="104"/>
      <c r="E1361" s="201"/>
      <c r="F1361" s="104"/>
      <c r="G1361" s="104"/>
      <c r="H1361" s="104"/>
      <c r="I1361" s="104"/>
      <c r="J1361" s="104"/>
    </row>
    <row r="1362" spans="4:10" ht="35.1" customHeight="1">
      <c r="D1362" s="104"/>
      <c r="E1362" s="201"/>
      <c r="F1362" s="104"/>
      <c r="G1362" s="104"/>
      <c r="H1362" s="104"/>
      <c r="I1362" s="104"/>
      <c r="J1362" s="104"/>
    </row>
    <row r="1363" spans="4:10" ht="35.1" customHeight="1">
      <c r="D1363" s="104"/>
      <c r="E1363" s="201"/>
      <c r="F1363" s="104"/>
      <c r="G1363" s="104"/>
      <c r="H1363" s="104"/>
      <c r="I1363" s="104"/>
      <c r="J1363" s="104"/>
    </row>
    <row r="1364" spans="4:10" ht="35.1" customHeight="1">
      <c r="D1364" s="104"/>
      <c r="E1364" s="201"/>
      <c r="F1364" s="104"/>
      <c r="G1364" s="104"/>
      <c r="H1364" s="104"/>
      <c r="I1364" s="104"/>
      <c r="J1364" s="104"/>
    </row>
    <row r="1365" spans="4:10" ht="35.1" customHeight="1">
      <c r="D1365" s="104"/>
      <c r="E1365" s="201"/>
      <c r="F1365" s="104"/>
      <c r="G1365" s="104"/>
      <c r="H1365" s="104"/>
      <c r="I1365" s="104"/>
      <c r="J1365" s="104"/>
    </row>
    <row r="1366" spans="4:10" ht="35.1" customHeight="1">
      <c r="D1366" s="104"/>
      <c r="E1366" s="201"/>
      <c r="F1366" s="104"/>
      <c r="G1366" s="104"/>
      <c r="H1366" s="104"/>
      <c r="I1366" s="104"/>
      <c r="J1366" s="104"/>
    </row>
    <row r="1367" spans="4:10" ht="35.1" customHeight="1">
      <c r="D1367" s="104"/>
      <c r="E1367" s="201"/>
      <c r="F1367" s="104"/>
      <c r="G1367" s="104"/>
      <c r="H1367" s="104"/>
      <c r="I1367" s="104"/>
      <c r="J1367" s="104"/>
    </row>
    <row r="1368" spans="4:10" ht="35.1" customHeight="1">
      <c r="D1368" s="104"/>
      <c r="E1368" s="201"/>
      <c r="F1368" s="104"/>
      <c r="G1368" s="104"/>
      <c r="H1368" s="104"/>
      <c r="I1368" s="104"/>
      <c r="J1368" s="104"/>
    </row>
    <row r="1369" spans="4:10" ht="35.1" customHeight="1">
      <c r="D1369" s="104"/>
      <c r="E1369" s="201"/>
      <c r="F1369" s="104"/>
      <c r="G1369" s="104"/>
      <c r="H1369" s="104"/>
      <c r="I1369" s="104"/>
      <c r="J1369" s="104"/>
    </row>
    <row r="1370" spans="4:10" ht="35.1" customHeight="1">
      <c r="D1370" s="104"/>
      <c r="E1370" s="201"/>
      <c r="F1370" s="104"/>
      <c r="G1370" s="104"/>
      <c r="H1370" s="104"/>
      <c r="I1370" s="104"/>
      <c r="J1370" s="104"/>
    </row>
    <row r="1371" spans="4:10" ht="35.1" customHeight="1">
      <c r="D1371" s="104"/>
      <c r="E1371" s="201"/>
      <c r="F1371" s="104"/>
      <c r="G1371" s="104"/>
      <c r="H1371" s="104"/>
      <c r="I1371" s="104"/>
      <c r="J1371" s="104"/>
    </row>
    <row r="1372" spans="4:10" ht="35.1" customHeight="1">
      <c r="D1372" s="104"/>
      <c r="E1372" s="201"/>
      <c r="F1372" s="104"/>
      <c r="G1372" s="104"/>
      <c r="H1372" s="104"/>
      <c r="I1372" s="104"/>
      <c r="J1372" s="104"/>
    </row>
    <row r="1373" spans="4:10" ht="35.1" customHeight="1">
      <c r="D1373" s="104"/>
      <c r="E1373" s="201"/>
      <c r="F1373" s="104"/>
      <c r="G1373" s="104"/>
      <c r="H1373" s="104"/>
      <c r="I1373" s="104"/>
      <c r="J1373" s="104"/>
    </row>
    <row r="1374" spans="4:10" ht="35.1" customHeight="1">
      <c r="D1374" s="104"/>
      <c r="E1374" s="201"/>
      <c r="F1374" s="104"/>
      <c r="G1374" s="104"/>
      <c r="H1374" s="104"/>
      <c r="I1374" s="104"/>
      <c r="J1374" s="104"/>
    </row>
    <row r="1375" spans="4:10" ht="35.1" customHeight="1">
      <c r="D1375" s="104"/>
      <c r="E1375" s="201"/>
      <c r="F1375" s="104"/>
      <c r="G1375" s="104"/>
      <c r="H1375" s="104"/>
      <c r="I1375" s="104"/>
      <c r="J1375" s="104"/>
    </row>
    <row r="1376" spans="4:10" ht="35.1" customHeight="1">
      <c r="D1376" s="104"/>
      <c r="E1376" s="201"/>
      <c r="F1376" s="104"/>
      <c r="G1376" s="104"/>
      <c r="H1376" s="104"/>
      <c r="I1376" s="104"/>
      <c r="J1376" s="104"/>
    </row>
    <row r="1377" spans="4:10" ht="35.1" customHeight="1">
      <c r="D1377" s="104"/>
      <c r="E1377" s="201"/>
      <c r="F1377" s="104"/>
      <c r="G1377" s="104"/>
      <c r="H1377" s="104"/>
      <c r="I1377" s="104"/>
      <c r="J1377" s="104"/>
    </row>
    <row r="1378" spans="4:10" ht="35.1" customHeight="1">
      <c r="D1378" s="104"/>
      <c r="E1378" s="201"/>
      <c r="F1378" s="104"/>
      <c r="G1378" s="104"/>
      <c r="H1378" s="104"/>
      <c r="I1378" s="104"/>
      <c r="J1378" s="104"/>
    </row>
    <row r="1379" spans="4:10" ht="35.1" customHeight="1">
      <c r="D1379" s="104"/>
      <c r="E1379" s="201"/>
      <c r="F1379" s="104"/>
      <c r="G1379" s="104"/>
      <c r="H1379" s="104"/>
      <c r="I1379" s="104"/>
      <c r="J1379" s="104"/>
    </row>
    <row r="1380" spans="4:10" ht="35.1" customHeight="1">
      <c r="D1380" s="104"/>
      <c r="E1380" s="201"/>
      <c r="F1380" s="104"/>
      <c r="G1380" s="104"/>
      <c r="H1380" s="104"/>
      <c r="I1380" s="104"/>
      <c r="J1380" s="104"/>
    </row>
    <row r="1381" spans="4:10" ht="35.1" customHeight="1">
      <c r="D1381" s="104"/>
      <c r="E1381" s="201"/>
      <c r="F1381" s="104"/>
      <c r="G1381" s="104"/>
      <c r="H1381" s="104"/>
      <c r="I1381" s="104"/>
      <c r="J1381" s="104"/>
    </row>
    <row r="1382" spans="4:10" ht="35.1" customHeight="1">
      <c r="D1382" s="104"/>
      <c r="E1382" s="201"/>
      <c r="F1382" s="104"/>
      <c r="G1382" s="104"/>
      <c r="H1382" s="104"/>
      <c r="I1382" s="104"/>
      <c r="J1382" s="104"/>
    </row>
    <row r="1383" spans="4:10" ht="35.1" customHeight="1">
      <c r="D1383" s="104"/>
      <c r="E1383" s="201"/>
      <c r="F1383" s="104"/>
      <c r="G1383" s="104"/>
      <c r="H1383" s="104"/>
      <c r="I1383" s="104"/>
      <c r="J1383" s="104"/>
    </row>
    <row r="1384" spans="4:10" ht="35.1" customHeight="1">
      <c r="D1384" s="104"/>
      <c r="E1384" s="201"/>
      <c r="F1384" s="104"/>
      <c r="G1384" s="104"/>
      <c r="H1384" s="104"/>
      <c r="I1384" s="104"/>
      <c r="J1384" s="104"/>
    </row>
    <row r="1385" spans="4:10" ht="35.1" customHeight="1">
      <c r="D1385" s="104"/>
      <c r="E1385" s="201"/>
      <c r="F1385" s="104"/>
      <c r="G1385" s="104"/>
      <c r="H1385" s="104"/>
      <c r="I1385" s="104"/>
      <c r="J1385" s="104"/>
    </row>
    <row r="1386" spans="4:10" ht="35.1" customHeight="1">
      <c r="D1386" s="104"/>
      <c r="E1386" s="201"/>
      <c r="F1386" s="104"/>
      <c r="G1386" s="104"/>
      <c r="H1386" s="104"/>
      <c r="I1386" s="104"/>
      <c r="J1386" s="104"/>
    </row>
    <row r="1387" spans="4:10" ht="35.1" customHeight="1">
      <c r="D1387" s="104"/>
      <c r="E1387" s="201"/>
      <c r="F1387" s="104"/>
      <c r="G1387" s="104"/>
      <c r="H1387" s="104"/>
      <c r="I1387" s="104"/>
      <c r="J1387" s="104"/>
    </row>
    <row r="1388" spans="4:10" ht="35.1" customHeight="1">
      <c r="D1388" s="104"/>
      <c r="E1388" s="201"/>
      <c r="F1388" s="104"/>
      <c r="G1388" s="104"/>
      <c r="H1388" s="104"/>
      <c r="I1388" s="104"/>
      <c r="J1388" s="104"/>
    </row>
    <row r="1389" spans="4:10" ht="35.1" customHeight="1">
      <c r="D1389" s="104"/>
      <c r="E1389" s="201"/>
      <c r="F1389" s="104"/>
      <c r="G1389" s="104"/>
      <c r="H1389" s="104"/>
      <c r="I1389" s="104"/>
      <c r="J1389" s="104"/>
    </row>
    <row r="1390" spans="4:10" ht="35.1" customHeight="1">
      <c r="D1390" s="104"/>
      <c r="E1390" s="201"/>
      <c r="F1390" s="104"/>
      <c r="G1390" s="104"/>
      <c r="H1390" s="104"/>
      <c r="I1390" s="104"/>
      <c r="J1390" s="104"/>
    </row>
    <row r="1391" spans="4:10" ht="35.1" customHeight="1">
      <c r="D1391" s="104"/>
      <c r="E1391" s="201"/>
      <c r="F1391" s="104"/>
      <c r="G1391" s="104"/>
      <c r="H1391" s="104"/>
      <c r="I1391" s="104"/>
      <c r="J1391" s="104"/>
    </row>
    <row r="1392" spans="4:10" ht="35.1" customHeight="1">
      <c r="D1392" s="104"/>
      <c r="E1392" s="201"/>
      <c r="F1392" s="104"/>
      <c r="G1392" s="104"/>
      <c r="H1392" s="104"/>
      <c r="I1392" s="104"/>
      <c r="J1392" s="104"/>
    </row>
    <row r="1393" spans="4:10" ht="35.1" customHeight="1">
      <c r="D1393" s="104"/>
      <c r="E1393" s="201"/>
      <c r="F1393" s="104"/>
      <c r="G1393" s="104"/>
      <c r="H1393" s="104"/>
      <c r="I1393" s="104"/>
      <c r="J1393" s="104"/>
    </row>
    <row r="1394" spans="4:10" ht="35.1" customHeight="1">
      <c r="D1394" s="104"/>
      <c r="E1394" s="201"/>
      <c r="F1394" s="104"/>
      <c r="G1394" s="104"/>
      <c r="H1394" s="104"/>
      <c r="I1394" s="104"/>
      <c r="J1394" s="104"/>
    </row>
    <row r="1395" spans="4:10" ht="35.1" customHeight="1">
      <c r="D1395" s="104"/>
      <c r="E1395" s="201"/>
      <c r="F1395" s="104"/>
      <c r="G1395" s="104"/>
      <c r="H1395" s="104"/>
      <c r="I1395" s="104"/>
      <c r="J1395" s="104"/>
    </row>
    <row r="1396" spans="4:10" ht="35.1" customHeight="1">
      <c r="D1396" s="104"/>
      <c r="E1396" s="201"/>
      <c r="F1396" s="104"/>
      <c r="G1396" s="104"/>
      <c r="H1396" s="104"/>
      <c r="I1396" s="104"/>
      <c r="J1396" s="104"/>
    </row>
    <row r="1397" spans="4:10" ht="35.1" customHeight="1">
      <c r="D1397" s="104"/>
      <c r="E1397" s="201"/>
      <c r="F1397" s="104"/>
      <c r="G1397" s="104"/>
      <c r="H1397" s="104"/>
      <c r="I1397" s="104"/>
      <c r="J1397" s="104"/>
    </row>
    <row r="1398" spans="4:10" ht="35.1" customHeight="1">
      <c r="D1398" s="104"/>
      <c r="E1398" s="201"/>
      <c r="F1398" s="104"/>
      <c r="G1398" s="104"/>
      <c r="H1398" s="104"/>
      <c r="I1398" s="104"/>
      <c r="J1398" s="104"/>
    </row>
    <row r="1399" spans="4:10" ht="35.1" customHeight="1">
      <c r="D1399" s="104"/>
      <c r="E1399" s="201"/>
      <c r="F1399" s="104"/>
      <c r="G1399" s="104"/>
      <c r="H1399" s="104"/>
      <c r="I1399" s="104"/>
      <c r="J1399" s="104"/>
    </row>
    <row r="1400" spans="4:10" ht="35.1" customHeight="1">
      <c r="D1400" s="104"/>
      <c r="E1400" s="201"/>
      <c r="F1400" s="104"/>
      <c r="G1400" s="104"/>
      <c r="H1400" s="104"/>
      <c r="I1400" s="104"/>
      <c r="J1400" s="104"/>
    </row>
    <row r="1401" spans="4:10" ht="35.1" customHeight="1">
      <c r="D1401" s="104"/>
      <c r="E1401" s="201"/>
      <c r="F1401" s="104"/>
      <c r="G1401" s="104"/>
      <c r="H1401" s="104"/>
      <c r="I1401" s="104"/>
      <c r="J1401" s="104"/>
    </row>
    <row r="1402" spans="4:10" ht="35.1" customHeight="1">
      <c r="D1402" s="104"/>
      <c r="E1402" s="201"/>
      <c r="F1402" s="104"/>
      <c r="G1402" s="104"/>
      <c r="H1402" s="104"/>
      <c r="I1402" s="104"/>
      <c r="J1402" s="104"/>
    </row>
    <row r="1403" spans="4:10" ht="35.1" customHeight="1">
      <c r="D1403" s="104"/>
      <c r="E1403" s="201"/>
      <c r="F1403" s="104"/>
      <c r="G1403" s="104"/>
      <c r="H1403" s="104"/>
      <c r="I1403" s="104"/>
      <c r="J1403" s="104"/>
    </row>
    <row r="1404" spans="4:10" ht="35.1" customHeight="1">
      <c r="D1404" s="104"/>
      <c r="E1404" s="201"/>
      <c r="F1404" s="104"/>
      <c r="G1404" s="104"/>
      <c r="H1404" s="104"/>
      <c r="I1404" s="104"/>
      <c r="J1404" s="104"/>
    </row>
    <row r="1405" spans="4:10" ht="35.1" customHeight="1">
      <c r="D1405" s="104"/>
      <c r="E1405" s="201"/>
      <c r="F1405" s="104"/>
      <c r="G1405" s="104"/>
      <c r="H1405" s="104"/>
      <c r="I1405" s="104"/>
      <c r="J1405" s="104"/>
    </row>
    <row r="1406" spans="4:10" ht="35.1" customHeight="1">
      <c r="D1406" s="104"/>
      <c r="E1406" s="201"/>
      <c r="F1406" s="104"/>
      <c r="G1406" s="104"/>
      <c r="H1406" s="104"/>
      <c r="I1406" s="104"/>
      <c r="J1406" s="104"/>
    </row>
    <row r="1407" spans="4:10" ht="35.1" customHeight="1">
      <c r="D1407" s="104"/>
      <c r="E1407" s="201"/>
      <c r="F1407" s="104"/>
      <c r="G1407" s="104"/>
      <c r="H1407" s="104"/>
      <c r="I1407" s="104"/>
      <c r="J1407" s="104"/>
    </row>
    <row r="1408" spans="4:10" ht="35.1" customHeight="1">
      <c r="D1408" s="104"/>
      <c r="E1408" s="201"/>
      <c r="F1408" s="104"/>
      <c r="G1408" s="104"/>
      <c r="H1408" s="104"/>
      <c r="I1408" s="104"/>
      <c r="J1408" s="104"/>
    </row>
    <row r="1409" spans="4:10" ht="35.1" customHeight="1">
      <c r="D1409" s="104"/>
      <c r="E1409" s="201"/>
      <c r="F1409" s="104"/>
      <c r="G1409" s="104"/>
      <c r="H1409" s="104"/>
      <c r="I1409" s="104"/>
      <c r="J1409" s="104"/>
    </row>
    <row r="1410" spans="4:10" ht="35.1" customHeight="1">
      <c r="D1410" s="104"/>
      <c r="E1410" s="201"/>
      <c r="F1410" s="104"/>
      <c r="G1410" s="104"/>
      <c r="H1410" s="104"/>
      <c r="I1410" s="104"/>
      <c r="J1410" s="104"/>
    </row>
    <row r="1411" spans="4:10" ht="35.1" customHeight="1">
      <c r="D1411" s="104"/>
      <c r="E1411" s="201"/>
      <c r="F1411" s="104"/>
      <c r="G1411" s="104"/>
      <c r="H1411" s="104"/>
      <c r="I1411" s="104"/>
      <c r="J1411" s="104"/>
    </row>
    <row r="1412" spans="4:10" ht="35.1" customHeight="1">
      <c r="D1412" s="104"/>
      <c r="E1412" s="201"/>
      <c r="F1412" s="104"/>
      <c r="G1412" s="104"/>
      <c r="H1412" s="104"/>
      <c r="I1412" s="104"/>
      <c r="J1412" s="104"/>
    </row>
    <row r="1413" spans="4:10" ht="35.1" customHeight="1">
      <c r="D1413" s="104"/>
      <c r="E1413" s="201"/>
      <c r="F1413" s="104"/>
      <c r="G1413" s="104"/>
      <c r="H1413" s="104"/>
      <c r="I1413" s="104"/>
      <c r="J1413" s="104"/>
    </row>
    <row r="1414" spans="4:10" ht="35.1" customHeight="1">
      <c r="D1414" s="104"/>
      <c r="E1414" s="201"/>
      <c r="F1414" s="104"/>
      <c r="G1414" s="104"/>
      <c r="H1414" s="104"/>
      <c r="I1414" s="104"/>
      <c r="J1414" s="104"/>
    </row>
    <row r="1415" spans="4:10" ht="35.1" customHeight="1">
      <c r="D1415" s="104"/>
      <c r="E1415" s="201"/>
      <c r="F1415" s="104"/>
      <c r="G1415" s="104"/>
      <c r="H1415" s="104"/>
      <c r="I1415" s="104"/>
      <c r="J1415" s="104"/>
    </row>
    <row r="1416" spans="4:10" ht="35.1" customHeight="1">
      <c r="D1416" s="104"/>
      <c r="E1416" s="201"/>
      <c r="F1416" s="104"/>
      <c r="G1416" s="104"/>
      <c r="H1416" s="104"/>
      <c r="I1416" s="104"/>
      <c r="J1416" s="104"/>
    </row>
    <row r="1417" spans="4:10" ht="35.1" customHeight="1">
      <c r="D1417" s="104"/>
      <c r="E1417" s="201"/>
      <c r="F1417" s="104"/>
      <c r="G1417" s="104"/>
      <c r="H1417" s="104"/>
      <c r="I1417" s="104"/>
      <c r="J1417" s="104"/>
    </row>
    <row r="1418" spans="4:10" ht="35.1" customHeight="1">
      <c r="D1418" s="104"/>
      <c r="E1418" s="201"/>
      <c r="F1418" s="104"/>
      <c r="G1418" s="104"/>
      <c r="H1418" s="104"/>
      <c r="I1418" s="104"/>
      <c r="J1418" s="104"/>
    </row>
    <row r="1419" spans="4:10" ht="35.1" customHeight="1">
      <c r="D1419" s="104"/>
      <c r="E1419" s="201"/>
      <c r="F1419" s="104"/>
      <c r="G1419" s="104"/>
      <c r="H1419" s="104"/>
      <c r="I1419" s="104"/>
      <c r="J1419" s="104"/>
    </row>
    <row r="1420" spans="4:10" ht="35.1" customHeight="1">
      <c r="D1420" s="104"/>
      <c r="E1420" s="201"/>
      <c r="F1420" s="104"/>
      <c r="G1420" s="104"/>
      <c r="H1420" s="104"/>
      <c r="I1420" s="104"/>
      <c r="J1420" s="104"/>
    </row>
    <row r="1421" spans="4:10" ht="35.1" customHeight="1">
      <c r="D1421" s="104"/>
      <c r="E1421" s="201"/>
      <c r="F1421" s="104"/>
      <c r="G1421" s="104"/>
      <c r="H1421" s="104"/>
      <c r="I1421" s="104"/>
      <c r="J1421" s="104"/>
    </row>
    <row r="1422" spans="4:10" ht="35.1" customHeight="1">
      <c r="D1422" s="104"/>
      <c r="E1422" s="201"/>
      <c r="F1422" s="104"/>
      <c r="G1422" s="104"/>
      <c r="H1422" s="104"/>
      <c r="I1422" s="104"/>
      <c r="J1422" s="104"/>
    </row>
    <row r="1423" spans="4:10" ht="35.1" customHeight="1">
      <c r="D1423" s="104"/>
      <c r="E1423" s="201"/>
      <c r="F1423" s="104"/>
      <c r="G1423" s="104"/>
      <c r="H1423" s="104"/>
      <c r="I1423" s="104"/>
      <c r="J1423" s="104"/>
    </row>
    <row r="1424" spans="4:10" ht="35.1" customHeight="1">
      <c r="D1424" s="104"/>
      <c r="E1424" s="201"/>
      <c r="F1424" s="104"/>
      <c r="G1424" s="104"/>
      <c r="H1424" s="104"/>
      <c r="I1424" s="104"/>
      <c r="J1424" s="104"/>
    </row>
    <row r="1425" spans="4:10" ht="35.1" customHeight="1">
      <c r="D1425" s="104"/>
      <c r="E1425" s="201"/>
      <c r="F1425" s="104"/>
      <c r="G1425" s="104"/>
      <c r="H1425" s="104"/>
      <c r="I1425" s="104"/>
      <c r="J1425" s="104"/>
    </row>
    <row r="1426" spans="4:10" ht="35.1" customHeight="1">
      <c r="D1426" s="104"/>
      <c r="E1426" s="201"/>
      <c r="F1426" s="104"/>
      <c r="G1426" s="104"/>
      <c r="H1426" s="104"/>
      <c r="I1426" s="104"/>
      <c r="J1426" s="104"/>
    </row>
    <row r="1427" spans="4:10" ht="35.1" customHeight="1">
      <c r="D1427" s="104"/>
      <c r="E1427" s="201"/>
      <c r="F1427" s="104"/>
      <c r="G1427" s="104"/>
      <c r="H1427" s="104"/>
      <c r="I1427" s="104"/>
      <c r="J1427" s="104"/>
    </row>
    <row r="1428" spans="4:10" ht="35.1" customHeight="1">
      <c r="D1428" s="104"/>
      <c r="E1428" s="201"/>
      <c r="F1428" s="104"/>
      <c r="G1428" s="104"/>
      <c r="H1428" s="104"/>
      <c r="I1428" s="104"/>
      <c r="J1428" s="104"/>
    </row>
    <row r="1429" spans="4:10" ht="35.1" customHeight="1">
      <c r="D1429" s="104"/>
      <c r="E1429" s="201"/>
      <c r="F1429" s="104"/>
      <c r="G1429" s="104"/>
      <c r="H1429" s="104"/>
      <c r="I1429" s="104"/>
      <c r="J1429" s="104"/>
    </row>
    <row r="1430" spans="4:10" ht="35.1" customHeight="1">
      <c r="D1430" s="104"/>
      <c r="E1430" s="201"/>
      <c r="F1430" s="104"/>
      <c r="G1430" s="104"/>
      <c r="H1430" s="104"/>
      <c r="I1430" s="104"/>
      <c r="J1430" s="104"/>
    </row>
    <row r="1431" spans="4:10" ht="35.1" customHeight="1">
      <c r="D1431" s="104"/>
      <c r="E1431" s="201"/>
      <c r="F1431" s="104"/>
      <c r="G1431" s="104"/>
      <c r="H1431" s="104"/>
      <c r="I1431" s="104"/>
      <c r="J1431" s="104"/>
    </row>
    <row r="1432" spans="4:10" ht="35.1" customHeight="1">
      <c r="D1432" s="104"/>
      <c r="E1432" s="201"/>
      <c r="F1432" s="104"/>
      <c r="G1432" s="104"/>
      <c r="H1432" s="104"/>
      <c r="I1432" s="104"/>
      <c r="J1432" s="104"/>
    </row>
    <row r="1433" spans="4:10" ht="35.1" customHeight="1">
      <c r="D1433" s="104"/>
      <c r="E1433" s="201"/>
      <c r="F1433" s="104"/>
      <c r="G1433" s="104"/>
      <c r="H1433" s="104"/>
      <c r="I1433" s="104"/>
      <c r="J1433" s="104"/>
    </row>
    <row r="1434" spans="4:10" ht="35.1" customHeight="1">
      <c r="D1434" s="104"/>
      <c r="E1434" s="201"/>
      <c r="F1434" s="104"/>
      <c r="G1434" s="104"/>
      <c r="H1434" s="104"/>
      <c r="I1434" s="104"/>
      <c r="J1434" s="104"/>
    </row>
    <row r="1435" spans="4:10" ht="35.1" customHeight="1">
      <c r="D1435" s="104"/>
      <c r="E1435" s="201"/>
      <c r="F1435" s="104"/>
      <c r="G1435" s="104"/>
      <c r="H1435" s="104"/>
      <c r="I1435" s="104"/>
      <c r="J1435" s="104"/>
    </row>
    <row r="1436" spans="4:10" ht="35.1" customHeight="1">
      <c r="D1436" s="104"/>
      <c r="E1436" s="201"/>
      <c r="F1436" s="104"/>
      <c r="G1436" s="104"/>
      <c r="H1436" s="104"/>
      <c r="I1436" s="104"/>
      <c r="J1436" s="104"/>
    </row>
    <row r="1437" spans="4:10" ht="35.1" customHeight="1">
      <c r="D1437" s="104"/>
      <c r="E1437" s="201"/>
      <c r="F1437" s="104"/>
      <c r="G1437" s="104"/>
      <c r="H1437" s="104"/>
      <c r="I1437" s="104"/>
      <c r="J1437" s="104"/>
    </row>
    <row r="1438" spans="4:10" ht="35.1" customHeight="1">
      <c r="D1438" s="104"/>
      <c r="E1438" s="201"/>
      <c r="F1438" s="104"/>
      <c r="G1438" s="104"/>
      <c r="H1438" s="104"/>
      <c r="I1438" s="104"/>
      <c r="J1438" s="104"/>
    </row>
    <row r="1439" spans="4:10" ht="35.1" customHeight="1">
      <c r="D1439" s="104"/>
      <c r="E1439" s="201"/>
      <c r="F1439" s="104"/>
      <c r="G1439" s="104"/>
      <c r="H1439" s="104"/>
      <c r="I1439" s="104"/>
      <c r="J1439" s="104"/>
    </row>
    <row r="1440" spans="4:10" ht="35.1" customHeight="1">
      <c r="D1440" s="104"/>
      <c r="E1440" s="201"/>
      <c r="F1440" s="104"/>
      <c r="G1440" s="104"/>
      <c r="H1440" s="104"/>
      <c r="I1440" s="104"/>
      <c r="J1440" s="104"/>
    </row>
    <row r="1441" spans="4:10" ht="35.1" customHeight="1">
      <c r="D1441" s="104"/>
      <c r="E1441" s="201"/>
      <c r="F1441" s="104"/>
      <c r="G1441" s="104"/>
      <c r="H1441" s="104"/>
      <c r="I1441" s="104"/>
      <c r="J1441" s="104"/>
    </row>
    <row r="1442" spans="4:10" ht="35.1" customHeight="1">
      <c r="D1442" s="104"/>
      <c r="E1442" s="201"/>
      <c r="F1442" s="104"/>
      <c r="G1442" s="104"/>
      <c r="H1442" s="104"/>
      <c r="I1442" s="104"/>
      <c r="J1442" s="104"/>
    </row>
    <row r="1443" spans="4:10" ht="35.1" customHeight="1">
      <c r="D1443" s="104"/>
      <c r="E1443" s="201"/>
      <c r="F1443" s="104"/>
      <c r="G1443" s="104"/>
      <c r="H1443" s="104"/>
      <c r="I1443" s="104"/>
      <c r="J1443" s="104"/>
    </row>
    <row r="1444" spans="4:10" ht="35.1" customHeight="1">
      <c r="D1444" s="104"/>
      <c r="E1444" s="201"/>
      <c r="F1444" s="104"/>
      <c r="G1444" s="104"/>
      <c r="H1444" s="104"/>
      <c r="I1444" s="104"/>
      <c r="J1444" s="104"/>
    </row>
    <row r="1445" spans="4:10" ht="35.1" customHeight="1">
      <c r="D1445" s="104"/>
      <c r="E1445" s="201"/>
      <c r="F1445" s="104"/>
      <c r="G1445" s="104"/>
      <c r="H1445" s="104"/>
      <c r="I1445" s="104"/>
      <c r="J1445" s="104"/>
    </row>
    <row r="1446" spans="4:10" ht="35.1" customHeight="1">
      <c r="D1446" s="104"/>
      <c r="E1446" s="201"/>
      <c r="F1446" s="104"/>
      <c r="G1446" s="104"/>
      <c r="H1446" s="104"/>
      <c r="I1446" s="104"/>
      <c r="J1446" s="104"/>
    </row>
    <row r="1447" spans="4:10" ht="35.1" customHeight="1">
      <c r="D1447" s="104"/>
      <c r="E1447" s="201"/>
      <c r="F1447" s="104"/>
      <c r="G1447" s="104"/>
      <c r="H1447" s="104"/>
      <c r="I1447" s="104"/>
      <c r="J1447" s="104"/>
    </row>
    <row r="1448" spans="4:10" ht="35.1" customHeight="1">
      <c r="D1448" s="104"/>
      <c r="E1448" s="201"/>
      <c r="F1448" s="104"/>
      <c r="G1448" s="104"/>
      <c r="H1448" s="104"/>
      <c r="I1448" s="104"/>
      <c r="J1448" s="104"/>
    </row>
    <row r="1449" spans="4:10" ht="35.1" customHeight="1">
      <c r="D1449" s="104"/>
      <c r="E1449" s="201"/>
      <c r="F1449" s="104"/>
      <c r="G1449" s="104"/>
      <c r="H1449" s="104"/>
      <c r="I1449" s="104"/>
      <c r="J1449" s="104"/>
    </row>
    <row r="1450" spans="4:10" ht="35.1" customHeight="1">
      <c r="D1450" s="104"/>
      <c r="E1450" s="201"/>
      <c r="F1450" s="104"/>
      <c r="G1450" s="104"/>
      <c r="H1450" s="104"/>
      <c r="I1450" s="104"/>
      <c r="J1450" s="104"/>
    </row>
    <row r="1451" spans="4:10" ht="35.1" customHeight="1">
      <c r="D1451" s="104"/>
      <c r="E1451" s="201"/>
      <c r="F1451" s="104"/>
      <c r="G1451" s="104"/>
      <c r="H1451" s="104"/>
      <c r="I1451" s="104"/>
      <c r="J1451" s="104"/>
    </row>
    <row r="1452" spans="4:10" ht="35.1" customHeight="1">
      <c r="D1452" s="104"/>
      <c r="E1452" s="201"/>
      <c r="F1452" s="104"/>
      <c r="G1452" s="104"/>
      <c r="H1452" s="104"/>
      <c r="I1452" s="104"/>
      <c r="J1452" s="104"/>
    </row>
    <row r="1453" spans="4:10" ht="35.1" customHeight="1">
      <c r="D1453" s="104"/>
      <c r="E1453" s="201"/>
      <c r="F1453" s="104"/>
      <c r="G1453" s="104"/>
      <c r="H1453" s="104"/>
      <c r="I1453" s="104"/>
      <c r="J1453" s="104"/>
    </row>
    <row r="1454" spans="4:10" ht="35.1" customHeight="1">
      <c r="D1454" s="104"/>
      <c r="E1454" s="201"/>
      <c r="F1454" s="104"/>
      <c r="G1454" s="104"/>
      <c r="H1454" s="104"/>
      <c r="I1454" s="104"/>
      <c r="J1454" s="104"/>
    </row>
    <row r="1455" spans="4:10" ht="35.1" customHeight="1">
      <c r="D1455" s="104"/>
      <c r="E1455" s="201"/>
      <c r="F1455" s="104"/>
      <c r="G1455" s="104"/>
      <c r="H1455" s="104"/>
      <c r="I1455" s="104"/>
      <c r="J1455" s="104"/>
    </row>
    <row r="1456" spans="4:10" ht="35.1" customHeight="1">
      <c r="D1456" s="104"/>
      <c r="E1456" s="201"/>
      <c r="F1456" s="104"/>
      <c r="G1456" s="104"/>
      <c r="H1456" s="104"/>
      <c r="I1456" s="104"/>
      <c r="J1456" s="104"/>
    </row>
    <row r="1457" spans="4:10" ht="35.1" customHeight="1">
      <c r="D1457" s="104"/>
      <c r="E1457" s="201"/>
      <c r="F1457" s="104"/>
      <c r="G1457" s="104"/>
      <c r="H1457" s="104"/>
      <c r="I1457" s="104"/>
      <c r="J1457" s="104"/>
    </row>
    <row r="1458" spans="4:10" ht="35.1" customHeight="1">
      <c r="D1458" s="104"/>
      <c r="E1458" s="201"/>
      <c r="F1458" s="104"/>
      <c r="G1458" s="104"/>
      <c r="H1458" s="104"/>
      <c r="I1458" s="104"/>
      <c r="J1458" s="104"/>
    </row>
    <row r="1459" spans="4:10" ht="35.1" customHeight="1">
      <c r="D1459" s="104"/>
      <c r="E1459" s="201"/>
      <c r="F1459" s="104"/>
      <c r="G1459" s="104"/>
      <c r="H1459" s="104"/>
      <c r="I1459" s="104"/>
      <c r="J1459" s="104"/>
    </row>
    <row r="1460" spans="4:10" ht="35.1" customHeight="1">
      <c r="D1460" s="104"/>
      <c r="E1460" s="201"/>
      <c r="F1460" s="104"/>
      <c r="G1460" s="104"/>
      <c r="H1460" s="104"/>
      <c r="I1460" s="104"/>
      <c r="J1460" s="104"/>
    </row>
    <row r="1461" spans="4:10" ht="35.1" customHeight="1">
      <c r="D1461" s="104"/>
      <c r="E1461" s="201"/>
      <c r="F1461" s="104"/>
      <c r="G1461" s="104"/>
      <c r="H1461" s="104"/>
      <c r="I1461" s="104"/>
      <c r="J1461" s="104"/>
    </row>
    <row r="1462" spans="4:10" ht="35.1" customHeight="1">
      <c r="D1462" s="104"/>
      <c r="E1462" s="201"/>
      <c r="F1462" s="104"/>
      <c r="G1462" s="104"/>
      <c r="H1462" s="104"/>
      <c r="I1462" s="104"/>
      <c r="J1462" s="104"/>
    </row>
    <row r="1463" spans="4:10" ht="35.1" customHeight="1">
      <c r="D1463" s="104"/>
      <c r="E1463" s="201"/>
      <c r="F1463" s="104"/>
      <c r="G1463" s="104"/>
      <c r="H1463" s="104"/>
      <c r="I1463" s="104"/>
      <c r="J1463" s="104"/>
    </row>
    <row r="1464" spans="4:10" ht="35.1" customHeight="1">
      <c r="D1464" s="104"/>
      <c r="E1464" s="201"/>
      <c r="F1464" s="104"/>
      <c r="G1464" s="104"/>
      <c r="H1464" s="104"/>
      <c r="I1464" s="104"/>
      <c r="J1464" s="104"/>
    </row>
    <row r="1465" spans="4:10" ht="35.1" customHeight="1">
      <c r="D1465" s="104"/>
      <c r="E1465" s="201"/>
      <c r="F1465" s="104"/>
      <c r="G1465" s="104"/>
      <c r="H1465" s="104"/>
      <c r="I1465" s="104"/>
      <c r="J1465" s="104"/>
    </row>
    <row r="1466" spans="4:10" ht="35.1" customHeight="1">
      <c r="D1466" s="104"/>
      <c r="E1466" s="201"/>
      <c r="F1466" s="104"/>
      <c r="G1466" s="104"/>
      <c r="H1466" s="104"/>
      <c r="I1466" s="104"/>
      <c r="J1466" s="104"/>
    </row>
    <row r="1467" spans="4:10" ht="35.1" customHeight="1">
      <c r="D1467" s="104"/>
      <c r="E1467" s="201"/>
      <c r="F1467" s="104"/>
      <c r="G1467" s="104"/>
      <c r="H1467" s="104"/>
      <c r="I1467" s="104"/>
      <c r="J1467" s="104"/>
    </row>
    <row r="1468" spans="4:10" ht="35.1" customHeight="1">
      <c r="D1468" s="104"/>
      <c r="E1468" s="201"/>
      <c r="F1468" s="104"/>
      <c r="G1468" s="104"/>
      <c r="H1468" s="104"/>
      <c r="I1468" s="104"/>
      <c r="J1468" s="104"/>
    </row>
    <row r="1469" spans="4:10" ht="35.1" customHeight="1">
      <c r="D1469" s="104"/>
      <c r="E1469" s="201"/>
      <c r="F1469" s="104"/>
      <c r="G1469" s="104"/>
      <c r="H1469" s="104"/>
      <c r="I1469" s="104"/>
      <c r="J1469" s="104"/>
    </row>
    <row r="1470" spans="4:10" ht="35.1" customHeight="1">
      <c r="D1470" s="104"/>
      <c r="E1470" s="201"/>
      <c r="F1470" s="104"/>
      <c r="G1470" s="104"/>
      <c r="H1470" s="104"/>
      <c r="I1470" s="104"/>
      <c r="J1470" s="104"/>
    </row>
    <row r="1471" spans="4:10" ht="35.1" customHeight="1">
      <c r="D1471" s="104"/>
      <c r="E1471" s="201"/>
      <c r="F1471" s="104"/>
      <c r="G1471" s="104"/>
      <c r="H1471" s="104"/>
      <c r="I1471" s="104"/>
      <c r="J1471" s="104"/>
    </row>
    <row r="1472" spans="4:10" ht="35.1" customHeight="1">
      <c r="D1472" s="104"/>
      <c r="E1472" s="201"/>
      <c r="F1472" s="104"/>
      <c r="G1472" s="104"/>
      <c r="H1472" s="104"/>
      <c r="I1472" s="104"/>
      <c r="J1472" s="104"/>
    </row>
    <row r="1473" spans="4:10" ht="35.1" customHeight="1">
      <c r="D1473" s="104"/>
      <c r="E1473" s="201"/>
      <c r="F1473" s="104"/>
      <c r="G1473" s="104"/>
      <c r="H1473" s="104"/>
      <c r="I1473" s="104"/>
      <c r="J1473" s="104"/>
    </row>
    <row r="1474" spans="4:10" ht="35.1" customHeight="1">
      <c r="D1474" s="104"/>
      <c r="E1474" s="201"/>
      <c r="F1474" s="104"/>
      <c r="G1474" s="104"/>
      <c r="H1474" s="104"/>
      <c r="I1474" s="104"/>
      <c r="J1474" s="104"/>
    </row>
    <row r="1475" spans="4:10" ht="35.1" customHeight="1">
      <c r="D1475" s="104"/>
      <c r="E1475" s="201"/>
      <c r="F1475" s="104"/>
      <c r="G1475" s="104"/>
      <c r="H1475" s="104"/>
      <c r="I1475" s="104"/>
      <c r="J1475" s="104"/>
    </row>
    <row r="1476" spans="4:10" ht="35.1" customHeight="1">
      <c r="D1476" s="104"/>
      <c r="E1476" s="201"/>
      <c r="F1476" s="104"/>
      <c r="G1476" s="104"/>
      <c r="H1476" s="104"/>
      <c r="I1476" s="104"/>
      <c r="J1476" s="104"/>
    </row>
    <row r="1477" spans="4:10" ht="35.1" customHeight="1">
      <c r="D1477" s="104"/>
      <c r="E1477" s="201"/>
      <c r="F1477" s="104"/>
      <c r="G1477" s="104"/>
      <c r="H1477" s="104"/>
      <c r="I1477" s="104"/>
      <c r="J1477" s="104"/>
    </row>
    <row r="1478" spans="4:10" ht="35.1" customHeight="1">
      <c r="D1478" s="104"/>
      <c r="E1478" s="201"/>
      <c r="F1478" s="104"/>
      <c r="G1478" s="104"/>
      <c r="H1478" s="104"/>
      <c r="I1478" s="104"/>
      <c r="J1478" s="104"/>
    </row>
    <row r="1479" spans="4:10" ht="35.1" customHeight="1">
      <c r="D1479" s="104"/>
      <c r="E1479" s="201"/>
      <c r="F1479" s="104"/>
      <c r="G1479" s="104"/>
      <c r="H1479" s="104"/>
      <c r="I1479" s="104"/>
      <c r="J1479" s="104"/>
    </row>
    <row r="1480" spans="4:10" ht="35.1" customHeight="1">
      <c r="D1480" s="104"/>
      <c r="E1480" s="201"/>
      <c r="F1480" s="104"/>
      <c r="G1480" s="104"/>
      <c r="H1480" s="104"/>
      <c r="I1480" s="104"/>
      <c r="J1480" s="104"/>
    </row>
    <row r="1481" spans="4:10" ht="35.1" customHeight="1">
      <c r="D1481" s="104"/>
      <c r="E1481" s="201"/>
      <c r="F1481" s="104"/>
      <c r="G1481" s="104"/>
      <c r="H1481" s="104"/>
      <c r="I1481" s="104"/>
      <c r="J1481" s="104"/>
    </row>
    <row r="1482" spans="4:10" ht="35.1" customHeight="1">
      <c r="D1482" s="104"/>
      <c r="E1482" s="201"/>
      <c r="F1482" s="104"/>
      <c r="G1482" s="104"/>
      <c r="H1482" s="104"/>
      <c r="I1482" s="104"/>
      <c r="J1482" s="104"/>
    </row>
    <row r="1483" spans="4:10" ht="35.1" customHeight="1">
      <c r="D1483" s="104"/>
      <c r="E1483" s="201"/>
      <c r="F1483" s="104"/>
      <c r="G1483" s="104"/>
      <c r="H1483" s="104"/>
      <c r="I1483" s="104"/>
      <c r="J1483" s="104"/>
    </row>
    <row r="1484" spans="4:10" ht="35.1" customHeight="1">
      <c r="D1484" s="104"/>
      <c r="E1484" s="201"/>
      <c r="F1484" s="104"/>
      <c r="G1484" s="104"/>
      <c r="H1484" s="104"/>
      <c r="I1484" s="104"/>
      <c r="J1484" s="104"/>
    </row>
    <row r="1485" spans="4:10" ht="35.1" customHeight="1">
      <c r="D1485" s="104"/>
      <c r="E1485" s="201"/>
      <c r="F1485" s="104"/>
      <c r="G1485" s="104"/>
      <c r="H1485" s="104"/>
      <c r="I1485" s="104"/>
      <c r="J1485" s="104"/>
    </row>
    <row r="1486" spans="4:10" ht="35.1" customHeight="1">
      <c r="D1486" s="104"/>
      <c r="E1486" s="201"/>
      <c r="F1486" s="104"/>
      <c r="G1486" s="104"/>
      <c r="H1486" s="104"/>
      <c r="I1486" s="104"/>
      <c r="J1486" s="104"/>
    </row>
    <row r="1487" spans="4:10" ht="35.1" customHeight="1">
      <c r="D1487" s="104"/>
      <c r="E1487" s="201"/>
      <c r="F1487" s="104"/>
      <c r="G1487" s="104"/>
      <c r="H1487" s="104"/>
      <c r="I1487" s="104"/>
      <c r="J1487" s="104"/>
    </row>
    <row r="1488" spans="4:10" ht="35.1" customHeight="1">
      <c r="D1488" s="104"/>
      <c r="E1488" s="201"/>
      <c r="F1488" s="104"/>
      <c r="G1488" s="104"/>
      <c r="H1488" s="104"/>
      <c r="I1488" s="104"/>
      <c r="J1488" s="104"/>
    </row>
    <row r="1489" spans="4:10" ht="35.1" customHeight="1">
      <c r="D1489" s="104"/>
      <c r="E1489" s="201"/>
      <c r="F1489" s="104"/>
      <c r="G1489" s="104"/>
      <c r="H1489" s="104"/>
      <c r="I1489" s="104"/>
      <c r="J1489" s="104"/>
    </row>
    <row r="1490" spans="4:10" ht="35.1" customHeight="1">
      <c r="D1490" s="104"/>
      <c r="E1490" s="201"/>
      <c r="F1490" s="104"/>
      <c r="G1490" s="104"/>
      <c r="H1490" s="104"/>
      <c r="I1490" s="104"/>
      <c r="J1490" s="104"/>
    </row>
    <row r="1491" spans="4:10" ht="35.1" customHeight="1">
      <c r="D1491" s="104"/>
      <c r="E1491" s="201"/>
      <c r="F1491" s="104"/>
      <c r="G1491" s="104"/>
      <c r="H1491" s="104"/>
      <c r="I1491" s="104"/>
      <c r="J1491" s="104"/>
    </row>
    <row r="1492" spans="4:10" ht="35.1" customHeight="1">
      <c r="D1492" s="104"/>
      <c r="E1492" s="201"/>
      <c r="F1492" s="104"/>
      <c r="G1492" s="104"/>
      <c r="H1492" s="104"/>
      <c r="I1492" s="104"/>
      <c r="J1492" s="104"/>
    </row>
    <row r="1493" spans="4:10" ht="35.1" customHeight="1">
      <c r="D1493" s="104"/>
      <c r="E1493" s="201"/>
      <c r="F1493" s="104"/>
      <c r="G1493" s="104"/>
      <c r="H1493" s="104"/>
      <c r="I1493" s="104"/>
      <c r="J1493" s="104"/>
    </row>
    <row r="1494" spans="4:10" ht="35.1" customHeight="1">
      <c r="D1494" s="104"/>
      <c r="E1494" s="201"/>
      <c r="F1494" s="104"/>
      <c r="G1494" s="104"/>
      <c r="H1494" s="104"/>
      <c r="I1494" s="104"/>
      <c r="J1494" s="104"/>
    </row>
    <row r="1495" spans="4:10" ht="35.1" customHeight="1">
      <c r="D1495" s="104"/>
      <c r="E1495" s="201"/>
      <c r="F1495" s="104"/>
      <c r="G1495" s="104"/>
      <c r="H1495" s="104"/>
      <c r="I1495" s="104"/>
      <c r="J1495" s="104"/>
    </row>
    <row r="1496" spans="4:10" ht="35.1" customHeight="1">
      <c r="D1496" s="104"/>
      <c r="E1496" s="201"/>
      <c r="F1496" s="104"/>
      <c r="G1496" s="104"/>
      <c r="H1496" s="104"/>
      <c r="I1496" s="104"/>
      <c r="J1496" s="104"/>
    </row>
    <row r="1497" spans="4:10" ht="35.1" customHeight="1">
      <c r="D1497" s="104"/>
      <c r="E1497" s="201"/>
      <c r="F1497" s="104"/>
      <c r="G1497" s="104"/>
      <c r="H1497" s="104"/>
      <c r="I1497" s="104"/>
      <c r="J1497" s="104"/>
    </row>
    <row r="1498" spans="4:10" ht="35.1" customHeight="1">
      <c r="D1498" s="104"/>
      <c r="E1498" s="201"/>
      <c r="F1498" s="104"/>
      <c r="G1498" s="104"/>
      <c r="H1498" s="104"/>
      <c r="I1498" s="104"/>
      <c r="J1498" s="104"/>
    </row>
    <row r="1499" spans="4:10" ht="35.1" customHeight="1">
      <c r="D1499" s="104"/>
      <c r="E1499" s="201"/>
      <c r="F1499" s="104"/>
      <c r="G1499" s="104"/>
      <c r="H1499" s="104"/>
      <c r="I1499" s="104"/>
      <c r="J1499" s="104"/>
    </row>
    <row r="1500" spans="4:10" ht="35.1" customHeight="1">
      <c r="D1500" s="104"/>
      <c r="E1500" s="201"/>
      <c r="F1500" s="104"/>
      <c r="G1500" s="104"/>
      <c r="H1500" s="104"/>
      <c r="I1500" s="104"/>
      <c r="J1500" s="104"/>
    </row>
    <row r="1501" spans="4:10" ht="35.1" customHeight="1">
      <c r="D1501" s="104"/>
      <c r="E1501" s="201"/>
      <c r="F1501" s="104"/>
      <c r="G1501" s="104"/>
      <c r="H1501" s="104"/>
      <c r="I1501" s="104"/>
      <c r="J1501" s="104"/>
    </row>
    <row r="1502" spans="4:10" ht="35.1" customHeight="1">
      <c r="D1502" s="104"/>
      <c r="E1502" s="201"/>
      <c r="F1502" s="104"/>
      <c r="G1502" s="104"/>
      <c r="H1502" s="104"/>
      <c r="I1502" s="104"/>
      <c r="J1502" s="104"/>
    </row>
    <row r="1503" spans="4:10" ht="35.1" customHeight="1">
      <c r="D1503" s="104"/>
      <c r="E1503" s="201"/>
      <c r="F1503" s="104"/>
      <c r="G1503" s="104"/>
      <c r="H1503" s="104"/>
      <c r="I1503" s="104"/>
      <c r="J1503" s="104"/>
    </row>
    <row r="1504" spans="4:10" ht="35.1" customHeight="1">
      <c r="D1504" s="104"/>
      <c r="E1504" s="201"/>
      <c r="F1504" s="104"/>
      <c r="G1504" s="104"/>
      <c r="H1504" s="104"/>
      <c r="I1504" s="104"/>
      <c r="J1504" s="104"/>
    </row>
    <row r="1505" spans="4:10" ht="35.1" customHeight="1">
      <c r="D1505" s="104"/>
      <c r="E1505" s="201"/>
      <c r="F1505" s="104"/>
      <c r="G1505" s="104"/>
      <c r="H1505" s="104"/>
      <c r="I1505" s="104"/>
      <c r="J1505" s="104"/>
    </row>
    <row r="1506" spans="4:10" ht="35.1" customHeight="1">
      <c r="D1506" s="104"/>
      <c r="E1506" s="201"/>
      <c r="F1506" s="104"/>
      <c r="G1506" s="104"/>
      <c r="H1506" s="104"/>
      <c r="I1506" s="104"/>
      <c r="J1506" s="104"/>
    </row>
    <row r="1507" spans="4:10" ht="35.1" customHeight="1">
      <c r="D1507" s="104"/>
      <c r="E1507" s="201"/>
      <c r="F1507" s="104"/>
      <c r="G1507" s="104"/>
      <c r="H1507" s="104"/>
      <c r="I1507" s="104"/>
      <c r="J1507" s="104"/>
    </row>
    <row r="1508" spans="4:10" ht="35.1" customHeight="1">
      <c r="D1508" s="104"/>
      <c r="E1508" s="201"/>
      <c r="F1508" s="104"/>
      <c r="G1508" s="104"/>
      <c r="H1508" s="104"/>
      <c r="I1508" s="104"/>
      <c r="J1508" s="104"/>
    </row>
    <row r="1509" spans="4:10" ht="35.1" customHeight="1">
      <c r="D1509" s="104"/>
      <c r="E1509" s="201"/>
      <c r="F1509" s="104"/>
      <c r="G1509" s="104"/>
      <c r="H1509" s="104"/>
      <c r="I1509" s="104"/>
      <c r="J1509" s="104"/>
    </row>
    <row r="1510" spans="4:10" ht="35.1" customHeight="1">
      <c r="D1510" s="104"/>
      <c r="E1510" s="201"/>
      <c r="F1510" s="104"/>
      <c r="G1510" s="104"/>
      <c r="H1510" s="104"/>
      <c r="I1510" s="104"/>
      <c r="J1510" s="104"/>
    </row>
    <row r="1511" spans="4:10" ht="35.1" customHeight="1">
      <c r="D1511" s="104"/>
      <c r="E1511" s="201"/>
      <c r="F1511" s="104"/>
      <c r="G1511" s="104"/>
      <c r="H1511" s="104"/>
      <c r="I1511" s="104"/>
      <c r="J1511" s="104"/>
    </row>
    <row r="1512" spans="4:10" ht="35.1" customHeight="1">
      <c r="D1512" s="104"/>
      <c r="E1512" s="201"/>
      <c r="F1512" s="104"/>
      <c r="G1512" s="104"/>
      <c r="H1512" s="104"/>
      <c r="I1512" s="104"/>
      <c r="J1512" s="104"/>
    </row>
    <row r="1513" spans="4:10" ht="35.1" customHeight="1">
      <c r="D1513" s="104"/>
      <c r="E1513" s="201"/>
      <c r="F1513" s="104"/>
      <c r="G1513" s="104"/>
      <c r="H1513" s="104"/>
      <c r="I1513" s="104"/>
      <c r="J1513" s="104"/>
    </row>
    <row r="1514" spans="4:10" ht="35.1" customHeight="1">
      <c r="D1514" s="104"/>
      <c r="E1514" s="201"/>
      <c r="F1514" s="104"/>
      <c r="G1514" s="104"/>
      <c r="H1514" s="104"/>
      <c r="I1514" s="104"/>
      <c r="J1514" s="104"/>
    </row>
    <row r="1515" spans="4:10" ht="35.1" customHeight="1">
      <c r="D1515" s="104"/>
      <c r="E1515" s="201"/>
      <c r="F1515" s="104"/>
      <c r="G1515" s="104"/>
      <c r="H1515" s="104"/>
      <c r="I1515" s="104"/>
      <c r="J1515" s="104"/>
    </row>
    <row r="1516" spans="4:10" ht="35.1" customHeight="1">
      <c r="D1516" s="104"/>
      <c r="E1516" s="201"/>
      <c r="F1516" s="104"/>
      <c r="G1516" s="104"/>
      <c r="H1516" s="104"/>
      <c r="I1516" s="104"/>
      <c r="J1516" s="104"/>
    </row>
    <row r="1517" spans="4:10" ht="35.1" customHeight="1">
      <c r="D1517" s="104"/>
      <c r="E1517" s="201"/>
      <c r="F1517" s="104"/>
      <c r="G1517" s="104"/>
      <c r="H1517" s="104"/>
      <c r="I1517" s="104"/>
      <c r="J1517" s="104"/>
    </row>
    <row r="1518" spans="4:10" ht="35.1" customHeight="1">
      <c r="D1518" s="104"/>
      <c r="E1518" s="201"/>
      <c r="F1518" s="104"/>
      <c r="G1518" s="104"/>
      <c r="H1518" s="104"/>
      <c r="I1518" s="104"/>
      <c r="J1518" s="104"/>
    </row>
    <row r="1519" spans="4:10" ht="35.1" customHeight="1">
      <c r="D1519" s="104"/>
      <c r="E1519" s="201"/>
      <c r="F1519" s="104"/>
      <c r="G1519" s="104"/>
      <c r="H1519" s="104"/>
      <c r="I1519" s="104"/>
      <c r="J1519" s="104"/>
    </row>
    <row r="1520" spans="4:10" ht="35.1" customHeight="1">
      <c r="D1520" s="104"/>
      <c r="E1520" s="201"/>
      <c r="F1520" s="104"/>
      <c r="G1520" s="104"/>
      <c r="H1520" s="104"/>
      <c r="I1520" s="104"/>
      <c r="J1520" s="104"/>
    </row>
    <row r="1521" spans="4:10" ht="35.1" customHeight="1">
      <c r="D1521" s="104"/>
      <c r="E1521" s="201"/>
      <c r="F1521" s="104"/>
      <c r="G1521" s="104"/>
      <c r="H1521" s="104"/>
      <c r="I1521" s="104"/>
      <c r="J1521" s="104"/>
    </row>
    <row r="1522" spans="4:10" ht="35.1" customHeight="1">
      <c r="D1522" s="104"/>
      <c r="E1522" s="201"/>
      <c r="F1522" s="104"/>
      <c r="G1522" s="104"/>
      <c r="H1522" s="104"/>
      <c r="I1522" s="104"/>
      <c r="J1522" s="104"/>
    </row>
    <row r="1523" spans="4:10" ht="35.1" customHeight="1">
      <c r="D1523" s="104"/>
      <c r="E1523" s="201"/>
      <c r="F1523" s="104"/>
      <c r="G1523" s="104"/>
      <c r="H1523" s="104"/>
      <c r="I1523" s="104"/>
      <c r="J1523" s="104"/>
    </row>
    <row r="1524" spans="4:10" ht="35.1" customHeight="1">
      <c r="D1524" s="104"/>
      <c r="E1524" s="201"/>
      <c r="F1524" s="104"/>
      <c r="G1524" s="104"/>
      <c r="H1524" s="104"/>
      <c r="I1524" s="104"/>
      <c r="J1524" s="104"/>
    </row>
    <row r="1525" spans="4:10" ht="35.1" customHeight="1">
      <c r="D1525" s="104"/>
      <c r="E1525" s="201"/>
      <c r="F1525" s="104"/>
      <c r="G1525" s="104"/>
      <c r="H1525" s="104"/>
      <c r="I1525" s="104"/>
      <c r="J1525" s="104"/>
    </row>
    <row r="1526" spans="4:10" ht="35.1" customHeight="1">
      <c r="D1526" s="104"/>
      <c r="E1526" s="201"/>
      <c r="F1526" s="104"/>
      <c r="G1526" s="104"/>
      <c r="H1526" s="104"/>
      <c r="I1526" s="104"/>
      <c r="J1526" s="104"/>
    </row>
    <row r="1527" spans="4:10" ht="35.1" customHeight="1">
      <c r="D1527" s="104"/>
      <c r="E1527" s="201"/>
      <c r="F1527" s="104"/>
      <c r="G1527" s="104"/>
      <c r="H1527" s="104"/>
      <c r="I1527" s="104"/>
      <c r="J1527" s="104"/>
    </row>
    <row r="1528" spans="4:10" ht="35.1" customHeight="1">
      <c r="D1528" s="104"/>
      <c r="E1528" s="201"/>
      <c r="F1528" s="104"/>
      <c r="G1528" s="104"/>
      <c r="H1528" s="104"/>
      <c r="I1528" s="104"/>
      <c r="J1528" s="104"/>
    </row>
    <row r="1529" spans="4:10" ht="35.1" customHeight="1">
      <c r="D1529" s="104"/>
      <c r="E1529" s="201"/>
      <c r="F1529" s="104"/>
      <c r="G1529" s="104"/>
      <c r="H1529" s="104"/>
      <c r="I1529" s="104"/>
      <c r="J1529" s="104"/>
    </row>
    <row r="1530" spans="4:10" ht="35.1" customHeight="1">
      <c r="D1530" s="104"/>
      <c r="E1530" s="201"/>
      <c r="F1530" s="104"/>
      <c r="G1530" s="104"/>
      <c r="H1530" s="104"/>
      <c r="I1530" s="104"/>
      <c r="J1530" s="104"/>
    </row>
    <row r="1531" spans="4:10" ht="35.1" customHeight="1">
      <c r="D1531" s="104"/>
      <c r="E1531" s="201"/>
      <c r="F1531" s="104"/>
      <c r="G1531" s="104"/>
      <c r="H1531" s="104"/>
      <c r="I1531" s="104"/>
      <c r="J1531" s="104"/>
    </row>
    <row r="1532" spans="4:10" ht="35.1" customHeight="1">
      <c r="D1532" s="104"/>
      <c r="E1532" s="201"/>
      <c r="F1532" s="104"/>
      <c r="G1532" s="104"/>
      <c r="H1532" s="104"/>
      <c r="I1532" s="104"/>
      <c r="J1532" s="104"/>
    </row>
    <row r="1533" spans="4:10" ht="35.1" customHeight="1">
      <c r="D1533" s="104"/>
      <c r="E1533" s="201"/>
      <c r="F1533" s="104"/>
      <c r="G1533" s="104"/>
      <c r="H1533" s="104"/>
      <c r="I1533" s="104"/>
      <c r="J1533" s="104"/>
    </row>
    <row r="1534" spans="4:10" ht="35.1" customHeight="1">
      <c r="D1534" s="104"/>
      <c r="E1534" s="201"/>
      <c r="F1534" s="104"/>
      <c r="G1534" s="104"/>
      <c r="H1534" s="104"/>
      <c r="I1534" s="104"/>
      <c r="J1534" s="104"/>
    </row>
    <row r="1535" spans="4:10" ht="35.1" customHeight="1">
      <c r="D1535" s="104"/>
      <c r="E1535" s="201"/>
      <c r="F1535" s="104"/>
      <c r="G1535" s="104"/>
      <c r="H1535" s="104"/>
      <c r="I1535" s="104"/>
      <c r="J1535" s="104"/>
    </row>
    <row r="1536" spans="4:10" ht="35.1" customHeight="1">
      <c r="D1536" s="104"/>
      <c r="E1536" s="201"/>
      <c r="F1536" s="104"/>
      <c r="G1536" s="104"/>
      <c r="H1536" s="104"/>
      <c r="I1536" s="104"/>
      <c r="J1536" s="104"/>
    </row>
    <row r="1537" spans="4:10" ht="35.1" customHeight="1">
      <c r="D1537" s="104"/>
      <c r="E1537" s="201"/>
      <c r="F1537" s="104"/>
      <c r="G1537" s="104"/>
      <c r="H1537" s="104"/>
      <c r="I1537" s="104"/>
      <c r="J1537" s="104"/>
    </row>
    <row r="1538" spans="4:10" ht="35.1" customHeight="1">
      <c r="D1538" s="104"/>
      <c r="E1538" s="201"/>
      <c r="F1538" s="104"/>
      <c r="G1538" s="104"/>
      <c r="H1538" s="104"/>
      <c r="I1538" s="104"/>
      <c r="J1538" s="104"/>
    </row>
    <row r="1539" spans="4:10" ht="35.1" customHeight="1">
      <c r="D1539" s="104"/>
      <c r="E1539" s="201"/>
      <c r="F1539" s="104"/>
      <c r="G1539" s="104"/>
      <c r="H1539" s="104"/>
      <c r="I1539" s="104"/>
      <c r="J1539" s="104"/>
    </row>
    <row r="1540" spans="4:10" ht="35.1" customHeight="1">
      <c r="D1540" s="104"/>
      <c r="E1540" s="201"/>
      <c r="F1540" s="104"/>
      <c r="G1540" s="104"/>
      <c r="H1540" s="104"/>
      <c r="I1540" s="104"/>
      <c r="J1540" s="104"/>
    </row>
    <row r="1541" spans="4:10" ht="35.1" customHeight="1">
      <c r="D1541" s="104"/>
      <c r="E1541" s="201"/>
      <c r="F1541" s="104"/>
      <c r="G1541" s="104"/>
      <c r="H1541" s="104"/>
      <c r="I1541" s="104"/>
      <c r="J1541" s="104"/>
    </row>
    <row r="1542" spans="4:10" ht="35.1" customHeight="1">
      <c r="D1542" s="104"/>
      <c r="E1542" s="201"/>
      <c r="F1542" s="104"/>
      <c r="G1542" s="104"/>
      <c r="H1542" s="104"/>
      <c r="I1542" s="104"/>
      <c r="J1542" s="104"/>
    </row>
    <row r="1543" spans="4:10" ht="35.1" customHeight="1">
      <c r="D1543" s="104"/>
      <c r="E1543" s="201"/>
      <c r="F1543" s="104"/>
      <c r="G1543" s="104"/>
      <c r="H1543" s="104"/>
      <c r="I1543" s="104"/>
      <c r="J1543" s="104"/>
    </row>
    <row r="1544" spans="4:10" ht="35.1" customHeight="1">
      <c r="D1544" s="104"/>
      <c r="E1544" s="201"/>
      <c r="F1544" s="104"/>
      <c r="G1544" s="104"/>
      <c r="H1544" s="104"/>
      <c r="I1544" s="104"/>
      <c r="J1544" s="104"/>
    </row>
    <row r="1545" spans="4:10" ht="35.1" customHeight="1">
      <c r="D1545" s="104"/>
      <c r="E1545" s="201"/>
      <c r="F1545" s="104"/>
      <c r="G1545" s="104"/>
      <c r="H1545" s="104"/>
      <c r="I1545" s="104"/>
      <c r="J1545" s="104"/>
    </row>
    <row r="1546" spans="4:10" ht="35.1" customHeight="1">
      <c r="D1546" s="104"/>
      <c r="E1546" s="201"/>
      <c r="F1546" s="104"/>
      <c r="G1546" s="104"/>
      <c r="H1546" s="104"/>
      <c r="I1546" s="104"/>
      <c r="J1546" s="104"/>
    </row>
    <row r="1547" spans="4:10" ht="35.1" customHeight="1">
      <c r="D1547" s="104"/>
      <c r="E1547" s="201"/>
      <c r="F1547" s="104"/>
      <c r="G1547" s="104"/>
      <c r="H1547" s="104"/>
      <c r="I1547" s="104"/>
      <c r="J1547" s="104"/>
    </row>
    <row r="1548" spans="4:10" ht="35.1" customHeight="1">
      <c r="D1548" s="104"/>
      <c r="E1548" s="201"/>
      <c r="F1548" s="104"/>
      <c r="G1548" s="104"/>
      <c r="H1548" s="104"/>
      <c r="I1548" s="104"/>
      <c r="J1548" s="104"/>
    </row>
    <row r="1549" spans="4:10" ht="35.1" customHeight="1">
      <c r="D1549" s="104"/>
      <c r="E1549" s="201"/>
      <c r="F1549" s="104"/>
      <c r="G1549" s="104"/>
      <c r="H1549" s="104"/>
      <c r="I1549" s="104"/>
      <c r="J1549" s="104"/>
    </row>
    <row r="1550" spans="4:10" ht="35.1" customHeight="1">
      <c r="D1550" s="104"/>
      <c r="E1550" s="201"/>
      <c r="F1550" s="104"/>
      <c r="G1550" s="104"/>
      <c r="H1550" s="104"/>
      <c r="I1550" s="104"/>
      <c r="J1550" s="104"/>
    </row>
    <row r="1551" spans="4:10" ht="35.1" customHeight="1">
      <c r="D1551" s="104"/>
      <c r="E1551" s="201"/>
      <c r="F1551" s="104"/>
      <c r="G1551" s="104"/>
      <c r="H1551" s="104"/>
      <c r="I1551" s="104"/>
      <c r="J1551" s="104"/>
    </row>
    <row r="1552" spans="4:10" ht="35.1" customHeight="1">
      <c r="D1552" s="104"/>
      <c r="E1552" s="201"/>
      <c r="F1552" s="104"/>
      <c r="G1552" s="104"/>
      <c r="H1552" s="104"/>
      <c r="I1552" s="104"/>
      <c r="J1552" s="104"/>
    </row>
    <row r="1553" spans="4:10" ht="35.1" customHeight="1">
      <c r="D1553" s="104"/>
      <c r="E1553" s="201"/>
      <c r="F1553" s="104"/>
      <c r="G1553" s="104"/>
      <c r="H1553" s="104"/>
      <c r="I1553" s="104"/>
      <c r="J1553" s="104"/>
    </row>
    <row r="1554" spans="4:10" ht="35.1" customHeight="1">
      <c r="D1554" s="104"/>
      <c r="E1554" s="201"/>
      <c r="F1554" s="104"/>
      <c r="G1554" s="104"/>
      <c r="H1554" s="104"/>
      <c r="I1554" s="104"/>
      <c r="J1554" s="104"/>
    </row>
    <row r="1555" spans="4:10" ht="35.1" customHeight="1">
      <c r="D1555" s="104"/>
      <c r="E1555" s="201"/>
      <c r="F1555" s="104"/>
      <c r="G1555" s="104"/>
      <c r="H1555" s="104"/>
      <c r="I1555" s="104"/>
      <c r="J1555" s="104"/>
    </row>
    <row r="1556" spans="4:10" ht="35.1" customHeight="1">
      <c r="D1556" s="104"/>
      <c r="E1556" s="201"/>
      <c r="F1556" s="104"/>
      <c r="G1556" s="104"/>
      <c r="H1556" s="104"/>
      <c r="I1556" s="104"/>
      <c r="J1556" s="104"/>
    </row>
    <row r="1557" spans="4:10" ht="35.1" customHeight="1">
      <c r="D1557" s="104"/>
      <c r="E1557" s="201"/>
      <c r="F1557" s="104"/>
      <c r="G1557" s="104"/>
      <c r="H1557" s="104"/>
      <c r="I1557" s="104"/>
      <c r="J1557" s="104"/>
    </row>
    <row r="1558" spans="4:10" ht="35.1" customHeight="1">
      <c r="D1558" s="104"/>
      <c r="E1558" s="201"/>
      <c r="F1558" s="104"/>
      <c r="G1558" s="104"/>
      <c r="H1558" s="104"/>
      <c r="I1558" s="104"/>
      <c r="J1558" s="104"/>
    </row>
    <row r="1559" spans="4:10" ht="35.1" customHeight="1">
      <c r="D1559" s="104"/>
      <c r="E1559" s="201"/>
      <c r="F1559" s="104"/>
      <c r="G1559" s="104"/>
      <c r="H1559" s="104"/>
      <c r="I1559" s="104"/>
      <c r="J1559" s="104"/>
    </row>
    <row r="1560" spans="4:10" ht="35.1" customHeight="1">
      <c r="D1560" s="104"/>
      <c r="E1560" s="201"/>
      <c r="F1560" s="104"/>
      <c r="G1560" s="104"/>
      <c r="H1560" s="104"/>
      <c r="I1560" s="104"/>
      <c r="J1560" s="104"/>
    </row>
    <row r="1561" spans="4:10" ht="35.1" customHeight="1">
      <c r="D1561" s="104"/>
      <c r="E1561" s="201"/>
      <c r="F1561" s="104"/>
      <c r="G1561" s="104"/>
      <c r="H1561" s="104"/>
      <c r="I1561" s="104"/>
      <c r="J1561" s="104"/>
    </row>
    <row r="1562" spans="4:10" ht="35.1" customHeight="1">
      <c r="D1562" s="104"/>
      <c r="E1562" s="201"/>
      <c r="F1562" s="104"/>
      <c r="G1562" s="104"/>
      <c r="H1562" s="104"/>
      <c r="I1562" s="104"/>
      <c r="J1562" s="104"/>
    </row>
    <row r="1563" spans="4:10" ht="35.1" customHeight="1">
      <c r="D1563" s="104"/>
      <c r="E1563" s="201"/>
      <c r="F1563" s="104"/>
      <c r="G1563" s="104"/>
      <c r="H1563" s="104"/>
      <c r="I1563" s="104"/>
      <c r="J1563" s="104"/>
    </row>
    <row r="1564" spans="4:10" ht="35.1" customHeight="1">
      <c r="D1564" s="104"/>
      <c r="E1564" s="201"/>
      <c r="F1564" s="104"/>
      <c r="G1564" s="104"/>
      <c r="H1564" s="104"/>
      <c r="I1564" s="104"/>
      <c r="J1564" s="104"/>
    </row>
    <row r="1565" spans="4:10" ht="35.1" customHeight="1">
      <c r="D1565" s="104"/>
      <c r="E1565" s="201"/>
      <c r="F1565" s="104"/>
      <c r="G1565" s="104"/>
      <c r="H1565" s="104"/>
      <c r="I1565" s="104"/>
      <c r="J1565" s="104"/>
    </row>
    <row r="1566" spans="4:10" ht="35.1" customHeight="1">
      <c r="D1566" s="104"/>
      <c r="E1566" s="201"/>
      <c r="F1566" s="104"/>
      <c r="G1566" s="104"/>
      <c r="H1566" s="104"/>
      <c r="I1566" s="104"/>
      <c r="J1566" s="104"/>
    </row>
    <row r="1567" spans="4:10" ht="35.1" customHeight="1">
      <c r="D1567" s="104"/>
      <c r="E1567" s="201"/>
      <c r="F1567" s="104"/>
      <c r="G1567" s="104"/>
      <c r="H1567" s="104"/>
      <c r="I1567" s="104"/>
      <c r="J1567" s="104"/>
    </row>
    <row r="1568" spans="4:10" ht="35.1" customHeight="1">
      <c r="D1568" s="104"/>
      <c r="E1568" s="201"/>
      <c r="F1568" s="104"/>
      <c r="G1568" s="104"/>
      <c r="H1568" s="104"/>
      <c r="I1568" s="104"/>
      <c r="J1568" s="104"/>
    </row>
    <row r="1569" spans="4:10" ht="35.1" customHeight="1">
      <c r="D1569" s="104"/>
      <c r="E1569" s="201"/>
      <c r="F1569" s="104"/>
      <c r="G1569" s="104"/>
      <c r="H1569" s="104"/>
      <c r="I1569" s="104"/>
      <c r="J1569" s="104"/>
    </row>
    <row r="1570" spans="4:10" ht="35.1" customHeight="1">
      <c r="D1570" s="104"/>
      <c r="E1570" s="201"/>
      <c r="F1570" s="104"/>
      <c r="G1570" s="104"/>
      <c r="H1570" s="104"/>
      <c r="I1570" s="104"/>
      <c r="J1570" s="104"/>
    </row>
    <row r="1571" spans="4:10" ht="35.1" customHeight="1">
      <c r="D1571" s="104"/>
      <c r="E1571" s="201"/>
      <c r="F1571" s="104"/>
      <c r="G1571" s="104"/>
      <c r="H1571" s="104"/>
      <c r="I1571" s="104"/>
      <c r="J1571" s="104"/>
    </row>
    <row r="1572" spans="4:10" ht="35.1" customHeight="1">
      <c r="D1572" s="104"/>
      <c r="E1572" s="201"/>
      <c r="F1572" s="104"/>
      <c r="G1572" s="104"/>
      <c r="H1572" s="104"/>
      <c r="I1572" s="104"/>
      <c r="J1572" s="104"/>
    </row>
    <row r="1573" spans="4:10" ht="35.1" customHeight="1">
      <c r="D1573" s="104"/>
      <c r="E1573" s="201"/>
      <c r="F1573" s="104"/>
      <c r="G1573" s="104"/>
      <c r="H1573" s="104"/>
      <c r="I1573" s="104"/>
      <c r="J1573" s="104"/>
    </row>
    <row r="1574" spans="4:10" ht="35.1" customHeight="1">
      <c r="D1574" s="104"/>
      <c r="E1574" s="201"/>
      <c r="F1574" s="104"/>
      <c r="G1574" s="104"/>
      <c r="H1574" s="104"/>
      <c r="I1574" s="104"/>
      <c r="J1574" s="104"/>
    </row>
    <row r="1575" spans="4:10" ht="35.1" customHeight="1">
      <c r="D1575" s="104"/>
      <c r="E1575" s="201"/>
      <c r="F1575" s="104"/>
      <c r="G1575" s="104"/>
      <c r="H1575" s="104"/>
      <c r="I1575" s="104"/>
      <c r="J1575" s="104"/>
    </row>
    <row r="1576" spans="4:10" ht="35.1" customHeight="1">
      <c r="D1576" s="104"/>
      <c r="E1576" s="201"/>
      <c r="F1576" s="104"/>
      <c r="G1576" s="104"/>
      <c r="H1576" s="104"/>
      <c r="I1576" s="104"/>
      <c r="J1576" s="104"/>
    </row>
    <row r="1577" spans="4:10" ht="35.1" customHeight="1">
      <c r="D1577" s="104"/>
      <c r="E1577" s="201"/>
      <c r="F1577" s="104"/>
      <c r="G1577" s="104"/>
      <c r="H1577" s="104"/>
      <c r="I1577" s="104"/>
      <c r="J1577" s="104"/>
    </row>
    <row r="1578" spans="4:10" ht="35.1" customHeight="1">
      <c r="D1578" s="104"/>
      <c r="E1578" s="201"/>
      <c r="F1578" s="104"/>
      <c r="G1578" s="104"/>
      <c r="H1578" s="104"/>
      <c r="I1578" s="104"/>
      <c r="J1578" s="104"/>
    </row>
    <row r="1579" spans="4:10" ht="35.1" customHeight="1">
      <c r="D1579" s="104"/>
      <c r="E1579" s="201"/>
      <c r="F1579" s="104"/>
      <c r="G1579" s="104"/>
      <c r="H1579" s="104"/>
      <c r="I1579" s="104"/>
      <c r="J1579" s="104"/>
    </row>
    <row r="1580" spans="4:10" ht="35.1" customHeight="1">
      <c r="D1580" s="104"/>
      <c r="E1580" s="201"/>
      <c r="F1580" s="104"/>
      <c r="G1580" s="104"/>
      <c r="H1580" s="104"/>
      <c r="I1580" s="104"/>
      <c r="J1580" s="104"/>
    </row>
    <row r="1581" spans="4:10" ht="35.1" customHeight="1">
      <c r="D1581" s="104"/>
      <c r="E1581" s="201"/>
      <c r="F1581" s="104"/>
      <c r="G1581" s="104"/>
      <c r="H1581" s="104"/>
      <c r="I1581" s="104"/>
      <c r="J1581" s="104"/>
    </row>
    <row r="1582" spans="4:10" ht="35.1" customHeight="1">
      <c r="D1582" s="104"/>
      <c r="E1582" s="201"/>
      <c r="F1582" s="104"/>
      <c r="G1582" s="104"/>
      <c r="H1582" s="104"/>
      <c r="I1582" s="104"/>
      <c r="J1582" s="104"/>
    </row>
    <row r="1583" spans="4:10" ht="35.1" customHeight="1">
      <c r="D1583" s="104"/>
      <c r="E1583" s="201"/>
      <c r="F1583" s="104"/>
      <c r="G1583" s="104"/>
      <c r="H1583" s="104"/>
      <c r="I1583" s="104"/>
      <c r="J1583" s="104"/>
    </row>
    <row r="1584" spans="4:10" ht="35.1" customHeight="1">
      <c r="D1584" s="104"/>
      <c r="E1584" s="201"/>
      <c r="F1584" s="104"/>
      <c r="G1584" s="104"/>
      <c r="H1584" s="104"/>
      <c r="I1584" s="104"/>
      <c r="J1584" s="104"/>
    </row>
    <row r="1585" spans="4:10" ht="35.1" customHeight="1">
      <c r="D1585" s="104"/>
      <c r="E1585" s="201"/>
      <c r="F1585" s="104"/>
      <c r="G1585" s="104"/>
      <c r="H1585" s="104"/>
      <c r="I1585" s="104"/>
      <c r="J1585" s="104"/>
    </row>
    <row r="1586" spans="4:10" ht="35.1" customHeight="1">
      <c r="D1586" s="104"/>
      <c r="E1586" s="201"/>
      <c r="F1586" s="104"/>
      <c r="G1586" s="104"/>
      <c r="H1586" s="104"/>
      <c r="I1586" s="104"/>
      <c r="J1586" s="104"/>
    </row>
    <row r="1587" spans="4:10" ht="35.1" customHeight="1">
      <c r="D1587" s="104"/>
      <c r="E1587" s="201"/>
      <c r="F1587" s="104"/>
      <c r="G1587" s="104"/>
      <c r="H1587" s="104"/>
      <c r="I1587" s="104"/>
      <c r="J1587" s="104"/>
    </row>
    <row r="1588" spans="4:10" ht="35.1" customHeight="1">
      <c r="D1588" s="104"/>
      <c r="E1588" s="201"/>
      <c r="F1588" s="104"/>
      <c r="G1588" s="104"/>
      <c r="H1588" s="104"/>
      <c r="I1588" s="104"/>
      <c r="J1588" s="104"/>
    </row>
    <row r="1589" spans="4:10" ht="35.1" customHeight="1">
      <c r="D1589" s="104"/>
      <c r="E1589" s="201"/>
      <c r="F1589" s="104"/>
      <c r="G1589" s="104"/>
      <c r="H1589" s="104"/>
      <c r="I1589" s="104"/>
      <c r="J1589" s="104"/>
    </row>
    <row r="1590" spans="4:10" ht="35.1" customHeight="1">
      <c r="D1590" s="104"/>
      <c r="E1590" s="201"/>
      <c r="F1590" s="104"/>
      <c r="G1590" s="104"/>
      <c r="H1590" s="104"/>
      <c r="I1590" s="104"/>
      <c r="J1590" s="104"/>
    </row>
    <row r="1591" spans="4:10" ht="35.1" customHeight="1">
      <c r="D1591" s="104"/>
      <c r="E1591" s="201"/>
      <c r="F1591" s="104"/>
      <c r="G1591" s="104"/>
      <c r="H1591" s="104"/>
      <c r="I1591" s="104"/>
      <c r="J1591" s="104"/>
    </row>
    <row r="1592" spans="4:10" ht="35.1" customHeight="1">
      <c r="D1592" s="104"/>
      <c r="E1592" s="201"/>
      <c r="F1592" s="104"/>
      <c r="G1592" s="104"/>
      <c r="H1592" s="104"/>
      <c r="I1592" s="104"/>
      <c r="J1592" s="104"/>
    </row>
    <row r="1593" spans="4:10" ht="35.1" customHeight="1">
      <c r="D1593" s="104"/>
      <c r="E1593" s="201"/>
      <c r="F1593" s="104"/>
      <c r="G1593" s="104"/>
      <c r="H1593" s="104"/>
      <c r="I1593" s="104"/>
      <c r="J1593" s="104"/>
    </row>
    <row r="1594" spans="4:10" ht="35.1" customHeight="1">
      <c r="D1594" s="104"/>
      <c r="E1594" s="201"/>
      <c r="F1594" s="104"/>
      <c r="G1594" s="104"/>
      <c r="H1594" s="104"/>
      <c r="I1594" s="104"/>
      <c r="J1594" s="104"/>
    </row>
    <row r="1595" spans="4:10" ht="35.1" customHeight="1">
      <c r="D1595" s="104"/>
      <c r="E1595" s="201"/>
      <c r="F1595" s="104"/>
      <c r="G1595" s="104"/>
      <c r="H1595" s="104"/>
      <c r="I1595" s="104"/>
      <c r="J1595" s="104"/>
    </row>
    <row r="1596" spans="4:10" ht="35.1" customHeight="1">
      <c r="D1596" s="104"/>
      <c r="E1596" s="201"/>
      <c r="F1596" s="104"/>
      <c r="G1596" s="104"/>
      <c r="H1596" s="104"/>
      <c r="I1596" s="104"/>
      <c r="J1596" s="104"/>
    </row>
    <row r="1597" spans="4:10" ht="35.1" customHeight="1">
      <c r="D1597" s="104"/>
      <c r="E1597" s="201"/>
      <c r="F1597" s="104"/>
      <c r="G1597" s="104"/>
      <c r="H1597" s="104"/>
      <c r="I1597" s="104"/>
      <c r="J1597" s="104"/>
    </row>
    <row r="1598" spans="4:10" ht="35.1" customHeight="1">
      <c r="D1598" s="104"/>
      <c r="E1598" s="201"/>
      <c r="F1598" s="104"/>
      <c r="G1598" s="104"/>
      <c r="H1598" s="104"/>
      <c r="I1598" s="104"/>
      <c r="J1598" s="104"/>
    </row>
    <row r="1599" spans="4:10" ht="35.1" customHeight="1">
      <c r="D1599" s="104"/>
      <c r="E1599" s="201"/>
      <c r="F1599" s="104"/>
      <c r="G1599" s="104"/>
      <c r="H1599" s="104"/>
      <c r="I1599" s="104"/>
      <c r="J1599" s="104"/>
    </row>
    <row r="1600" spans="4:10" ht="35.1" customHeight="1">
      <c r="D1600" s="104"/>
      <c r="E1600" s="201"/>
      <c r="F1600" s="104"/>
      <c r="G1600" s="104"/>
      <c r="H1600" s="104"/>
      <c r="I1600" s="104"/>
      <c r="J1600" s="104"/>
    </row>
    <row r="1601" spans="4:10" ht="35.1" customHeight="1">
      <c r="D1601" s="104"/>
      <c r="E1601" s="201"/>
      <c r="F1601" s="104"/>
      <c r="G1601" s="104"/>
      <c r="H1601" s="104"/>
      <c r="I1601" s="104"/>
      <c r="J1601" s="104"/>
    </row>
    <row r="1602" spans="4:10" ht="35.1" customHeight="1">
      <c r="D1602" s="104"/>
      <c r="E1602" s="201"/>
      <c r="F1602" s="104"/>
      <c r="G1602" s="104"/>
      <c r="H1602" s="104"/>
      <c r="I1602" s="104"/>
      <c r="J1602" s="104"/>
    </row>
    <row r="1603" spans="4:10" ht="35.1" customHeight="1">
      <c r="D1603" s="104"/>
      <c r="E1603" s="201"/>
      <c r="F1603" s="104"/>
      <c r="G1603" s="104"/>
      <c r="H1603" s="104"/>
      <c r="I1603" s="104"/>
      <c r="J1603" s="104"/>
    </row>
    <row r="1604" spans="4:10" ht="35.1" customHeight="1">
      <c r="D1604" s="104"/>
      <c r="E1604" s="201"/>
      <c r="F1604" s="104"/>
      <c r="G1604" s="104"/>
      <c r="H1604" s="104"/>
      <c r="I1604" s="104"/>
      <c r="J1604" s="104"/>
    </row>
    <row r="1605" spans="4:10" ht="35.1" customHeight="1">
      <c r="D1605" s="104"/>
      <c r="E1605" s="201"/>
      <c r="F1605" s="104"/>
      <c r="G1605" s="104"/>
      <c r="H1605" s="104"/>
      <c r="I1605" s="104"/>
      <c r="J1605" s="104"/>
    </row>
    <row r="1606" spans="4:10" ht="35.1" customHeight="1">
      <c r="D1606" s="104"/>
      <c r="E1606" s="201"/>
      <c r="F1606" s="104"/>
      <c r="G1606" s="104"/>
      <c r="H1606" s="104"/>
      <c r="I1606" s="104"/>
      <c r="J1606" s="104"/>
    </row>
    <row r="1607" spans="4:10" ht="35.1" customHeight="1">
      <c r="D1607" s="104"/>
      <c r="E1607" s="201"/>
      <c r="F1607" s="104"/>
      <c r="G1607" s="104"/>
      <c r="H1607" s="104"/>
      <c r="I1607" s="104"/>
      <c r="J1607" s="104"/>
    </row>
    <row r="1608" spans="4:10" ht="35.1" customHeight="1">
      <c r="D1608" s="104"/>
      <c r="E1608" s="201"/>
      <c r="F1608" s="104"/>
      <c r="G1608" s="104"/>
      <c r="H1608" s="104"/>
      <c r="I1608" s="104"/>
      <c r="J1608" s="104"/>
    </row>
    <row r="1609" spans="4:10" ht="35.1" customHeight="1">
      <c r="D1609" s="104"/>
      <c r="E1609" s="201"/>
      <c r="F1609" s="104"/>
      <c r="G1609" s="104"/>
      <c r="H1609" s="104"/>
      <c r="I1609" s="104"/>
      <c r="J1609" s="104"/>
    </row>
    <row r="1610" spans="4:10" ht="35.1" customHeight="1">
      <c r="D1610" s="104"/>
      <c r="E1610" s="201"/>
      <c r="F1610" s="104"/>
      <c r="G1610" s="104"/>
      <c r="H1610" s="104"/>
      <c r="I1610" s="104"/>
      <c r="J1610" s="104"/>
    </row>
    <row r="1611" spans="4:10" ht="35.1" customHeight="1">
      <c r="D1611" s="104"/>
      <c r="E1611" s="201"/>
      <c r="F1611" s="104"/>
      <c r="G1611" s="104"/>
      <c r="H1611" s="104"/>
      <c r="I1611" s="104"/>
      <c r="J1611" s="104"/>
    </row>
    <row r="1612" spans="4:10" ht="35.1" customHeight="1">
      <c r="D1612" s="104"/>
      <c r="E1612" s="201"/>
      <c r="F1612" s="104"/>
      <c r="G1612" s="104"/>
      <c r="H1612" s="104"/>
      <c r="I1612" s="104"/>
      <c r="J1612" s="104"/>
    </row>
    <row r="1613" spans="4:10" ht="35.1" customHeight="1">
      <c r="D1613" s="104"/>
      <c r="E1613" s="201"/>
      <c r="F1613" s="104"/>
      <c r="G1613" s="104"/>
      <c r="H1613" s="104"/>
      <c r="I1613" s="104"/>
      <c r="J1613" s="104"/>
    </row>
    <row r="1614" spans="4:10" ht="35.1" customHeight="1">
      <c r="D1614" s="104"/>
      <c r="E1614" s="201"/>
      <c r="F1614" s="104"/>
      <c r="G1614" s="104"/>
      <c r="H1614" s="104"/>
      <c r="I1614" s="104"/>
      <c r="J1614" s="104"/>
    </row>
    <row r="1615" spans="4:10" ht="35.1" customHeight="1">
      <c r="D1615" s="104"/>
      <c r="E1615" s="201"/>
      <c r="F1615" s="104"/>
      <c r="G1615" s="104"/>
      <c r="H1615" s="104"/>
      <c r="I1615" s="104"/>
      <c r="J1615" s="104"/>
    </row>
    <row r="1616" spans="4:10" ht="35.1" customHeight="1">
      <c r="D1616" s="104"/>
      <c r="E1616" s="201"/>
      <c r="F1616" s="104"/>
      <c r="G1616" s="104"/>
      <c r="H1616" s="104"/>
      <c r="I1616" s="104"/>
      <c r="J1616" s="104"/>
    </row>
    <row r="1617" spans="4:10" ht="35.1" customHeight="1">
      <c r="D1617" s="104"/>
      <c r="E1617" s="201"/>
      <c r="F1617" s="104"/>
      <c r="G1617" s="104"/>
      <c r="H1617" s="104"/>
      <c r="I1617" s="104"/>
      <c r="J1617" s="104"/>
    </row>
    <row r="1618" spans="4:10" ht="35.1" customHeight="1">
      <c r="D1618" s="104"/>
      <c r="E1618" s="201"/>
      <c r="F1618" s="104"/>
      <c r="G1618" s="104"/>
      <c r="H1618" s="104"/>
      <c r="I1618" s="104"/>
      <c r="J1618" s="104"/>
    </row>
    <row r="1619" spans="4:10" ht="35.1" customHeight="1">
      <c r="D1619" s="104"/>
      <c r="E1619" s="201"/>
      <c r="F1619" s="104"/>
      <c r="G1619" s="104"/>
      <c r="H1619" s="104"/>
      <c r="I1619" s="104"/>
      <c r="J1619" s="104"/>
    </row>
    <row r="1620" spans="4:10" ht="35.1" customHeight="1">
      <c r="D1620" s="104"/>
      <c r="E1620" s="201"/>
      <c r="F1620" s="104"/>
      <c r="G1620" s="104"/>
      <c r="H1620" s="104"/>
      <c r="I1620" s="104"/>
      <c r="J1620" s="104"/>
    </row>
    <row r="1621" spans="4:10" ht="35.1" customHeight="1">
      <c r="D1621" s="104"/>
      <c r="E1621" s="201"/>
      <c r="F1621" s="104"/>
      <c r="G1621" s="104"/>
      <c r="H1621" s="104"/>
      <c r="I1621" s="104"/>
      <c r="J1621" s="104"/>
    </row>
    <row r="1622" spans="4:10" ht="35.1" customHeight="1">
      <c r="D1622" s="104"/>
      <c r="E1622" s="201"/>
      <c r="F1622" s="104"/>
      <c r="G1622" s="104"/>
      <c r="H1622" s="104"/>
      <c r="I1622" s="104"/>
      <c r="J1622" s="104"/>
    </row>
    <row r="1623" spans="4:10" ht="35.1" customHeight="1">
      <c r="D1623" s="104"/>
      <c r="E1623" s="201"/>
      <c r="F1623" s="104"/>
      <c r="G1623" s="104"/>
      <c r="H1623" s="104"/>
      <c r="I1623" s="104"/>
      <c r="J1623" s="104"/>
    </row>
    <row r="1624" spans="4:10" ht="35.1" customHeight="1">
      <c r="D1624" s="104"/>
      <c r="E1624" s="201"/>
      <c r="F1624" s="104"/>
      <c r="G1624" s="104"/>
      <c r="H1624" s="104"/>
      <c r="I1624" s="104"/>
      <c r="J1624" s="104"/>
    </row>
    <row r="1625" spans="4:10" ht="35.1" customHeight="1">
      <c r="D1625" s="104"/>
      <c r="E1625" s="201"/>
      <c r="F1625" s="104"/>
      <c r="G1625" s="104"/>
      <c r="H1625" s="104"/>
      <c r="I1625" s="104"/>
      <c r="J1625" s="104"/>
    </row>
    <row r="1626" spans="4:10" ht="35.1" customHeight="1">
      <c r="D1626" s="104"/>
      <c r="E1626" s="201"/>
      <c r="F1626" s="104"/>
      <c r="G1626" s="104"/>
      <c r="H1626" s="104"/>
      <c r="I1626" s="104"/>
      <c r="J1626" s="104"/>
    </row>
    <row r="1627" spans="4:10" ht="35.1" customHeight="1">
      <c r="D1627" s="104"/>
      <c r="E1627" s="201"/>
      <c r="F1627" s="104"/>
      <c r="G1627" s="104"/>
      <c r="H1627" s="104"/>
      <c r="I1627" s="104"/>
      <c r="J1627" s="104"/>
    </row>
    <row r="1628" spans="4:10" ht="35.1" customHeight="1">
      <c r="D1628" s="104"/>
      <c r="E1628" s="201"/>
      <c r="F1628" s="104"/>
      <c r="G1628" s="104"/>
      <c r="H1628" s="104"/>
      <c r="I1628" s="104"/>
      <c r="J1628" s="104"/>
    </row>
    <row r="1629" spans="4:10" ht="35.1" customHeight="1">
      <c r="D1629" s="104"/>
      <c r="E1629" s="201"/>
      <c r="F1629" s="104"/>
      <c r="G1629" s="104"/>
      <c r="H1629" s="104"/>
      <c r="I1629" s="104"/>
      <c r="J1629" s="104"/>
    </row>
    <row r="1630" spans="4:10" ht="35.1" customHeight="1">
      <c r="D1630" s="104"/>
      <c r="E1630" s="201"/>
      <c r="F1630" s="104"/>
      <c r="G1630" s="104"/>
      <c r="H1630" s="104"/>
      <c r="I1630" s="104"/>
      <c r="J1630" s="104"/>
    </row>
    <row r="1631" spans="4:10" ht="35.1" customHeight="1">
      <c r="D1631" s="104"/>
      <c r="E1631" s="201"/>
      <c r="F1631" s="104"/>
      <c r="G1631" s="104"/>
      <c r="H1631" s="104"/>
      <c r="I1631" s="104"/>
      <c r="J1631" s="104"/>
    </row>
    <row r="1632" spans="4:10" ht="35.1" customHeight="1">
      <c r="D1632" s="104"/>
      <c r="E1632" s="201"/>
      <c r="F1632" s="104"/>
      <c r="G1632" s="104"/>
      <c r="H1632" s="104"/>
      <c r="I1632" s="104"/>
      <c r="J1632" s="104"/>
    </row>
    <row r="1633" spans="4:10" ht="35.1" customHeight="1">
      <c r="D1633" s="104"/>
      <c r="E1633" s="201"/>
      <c r="F1633" s="104"/>
      <c r="G1633" s="104"/>
      <c r="H1633" s="104"/>
      <c r="I1633" s="104"/>
      <c r="J1633" s="104"/>
    </row>
    <row r="1634" spans="4:10" ht="35.1" customHeight="1">
      <c r="D1634" s="104"/>
      <c r="E1634" s="201"/>
      <c r="F1634" s="104"/>
      <c r="G1634" s="104"/>
      <c r="H1634" s="104"/>
      <c r="I1634" s="104"/>
      <c r="J1634" s="104"/>
    </row>
    <row r="1635" spans="4:10" ht="35.1" customHeight="1">
      <c r="D1635" s="104"/>
      <c r="E1635" s="201"/>
      <c r="F1635" s="104"/>
      <c r="G1635" s="104"/>
      <c r="H1635" s="104"/>
      <c r="I1635" s="104"/>
      <c r="J1635" s="104"/>
    </row>
    <row r="1636" spans="4:10" ht="35.1" customHeight="1">
      <c r="D1636" s="104"/>
      <c r="E1636" s="201"/>
      <c r="F1636" s="104"/>
      <c r="G1636" s="104"/>
      <c r="H1636" s="104"/>
      <c r="I1636" s="104"/>
      <c r="J1636" s="104"/>
    </row>
    <row r="1637" spans="4:10" ht="35.1" customHeight="1">
      <c r="D1637" s="104"/>
      <c r="E1637" s="201"/>
      <c r="F1637" s="104"/>
      <c r="G1637" s="104"/>
      <c r="H1637" s="104"/>
      <c r="I1637" s="104"/>
      <c r="J1637" s="104"/>
    </row>
    <row r="1638" spans="4:10" ht="35.1" customHeight="1">
      <c r="D1638" s="104"/>
      <c r="E1638" s="201"/>
      <c r="F1638" s="104"/>
      <c r="G1638" s="104"/>
      <c r="H1638" s="104"/>
      <c r="I1638" s="104"/>
      <c r="J1638" s="104"/>
    </row>
    <row r="1639" spans="4:10" ht="35.1" customHeight="1">
      <c r="D1639" s="104"/>
      <c r="E1639" s="201"/>
      <c r="F1639" s="104"/>
      <c r="G1639" s="104"/>
      <c r="H1639" s="104"/>
      <c r="I1639" s="104"/>
      <c r="J1639" s="104"/>
    </row>
    <row r="1640" spans="4:10" ht="35.1" customHeight="1">
      <c r="D1640" s="104"/>
      <c r="E1640" s="201"/>
      <c r="F1640" s="104"/>
      <c r="G1640" s="104"/>
      <c r="H1640" s="104"/>
      <c r="I1640" s="104"/>
      <c r="J1640" s="104"/>
    </row>
    <row r="1641" spans="4:10" ht="35.1" customHeight="1">
      <c r="D1641" s="104"/>
      <c r="E1641" s="201"/>
      <c r="F1641" s="104"/>
      <c r="G1641" s="104"/>
      <c r="H1641" s="104"/>
      <c r="I1641" s="104"/>
      <c r="J1641" s="104"/>
    </row>
    <row r="1642" spans="4:10" ht="35.1" customHeight="1">
      <c r="D1642" s="104"/>
      <c r="E1642" s="201"/>
      <c r="F1642" s="104"/>
      <c r="G1642" s="104"/>
      <c r="H1642" s="104"/>
      <c r="I1642" s="104"/>
      <c r="J1642" s="104"/>
    </row>
    <row r="1643" spans="4:10" ht="35.1" customHeight="1">
      <c r="D1643" s="104"/>
      <c r="E1643" s="201"/>
      <c r="F1643" s="104"/>
      <c r="G1643" s="104"/>
      <c r="H1643" s="104"/>
      <c r="I1643" s="104"/>
      <c r="J1643" s="104"/>
    </row>
    <row r="1644" spans="4:10" ht="35.1" customHeight="1">
      <c r="D1644" s="104"/>
      <c r="E1644" s="201"/>
      <c r="F1644" s="104"/>
      <c r="G1644" s="104"/>
      <c r="H1644" s="104"/>
      <c r="I1644" s="104"/>
      <c r="J1644" s="104"/>
    </row>
    <row r="1645" spans="4:10" ht="35.1" customHeight="1">
      <c r="D1645" s="104"/>
      <c r="E1645" s="201"/>
      <c r="F1645" s="104"/>
      <c r="G1645" s="104"/>
      <c r="H1645" s="104"/>
      <c r="I1645" s="104"/>
      <c r="J1645" s="104"/>
    </row>
    <row r="1646" spans="4:10" ht="35.1" customHeight="1">
      <c r="D1646" s="104"/>
      <c r="E1646" s="201"/>
      <c r="F1646" s="104"/>
      <c r="G1646" s="104"/>
      <c r="H1646" s="104"/>
      <c r="I1646" s="104"/>
      <c r="J1646" s="104"/>
    </row>
    <row r="1647" spans="4:10" ht="35.1" customHeight="1">
      <c r="D1647" s="104"/>
      <c r="E1647" s="201"/>
      <c r="F1647" s="104"/>
      <c r="G1647" s="104"/>
      <c r="H1647" s="104"/>
      <c r="I1647" s="104"/>
      <c r="J1647" s="104"/>
    </row>
    <row r="1648" spans="4:10" ht="35.1" customHeight="1">
      <c r="D1648" s="104"/>
      <c r="E1648" s="201"/>
      <c r="F1648" s="104"/>
      <c r="G1648" s="104"/>
      <c r="H1648" s="104"/>
      <c r="I1648" s="104"/>
      <c r="J1648" s="104"/>
    </row>
    <row r="1649" spans="4:10" ht="35.1" customHeight="1">
      <c r="D1649" s="104"/>
      <c r="E1649" s="201"/>
      <c r="F1649" s="104"/>
      <c r="G1649" s="104"/>
      <c r="H1649" s="104"/>
      <c r="I1649" s="104"/>
      <c r="J1649" s="104"/>
    </row>
    <row r="1650" spans="4:10" ht="35.1" customHeight="1">
      <c r="D1650" s="104"/>
      <c r="E1650" s="201"/>
      <c r="F1650" s="104"/>
      <c r="G1650" s="104"/>
      <c r="H1650" s="104"/>
      <c r="I1650" s="104"/>
      <c r="J1650" s="104"/>
    </row>
    <row r="1651" spans="4:10" ht="35.1" customHeight="1">
      <c r="D1651" s="104"/>
      <c r="E1651" s="201"/>
      <c r="F1651" s="104"/>
      <c r="G1651" s="104"/>
      <c r="H1651" s="104"/>
      <c r="I1651" s="104"/>
      <c r="J1651" s="104"/>
    </row>
    <row r="1652" spans="4:10" ht="35.1" customHeight="1">
      <c r="D1652" s="104"/>
      <c r="E1652" s="201"/>
      <c r="F1652" s="104"/>
      <c r="G1652" s="104"/>
      <c r="H1652" s="104"/>
      <c r="I1652" s="104"/>
      <c r="J1652" s="104"/>
    </row>
    <row r="1653" spans="4:10" ht="35.1" customHeight="1">
      <c r="D1653" s="104"/>
      <c r="E1653" s="201"/>
      <c r="F1653" s="104"/>
      <c r="G1653" s="104"/>
      <c r="H1653" s="104"/>
      <c r="I1653" s="104"/>
      <c r="J1653" s="104"/>
    </row>
    <row r="1654" spans="4:10" ht="35.1" customHeight="1">
      <c r="D1654" s="104"/>
      <c r="E1654" s="201"/>
      <c r="F1654" s="104"/>
      <c r="G1654" s="104"/>
      <c r="H1654" s="104"/>
      <c r="I1654" s="104"/>
      <c r="J1654" s="104"/>
    </row>
    <row r="1655" spans="4:10" ht="35.1" customHeight="1">
      <c r="D1655" s="104"/>
      <c r="E1655" s="201"/>
      <c r="F1655" s="104"/>
      <c r="G1655" s="104"/>
      <c r="H1655" s="104"/>
      <c r="I1655" s="104"/>
      <c r="J1655" s="104"/>
    </row>
    <row r="1656" spans="4:10" ht="35.1" customHeight="1">
      <c r="D1656" s="104"/>
      <c r="E1656" s="201"/>
      <c r="F1656" s="104"/>
      <c r="G1656" s="104"/>
      <c r="H1656" s="104"/>
      <c r="I1656" s="104"/>
      <c r="J1656" s="104"/>
    </row>
    <row r="1657" spans="4:10" ht="35.1" customHeight="1">
      <c r="D1657" s="104"/>
      <c r="E1657" s="201"/>
      <c r="F1657" s="104"/>
      <c r="G1657" s="104"/>
      <c r="H1657" s="104"/>
      <c r="I1657" s="104"/>
      <c r="J1657" s="104"/>
    </row>
    <row r="1658" spans="4:10" ht="35.1" customHeight="1">
      <c r="D1658" s="104"/>
      <c r="E1658" s="201"/>
      <c r="F1658" s="104"/>
      <c r="G1658" s="104"/>
      <c r="H1658" s="104"/>
      <c r="I1658" s="104"/>
      <c r="J1658" s="104"/>
    </row>
    <row r="1659" spans="4:10" ht="35.1" customHeight="1">
      <c r="D1659" s="104"/>
      <c r="E1659" s="201"/>
      <c r="F1659" s="104"/>
      <c r="G1659" s="104"/>
      <c r="H1659" s="104"/>
      <c r="I1659" s="104"/>
      <c r="J1659" s="104"/>
    </row>
    <row r="1660" spans="4:10" ht="35.1" customHeight="1">
      <c r="D1660" s="104"/>
      <c r="E1660" s="201"/>
      <c r="F1660" s="104"/>
      <c r="G1660" s="104"/>
      <c r="H1660" s="104"/>
      <c r="I1660" s="104"/>
      <c r="J1660" s="104"/>
    </row>
    <row r="1661" spans="4:10" ht="35.1" customHeight="1">
      <c r="D1661" s="104"/>
      <c r="E1661" s="201"/>
      <c r="F1661" s="104"/>
      <c r="G1661" s="104"/>
      <c r="H1661" s="104"/>
      <c r="I1661" s="104"/>
      <c r="J1661" s="104"/>
    </row>
    <row r="1662" spans="4:10" ht="35.1" customHeight="1">
      <c r="D1662" s="104"/>
      <c r="E1662" s="201"/>
      <c r="F1662" s="104"/>
      <c r="G1662" s="104"/>
      <c r="H1662" s="104"/>
      <c r="I1662" s="104"/>
      <c r="J1662" s="104"/>
    </row>
    <row r="1663" spans="4:10" ht="35.1" customHeight="1">
      <c r="D1663" s="104"/>
      <c r="E1663" s="201"/>
      <c r="F1663" s="104"/>
      <c r="G1663" s="104"/>
      <c r="H1663" s="104"/>
      <c r="I1663" s="104"/>
      <c r="J1663" s="104"/>
    </row>
    <row r="1664" spans="4:10" ht="35.1" customHeight="1">
      <c r="D1664" s="104"/>
      <c r="E1664" s="201"/>
      <c r="F1664" s="104"/>
      <c r="G1664" s="104"/>
      <c r="H1664" s="104"/>
      <c r="I1664" s="104"/>
      <c r="J1664" s="104"/>
    </row>
    <row r="1665" spans="4:10" ht="35.1" customHeight="1">
      <c r="D1665" s="104"/>
      <c r="E1665" s="201"/>
      <c r="F1665" s="104"/>
      <c r="G1665" s="104"/>
      <c r="H1665" s="104"/>
      <c r="I1665" s="104"/>
      <c r="J1665" s="104"/>
    </row>
    <row r="1666" spans="4:10" ht="35.1" customHeight="1">
      <c r="D1666" s="104"/>
      <c r="E1666" s="201"/>
      <c r="F1666" s="104"/>
      <c r="G1666" s="104"/>
      <c r="H1666" s="104"/>
      <c r="I1666" s="104"/>
      <c r="J1666" s="104"/>
    </row>
    <row r="1667" spans="4:10" ht="35.1" customHeight="1">
      <c r="D1667" s="104"/>
      <c r="E1667" s="201"/>
      <c r="F1667" s="104"/>
      <c r="G1667" s="104"/>
      <c r="H1667" s="104"/>
      <c r="I1667" s="104"/>
      <c r="J1667" s="104"/>
    </row>
    <row r="1668" spans="4:10" ht="35.1" customHeight="1">
      <c r="D1668" s="104"/>
      <c r="E1668" s="201"/>
      <c r="F1668" s="104"/>
      <c r="G1668" s="104"/>
      <c r="H1668" s="104"/>
      <c r="I1668" s="104"/>
      <c r="J1668" s="104"/>
    </row>
    <row r="1669" spans="4:10" ht="35.1" customHeight="1">
      <c r="D1669" s="104"/>
      <c r="E1669" s="201"/>
      <c r="F1669" s="104"/>
      <c r="G1669" s="104"/>
      <c r="H1669" s="104"/>
      <c r="I1669" s="104"/>
      <c r="J1669" s="104"/>
    </row>
    <row r="1670" spans="4:10" ht="35.1" customHeight="1">
      <c r="D1670" s="104"/>
      <c r="E1670" s="201"/>
      <c r="F1670" s="104"/>
      <c r="G1670" s="104"/>
      <c r="H1670" s="104"/>
      <c r="I1670" s="104"/>
      <c r="J1670" s="104"/>
    </row>
    <row r="1671" spans="4:10" ht="35.1" customHeight="1">
      <c r="D1671" s="104"/>
      <c r="E1671" s="201"/>
      <c r="F1671" s="104"/>
      <c r="G1671" s="104"/>
      <c r="H1671" s="104"/>
      <c r="I1671" s="104"/>
      <c r="J1671" s="104"/>
    </row>
    <row r="1672" spans="4:10" ht="35.1" customHeight="1">
      <c r="D1672" s="104"/>
      <c r="E1672" s="201"/>
      <c r="F1672" s="104"/>
      <c r="G1672" s="104"/>
      <c r="H1672" s="104"/>
      <c r="I1672" s="104"/>
      <c r="J1672" s="104"/>
    </row>
    <row r="1673" spans="4:10" ht="35.1" customHeight="1">
      <c r="D1673" s="104"/>
      <c r="E1673" s="201"/>
      <c r="F1673" s="104"/>
      <c r="G1673" s="104"/>
      <c r="H1673" s="104"/>
      <c r="I1673" s="104"/>
      <c r="J1673" s="104"/>
    </row>
    <row r="1674" spans="4:10" ht="35.1" customHeight="1">
      <c r="D1674" s="104"/>
      <c r="E1674" s="201"/>
      <c r="F1674" s="104"/>
      <c r="G1674" s="104"/>
      <c r="H1674" s="104"/>
      <c r="I1674" s="104"/>
      <c r="J1674" s="104"/>
    </row>
    <row r="1675" spans="4:10" ht="35.1" customHeight="1">
      <c r="D1675" s="104"/>
      <c r="E1675" s="201"/>
      <c r="F1675" s="104"/>
      <c r="G1675" s="104"/>
      <c r="H1675" s="104"/>
      <c r="I1675" s="104"/>
      <c r="J1675" s="104"/>
    </row>
    <row r="1676" spans="4:10" ht="35.1" customHeight="1">
      <c r="D1676" s="104"/>
      <c r="E1676" s="201"/>
      <c r="F1676" s="104"/>
      <c r="G1676" s="104"/>
      <c r="H1676" s="104"/>
      <c r="I1676" s="104"/>
      <c r="J1676" s="104"/>
    </row>
    <row r="1677" spans="4:10" ht="35.1" customHeight="1">
      <c r="D1677" s="104"/>
      <c r="E1677" s="201"/>
      <c r="F1677" s="104"/>
      <c r="G1677" s="104"/>
      <c r="H1677" s="104"/>
      <c r="I1677" s="104"/>
      <c r="J1677" s="104"/>
    </row>
    <row r="1678" spans="4:10" ht="35.1" customHeight="1">
      <c r="D1678" s="104"/>
      <c r="E1678" s="201"/>
      <c r="F1678" s="104"/>
      <c r="G1678" s="104"/>
      <c r="H1678" s="104"/>
      <c r="I1678" s="104"/>
      <c r="J1678" s="104"/>
    </row>
    <row r="1679" spans="4:10" ht="35.1" customHeight="1">
      <c r="D1679" s="104"/>
      <c r="E1679" s="201"/>
      <c r="F1679" s="104"/>
      <c r="G1679" s="104"/>
      <c r="H1679" s="104"/>
      <c r="I1679" s="104"/>
      <c r="J1679" s="104"/>
    </row>
    <row r="1680" spans="4:10" ht="35.1" customHeight="1">
      <c r="D1680" s="104"/>
      <c r="E1680" s="201"/>
      <c r="F1680" s="104"/>
      <c r="G1680" s="104"/>
      <c r="H1680" s="104"/>
      <c r="I1680" s="104"/>
      <c r="J1680" s="104"/>
    </row>
    <row r="1681" spans="4:10" ht="35.1" customHeight="1">
      <c r="D1681" s="104"/>
      <c r="E1681" s="201"/>
      <c r="F1681" s="104"/>
      <c r="G1681" s="104"/>
      <c r="H1681" s="104"/>
      <c r="I1681" s="104"/>
      <c r="J1681" s="104"/>
    </row>
    <row r="1682" spans="4:10" ht="35.1" customHeight="1">
      <c r="D1682" s="104"/>
      <c r="E1682" s="201"/>
      <c r="F1682" s="104"/>
      <c r="G1682" s="104"/>
      <c r="H1682" s="104"/>
      <c r="I1682" s="104"/>
      <c r="J1682" s="104"/>
    </row>
    <row r="1683" spans="4:10" ht="35.1" customHeight="1">
      <c r="D1683" s="104"/>
      <c r="E1683" s="201"/>
      <c r="F1683" s="104"/>
      <c r="G1683" s="104"/>
      <c r="H1683" s="104"/>
      <c r="I1683" s="104"/>
      <c r="J1683" s="104"/>
    </row>
    <row r="1684" spans="4:10" ht="35.1" customHeight="1">
      <c r="D1684" s="104"/>
      <c r="E1684" s="201"/>
      <c r="F1684" s="104"/>
      <c r="G1684" s="104"/>
      <c r="H1684" s="104"/>
      <c r="I1684" s="104"/>
      <c r="J1684" s="104"/>
    </row>
    <row r="1685" spans="4:10" ht="35.1" customHeight="1">
      <c r="D1685" s="104"/>
      <c r="E1685" s="201"/>
      <c r="F1685" s="104"/>
      <c r="G1685" s="104"/>
      <c r="H1685" s="104"/>
      <c r="I1685" s="104"/>
      <c r="J1685" s="104"/>
    </row>
    <row r="1686" spans="4:10" ht="35.1" customHeight="1">
      <c r="D1686" s="104"/>
      <c r="E1686" s="201"/>
      <c r="F1686" s="104"/>
      <c r="G1686" s="104"/>
      <c r="H1686" s="104"/>
      <c r="I1686" s="104"/>
      <c r="J1686" s="104"/>
    </row>
    <row r="1687" spans="4:10" ht="35.1" customHeight="1">
      <c r="D1687" s="104"/>
      <c r="E1687" s="201"/>
      <c r="F1687" s="104"/>
      <c r="G1687" s="104"/>
      <c r="H1687" s="104"/>
      <c r="I1687" s="104"/>
      <c r="J1687" s="104"/>
    </row>
    <row r="1688" spans="4:10" ht="35.1" customHeight="1">
      <c r="D1688" s="104"/>
      <c r="E1688" s="201"/>
      <c r="F1688" s="104"/>
      <c r="G1688" s="104"/>
      <c r="H1688" s="104"/>
      <c r="I1688" s="104"/>
      <c r="J1688" s="104"/>
    </row>
    <row r="1689" spans="4:10" ht="35.1" customHeight="1">
      <c r="D1689" s="104"/>
      <c r="E1689" s="201"/>
      <c r="F1689" s="104"/>
      <c r="G1689" s="104"/>
      <c r="H1689" s="104"/>
      <c r="I1689" s="104"/>
      <c r="J1689" s="104"/>
    </row>
    <row r="1690" spans="4:10" ht="35.1" customHeight="1">
      <c r="D1690" s="104"/>
      <c r="E1690" s="201"/>
      <c r="F1690" s="104"/>
      <c r="G1690" s="104"/>
      <c r="H1690" s="104"/>
      <c r="I1690" s="104"/>
      <c r="J1690" s="104"/>
    </row>
    <row r="1691" spans="4:10" ht="35.1" customHeight="1">
      <c r="D1691" s="104"/>
      <c r="E1691" s="201"/>
      <c r="F1691" s="104"/>
      <c r="G1691" s="104"/>
      <c r="H1691" s="104"/>
      <c r="I1691" s="104"/>
      <c r="J1691" s="104"/>
    </row>
    <row r="1692" spans="4:10" ht="35.1" customHeight="1">
      <c r="D1692" s="104"/>
      <c r="E1692" s="201"/>
      <c r="F1692" s="104"/>
      <c r="G1692" s="104"/>
      <c r="H1692" s="104"/>
      <c r="I1692" s="104"/>
      <c r="J1692" s="104"/>
    </row>
    <row r="1693" spans="4:10" ht="35.1" customHeight="1">
      <c r="D1693" s="104"/>
      <c r="E1693" s="201"/>
      <c r="F1693" s="104"/>
      <c r="G1693" s="104"/>
      <c r="H1693" s="104"/>
      <c r="I1693" s="104"/>
      <c r="J1693" s="104"/>
    </row>
    <row r="1694" spans="4:10" ht="35.1" customHeight="1">
      <c r="D1694" s="104"/>
      <c r="E1694" s="201"/>
      <c r="F1694" s="104"/>
      <c r="G1694" s="104"/>
      <c r="H1694" s="104"/>
      <c r="I1694" s="104"/>
      <c r="J1694" s="104"/>
    </row>
    <row r="1695" spans="4:10" ht="35.1" customHeight="1">
      <c r="D1695" s="104"/>
      <c r="E1695" s="201"/>
      <c r="F1695" s="104"/>
      <c r="G1695" s="104"/>
      <c r="H1695" s="104"/>
      <c r="I1695" s="104"/>
      <c r="J1695" s="104"/>
    </row>
    <row r="1696" spans="4:10" ht="35.1" customHeight="1">
      <c r="D1696" s="104"/>
      <c r="E1696" s="201"/>
      <c r="F1696" s="104"/>
      <c r="G1696" s="104"/>
      <c r="H1696" s="104"/>
      <c r="I1696" s="104"/>
      <c r="J1696" s="104"/>
    </row>
    <row r="1697" spans="4:10" ht="35.1" customHeight="1">
      <c r="D1697" s="104"/>
      <c r="E1697" s="201"/>
      <c r="F1697" s="104"/>
      <c r="G1697" s="104"/>
      <c r="H1697" s="104"/>
      <c r="I1697" s="104"/>
      <c r="J1697" s="104"/>
    </row>
    <row r="1698" spans="4:10" ht="35.1" customHeight="1">
      <c r="D1698" s="104"/>
      <c r="E1698" s="201"/>
      <c r="F1698" s="104"/>
      <c r="G1698" s="104"/>
      <c r="H1698" s="104"/>
      <c r="I1698" s="104"/>
      <c r="J1698" s="104"/>
    </row>
    <row r="1699" spans="4:10" ht="35.1" customHeight="1">
      <c r="D1699" s="104"/>
      <c r="E1699" s="201"/>
      <c r="F1699" s="104"/>
      <c r="G1699" s="104"/>
      <c r="H1699" s="104"/>
      <c r="I1699" s="104"/>
      <c r="J1699" s="104"/>
    </row>
    <row r="1700" spans="4:10" ht="35.1" customHeight="1">
      <c r="D1700" s="104"/>
      <c r="E1700" s="201"/>
      <c r="F1700" s="104"/>
      <c r="G1700" s="104"/>
      <c r="H1700" s="104"/>
      <c r="I1700" s="104"/>
      <c r="J1700" s="104"/>
    </row>
    <row r="1701" spans="4:10" ht="35.1" customHeight="1">
      <c r="D1701" s="104"/>
      <c r="E1701" s="201"/>
      <c r="F1701" s="104"/>
      <c r="G1701" s="104"/>
      <c r="H1701" s="104"/>
      <c r="I1701" s="104"/>
      <c r="J1701" s="104"/>
    </row>
    <row r="1702" spans="4:10" ht="35.1" customHeight="1">
      <c r="D1702" s="104"/>
      <c r="E1702" s="201"/>
      <c r="F1702" s="104"/>
      <c r="G1702" s="104"/>
      <c r="H1702" s="104"/>
      <c r="I1702" s="104"/>
      <c r="J1702" s="104"/>
    </row>
    <row r="1703" spans="4:10" ht="35.1" customHeight="1">
      <c r="D1703" s="104"/>
      <c r="E1703" s="201"/>
      <c r="F1703" s="104"/>
      <c r="G1703" s="104"/>
      <c r="H1703" s="104"/>
      <c r="I1703" s="104"/>
      <c r="J1703" s="104"/>
    </row>
    <row r="1704" spans="4:10" ht="35.1" customHeight="1">
      <c r="D1704" s="104"/>
      <c r="E1704" s="201"/>
      <c r="F1704" s="104"/>
      <c r="G1704" s="104"/>
      <c r="H1704" s="104"/>
      <c r="I1704" s="104"/>
      <c r="J1704" s="104"/>
    </row>
    <row r="1705" spans="4:10" ht="35.1" customHeight="1">
      <c r="D1705" s="104"/>
      <c r="E1705" s="201"/>
      <c r="F1705" s="104"/>
      <c r="G1705" s="104"/>
      <c r="H1705" s="104"/>
      <c r="I1705" s="104"/>
      <c r="J1705" s="104"/>
    </row>
    <row r="1706" spans="4:10" ht="35.1" customHeight="1">
      <c r="D1706" s="104"/>
      <c r="E1706" s="201"/>
      <c r="F1706" s="104"/>
      <c r="G1706" s="104"/>
      <c r="H1706" s="104"/>
      <c r="I1706" s="104"/>
      <c r="J1706" s="104"/>
    </row>
    <row r="1707" spans="4:10" ht="35.1" customHeight="1">
      <c r="D1707" s="104"/>
      <c r="E1707" s="201"/>
      <c r="F1707" s="104"/>
      <c r="G1707" s="104"/>
      <c r="H1707" s="104"/>
      <c r="I1707" s="104"/>
      <c r="J1707" s="104"/>
    </row>
    <row r="1708" spans="4:10" ht="35.1" customHeight="1">
      <c r="D1708" s="104"/>
      <c r="E1708" s="201"/>
      <c r="F1708" s="104"/>
      <c r="G1708" s="104"/>
      <c r="H1708" s="104"/>
      <c r="I1708" s="104"/>
      <c r="J1708" s="104"/>
    </row>
    <row r="1709" spans="4:10" ht="35.1" customHeight="1">
      <c r="D1709" s="104"/>
      <c r="E1709" s="201"/>
      <c r="F1709" s="104"/>
      <c r="G1709" s="104"/>
      <c r="H1709" s="104"/>
      <c r="I1709" s="104"/>
      <c r="J1709" s="104"/>
    </row>
    <row r="1710" spans="4:10" ht="35.1" customHeight="1">
      <c r="D1710" s="104"/>
      <c r="E1710" s="201"/>
      <c r="F1710" s="104"/>
      <c r="G1710" s="104"/>
      <c r="H1710" s="104"/>
      <c r="I1710" s="104"/>
      <c r="J1710" s="104"/>
    </row>
    <row r="1711" spans="4:10" ht="35.1" customHeight="1">
      <c r="D1711" s="104"/>
      <c r="E1711" s="201"/>
      <c r="F1711" s="104"/>
      <c r="G1711" s="104"/>
      <c r="H1711" s="104"/>
      <c r="I1711" s="104"/>
      <c r="J1711" s="104"/>
    </row>
    <row r="1712" spans="4:10" ht="35.1" customHeight="1">
      <c r="D1712" s="104"/>
      <c r="E1712" s="201"/>
      <c r="F1712" s="104"/>
      <c r="G1712" s="104"/>
      <c r="H1712" s="104"/>
      <c r="I1712" s="104"/>
      <c r="J1712" s="104"/>
    </row>
    <row r="1713" spans="4:10" ht="35.1" customHeight="1">
      <c r="D1713" s="104"/>
      <c r="E1713" s="201"/>
      <c r="F1713" s="104"/>
      <c r="G1713" s="104"/>
      <c r="H1713" s="104"/>
      <c r="I1713" s="104"/>
      <c r="J1713" s="104"/>
    </row>
    <row r="1714" spans="4:10" ht="35.1" customHeight="1">
      <c r="D1714" s="104"/>
      <c r="E1714" s="201"/>
      <c r="F1714" s="104"/>
      <c r="G1714" s="104"/>
      <c r="H1714" s="104"/>
      <c r="I1714" s="104"/>
      <c r="J1714" s="104"/>
    </row>
    <row r="1715" spans="4:10" ht="35.1" customHeight="1">
      <c r="D1715" s="104"/>
      <c r="E1715" s="201"/>
      <c r="F1715" s="104"/>
      <c r="G1715" s="104"/>
      <c r="H1715" s="104"/>
      <c r="I1715" s="104"/>
      <c r="J1715" s="104"/>
    </row>
    <row r="1716" spans="4:10" ht="35.1" customHeight="1">
      <c r="D1716" s="104"/>
      <c r="E1716" s="201"/>
      <c r="F1716" s="104"/>
      <c r="G1716" s="104"/>
      <c r="H1716" s="104"/>
      <c r="I1716" s="104"/>
      <c r="J1716" s="104"/>
    </row>
    <row r="1717" spans="4:10" ht="35.1" customHeight="1">
      <c r="D1717" s="104"/>
      <c r="E1717" s="201"/>
      <c r="F1717" s="104"/>
      <c r="G1717" s="104"/>
      <c r="H1717" s="104"/>
      <c r="I1717" s="104"/>
      <c r="J1717" s="104"/>
    </row>
    <row r="1718" spans="4:10" ht="35.1" customHeight="1">
      <c r="D1718" s="104"/>
      <c r="E1718" s="201"/>
      <c r="F1718" s="104"/>
      <c r="G1718" s="104"/>
      <c r="H1718" s="104"/>
      <c r="I1718" s="104"/>
      <c r="J1718" s="104"/>
    </row>
    <row r="1719" spans="4:10" ht="35.1" customHeight="1">
      <c r="D1719" s="104"/>
      <c r="E1719" s="201"/>
      <c r="F1719" s="104"/>
      <c r="G1719" s="104"/>
      <c r="H1719" s="104"/>
      <c r="I1719" s="104"/>
      <c r="J1719" s="104"/>
    </row>
    <row r="1720" spans="4:10" ht="35.1" customHeight="1">
      <c r="D1720" s="104"/>
      <c r="E1720" s="201"/>
      <c r="F1720" s="104"/>
      <c r="G1720" s="104"/>
      <c r="H1720" s="104"/>
      <c r="I1720" s="104"/>
      <c r="J1720" s="104"/>
    </row>
    <row r="1721" spans="4:10" ht="35.1" customHeight="1">
      <c r="D1721" s="104"/>
      <c r="E1721" s="201"/>
      <c r="F1721" s="104"/>
      <c r="G1721" s="104"/>
      <c r="H1721" s="104"/>
      <c r="I1721" s="104"/>
      <c r="J1721" s="104"/>
    </row>
    <row r="1722" spans="4:10" ht="35.1" customHeight="1">
      <c r="D1722" s="104"/>
      <c r="E1722" s="201"/>
      <c r="F1722" s="104"/>
      <c r="G1722" s="104"/>
      <c r="H1722" s="104"/>
      <c r="I1722" s="104"/>
      <c r="J1722" s="104"/>
    </row>
    <row r="1723" spans="4:10" ht="35.1" customHeight="1">
      <c r="D1723" s="104"/>
      <c r="E1723" s="201"/>
      <c r="F1723" s="104"/>
      <c r="G1723" s="104"/>
      <c r="H1723" s="104"/>
      <c r="I1723" s="104"/>
      <c r="J1723" s="104"/>
    </row>
    <row r="1724" spans="4:10" ht="35.1" customHeight="1">
      <c r="D1724" s="104"/>
      <c r="E1724" s="201"/>
      <c r="F1724" s="104"/>
      <c r="G1724" s="104"/>
      <c r="H1724" s="104"/>
      <c r="I1724" s="104"/>
      <c r="J1724" s="104"/>
    </row>
    <row r="1725" spans="4:10" ht="35.1" customHeight="1">
      <c r="D1725" s="104"/>
      <c r="E1725" s="201"/>
      <c r="F1725" s="104"/>
      <c r="G1725" s="104"/>
      <c r="H1725" s="104"/>
      <c r="I1725" s="104"/>
      <c r="J1725" s="104"/>
    </row>
    <row r="1726" spans="4:10" ht="35.1" customHeight="1">
      <c r="D1726" s="104"/>
      <c r="E1726" s="201"/>
      <c r="F1726" s="104"/>
      <c r="G1726" s="104"/>
      <c r="H1726" s="104"/>
      <c r="I1726" s="104"/>
      <c r="J1726" s="104"/>
    </row>
    <row r="1727" spans="4:10" ht="35.1" customHeight="1">
      <c r="D1727" s="104"/>
      <c r="E1727" s="201"/>
      <c r="F1727" s="104"/>
      <c r="G1727" s="104"/>
      <c r="H1727" s="104"/>
      <c r="I1727" s="104"/>
      <c r="J1727" s="104"/>
    </row>
    <row r="1728" spans="4:10" ht="35.1" customHeight="1">
      <c r="D1728" s="104"/>
      <c r="E1728" s="201"/>
      <c r="F1728" s="104"/>
      <c r="G1728" s="104"/>
      <c r="H1728" s="104"/>
      <c r="I1728" s="104"/>
      <c r="J1728" s="104"/>
    </row>
    <row r="1729" spans="4:10" ht="35.1" customHeight="1">
      <c r="D1729" s="104"/>
      <c r="E1729" s="201"/>
      <c r="F1729" s="104"/>
      <c r="G1729" s="104"/>
      <c r="H1729" s="104"/>
      <c r="I1729" s="104"/>
      <c r="J1729" s="104"/>
    </row>
    <row r="1730" spans="4:10" ht="35.1" customHeight="1">
      <c r="D1730" s="104"/>
      <c r="E1730" s="201"/>
      <c r="F1730" s="104"/>
      <c r="G1730" s="104"/>
      <c r="H1730" s="104"/>
      <c r="I1730" s="104"/>
      <c r="J1730" s="104"/>
    </row>
    <row r="1731" spans="4:10" ht="35.1" customHeight="1">
      <c r="D1731" s="104"/>
      <c r="E1731" s="201"/>
      <c r="F1731" s="104"/>
      <c r="G1731" s="104"/>
      <c r="H1731" s="104"/>
      <c r="I1731" s="104"/>
      <c r="J1731" s="104"/>
    </row>
    <row r="1732" spans="4:10" ht="35.1" customHeight="1">
      <c r="D1732" s="104"/>
      <c r="E1732" s="201"/>
      <c r="F1732" s="104"/>
      <c r="G1732" s="104"/>
      <c r="H1732" s="104"/>
      <c r="I1732" s="104"/>
      <c r="J1732" s="104"/>
    </row>
    <row r="1733" spans="4:10" ht="35.1" customHeight="1">
      <c r="D1733" s="104"/>
      <c r="E1733" s="201"/>
      <c r="F1733" s="104"/>
      <c r="G1733" s="104"/>
      <c r="H1733" s="104"/>
      <c r="I1733" s="104"/>
      <c r="J1733" s="104"/>
    </row>
    <row r="1734" spans="4:10" ht="35.1" customHeight="1">
      <c r="D1734" s="104"/>
      <c r="E1734" s="201"/>
      <c r="F1734" s="104"/>
      <c r="G1734" s="104"/>
      <c r="H1734" s="104"/>
      <c r="I1734" s="104"/>
      <c r="J1734" s="104"/>
    </row>
    <row r="1735" spans="4:10" ht="35.1" customHeight="1">
      <c r="D1735" s="104"/>
      <c r="E1735" s="201"/>
      <c r="F1735" s="104"/>
      <c r="G1735" s="104"/>
      <c r="H1735" s="104"/>
      <c r="I1735" s="104"/>
      <c r="J1735" s="104"/>
    </row>
    <row r="1736" spans="4:10" ht="35.1" customHeight="1">
      <c r="D1736" s="104"/>
      <c r="E1736" s="201"/>
      <c r="F1736" s="104"/>
      <c r="G1736" s="104"/>
      <c r="H1736" s="104"/>
      <c r="I1736" s="104"/>
      <c r="J1736" s="104"/>
    </row>
    <row r="1737" spans="4:10" ht="35.1" customHeight="1">
      <c r="D1737" s="104"/>
      <c r="E1737" s="201"/>
      <c r="F1737" s="104"/>
      <c r="G1737" s="104"/>
      <c r="H1737" s="104"/>
      <c r="I1737" s="104"/>
      <c r="J1737" s="104"/>
    </row>
    <row r="1738" spans="4:10" ht="35.1" customHeight="1">
      <c r="D1738" s="104"/>
      <c r="E1738" s="201"/>
      <c r="F1738" s="104"/>
      <c r="G1738" s="104"/>
      <c r="H1738" s="104"/>
      <c r="I1738" s="104"/>
      <c r="J1738" s="104"/>
    </row>
    <row r="1739" spans="4:10" ht="35.1" customHeight="1">
      <c r="D1739" s="104"/>
      <c r="E1739" s="201"/>
      <c r="F1739" s="104"/>
      <c r="G1739" s="104"/>
      <c r="H1739" s="104"/>
      <c r="I1739" s="104"/>
      <c r="J1739" s="104"/>
    </row>
    <row r="1740" spans="4:10" ht="35.1" customHeight="1">
      <c r="D1740" s="104"/>
      <c r="E1740" s="201"/>
      <c r="F1740" s="104"/>
      <c r="G1740" s="104"/>
      <c r="H1740" s="104"/>
      <c r="I1740" s="104"/>
      <c r="J1740" s="104"/>
    </row>
    <row r="1741" spans="4:10" ht="35.1" customHeight="1">
      <c r="D1741" s="104"/>
      <c r="E1741" s="201"/>
      <c r="F1741" s="104"/>
      <c r="G1741" s="104"/>
      <c r="H1741" s="104"/>
      <c r="I1741" s="104"/>
      <c r="J1741" s="104"/>
    </row>
    <row r="1742" spans="4:10" ht="35.1" customHeight="1">
      <c r="D1742" s="104"/>
      <c r="E1742" s="201"/>
      <c r="F1742" s="104"/>
      <c r="G1742" s="104"/>
      <c r="H1742" s="104"/>
      <c r="I1742" s="104"/>
      <c r="J1742" s="104"/>
    </row>
    <row r="1743" spans="4:10" ht="35.1" customHeight="1">
      <c r="D1743" s="104"/>
      <c r="E1743" s="201"/>
      <c r="F1743" s="104"/>
      <c r="G1743" s="104"/>
      <c r="H1743" s="104"/>
      <c r="I1743" s="104"/>
      <c r="J1743" s="104"/>
    </row>
    <row r="1744" spans="4:10" ht="35.1" customHeight="1">
      <c r="D1744" s="104"/>
      <c r="E1744" s="201"/>
      <c r="F1744" s="104"/>
      <c r="G1744" s="104"/>
      <c r="H1744" s="104"/>
      <c r="I1744" s="104"/>
      <c r="J1744" s="104"/>
    </row>
    <row r="1745" spans="4:10" ht="35.1" customHeight="1">
      <c r="D1745" s="104"/>
      <c r="E1745" s="201"/>
      <c r="F1745" s="104"/>
      <c r="G1745" s="104"/>
      <c r="H1745" s="104"/>
      <c r="I1745" s="104"/>
      <c r="J1745" s="104"/>
    </row>
    <row r="1746" spans="4:10" ht="35.1" customHeight="1">
      <c r="D1746" s="104"/>
      <c r="E1746" s="201"/>
      <c r="F1746" s="104"/>
      <c r="G1746" s="104"/>
      <c r="H1746" s="104"/>
      <c r="I1746" s="104"/>
      <c r="J1746" s="104"/>
    </row>
    <row r="1747" spans="4:10" ht="35.1" customHeight="1">
      <c r="D1747" s="104"/>
      <c r="E1747" s="201"/>
      <c r="F1747" s="104"/>
      <c r="G1747" s="104"/>
      <c r="H1747" s="104"/>
      <c r="I1747" s="104"/>
      <c r="J1747" s="104"/>
    </row>
    <row r="1748" spans="4:10" ht="35.1" customHeight="1">
      <c r="D1748" s="104"/>
      <c r="E1748" s="201"/>
      <c r="F1748" s="104"/>
      <c r="G1748" s="104"/>
      <c r="H1748" s="104"/>
      <c r="I1748" s="104"/>
      <c r="J1748" s="104"/>
    </row>
    <row r="1749" spans="4:10" ht="35.1" customHeight="1">
      <c r="D1749" s="104"/>
      <c r="E1749" s="201"/>
      <c r="F1749" s="104"/>
      <c r="G1749" s="104"/>
      <c r="H1749" s="104"/>
      <c r="I1749" s="104"/>
      <c r="J1749" s="104"/>
    </row>
    <row r="1750" spans="4:10" ht="35.1" customHeight="1">
      <c r="D1750" s="104"/>
      <c r="E1750" s="201"/>
      <c r="F1750" s="104"/>
      <c r="G1750" s="104"/>
      <c r="H1750" s="104"/>
      <c r="I1750" s="104"/>
      <c r="J1750" s="104"/>
    </row>
    <row r="1751" spans="4:10" ht="35.1" customHeight="1">
      <c r="D1751" s="104"/>
      <c r="E1751" s="201"/>
      <c r="F1751" s="104"/>
      <c r="G1751" s="104"/>
      <c r="H1751" s="104"/>
      <c r="I1751" s="104"/>
      <c r="J1751" s="104"/>
    </row>
    <row r="1752" spans="4:10" ht="35.1" customHeight="1">
      <c r="D1752" s="104"/>
      <c r="E1752" s="201"/>
      <c r="F1752" s="104"/>
      <c r="G1752" s="104"/>
      <c r="H1752" s="104"/>
      <c r="I1752" s="104"/>
      <c r="J1752" s="104"/>
    </row>
    <row r="1753" spans="4:10" ht="35.1" customHeight="1">
      <c r="D1753" s="104"/>
      <c r="E1753" s="201"/>
      <c r="F1753" s="104"/>
      <c r="G1753" s="104"/>
      <c r="H1753" s="104"/>
      <c r="I1753" s="104"/>
      <c r="J1753" s="104"/>
    </row>
    <row r="1754" spans="4:10" ht="35.1" customHeight="1">
      <c r="D1754" s="104"/>
      <c r="E1754" s="201"/>
      <c r="F1754" s="104"/>
      <c r="G1754" s="104"/>
      <c r="H1754" s="104"/>
      <c r="I1754" s="104"/>
      <c r="J1754" s="104"/>
    </row>
    <row r="1755" spans="4:10" ht="35.1" customHeight="1">
      <c r="D1755" s="104"/>
      <c r="E1755" s="201"/>
      <c r="F1755" s="104"/>
      <c r="G1755" s="104"/>
      <c r="H1755" s="104"/>
      <c r="I1755" s="104"/>
      <c r="J1755" s="104"/>
    </row>
    <row r="1756" spans="4:10" ht="35.1" customHeight="1">
      <c r="D1756" s="104"/>
      <c r="E1756" s="201"/>
      <c r="F1756" s="104"/>
      <c r="G1756" s="104"/>
      <c r="H1756" s="104"/>
      <c r="I1756" s="104"/>
      <c r="J1756" s="104"/>
    </row>
    <row r="1757" spans="4:10" ht="35.1" customHeight="1">
      <c r="D1757" s="104"/>
      <c r="E1757" s="201"/>
      <c r="F1757" s="104"/>
      <c r="G1757" s="104"/>
      <c r="H1757" s="104"/>
      <c r="I1757" s="104"/>
      <c r="J1757" s="104"/>
    </row>
    <row r="1758" spans="4:10" ht="35.1" customHeight="1">
      <c r="D1758" s="104"/>
      <c r="E1758" s="201"/>
      <c r="F1758" s="104"/>
      <c r="G1758" s="104"/>
      <c r="H1758" s="104"/>
      <c r="I1758" s="104"/>
      <c r="J1758" s="104"/>
    </row>
    <row r="1759" spans="4:10" ht="35.1" customHeight="1">
      <c r="D1759" s="104"/>
      <c r="E1759" s="201"/>
      <c r="F1759" s="104"/>
      <c r="G1759" s="104"/>
      <c r="H1759" s="104"/>
      <c r="I1759" s="104"/>
      <c r="J1759" s="104"/>
    </row>
    <row r="1760" spans="4:10" ht="35.1" customHeight="1">
      <c r="D1760" s="104"/>
      <c r="E1760" s="201"/>
      <c r="F1760" s="104"/>
      <c r="G1760" s="104"/>
      <c r="H1760" s="104"/>
      <c r="I1760" s="104"/>
      <c r="J1760" s="104"/>
    </row>
    <row r="1761" spans="4:10" ht="35.1" customHeight="1">
      <c r="D1761" s="104"/>
      <c r="E1761" s="201"/>
      <c r="F1761" s="104"/>
      <c r="G1761" s="104"/>
      <c r="H1761" s="104"/>
      <c r="I1761" s="104"/>
      <c r="J1761" s="104"/>
    </row>
    <row r="1762" spans="4:10" ht="35.1" customHeight="1">
      <c r="D1762" s="104"/>
      <c r="E1762" s="201"/>
      <c r="F1762" s="104"/>
      <c r="G1762" s="104"/>
      <c r="H1762" s="104"/>
      <c r="I1762" s="104"/>
      <c r="J1762" s="104"/>
    </row>
    <row r="1763" spans="4:10" ht="35.1" customHeight="1">
      <c r="D1763" s="104"/>
      <c r="E1763" s="201"/>
      <c r="F1763" s="104"/>
      <c r="G1763" s="104"/>
      <c r="H1763" s="104"/>
      <c r="I1763" s="104"/>
      <c r="J1763" s="104"/>
    </row>
    <row r="1764" spans="4:10" ht="35.1" customHeight="1">
      <c r="D1764" s="104"/>
      <c r="E1764" s="201"/>
      <c r="F1764" s="104"/>
      <c r="G1764" s="104"/>
      <c r="H1764" s="104"/>
      <c r="I1764" s="104"/>
      <c r="J1764" s="104"/>
    </row>
    <row r="1765" spans="4:10" ht="35.1" customHeight="1">
      <c r="D1765" s="104"/>
      <c r="E1765" s="201"/>
      <c r="F1765" s="104"/>
      <c r="G1765" s="104"/>
      <c r="H1765" s="104"/>
      <c r="I1765" s="104"/>
      <c r="J1765" s="104"/>
    </row>
    <row r="1766" spans="4:10" ht="35.1" customHeight="1">
      <c r="D1766" s="104"/>
      <c r="E1766" s="201"/>
      <c r="F1766" s="104"/>
      <c r="G1766" s="104"/>
      <c r="H1766" s="104"/>
      <c r="I1766" s="104"/>
      <c r="J1766" s="104"/>
    </row>
    <row r="1767" spans="4:10" ht="35.1" customHeight="1">
      <c r="D1767" s="104"/>
      <c r="E1767" s="201"/>
      <c r="F1767" s="104"/>
      <c r="G1767" s="104"/>
      <c r="H1767" s="104"/>
      <c r="I1767" s="104"/>
      <c r="J1767" s="104"/>
    </row>
    <row r="1768" spans="4:10" ht="35.1" customHeight="1">
      <c r="D1768" s="104"/>
      <c r="E1768" s="201"/>
      <c r="F1768" s="104"/>
      <c r="G1768" s="104"/>
      <c r="H1768" s="104"/>
      <c r="I1768" s="104"/>
      <c r="J1768" s="104"/>
    </row>
    <row r="1769" spans="4:10" ht="35.1" customHeight="1">
      <c r="D1769" s="104"/>
      <c r="E1769" s="201"/>
      <c r="F1769" s="104"/>
      <c r="G1769" s="104"/>
      <c r="H1769" s="104"/>
      <c r="I1769" s="104"/>
      <c r="J1769" s="104"/>
    </row>
    <row r="1770" spans="4:10" ht="35.1" customHeight="1">
      <c r="D1770" s="104"/>
      <c r="E1770" s="201"/>
      <c r="F1770" s="104"/>
      <c r="G1770" s="104"/>
      <c r="H1770" s="104"/>
      <c r="I1770" s="104"/>
      <c r="J1770" s="104"/>
    </row>
    <row r="1771" spans="4:10" ht="35.1" customHeight="1">
      <c r="D1771" s="104"/>
      <c r="E1771" s="201"/>
      <c r="F1771" s="104"/>
      <c r="G1771" s="104"/>
      <c r="H1771" s="104"/>
      <c r="I1771" s="104"/>
      <c r="J1771" s="104"/>
    </row>
    <row r="1772" spans="4:10" ht="35.1" customHeight="1">
      <c r="D1772" s="104"/>
      <c r="E1772" s="201"/>
      <c r="F1772" s="104"/>
      <c r="G1772" s="104"/>
      <c r="H1772" s="104"/>
      <c r="I1772" s="104"/>
      <c r="J1772" s="104"/>
    </row>
    <row r="1773" spans="4:10" ht="35.1" customHeight="1">
      <c r="D1773" s="104"/>
      <c r="E1773" s="201"/>
      <c r="F1773" s="104"/>
      <c r="G1773" s="104"/>
      <c r="H1773" s="104"/>
      <c r="I1773" s="104"/>
      <c r="J1773" s="104"/>
    </row>
    <row r="1774" spans="4:10" ht="35.1" customHeight="1">
      <c r="D1774" s="104"/>
      <c r="E1774" s="201"/>
      <c r="F1774" s="104"/>
      <c r="G1774" s="104"/>
      <c r="H1774" s="104"/>
      <c r="I1774" s="104"/>
      <c r="J1774" s="104"/>
    </row>
    <row r="1775" spans="4:10" ht="35.1" customHeight="1">
      <c r="D1775" s="104"/>
      <c r="E1775" s="201"/>
      <c r="F1775" s="104"/>
      <c r="G1775" s="104"/>
      <c r="H1775" s="104"/>
      <c r="I1775" s="104"/>
      <c r="J1775" s="104"/>
    </row>
    <row r="1776" spans="4:10" ht="35.1" customHeight="1">
      <c r="D1776" s="104"/>
      <c r="E1776" s="201"/>
      <c r="F1776" s="104"/>
      <c r="G1776" s="104"/>
      <c r="H1776" s="104"/>
      <c r="I1776" s="104"/>
      <c r="J1776" s="104"/>
    </row>
    <row r="1777" spans="4:10" ht="35.1" customHeight="1">
      <c r="D1777" s="104"/>
      <c r="E1777" s="201"/>
      <c r="F1777" s="104"/>
      <c r="G1777" s="104"/>
      <c r="H1777" s="104"/>
      <c r="I1777" s="104"/>
      <c r="J1777" s="104"/>
    </row>
    <row r="1778" spans="4:10" ht="35.1" customHeight="1">
      <c r="D1778" s="104"/>
      <c r="E1778" s="201"/>
      <c r="F1778" s="104"/>
      <c r="G1778" s="104"/>
      <c r="H1778" s="104"/>
      <c r="I1778" s="104"/>
      <c r="J1778" s="104"/>
    </row>
    <row r="1779" spans="4:10" ht="35.1" customHeight="1">
      <c r="D1779" s="104"/>
      <c r="E1779" s="201"/>
      <c r="F1779" s="104"/>
      <c r="G1779" s="104"/>
      <c r="H1779" s="104"/>
      <c r="I1779" s="104"/>
      <c r="J1779" s="104"/>
    </row>
    <row r="1780" spans="4:10" ht="35.1" customHeight="1">
      <c r="D1780" s="104"/>
      <c r="E1780" s="201"/>
      <c r="F1780" s="104"/>
      <c r="G1780" s="104"/>
      <c r="H1780" s="104"/>
      <c r="I1780" s="104"/>
      <c r="J1780" s="104"/>
    </row>
    <row r="1781" spans="4:10" ht="35.1" customHeight="1">
      <c r="D1781" s="104"/>
      <c r="E1781" s="201"/>
      <c r="F1781" s="104"/>
      <c r="G1781" s="104"/>
      <c r="H1781" s="104"/>
      <c r="I1781" s="104"/>
      <c r="J1781" s="104"/>
    </row>
    <row r="1782" spans="4:10" ht="35.1" customHeight="1">
      <c r="D1782" s="104"/>
      <c r="E1782" s="201"/>
      <c r="F1782" s="104"/>
      <c r="G1782" s="104"/>
      <c r="H1782" s="104"/>
      <c r="I1782" s="104"/>
      <c r="J1782" s="104"/>
    </row>
    <row r="1783" spans="4:10" ht="35.1" customHeight="1">
      <c r="D1783" s="104"/>
      <c r="E1783" s="201"/>
      <c r="F1783" s="104"/>
      <c r="G1783" s="104"/>
      <c r="H1783" s="104"/>
      <c r="I1783" s="104"/>
      <c r="J1783" s="104"/>
    </row>
    <row r="1784" spans="4:10" ht="35.1" customHeight="1">
      <c r="D1784" s="104"/>
      <c r="E1784" s="201"/>
      <c r="F1784" s="104"/>
      <c r="G1784" s="104"/>
      <c r="H1784" s="104"/>
      <c r="I1784" s="104"/>
      <c r="J1784" s="104"/>
    </row>
    <row r="1785" spans="4:10" ht="35.1" customHeight="1">
      <c r="D1785" s="104"/>
      <c r="E1785" s="201"/>
      <c r="F1785" s="104"/>
      <c r="G1785" s="104"/>
      <c r="H1785" s="104"/>
      <c r="I1785" s="104"/>
      <c r="J1785" s="104"/>
    </row>
    <row r="1786" spans="4:10" ht="35.1" customHeight="1">
      <c r="D1786" s="104"/>
      <c r="E1786" s="201"/>
      <c r="F1786" s="104"/>
      <c r="G1786" s="104"/>
      <c r="H1786" s="104"/>
      <c r="I1786" s="104"/>
      <c r="J1786" s="104"/>
    </row>
    <row r="1787" spans="4:10" ht="35.1" customHeight="1">
      <c r="D1787" s="104"/>
      <c r="E1787" s="201"/>
      <c r="F1787" s="104"/>
      <c r="G1787" s="104"/>
      <c r="H1787" s="104"/>
      <c r="I1787" s="104"/>
      <c r="J1787" s="104"/>
    </row>
    <row r="1788" spans="4:10" ht="35.1" customHeight="1">
      <c r="D1788" s="104"/>
      <c r="E1788" s="201"/>
      <c r="F1788" s="104"/>
      <c r="G1788" s="104"/>
      <c r="H1788" s="104"/>
      <c r="I1788" s="104"/>
      <c r="J1788" s="104"/>
    </row>
    <row r="1789" spans="4:10" ht="35.1" customHeight="1">
      <c r="D1789" s="104"/>
      <c r="E1789" s="201"/>
      <c r="F1789" s="104"/>
      <c r="G1789" s="104"/>
      <c r="H1789" s="104"/>
      <c r="I1789" s="104"/>
      <c r="J1789" s="104"/>
    </row>
    <row r="1790" spans="4:10" ht="35.1" customHeight="1">
      <c r="D1790" s="104"/>
      <c r="E1790" s="201"/>
      <c r="F1790" s="104"/>
      <c r="G1790" s="104"/>
      <c r="H1790" s="104"/>
      <c r="I1790" s="104"/>
      <c r="J1790" s="104"/>
    </row>
    <row r="1791" spans="4:10" ht="35.1" customHeight="1">
      <c r="D1791" s="104"/>
      <c r="E1791" s="201"/>
      <c r="F1791" s="104"/>
      <c r="G1791" s="104"/>
      <c r="H1791" s="104"/>
      <c r="I1791" s="104"/>
      <c r="J1791" s="104"/>
    </row>
    <row r="1792" spans="4:10" ht="35.1" customHeight="1">
      <c r="D1792" s="104"/>
      <c r="E1792" s="201"/>
      <c r="F1792" s="104"/>
      <c r="G1792" s="104"/>
      <c r="H1792" s="104"/>
      <c r="I1792" s="104"/>
      <c r="J1792" s="104"/>
    </row>
    <row r="1793" spans="4:10" ht="35.1" customHeight="1">
      <c r="D1793" s="104"/>
      <c r="E1793" s="201"/>
      <c r="F1793" s="104"/>
      <c r="G1793" s="104"/>
      <c r="H1793" s="104"/>
      <c r="I1793" s="104"/>
      <c r="J1793" s="104"/>
    </row>
    <row r="1794" spans="4:10" ht="35.1" customHeight="1">
      <c r="D1794" s="104"/>
      <c r="E1794" s="201"/>
      <c r="F1794" s="104"/>
      <c r="G1794" s="104"/>
      <c r="H1794" s="104"/>
      <c r="I1794" s="104"/>
      <c r="J1794" s="104"/>
    </row>
    <row r="1795" spans="4:10" ht="35.1" customHeight="1">
      <c r="D1795" s="104"/>
      <c r="E1795" s="201"/>
      <c r="F1795" s="104"/>
      <c r="G1795" s="104"/>
      <c r="H1795" s="104"/>
      <c r="I1795" s="104"/>
      <c r="J1795" s="104"/>
    </row>
    <row r="1796" spans="4:10" ht="35.1" customHeight="1">
      <c r="D1796" s="104"/>
      <c r="E1796" s="201"/>
      <c r="F1796" s="104"/>
      <c r="G1796" s="104"/>
      <c r="H1796" s="104"/>
      <c r="I1796" s="104"/>
      <c r="J1796" s="104"/>
    </row>
    <row r="1797" spans="4:10" ht="35.1" customHeight="1">
      <c r="D1797" s="104"/>
      <c r="E1797" s="201"/>
      <c r="F1797" s="104"/>
      <c r="G1797" s="104"/>
      <c r="H1797" s="104"/>
      <c r="I1797" s="104"/>
      <c r="J1797" s="104"/>
    </row>
    <row r="1798" spans="4:10" ht="35.1" customHeight="1">
      <c r="D1798" s="104"/>
      <c r="E1798" s="201"/>
      <c r="F1798" s="104"/>
      <c r="G1798" s="104"/>
      <c r="H1798" s="104"/>
      <c r="I1798" s="104"/>
      <c r="J1798" s="104"/>
    </row>
  </sheetData>
  <mergeCells count="1">
    <mergeCell ref="D1:H1"/>
  </mergeCells>
  <dataValidations count="1">
    <dataValidation type="list" allowBlank="1" showInputMessage="1" showErrorMessage="1" sqref="A3:A52" xr:uid="{D4786512-34D5-472E-84C5-B1AF763FAD98}">
      <formula1>"Air Cooled"</formula1>
    </dataValidation>
  </dataValidations>
  <pageMargins left="0.7" right="0.7" top="0.75" bottom="0.75" header="0.3" footer="0.3"/>
  <pageSetup paperSize="9" scale="60" orientation="portrait" horizontalDpi="1200" verticalDpi="12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910F3-FAFC-4A28-9EE0-2665B2D31341}">
  <sheetPr codeName="Sheet17">
    <pageSetUpPr fitToPage="1"/>
  </sheetPr>
  <dimension ref="A1:AK1959"/>
  <sheetViews>
    <sheetView view="pageBreakPreview" topLeftCell="A5" zoomScaleSheetLayoutView="100" workbookViewId="0">
      <selection activeCell="J21" sqref="J21"/>
    </sheetView>
  </sheetViews>
  <sheetFormatPr defaultColWidth="9.140625" defaultRowHeight="35.1" customHeight="1"/>
  <cols>
    <col min="1" max="1" width="9.7109375" style="104" customWidth="1"/>
    <col min="2" max="2" width="9.7109375" style="172" customWidth="1"/>
    <col min="3" max="3" width="9.28515625" style="104" customWidth="1"/>
    <col min="4" max="4" width="42.5703125" style="162" customWidth="1"/>
    <col min="5" max="5" width="12.5703125" style="166" customWidth="1"/>
    <col min="6" max="6" width="17.7109375" style="167" customWidth="1"/>
    <col min="7" max="7" width="14" style="167" customWidth="1"/>
    <col min="8" max="8" width="4.5703125" style="104" customWidth="1"/>
    <col min="9" max="9" width="15.5703125" style="104" customWidth="1"/>
    <col min="10" max="10" width="16.5703125" style="104" bestFit="1" customWidth="1"/>
    <col min="11" max="11" width="11.5703125" style="104" bestFit="1" customWidth="1"/>
    <col min="12" max="12" width="9.140625" style="104"/>
    <col min="13" max="13" width="4.42578125" style="104" customWidth="1"/>
    <col min="14" max="14" width="3.140625" style="104" customWidth="1"/>
    <col min="15" max="15" width="3.85546875" style="104" customWidth="1"/>
    <col min="16" max="16" width="9.140625" style="104"/>
    <col min="17" max="17" width="17" style="104" customWidth="1"/>
    <col min="18" max="18" width="13.85546875" style="104" customWidth="1"/>
    <col min="19" max="19" width="19.140625" style="104" customWidth="1"/>
    <col min="20" max="20" width="8.28515625" style="104" customWidth="1"/>
    <col min="21" max="21" width="9.140625" style="104"/>
    <col min="22" max="22" width="10.85546875" style="104" customWidth="1"/>
    <col min="23" max="23" width="11.28515625" style="104" customWidth="1"/>
    <col min="24" max="16384" width="9.140625" style="104"/>
  </cols>
  <sheetData>
    <row r="1" spans="1:37" s="168" customFormat="1" ht="35.1" customHeight="1">
      <c r="A1" s="104"/>
      <c r="B1" s="104"/>
      <c r="C1" s="87"/>
      <c r="D1" s="88"/>
      <c r="E1" s="88"/>
      <c r="F1" s="88"/>
      <c r="G1" s="88"/>
      <c r="H1" s="87"/>
      <c r="I1" s="89"/>
      <c r="J1" s="90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</row>
    <row r="2" spans="1:37" ht="15.75" customHeight="1">
      <c r="B2" s="169"/>
      <c r="C2" s="91"/>
      <c r="D2" s="92"/>
      <c r="E2" s="93"/>
      <c r="F2" s="94"/>
      <c r="G2" s="95"/>
      <c r="H2" s="88"/>
      <c r="I2" s="96"/>
      <c r="J2" s="97"/>
      <c r="K2" s="89"/>
      <c r="L2" s="89"/>
      <c r="M2" s="89"/>
      <c r="N2" s="89"/>
      <c r="O2" s="89"/>
      <c r="P2" s="89"/>
      <c r="Q2" s="89"/>
      <c r="R2" s="89"/>
      <c r="S2" s="89"/>
      <c r="T2" s="89"/>
      <c r="U2" s="89"/>
      <c r="V2" s="89"/>
      <c r="W2" s="89"/>
      <c r="X2" s="89"/>
      <c r="Y2" s="89"/>
      <c r="Z2" s="89"/>
      <c r="AA2" s="89"/>
      <c r="AB2" s="89"/>
      <c r="AC2" s="89"/>
      <c r="AD2" s="89"/>
      <c r="AE2" s="89"/>
      <c r="AF2" s="89"/>
      <c r="AG2" s="89"/>
      <c r="AH2" s="89"/>
      <c r="AI2" s="89"/>
      <c r="AJ2" s="89"/>
      <c r="AK2" s="89"/>
    </row>
    <row r="3" spans="1:37" ht="10.5" customHeight="1" thickBot="1">
      <c r="B3" s="169"/>
      <c r="C3" s="91"/>
      <c r="D3" s="92"/>
      <c r="E3" s="93"/>
      <c r="F3" s="94"/>
      <c r="G3" s="95"/>
      <c r="H3" s="88"/>
      <c r="I3" s="96"/>
      <c r="J3" s="98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  <c r="V3" s="89"/>
      <c r="W3" s="89"/>
      <c r="X3" s="89"/>
      <c r="Y3" s="89"/>
      <c r="Z3" s="89"/>
      <c r="AA3" s="89"/>
      <c r="AB3" s="89"/>
      <c r="AC3" s="89"/>
      <c r="AD3" s="89"/>
      <c r="AE3" s="89"/>
      <c r="AF3" s="89"/>
      <c r="AG3" s="89"/>
      <c r="AH3" s="89"/>
      <c r="AI3" s="89"/>
      <c r="AJ3" s="89"/>
      <c r="AK3" s="89"/>
    </row>
    <row r="4" spans="1:37" ht="29.25" customHeight="1" thickBot="1">
      <c r="B4" s="169"/>
      <c r="C4" s="99" t="s">
        <v>341</v>
      </c>
      <c r="D4" s="100" t="s">
        <v>26</v>
      </c>
      <c r="E4" s="101" t="s">
        <v>28</v>
      </c>
      <c r="F4" s="101" t="s">
        <v>29</v>
      </c>
      <c r="G4" s="102" t="s">
        <v>342</v>
      </c>
      <c r="H4" s="103"/>
      <c r="J4" s="105" t="s">
        <v>343</v>
      </c>
      <c r="L4" s="96">
        <v>1</v>
      </c>
      <c r="M4" s="89" t="s">
        <v>344</v>
      </c>
      <c r="P4" s="106"/>
      <c r="Q4" s="107"/>
      <c r="R4" s="107"/>
      <c r="S4" s="107"/>
      <c r="T4" s="107"/>
      <c r="U4" s="107"/>
      <c r="V4" s="107"/>
    </row>
    <row r="5" spans="1:37" ht="20.100000000000001" customHeight="1">
      <c r="B5" s="169"/>
      <c r="C5" s="108"/>
      <c r="D5" s="109"/>
      <c r="E5" s="109"/>
      <c r="F5" s="110"/>
      <c r="G5" s="111"/>
      <c r="H5" s="103"/>
      <c r="I5" s="112" t="s">
        <v>345</v>
      </c>
      <c r="J5" s="112" t="s">
        <v>346</v>
      </c>
      <c r="K5" s="113" t="s">
        <v>347</v>
      </c>
      <c r="L5" s="96">
        <v>2</v>
      </c>
      <c r="M5" s="89" t="s">
        <v>348</v>
      </c>
    </row>
    <row r="6" spans="1:37" s="122" customFormat="1" ht="20.100000000000001" customHeight="1">
      <c r="A6" s="162"/>
      <c r="B6" s="162"/>
      <c r="C6" s="114" t="s">
        <v>349</v>
      </c>
      <c r="D6" s="115" t="s">
        <v>350</v>
      </c>
      <c r="E6" s="116"/>
      <c r="F6" s="117">
        <f>+'Duct BOQ (Not to Print)'!F50</f>
        <v>0</v>
      </c>
      <c r="G6" s="118">
        <f>+E6*F6</f>
        <v>0</v>
      </c>
      <c r="H6" s="119"/>
      <c r="I6" s="120"/>
      <c r="J6" s="120">
        <v>0</v>
      </c>
      <c r="K6" s="121" t="s">
        <v>351</v>
      </c>
      <c r="L6" s="96">
        <v>3</v>
      </c>
      <c r="M6" s="89" t="s">
        <v>352</v>
      </c>
      <c r="P6" s="106"/>
    </row>
    <row r="7" spans="1:37" s="122" customFormat="1" ht="20.100000000000001" customHeight="1">
      <c r="A7" s="162"/>
      <c r="B7" s="162"/>
      <c r="C7" s="826"/>
      <c r="D7" s="827" t="s">
        <v>353</v>
      </c>
      <c r="E7" s="828"/>
      <c r="F7" s="829"/>
      <c r="G7" s="830"/>
      <c r="H7" s="103"/>
      <c r="I7" s="120">
        <v>500</v>
      </c>
      <c r="J7" s="120">
        <v>650</v>
      </c>
      <c r="K7" s="123" t="s">
        <v>354</v>
      </c>
      <c r="L7" s="96">
        <v>4</v>
      </c>
      <c r="M7" s="89" t="s">
        <v>666</v>
      </c>
      <c r="P7" s="106"/>
    </row>
    <row r="8" spans="1:37" ht="27" customHeight="1">
      <c r="B8" s="169"/>
      <c r="C8" s="826"/>
      <c r="D8" s="827"/>
      <c r="E8" s="828"/>
      <c r="F8" s="829"/>
      <c r="G8" s="830"/>
      <c r="H8" s="103"/>
      <c r="I8" s="124">
        <v>1000</v>
      </c>
      <c r="J8" s="124">
        <v>1300</v>
      </c>
      <c r="K8" s="121" t="s">
        <v>355</v>
      </c>
      <c r="L8" s="96">
        <v>5</v>
      </c>
      <c r="M8" s="89" t="s">
        <v>356</v>
      </c>
    </row>
    <row r="9" spans="1:37" ht="20.100000000000001" customHeight="1">
      <c r="B9" s="169"/>
      <c r="C9" s="831"/>
      <c r="D9" s="832" t="s">
        <v>357</v>
      </c>
      <c r="E9" s="833"/>
      <c r="F9" s="834"/>
      <c r="G9" s="835"/>
      <c r="H9" s="103"/>
      <c r="K9" s="89"/>
    </row>
    <row r="10" spans="1:37" s="122" customFormat="1" ht="20.100000000000001" customHeight="1">
      <c r="A10" s="162"/>
      <c r="B10" s="162"/>
      <c r="C10" s="831"/>
      <c r="D10" s="832"/>
      <c r="E10" s="833"/>
      <c r="F10" s="834"/>
      <c r="G10" s="835"/>
      <c r="H10" s="103"/>
      <c r="K10" s="104"/>
      <c r="P10" s="106"/>
    </row>
    <row r="11" spans="1:37" s="122" customFormat="1" ht="20.100000000000001" customHeight="1">
      <c r="A11" s="162"/>
      <c r="B11" s="162"/>
      <c r="C11" s="125"/>
      <c r="D11" s="126"/>
      <c r="E11" s="127"/>
      <c r="F11" s="128"/>
      <c r="G11" s="129"/>
      <c r="H11" s="103"/>
      <c r="P11" s="106"/>
    </row>
    <row r="12" spans="1:37" s="122" customFormat="1" ht="20.100000000000001" customHeight="1">
      <c r="A12" s="162"/>
      <c r="B12" s="162"/>
      <c r="C12" s="130" t="s">
        <v>358</v>
      </c>
      <c r="D12" s="131" t="s">
        <v>359</v>
      </c>
      <c r="E12" s="132"/>
      <c r="F12" s="133">
        <v>70</v>
      </c>
      <c r="G12" s="134">
        <f>+E12*F12</f>
        <v>0</v>
      </c>
      <c r="H12" s="103"/>
      <c r="P12" s="106"/>
    </row>
    <row r="13" spans="1:37" s="122" customFormat="1" ht="20.100000000000001" customHeight="1">
      <c r="A13" s="162"/>
      <c r="B13" s="162"/>
      <c r="C13" s="125"/>
      <c r="D13" s="126"/>
      <c r="E13" s="127"/>
      <c r="F13" s="128"/>
      <c r="G13" s="129"/>
      <c r="H13" s="103"/>
      <c r="P13" s="106"/>
    </row>
    <row r="14" spans="1:37" s="122" customFormat="1" ht="20.100000000000001" customHeight="1">
      <c r="A14" s="162"/>
      <c r="B14" s="162"/>
      <c r="C14" s="130" t="s">
        <v>360</v>
      </c>
      <c r="D14" s="131" t="s">
        <v>360</v>
      </c>
      <c r="E14" s="132"/>
      <c r="F14" s="133">
        <v>520</v>
      </c>
      <c r="G14" s="134">
        <f>+E14*F14</f>
        <v>0</v>
      </c>
      <c r="H14" s="103"/>
      <c r="I14" s="836"/>
      <c r="J14" s="836"/>
      <c r="K14" s="836"/>
      <c r="L14" s="836"/>
      <c r="M14" s="836"/>
      <c r="N14" s="836"/>
      <c r="P14" s="106"/>
    </row>
    <row r="15" spans="1:37" s="122" customFormat="1" ht="20.100000000000001" customHeight="1">
      <c r="A15" s="162"/>
      <c r="B15" s="162"/>
      <c r="C15" s="125"/>
      <c r="D15" s="126"/>
      <c r="E15" s="127"/>
      <c r="F15" s="128"/>
      <c r="G15" s="129"/>
      <c r="H15" s="103"/>
      <c r="P15" s="106"/>
    </row>
    <row r="16" spans="1:37" s="122" customFormat="1" ht="20.100000000000001" customHeight="1">
      <c r="A16" s="162"/>
      <c r="B16" s="162"/>
      <c r="C16" s="130" t="s">
        <v>360</v>
      </c>
      <c r="D16" s="131" t="s">
        <v>361</v>
      </c>
      <c r="E16" s="132"/>
      <c r="F16" s="133">
        <v>550</v>
      </c>
      <c r="G16" s="134">
        <f>+E16*F16</f>
        <v>0</v>
      </c>
      <c r="H16" s="103"/>
      <c r="I16" s="837" t="s">
        <v>362</v>
      </c>
      <c r="J16" s="838"/>
      <c r="K16" s="838"/>
      <c r="L16" s="838"/>
      <c r="M16" s="838"/>
      <c r="N16" s="839"/>
      <c r="P16" s="106"/>
    </row>
    <row r="17" spans="1:37" s="122" customFormat="1" ht="13.5" customHeight="1" thickBot="1">
      <c r="A17" s="162"/>
      <c r="B17" s="162"/>
      <c r="C17" s="135"/>
      <c r="D17" s="136"/>
      <c r="E17" s="137"/>
      <c r="F17" s="136"/>
      <c r="G17" s="138"/>
      <c r="H17" s="119"/>
      <c r="P17" s="106"/>
    </row>
    <row r="18" spans="1:37" s="122" customFormat="1" ht="25.5" customHeight="1" thickBot="1">
      <c r="A18" s="162"/>
      <c r="B18" s="162"/>
      <c r="C18" s="139"/>
      <c r="D18" s="139"/>
      <c r="E18" s="140"/>
      <c r="F18" s="141" t="s">
        <v>384</v>
      </c>
      <c r="G18" s="571">
        <f>SUM(G5:G17)</f>
        <v>0</v>
      </c>
      <c r="H18" s="103"/>
      <c r="I18" s="142"/>
      <c r="J18" s="143"/>
      <c r="P18" s="106"/>
    </row>
    <row r="19" spans="1:37" ht="21" customHeight="1" thickBot="1">
      <c r="A19" s="162"/>
      <c r="B19" s="162"/>
      <c r="C19" s="91"/>
      <c r="D19" s="144"/>
      <c r="E19" s="92"/>
      <c r="F19" s="141" t="s">
        <v>385</v>
      </c>
      <c r="G19" s="570">
        <f>IF(G18&lt;&gt;"",IF(General!$F$8&lt;&gt;"",ROUNDUP((1-General!$F$8)*'Sum Duct'!G18,0),0),0)</f>
        <v>0</v>
      </c>
      <c r="H19" s="145"/>
      <c r="I19" s="840"/>
      <c r="J19" s="841"/>
      <c r="K19" s="841"/>
    </row>
    <row r="20" spans="1:37" ht="6.75" customHeight="1">
      <c r="A20" s="162"/>
      <c r="B20" s="162"/>
      <c r="C20" s="91"/>
      <c r="D20" s="730"/>
      <c r="E20" s="730"/>
      <c r="F20" s="730"/>
      <c r="G20" s="91"/>
      <c r="H20" s="88"/>
      <c r="I20" s="89"/>
      <c r="J20" s="842"/>
      <c r="K20" s="842"/>
      <c r="L20" s="842"/>
      <c r="M20" s="89"/>
      <c r="N20" s="89"/>
      <c r="O20" s="89"/>
      <c r="P20" s="146"/>
      <c r="Q20" s="146"/>
      <c r="R20" s="146"/>
      <c r="S20" s="146"/>
      <c r="T20" s="146"/>
      <c r="U20" s="89"/>
      <c r="V20" s="146"/>
      <c r="W20" s="146"/>
      <c r="X20" s="89"/>
      <c r="Y20" s="89"/>
      <c r="Z20" s="89"/>
      <c r="AA20" s="89"/>
      <c r="AB20" s="89"/>
      <c r="AC20" s="89"/>
      <c r="AD20" s="89"/>
      <c r="AE20" s="89"/>
      <c r="AF20" s="89"/>
      <c r="AG20" s="89"/>
      <c r="AH20" s="89"/>
      <c r="AI20" s="89"/>
      <c r="AJ20" s="89"/>
      <c r="AK20" s="89"/>
    </row>
    <row r="21" spans="1:37" ht="20.100000000000001" customHeight="1">
      <c r="A21" s="162"/>
      <c r="B21" s="162"/>
      <c r="C21" s="784" t="s">
        <v>363</v>
      </c>
      <c r="D21" s="784"/>
      <c r="E21" s="784"/>
      <c r="F21" s="784"/>
      <c r="G21" s="784"/>
      <c r="H21" s="147"/>
      <c r="I21" s="89"/>
      <c r="J21" s="148"/>
      <c r="K21" s="148"/>
      <c r="L21" s="148"/>
      <c r="M21" s="89"/>
      <c r="N21" s="89"/>
      <c r="O21" s="89"/>
      <c r="P21" s="148"/>
      <c r="Q21" s="148"/>
      <c r="R21" s="148"/>
      <c r="S21" s="148"/>
      <c r="T21" s="148"/>
      <c r="U21" s="149"/>
      <c r="V21" s="148"/>
      <c r="W21" s="148"/>
      <c r="X21" s="89"/>
      <c r="Y21" s="89"/>
      <c r="Z21" s="89"/>
      <c r="AA21" s="89"/>
      <c r="AB21" s="89"/>
      <c r="AC21" s="89"/>
      <c r="AD21" s="89"/>
      <c r="AE21" s="89"/>
      <c r="AF21" s="89"/>
      <c r="AG21" s="89"/>
      <c r="AH21" s="89"/>
      <c r="AI21" s="89"/>
      <c r="AJ21" s="89"/>
      <c r="AK21" s="89"/>
    </row>
    <row r="22" spans="1:37" ht="20.100000000000001" customHeight="1">
      <c r="A22" s="162"/>
      <c r="B22" s="162"/>
      <c r="C22" s="844" t="s">
        <v>364</v>
      </c>
      <c r="D22" s="844"/>
      <c r="E22" s="844"/>
      <c r="F22" s="844"/>
      <c r="G22" s="844"/>
      <c r="H22" s="147"/>
      <c r="I22" s="89"/>
      <c r="J22" s="148"/>
      <c r="K22" s="148"/>
      <c r="L22" s="148"/>
      <c r="M22" s="89"/>
      <c r="N22" s="89"/>
      <c r="O22" s="89"/>
      <c r="P22" s="148"/>
      <c r="Q22" s="148"/>
      <c r="R22" s="148"/>
      <c r="S22" s="148"/>
      <c r="T22" s="148"/>
      <c r="U22" s="149"/>
      <c r="V22" s="148"/>
      <c r="W22" s="148"/>
      <c r="X22" s="89"/>
      <c r="Y22" s="89"/>
      <c r="Z22" s="89"/>
      <c r="AA22" s="89"/>
      <c r="AB22" s="89"/>
      <c r="AC22" s="89"/>
      <c r="AD22" s="89"/>
      <c r="AE22" s="89"/>
      <c r="AF22" s="89"/>
      <c r="AG22" s="89"/>
      <c r="AH22" s="89"/>
      <c r="AI22" s="89"/>
      <c r="AJ22" s="89"/>
      <c r="AK22" s="89"/>
    </row>
    <row r="23" spans="1:37" ht="20.100000000000001" customHeight="1">
      <c r="A23" s="162"/>
      <c r="B23" s="162"/>
      <c r="C23" s="784" t="s">
        <v>365</v>
      </c>
      <c r="D23" s="784"/>
      <c r="E23" s="784"/>
      <c r="F23" s="784"/>
      <c r="G23" s="784"/>
      <c r="H23" s="147"/>
      <c r="I23" s="89"/>
      <c r="J23" s="148"/>
      <c r="K23" s="148"/>
      <c r="L23" s="148"/>
      <c r="M23" s="89"/>
      <c r="N23" s="89"/>
      <c r="O23" s="89"/>
      <c r="P23" s="148"/>
      <c r="Q23" s="148"/>
      <c r="R23" s="148"/>
      <c r="S23" s="148"/>
      <c r="T23" s="148"/>
      <c r="U23" s="89"/>
      <c r="V23" s="148"/>
      <c r="W23" s="148"/>
      <c r="X23" s="89"/>
      <c r="Y23" s="89"/>
      <c r="Z23" s="89"/>
      <c r="AA23" s="89"/>
      <c r="AB23" s="89"/>
      <c r="AC23" s="89"/>
      <c r="AD23" s="89"/>
      <c r="AE23" s="89"/>
      <c r="AF23" s="89"/>
      <c r="AG23" s="89"/>
      <c r="AH23" s="89"/>
      <c r="AI23" s="89"/>
      <c r="AJ23" s="89"/>
      <c r="AK23" s="89"/>
    </row>
    <row r="24" spans="1:37" ht="20.100000000000001" customHeight="1">
      <c r="A24" s="162"/>
      <c r="B24" s="162"/>
      <c r="C24" s="784" t="s">
        <v>366</v>
      </c>
      <c r="D24" s="784"/>
      <c r="E24" s="784"/>
      <c r="F24" s="784"/>
      <c r="G24" s="784"/>
      <c r="H24" s="147"/>
      <c r="I24" s="89"/>
      <c r="J24" s="148"/>
      <c r="K24" s="148"/>
      <c r="L24" s="148"/>
      <c r="M24" s="89"/>
      <c r="N24" s="89"/>
      <c r="O24" s="89"/>
      <c r="P24" s="148"/>
      <c r="Q24" s="148"/>
      <c r="R24" s="148"/>
      <c r="S24" s="148"/>
      <c r="T24" s="148"/>
      <c r="U24" s="89"/>
      <c r="V24" s="148"/>
      <c r="W24" s="148"/>
      <c r="X24" s="89"/>
      <c r="Y24" s="89"/>
      <c r="Z24" s="89"/>
      <c r="AA24" s="89"/>
      <c r="AB24" s="89"/>
      <c r="AC24" s="89"/>
      <c r="AD24" s="89"/>
      <c r="AE24" s="89"/>
      <c r="AF24" s="89"/>
      <c r="AG24" s="89"/>
      <c r="AH24" s="89"/>
      <c r="AI24" s="89"/>
      <c r="AJ24" s="89"/>
      <c r="AK24" s="89"/>
    </row>
    <row r="25" spans="1:37" ht="20.100000000000001" customHeight="1">
      <c r="A25" s="162"/>
      <c r="B25" s="162"/>
      <c r="C25" s="784" t="s">
        <v>367</v>
      </c>
      <c r="D25" s="784"/>
      <c r="E25" s="784"/>
      <c r="F25" s="784"/>
      <c r="G25" s="784"/>
      <c r="H25" s="147"/>
      <c r="I25" s="89"/>
      <c r="J25" s="148"/>
      <c r="K25" s="148"/>
      <c r="L25" s="148"/>
      <c r="M25" s="89"/>
      <c r="N25" s="89"/>
      <c r="O25" s="89"/>
      <c r="P25" s="148"/>
      <c r="Q25" s="148"/>
      <c r="R25" s="148"/>
      <c r="S25" s="148"/>
      <c r="T25" s="148"/>
      <c r="U25" s="89"/>
      <c r="V25" s="148"/>
      <c r="W25" s="148"/>
      <c r="X25" s="89"/>
      <c r="Y25" s="89"/>
      <c r="Z25" s="89"/>
      <c r="AA25" s="89"/>
      <c r="AB25" s="89"/>
      <c r="AC25" s="89"/>
      <c r="AD25" s="89"/>
      <c r="AE25" s="89"/>
      <c r="AF25" s="89"/>
      <c r="AG25" s="89"/>
      <c r="AH25" s="89"/>
      <c r="AI25" s="89"/>
      <c r="AJ25" s="89"/>
      <c r="AK25" s="89"/>
    </row>
    <row r="26" spans="1:37" ht="20.100000000000001" customHeight="1">
      <c r="A26" s="162"/>
      <c r="B26" s="162"/>
      <c r="C26" s="784" t="s">
        <v>368</v>
      </c>
      <c r="D26" s="784"/>
      <c r="E26" s="784"/>
      <c r="F26" s="784"/>
      <c r="G26" s="784"/>
      <c r="H26" s="147"/>
      <c r="I26" s="89"/>
      <c r="J26" s="148"/>
      <c r="K26" s="148"/>
      <c r="L26" s="148"/>
      <c r="M26" s="89"/>
      <c r="N26" s="89"/>
      <c r="O26" s="89"/>
      <c r="P26" s="148"/>
      <c r="Q26" s="148"/>
      <c r="R26" s="148"/>
      <c r="S26" s="148"/>
      <c r="T26" s="148"/>
      <c r="U26" s="89"/>
      <c r="V26" s="148"/>
      <c r="W26" s="148"/>
      <c r="X26" s="89"/>
      <c r="Y26" s="89"/>
      <c r="Z26" s="89"/>
      <c r="AA26" s="89"/>
      <c r="AB26" s="89"/>
      <c r="AC26" s="89"/>
      <c r="AD26" s="89"/>
      <c r="AE26" s="89"/>
      <c r="AF26" s="89"/>
      <c r="AG26" s="89"/>
      <c r="AH26" s="89"/>
      <c r="AI26" s="89"/>
      <c r="AJ26" s="89"/>
      <c r="AK26" s="89"/>
    </row>
    <row r="27" spans="1:37" ht="21.75" customHeight="1">
      <c r="A27" s="162"/>
      <c r="B27" s="162"/>
      <c r="C27" s="150" t="s">
        <v>369</v>
      </c>
      <c r="D27" s="150"/>
      <c r="E27" s="150"/>
      <c r="F27" s="150"/>
      <c r="G27" s="150"/>
      <c r="H27" s="147"/>
      <c r="I27" s="89"/>
      <c r="J27" s="148"/>
      <c r="K27" s="148"/>
      <c r="L27" s="148"/>
      <c r="M27" s="151"/>
      <c r="N27" s="151"/>
      <c r="O27" s="151"/>
      <c r="P27" s="148"/>
      <c r="Q27" s="148"/>
      <c r="R27" s="148"/>
      <c r="S27" s="148"/>
      <c r="T27" s="148"/>
      <c r="U27" s="151"/>
      <c r="V27" s="148"/>
      <c r="W27" s="148"/>
      <c r="X27" s="89"/>
      <c r="Y27" s="89"/>
      <c r="Z27" s="89"/>
      <c r="AA27" s="89"/>
      <c r="AB27" s="89"/>
      <c r="AC27" s="89"/>
      <c r="AD27" s="89"/>
      <c r="AE27" s="89"/>
      <c r="AF27" s="89"/>
      <c r="AG27" s="89"/>
      <c r="AH27" s="89"/>
      <c r="AI27" s="89"/>
      <c r="AJ27" s="89"/>
      <c r="AK27" s="89"/>
    </row>
    <row r="28" spans="1:37" ht="22.5" customHeight="1">
      <c r="A28" s="162"/>
      <c r="B28" s="162"/>
      <c r="C28" s="784" t="s">
        <v>370</v>
      </c>
      <c r="D28" s="784"/>
      <c r="E28" s="784"/>
      <c r="F28" s="784"/>
      <c r="G28" s="784"/>
      <c r="H28" s="152"/>
      <c r="I28" s="89"/>
      <c r="J28" s="148"/>
      <c r="K28" s="148"/>
      <c r="L28" s="148"/>
      <c r="M28" s="89"/>
      <c r="N28" s="89"/>
      <c r="O28" s="89"/>
      <c r="P28" s="148"/>
      <c r="Q28" s="148"/>
      <c r="R28" s="148"/>
      <c r="S28" s="148"/>
      <c r="T28" s="148"/>
      <c r="U28" s="89"/>
      <c r="V28" s="148"/>
      <c r="W28" s="148"/>
      <c r="X28" s="89"/>
      <c r="Y28" s="89"/>
      <c r="Z28" s="89"/>
      <c r="AA28" s="89"/>
      <c r="AB28" s="89"/>
      <c r="AC28" s="89"/>
      <c r="AD28" s="89"/>
      <c r="AE28" s="89"/>
      <c r="AF28" s="89"/>
      <c r="AG28" s="89"/>
      <c r="AH28" s="89"/>
      <c r="AI28" s="89"/>
      <c r="AJ28" s="89"/>
      <c r="AK28" s="89"/>
    </row>
    <row r="29" spans="1:37" ht="23.25" customHeight="1">
      <c r="A29" s="162"/>
      <c r="B29" s="162"/>
      <c r="C29" s="784" t="s">
        <v>371</v>
      </c>
      <c r="D29" s="784"/>
      <c r="E29" s="784"/>
      <c r="F29" s="784"/>
      <c r="G29" s="784"/>
      <c r="H29" s="152"/>
      <c r="I29" s="89"/>
      <c r="J29" s="148"/>
      <c r="K29" s="148"/>
      <c r="L29" s="148"/>
      <c r="M29" s="89"/>
      <c r="N29" s="89"/>
      <c r="O29" s="89"/>
      <c r="P29" s="148"/>
      <c r="Q29" s="148"/>
      <c r="R29" s="148"/>
      <c r="S29" s="148"/>
      <c r="T29" s="148"/>
      <c r="U29" s="89"/>
      <c r="V29" s="148"/>
      <c r="W29" s="148"/>
      <c r="X29" s="89"/>
      <c r="Y29" s="89"/>
      <c r="Z29" s="89"/>
      <c r="AA29" s="89"/>
      <c r="AB29" s="89"/>
      <c r="AC29" s="89"/>
      <c r="AD29" s="89"/>
      <c r="AE29" s="89"/>
      <c r="AF29" s="89"/>
      <c r="AG29" s="89"/>
      <c r="AH29" s="89"/>
      <c r="AI29" s="89"/>
      <c r="AJ29" s="89"/>
      <c r="AK29" s="89"/>
    </row>
    <row r="30" spans="1:37" ht="60.75" customHeight="1">
      <c r="A30" s="162"/>
      <c r="B30" s="162"/>
      <c r="C30" s="784" t="s">
        <v>372</v>
      </c>
      <c r="D30" s="784"/>
      <c r="E30" s="784"/>
      <c r="F30" s="784"/>
      <c r="G30" s="784"/>
      <c r="H30" s="152"/>
      <c r="I30" s="89"/>
      <c r="J30" s="148"/>
      <c r="K30" s="148"/>
      <c r="L30" s="148"/>
      <c r="M30" s="89"/>
      <c r="N30" s="89"/>
      <c r="O30" s="89"/>
      <c r="P30" s="148"/>
      <c r="Q30" s="148"/>
      <c r="R30" s="148"/>
      <c r="S30" s="148"/>
      <c r="T30" s="148"/>
      <c r="U30" s="89"/>
      <c r="V30" s="148"/>
      <c r="W30" s="148"/>
      <c r="X30" s="89"/>
      <c r="Y30" s="89"/>
      <c r="Z30" s="89"/>
      <c r="AA30" s="89"/>
      <c r="AB30" s="89"/>
      <c r="AC30" s="89"/>
      <c r="AD30" s="89"/>
      <c r="AE30" s="89"/>
      <c r="AF30" s="89"/>
      <c r="AG30" s="89"/>
      <c r="AH30" s="89"/>
      <c r="AI30" s="89"/>
      <c r="AJ30" s="89"/>
      <c r="AK30" s="89"/>
    </row>
    <row r="31" spans="1:37" ht="31.5" customHeight="1">
      <c r="A31" s="162"/>
      <c r="B31" s="162"/>
      <c r="C31" s="784" t="s">
        <v>373</v>
      </c>
      <c r="D31" s="784"/>
      <c r="E31" s="784"/>
      <c r="F31" s="784"/>
      <c r="G31" s="784"/>
      <c r="H31" s="152"/>
      <c r="I31" s="89"/>
      <c r="J31" s="148"/>
      <c r="K31" s="148"/>
      <c r="L31" s="148"/>
      <c r="M31" s="89"/>
      <c r="N31" s="89"/>
      <c r="O31" s="89"/>
      <c r="P31" s="148"/>
      <c r="Q31" s="148"/>
      <c r="R31" s="148"/>
      <c r="S31" s="148"/>
      <c r="T31" s="148"/>
      <c r="U31" s="89"/>
      <c r="V31" s="148"/>
      <c r="W31" s="148"/>
      <c r="X31" s="89"/>
      <c r="Y31" s="89"/>
      <c r="Z31" s="89"/>
      <c r="AA31" s="89"/>
      <c r="AB31" s="89"/>
      <c r="AC31" s="89"/>
      <c r="AD31" s="89"/>
      <c r="AE31" s="89"/>
      <c r="AF31" s="89"/>
      <c r="AG31" s="89"/>
      <c r="AH31" s="89"/>
      <c r="AI31" s="89"/>
      <c r="AJ31" s="89"/>
      <c r="AK31" s="89"/>
    </row>
    <row r="32" spans="1:37" ht="20.100000000000001" customHeight="1">
      <c r="A32" s="162"/>
      <c r="B32" s="162"/>
      <c r="C32" s="153" t="s">
        <v>699</v>
      </c>
      <c r="D32" s="153"/>
      <c r="E32" s="153"/>
      <c r="F32" s="153"/>
      <c r="G32" s="153"/>
      <c r="H32" s="147"/>
      <c r="I32" s="89"/>
      <c r="J32" s="148"/>
      <c r="K32" s="148"/>
      <c r="L32" s="148"/>
      <c r="M32" s="89"/>
      <c r="N32" s="89"/>
      <c r="O32" s="89"/>
      <c r="P32" s="148"/>
      <c r="Q32" s="148"/>
      <c r="R32" s="148"/>
      <c r="S32" s="148"/>
      <c r="T32" s="148"/>
      <c r="U32" s="89"/>
      <c r="V32" s="148"/>
      <c r="W32" s="148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</row>
    <row r="33" spans="1:37" ht="37.5" customHeight="1">
      <c r="A33" s="162"/>
      <c r="B33" s="162"/>
      <c r="C33" s="784" t="s">
        <v>700</v>
      </c>
      <c r="D33" s="784"/>
      <c r="E33" s="784"/>
      <c r="F33" s="784"/>
      <c r="G33" s="784"/>
      <c r="H33" s="147"/>
      <c r="I33" s="89"/>
      <c r="J33" s="148"/>
      <c r="K33" s="148"/>
      <c r="L33" s="148"/>
      <c r="M33" s="89"/>
      <c r="N33" s="89"/>
      <c r="O33" s="89"/>
      <c r="P33" s="148"/>
      <c r="Q33" s="148"/>
      <c r="R33" s="148"/>
      <c r="S33" s="148"/>
      <c r="T33" s="148"/>
      <c r="U33" s="89"/>
      <c r="V33" s="148"/>
      <c r="W33" s="148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</row>
    <row r="34" spans="1:37" ht="26.45" customHeight="1">
      <c r="A34" s="162"/>
      <c r="B34" s="162"/>
      <c r="C34" s="784" t="s">
        <v>374</v>
      </c>
      <c r="D34" s="784"/>
      <c r="E34" s="784"/>
      <c r="F34" s="784"/>
      <c r="G34" s="784"/>
      <c r="H34" s="152"/>
      <c r="I34" s="89"/>
      <c r="J34" s="843"/>
      <c r="K34" s="843"/>
      <c r="L34" s="843"/>
      <c r="M34" s="89"/>
      <c r="N34" s="89"/>
      <c r="O34" s="89"/>
      <c r="P34" s="148"/>
      <c r="Q34" s="148"/>
      <c r="R34" s="148"/>
      <c r="S34" s="148"/>
      <c r="T34" s="148"/>
      <c r="U34" s="89"/>
      <c r="V34" s="148"/>
      <c r="W34" s="148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</row>
    <row r="35" spans="1:37" ht="20.100000000000001" hidden="1" customHeight="1" thickTop="1" thickBot="1">
      <c r="A35" s="162"/>
      <c r="B35" s="162"/>
      <c r="C35" s="154" t="s">
        <v>375</v>
      </c>
      <c r="D35" s="154"/>
      <c r="E35" s="154"/>
      <c r="F35" s="154"/>
      <c r="G35" s="154"/>
      <c r="H35" s="152"/>
      <c r="I35" s="89"/>
      <c r="J35" s="89"/>
      <c r="K35" s="89"/>
      <c r="L35" s="89"/>
      <c r="M35" s="89"/>
      <c r="N35" s="89"/>
      <c r="O35" s="89"/>
      <c r="P35" s="148"/>
      <c r="Q35" s="148"/>
      <c r="R35" s="148"/>
      <c r="S35" s="148"/>
      <c r="T35" s="148"/>
      <c r="U35" s="89"/>
      <c r="V35" s="148"/>
      <c r="W35" s="148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</row>
    <row r="36" spans="1:37" ht="23.25" customHeight="1">
      <c r="A36" s="162"/>
      <c r="B36" s="162"/>
      <c r="C36" s="784" t="s">
        <v>376</v>
      </c>
      <c r="D36" s="784"/>
      <c r="E36" s="784"/>
      <c r="F36" s="784"/>
      <c r="G36" s="784"/>
      <c r="H36" s="152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</row>
    <row r="37" spans="1:37" ht="23.25" customHeight="1">
      <c r="A37" s="162"/>
      <c r="B37" s="170" t="s">
        <v>377</v>
      </c>
      <c r="C37" s="784" t="s">
        <v>378</v>
      </c>
      <c r="D37" s="784"/>
      <c r="E37" s="784"/>
      <c r="F37" s="784"/>
      <c r="G37" s="784"/>
      <c r="H37" s="152"/>
      <c r="I37" s="155"/>
      <c r="J37" s="89"/>
      <c r="K37" s="89"/>
      <c r="L37" s="89"/>
      <c r="M37" s="89"/>
      <c r="N37" s="89"/>
      <c r="O37" s="89"/>
      <c r="P37" s="148"/>
      <c r="Q37" s="148"/>
      <c r="R37" s="148"/>
      <c r="S37" s="148"/>
      <c r="T37" s="148"/>
      <c r="U37" s="89"/>
      <c r="V37" s="148"/>
      <c r="W37" s="148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</row>
    <row r="38" spans="1:37" ht="36" customHeight="1">
      <c r="A38" s="162"/>
      <c r="B38" s="162"/>
      <c r="C38" s="147"/>
      <c r="D38" s="156"/>
      <c r="E38" s="156"/>
      <c r="F38" s="156"/>
      <c r="G38" s="156"/>
      <c r="H38" s="147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</row>
    <row r="39" spans="1:37" ht="35.1" customHeight="1">
      <c r="A39" s="162"/>
      <c r="B39" s="162"/>
      <c r="C39" s="147"/>
      <c r="D39" s="157"/>
      <c r="E39" s="157"/>
      <c r="F39" s="157"/>
      <c r="G39" s="157"/>
      <c r="H39" s="147"/>
      <c r="I39" s="89"/>
      <c r="J39" s="89"/>
      <c r="K39" s="89"/>
      <c r="L39" s="89"/>
      <c r="M39" s="89"/>
      <c r="N39" s="89"/>
      <c r="O39" s="89"/>
      <c r="P39" s="89"/>
      <c r="Q39" s="89"/>
      <c r="R39" s="89"/>
      <c r="S39" s="89"/>
      <c r="T39" s="89"/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K39" s="89"/>
    </row>
    <row r="40" spans="1:37" ht="35.1" customHeight="1">
      <c r="A40" s="162"/>
      <c r="B40" s="162"/>
      <c r="C40" s="88"/>
      <c r="D40" s="158"/>
      <c r="E40" s="159"/>
      <c r="F40" s="160"/>
      <c r="G40" s="160"/>
      <c r="H40" s="88"/>
      <c r="I40" s="89"/>
      <c r="J40" s="89"/>
      <c r="K40" s="89"/>
      <c r="L40" s="89"/>
      <c r="M40" s="89"/>
      <c r="N40" s="89"/>
      <c r="O40" s="89"/>
      <c r="P40" s="89"/>
      <c r="Q40" s="89"/>
      <c r="R40" s="89"/>
      <c r="S40" s="89"/>
      <c r="T40" s="89"/>
      <c r="U40" s="89"/>
      <c r="V40" s="89"/>
      <c r="W40" s="89"/>
      <c r="X40" s="89"/>
      <c r="Y40" s="89"/>
      <c r="Z40" s="89"/>
      <c r="AA40" s="89"/>
      <c r="AB40" s="89"/>
      <c r="AC40" s="89"/>
      <c r="AD40" s="89"/>
      <c r="AE40" s="89"/>
      <c r="AF40" s="89"/>
      <c r="AG40" s="89"/>
      <c r="AH40" s="89"/>
      <c r="AI40" s="89"/>
      <c r="AJ40" s="89"/>
      <c r="AK40" s="89"/>
    </row>
    <row r="41" spans="1:37" ht="35.1" customHeight="1">
      <c r="A41" s="162"/>
      <c r="B41" s="162"/>
      <c r="C41" s="88"/>
      <c r="D41" s="807"/>
      <c r="E41" s="807"/>
      <c r="F41" s="807"/>
      <c r="G41" s="160"/>
      <c r="H41" s="88"/>
      <c r="I41" s="89"/>
      <c r="J41" s="89"/>
      <c r="K41" s="89"/>
      <c r="L41" s="89"/>
      <c r="M41" s="89"/>
      <c r="N41" s="89"/>
      <c r="O41" s="89"/>
      <c r="P41" s="89"/>
      <c r="Q41" s="89"/>
      <c r="R41" s="89"/>
      <c r="S41" s="89"/>
      <c r="T41" s="89"/>
      <c r="U41" s="89"/>
      <c r="V41" s="89"/>
      <c r="W41" s="89"/>
      <c r="X41" s="89"/>
      <c r="Y41" s="89"/>
      <c r="Z41" s="89"/>
      <c r="AA41" s="89"/>
      <c r="AB41" s="89"/>
      <c r="AC41" s="89"/>
      <c r="AD41" s="89"/>
      <c r="AE41" s="89"/>
      <c r="AF41" s="89"/>
      <c r="AG41" s="89"/>
      <c r="AH41" s="89"/>
      <c r="AI41" s="89"/>
      <c r="AJ41" s="89"/>
      <c r="AK41" s="89"/>
    </row>
    <row r="42" spans="1:37" ht="35.1" customHeight="1">
      <c r="A42" s="162"/>
      <c r="B42" s="162"/>
      <c r="C42" s="88"/>
      <c r="D42" s="807"/>
      <c r="E42" s="807"/>
      <c r="F42" s="807"/>
      <c r="G42" s="160"/>
      <c r="H42" s="88"/>
      <c r="I42" s="89"/>
      <c r="J42" s="89"/>
      <c r="K42" s="89"/>
      <c r="L42" s="89"/>
      <c r="M42" s="89"/>
      <c r="N42" s="89"/>
      <c r="O42" s="89"/>
      <c r="P42" s="89"/>
      <c r="Q42" s="89"/>
      <c r="R42" s="89"/>
      <c r="S42" s="89"/>
      <c r="T42" s="89"/>
      <c r="U42" s="89"/>
      <c r="V42" s="89"/>
      <c r="W42" s="89"/>
      <c r="X42" s="89"/>
      <c r="Y42" s="89"/>
      <c r="Z42" s="89"/>
      <c r="AA42" s="89"/>
      <c r="AB42" s="89"/>
      <c r="AC42" s="89"/>
      <c r="AD42" s="89"/>
      <c r="AE42" s="89"/>
      <c r="AF42" s="89"/>
      <c r="AG42" s="89"/>
      <c r="AH42" s="89"/>
      <c r="AI42" s="89"/>
      <c r="AJ42" s="89"/>
      <c r="AK42" s="89"/>
    </row>
    <row r="43" spans="1:37" ht="35.1" customHeight="1">
      <c r="A43" s="162"/>
      <c r="B43" s="162"/>
      <c r="C43" s="88"/>
      <c r="D43" s="807"/>
      <c r="E43" s="807"/>
      <c r="F43" s="807"/>
      <c r="G43" s="88"/>
      <c r="H43" s="88"/>
      <c r="I43" s="89"/>
      <c r="J43" s="89"/>
      <c r="K43" s="89"/>
      <c r="L43" s="89"/>
      <c r="M43" s="89"/>
      <c r="N43" s="89"/>
      <c r="O43" s="89"/>
      <c r="P43" s="89"/>
      <c r="Q43" s="89"/>
      <c r="R43" s="89"/>
      <c r="S43" s="89"/>
      <c r="T43" s="89"/>
      <c r="U43" s="89"/>
      <c r="V43" s="89"/>
      <c r="W43" s="89"/>
      <c r="X43" s="89"/>
      <c r="Y43" s="89"/>
      <c r="Z43" s="89"/>
      <c r="AA43" s="89"/>
      <c r="AB43" s="89"/>
      <c r="AC43" s="89"/>
      <c r="AD43" s="89"/>
      <c r="AE43" s="89"/>
      <c r="AF43" s="89"/>
      <c r="AG43" s="89"/>
      <c r="AH43" s="89"/>
      <c r="AI43" s="89"/>
      <c r="AJ43" s="89"/>
      <c r="AK43" s="89"/>
    </row>
    <row r="44" spans="1:37" ht="35.1" customHeight="1">
      <c r="A44" s="162"/>
      <c r="B44" s="162"/>
      <c r="D44" s="846"/>
      <c r="E44" s="846"/>
      <c r="F44" s="846"/>
      <c r="G44" s="104"/>
      <c r="I44" s="89"/>
      <c r="J44" s="89"/>
      <c r="K44" s="89"/>
      <c r="L44" s="89"/>
      <c r="M44" s="89"/>
      <c r="N44" s="89"/>
      <c r="O44" s="89"/>
      <c r="P44" s="89"/>
      <c r="Q44" s="89"/>
      <c r="R44" s="89"/>
      <c r="S44" s="89"/>
      <c r="T44" s="89"/>
      <c r="U44" s="89"/>
      <c r="V44" s="89"/>
      <c r="W44" s="89"/>
      <c r="X44" s="89"/>
      <c r="Y44" s="89"/>
      <c r="Z44" s="89"/>
      <c r="AA44" s="89"/>
      <c r="AB44" s="89"/>
      <c r="AC44" s="89"/>
      <c r="AD44" s="89"/>
      <c r="AE44" s="89"/>
      <c r="AF44" s="89"/>
      <c r="AG44" s="89"/>
      <c r="AH44" s="89"/>
      <c r="AI44" s="89"/>
      <c r="AJ44" s="89"/>
      <c r="AK44" s="89"/>
    </row>
    <row r="45" spans="1:37" ht="35.1" customHeight="1">
      <c r="A45" s="162"/>
      <c r="B45" s="162"/>
      <c r="D45" s="161"/>
      <c r="E45" s="162"/>
      <c r="F45" s="163"/>
      <c r="G45" s="163"/>
      <c r="I45" s="89"/>
      <c r="J45" s="89"/>
      <c r="K45" s="89"/>
      <c r="L45" s="89"/>
      <c r="M45" s="89"/>
      <c r="N45" s="89"/>
      <c r="O45" s="89"/>
      <c r="P45" s="89"/>
      <c r="Q45" s="89"/>
      <c r="R45" s="89"/>
      <c r="S45" s="89"/>
      <c r="T45" s="89"/>
      <c r="U45" s="89"/>
      <c r="V45" s="89"/>
      <c r="W45" s="89"/>
      <c r="X45" s="89"/>
      <c r="Y45" s="89"/>
      <c r="Z45" s="89"/>
      <c r="AA45" s="89"/>
      <c r="AB45" s="89"/>
      <c r="AC45" s="89"/>
      <c r="AD45" s="89"/>
      <c r="AE45" s="89"/>
      <c r="AF45" s="89"/>
      <c r="AG45" s="89"/>
      <c r="AH45" s="89"/>
      <c r="AI45" s="89"/>
      <c r="AJ45" s="89"/>
      <c r="AK45" s="89"/>
    </row>
    <row r="46" spans="1:37" ht="35.1" customHeight="1">
      <c r="A46" s="171"/>
      <c r="B46" s="171"/>
      <c r="C46" s="845"/>
      <c r="D46" s="845"/>
      <c r="E46" s="845"/>
      <c r="F46" s="845"/>
      <c r="G46" s="845"/>
      <c r="H46" s="164"/>
      <c r="I46" s="89"/>
      <c r="J46" s="89"/>
      <c r="K46" s="89"/>
      <c r="L46" s="89"/>
      <c r="M46" s="89"/>
      <c r="N46" s="89"/>
      <c r="O46" s="89"/>
      <c r="P46" s="89"/>
      <c r="Q46" s="89"/>
      <c r="R46" s="89"/>
      <c r="S46" s="89"/>
      <c r="T46" s="89"/>
      <c r="U46" s="89"/>
      <c r="V46" s="89"/>
      <c r="W46" s="89"/>
      <c r="X46" s="89"/>
      <c r="Y46" s="89"/>
      <c r="Z46" s="89"/>
      <c r="AA46" s="89"/>
      <c r="AB46" s="89"/>
      <c r="AC46" s="89"/>
      <c r="AD46" s="89"/>
      <c r="AE46" s="89"/>
      <c r="AF46" s="89"/>
      <c r="AG46" s="89"/>
      <c r="AH46" s="89"/>
      <c r="AI46" s="89"/>
      <c r="AJ46" s="89"/>
      <c r="AK46" s="89"/>
    </row>
    <row r="47" spans="1:37" ht="35.1" customHeight="1">
      <c r="A47" s="171"/>
      <c r="B47" s="171"/>
      <c r="C47" s="845"/>
      <c r="D47" s="845"/>
      <c r="E47" s="845"/>
      <c r="F47" s="845"/>
      <c r="G47" s="845"/>
      <c r="H47" s="164"/>
      <c r="I47" s="89"/>
      <c r="J47" s="89"/>
      <c r="K47" s="89"/>
      <c r="L47" s="89"/>
      <c r="M47" s="89"/>
      <c r="N47" s="89"/>
      <c r="O47" s="89"/>
      <c r="P47" s="89"/>
      <c r="Q47" s="89"/>
      <c r="R47" s="89"/>
      <c r="S47" s="89"/>
      <c r="T47" s="89"/>
      <c r="U47" s="89"/>
      <c r="V47" s="89"/>
      <c r="W47" s="89"/>
      <c r="X47" s="89"/>
      <c r="Y47" s="89"/>
      <c r="Z47" s="89"/>
      <c r="AA47" s="89"/>
      <c r="AB47" s="89"/>
      <c r="AC47" s="89"/>
      <c r="AD47" s="89"/>
      <c r="AE47" s="89"/>
      <c r="AF47" s="89"/>
      <c r="AG47" s="89"/>
      <c r="AH47" s="89"/>
      <c r="AI47" s="89"/>
      <c r="AJ47" s="89"/>
      <c r="AK47" s="89"/>
    </row>
    <row r="48" spans="1:37" ht="35.1" customHeight="1">
      <c r="A48" s="171"/>
      <c r="B48" s="171"/>
      <c r="C48" s="845"/>
      <c r="D48" s="845"/>
      <c r="E48" s="845"/>
      <c r="F48" s="845"/>
      <c r="G48" s="845"/>
      <c r="H48" s="164"/>
      <c r="I48" s="89"/>
      <c r="J48" s="89"/>
      <c r="K48" s="89"/>
      <c r="L48" s="89"/>
      <c r="M48" s="89"/>
      <c r="N48" s="89"/>
      <c r="O48" s="89"/>
      <c r="P48" s="89"/>
      <c r="Q48" s="89"/>
      <c r="R48" s="89"/>
      <c r="S48" s="89"/>
      <c r="T48" s="89"/>
      <c r="U48" s="89"/>
      <c r="V48" s="89"/>
      <c r="W48" s="89"/>
      <c r="X48" s="89"/>
      <c r="Y48" s="89"/>
      <c r="Z48" s="89"/>
      <c r="AA48" s="89"/>
      <c r="AB48" s="89"/>
      <c r="AC48" s="89"/>
      <c r="AD48" s="89"/>
      <c r="AE48" s="89"/>
      <c r="AF48" s="89"/>
      <c r="AG48" s="89"/>
      <c r="AH48" s="89"/>
      <c r="AI48" s="89"/>
      <c r="AJ48" s="89"/>
      <c r="AK48" s="89"/>
    </row>
    <row r="49" spans="2:37" ht="35.1" customHeight="1">
      <c r="B49" s="169"/>
      <c r="D49" s="165"/>
      <c r="I49" s="89"/>
      <c r="J49" s="89"/>
      <c r="K49" s="89"/>
      <c r="L49" s="89"/>
      <c r="M49" s="89"/>
      <c r="N49" s="89"/>
      <c r="O49" s="89"/>
      <c r="P49" s="89"/>
      <c r="Q49" s="89"/>
      <c r="R49" s="89"/>
      <c r="S49" s="89"/>
      <c r="T49" s="89"/>
      <c r="U49" s="89"/>
      <c r="V49" s="89"/>
      <c r="W49" s="89"/>
      <c r="X49" s="89"/>
      <c r="Y49" s="89"/>
      <c r="Z49" s="89"/>
      <c r="AA49" s="89"/>
      <c r="AB49" s="89"/>
      <c r="AC49" s="89"/>
      <c r="AD49" s="89"/>
      <c r="AE49" s="89"/>
      <c r="AF49" s="89"/>
      <c r="AG49" s="89"/>
      <c r="AH49" s="89"/>
      <c r="AI49" s="89"/>
      <c r="AJ49" s="89"/>
      <c r="AK49" s="89"/>
    </row>
    <row r="50" spans="2:37" ht="35.1" customHeight="1">
      <c r="B50" s="169"/>
      <c r="I50" s="89"/>
      <c r="J50" s="89"/>
      <c r="K50" s="89"/>
      <c r="L50" s="89"/>
      <c r="M50" s="89"/>
      <c r="N50" s="89"/>
      <c r="O50" s="89"/>
      <c r="P50" s="89"/>
      <c r="Q50" s="89"/>
      <c r="R50" s="89"/>
      <c r="S50" s="89"/>
      <c r="T50" s="89"/>
      <c r="U50" s="89"/>
      <c r="V50" s="89"/>
      <c r="W50" s="89"/>
      <c r="X50" s="89"/>
      <c r="Y50" s="89"/>
      <c r="Z50" s="89"/>
      <c r="AA50" s="89"/>
      <c r="AB50" s="89"/>
      <c r="AC50" s="89"/>
      <c r="AD50" s="89"/>
      <c r="AE50" s="89"/>
      <c r="AF50" s="89"/>
      <c r="AG50" s="89"/>
      <c r="AH50" s="89"/>
      <c r="AI50" s="89"/>
      <c r="AJ50" s="89"/>
      <c r="AK50" s="89"/>
    </row>
    <row r="51" spans="2:37" ht="35.1" customHeight="1">
      <c r="B51" s="169"/>
      <c r="I51" s="89"/>
      <c r="J51" s="89"/>
      <c r="K51" s="89"/>
      <c r="L51" s="89"/>
      <c r="M51" s="89"/>
      <c r="N51" s="89"/>
      <c r="O51" s="89"/>
      <c r="P51" s="89"/>
      <c r="Q51" s="89"/>
      <c r="R51" s="89"/>
      <c r="S51" s="89"/>
      <c r="T51" s="89"/>
      <c r="U51" s="89"/>
      <c r="V51" s="89"/>
      <c r="W51" s="89"/>
      <c r="X51" s="89"/>
      <c r="Y51" s="89"/>
      <c r="Z51" s="89"/>
      <c r="AA51" s="89"/>
      <c r="AB51" s="89"/>
      <c r="AC51" s="89"/>
      <c r="AD51" s="89"/>
      <c r="AE51" s="89"/>
      <c r="AF51" s="89"/>
      <c r="AG51" s="89"/>
      <c r="AH51" s="89"/>
      <c r="AI51" s="89"/>
      <c r="AJ51" s="89"/>
      <c r="AK51" s="89"/>
    </row>
    <row r="52" spans="2:37" ht="35.1" customHeight="1">
      <c r="B52" s="169"/>
      <c r="I52" s="89"/>
      <c r="J52" s="89"/>
      <c r="K52" s="89"/>
      <c r="L52" s="89"/>
      <c r="M52" s="89"/>
      <c r="N52" s="89"/>
      <c r="O52" s="89"/>
      <c r="P52" s="89"/>
      <c r="Q52" s="89"/>
      <c r="R52" s="89"/>
      <c r="S52" s="89"/>
      <c r="T52" s="89"/>
      <c r="U52" s="89"/>
      <c r="V52" s="89"/>
      <c r="W52" s="89"/>
      <c r="X52" s="89"/>
      <c r="Y52" s="89"/>
      <c r="Z52" s="89"/>
      <c r="AA52" s="89"/>
      <c r="AB52" s="89"/>
      <c r="AC52" s="89"/>
      <c r="AD52" s="89"/>
      <c r="AE52" s="89"/>
      <c r="AF52" s="89"/>
      <c r="AG52" s="89"/>
      <c r="AH52" s="89"/>
      <c r="AI52" s="89"/>
      <c r="AJ52" s="89"/>
      <c r="AK52" s="89"/>
    </row>
    <row r="53" spans="2:37" ht="35.1" customHeight="1">
      <c r="B53" s="169"/>
      <c r="I53" s="89"/>
      <c r="J53" s="89"/>
      <c r="K53" s="89"/>
      <c r="L53" s="89"/>
      <c r="M53" s="89"/>
      <c r="N53" s="89"/>
      <c r="O53" s="89"/>
      <c r="P53" s="89"/>
      <c r="Q53" s="89"/>
      <c r="R53" s="89"/>
      <c r="S53" s="89"/>
      <c r="T53" s="89"/>
      <c r="U53" s="89"/>
      <c r="V53" s="89"/>
      <c r="W53" s="89"/>
      <c r="X53" s="89"/>
      <c r="Y53" s="89"/>
      <c r="Z53" s="89"/>
      <c r="AA53" s="89"/>
      <c r="AB53" s="89"/>
      <c r="AC53" s="89"/>
      <c r="AD53" s="89"/>
      <c r="AE53" s="89"/>
      <c r="AF53" s="89"/>
      <c r="AG53" s="89"/>
      <c r="AH53" s="89"/>
      <c r="AI53" s="89"/>
      <c r="AJ53" s="89"/>
      <c r="AK53" s="89"/>
    </row>
    <row r="54" spans="2:37" ht="35.1" customHeight="1">
      <c r="B54" s="169"/>
      <c r="I54" s="89"/>
      <c r="J54" s="89"/>
      <c r="K54" s="89"/>
      <c r="L54" s="89"/>
      <c r="M54" s="89"/>
      <c r="N54" s="89"/>
      <c r="O54" s="89"/>
      <c r="P54" s="89"/>
      <c r="Q54" s="89"/>
      <c r="R54" s="89"/>
      <c r="S54" s="89"/>
      <c r="T54" s="89"/>
      <c r="U54" s="89"/>
      <c r="V54" s="89"/>
      <c r="W54" s="89"/>
      <c r="X54" s="89"/>
      <c r="Y54" s="89"/>
      <c r="Z54" s="89"/>
      <c r="AA54" s="89"/>
      <c r="AB54" s="89"/>
      <c r="AC54" s="89"/>
      <c r="AD54" s="89"/>
      <c r="AE54" s="89"/>
      <c r="AF54" s="89"/>
      <c r="AG54" s="89"/>
      <c r="AH54" s="89"/>
      <c r="AI54" s="89"/>
      <c r="AJ54" s="89"/>
      <c r="AK54" s="89"/>
    </row>
    <row r="55" spans="2:37" ht="35.1" customHeight="1">
      <c r="B55" s="16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 s="89"/>
      <c r="V55" s="89"/>
      <c r="W55" s="89"/>
      <c r="X55" s="89"/>
      <c r="Y55" s="89"/>
      <c r="Z55" s="89"/>
      <c r="AA55" s="89"/>
      <c r="AB55" s="89"/>
      <c r="AC55" s="89"/>
      <c r="AD55" s="89"/>
      <c r="AE55" s="89"/>
      <c r="AF55" s="89"/>
      <c r="AG55" s="89"/>
      <c r="AH55" s="89"/>
      <c r="AI55" s="89"/>
      <c r="AJ55" s="89"/>
      <c r="AK55" s="89"/>
    </row>
    <row r="56" spans="2:37" ht="35.1" customHeight="1">
      <c r="B56" s="169"/>
      <c r="I56" s="89"/>
      <c r="J56" s="89"/>
      <c r="K56" s="89"/>
      <c r="L56" s="89"/>
      <c r="M56" s="89"/>
      <c r="N56" s="89"/>
      <c r="O56" s="89"/>
      <c r="P56" s="89"/>
      <c r="Q56" s="89"/>
      <c r="R56" s="89"/>
      <c r="S56" s="89"/>
      <c r="T56" s="89"/>
      <c r="U56" s="89"/>
      <c r="V56" s="89"/>
      <c r="W56" s="89"/>
      <c r="X56" s="89"/>
      <c r="Y56" s="89"/>
      <c r="Z56" s="89"/>
      <c r="AA56" s="89"/>
      <c r="AB56" s="89"/>
      <c r="AC56" s="89"/>
      <c r="AD56" s="89"/>
      <c r="AE56" s="89"/>
      <c r="AF56" s="89"/>
      <c r="AG56" s="89"/>
      <c r="AH56" s="89"/>
      <c r="AI56" s="89"/>
      <c r="AJ56" s="89"/>
      <c r="AK56" s="89"/>
    </row>
    <row r="57" spans="2:37" ht="35.1" customHeight="1">
      <c r="B57" s="169"/>
      <c r="I57" s="89"/>
      <c r="J57" s="89"/>
      <c r="K57" s="89"/>
      <c r="L57" s="89"/>
      <c r="M57" s="89"/>
      <c r="N57" s="89"/>
      <c r="O57" s="89"/>
      <c r="P57" s="89"/>
      <c r="Q57" s="89"/>
      <c r="R57" s="89"/>
      <c r="S57" s="89"/>
      <c r="T57" s="89"/>
      <c r="U57" s="89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</row>
    <row r="58" spans="2:37" ht="35.1" customHeight="1">
      <c r="B58" s="169"/>
      <c r="I58" s="89"/>
      <c r="J58" s="89"/>
      <c r="K58" s="89"/>
      <c r="L58" s="89"/>
      <c r="M58" s="89"/>
      <c r="N58" s="89"/>
      <c r="O58" s="89"/>
      <c r="P58" s="89"/>
      <c r="Q58" s="89"/>
      <c r="R58" s="89"/>
      <c r="S58" s="89"/>
      <c r="T58" s="89"/>
      <c r="U58" s="89"/>
      <c r="V58" s="89"/>
      <c r="W58" s="89"/>
      <c r="X58" s="89"/>
      <c r="Y58" s="89"/>
      <c r="Z58" s="89"/>
      <c r="AA58" s="89"/>
      <c r="AB58" s="89"/>
      <c r="AC58" s="89"/>
      <c r="AD58" s="89"/>
      <c r="AE58" s="89"/>
      <c r="AF58" s="89"/>
      <c r="AG58" s="89"/>
      <c r="AH58" s="89"/>
      <c r="AI58" s="89"/>
      <c r="AJ58" s="89"/>
      <c r="AK58" s="89"/>
    </row>
    <row r="59" spans="2:37" ht="35.1" customHeight="1">
      <c r="B59" s="169"/>
      <c r="I59" s="89"/>
      <c r="J59" s="89"/>
      <c r="K59" s="89"/>
      <c r="L59" s="89"/>
      <c r="M59" s="89"/>
      <c r="N59" s="89"/>
      <c r="O59" s="89"/>
      <c r="P59" s="89"/>
      <c r="Q59" s="89"/>
      <c r="R59" s="89"/>
      <c r="S59" s="89"/>
      <c r="T59" s="89"/>
      <c r="U59" s="89"/>
      <c r="V59" s="89"/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</row>
    <row r="60" spans="2:37" ht="35.1" customHeight="1">
      <c r="B60" s="169"/>
      <c r="I60" s="89"/>
      <c r="J60" s="89"/>
      <c r="K60" s="89"/>
      <c r="L60" s="89"/>
      <c r="M60" s="89"/>
      <c r="N60" s="89"/>
      <c r="O60" s="89"/>
      <c r="P60" s="89"/>
      <c r="Q60" s="89"/>
      <c r="R60" s="89"/>
      <c r="S60" s="89"/>
      <c r="T60" s="89"/>
      <c r="U60" s="89"/>
      <c r="V60" s="89"/>
      <c r="W60" s="89"/>
      <c r="X60" s="89"/>
      <c r="Y60" s="89"/>
      <c r="Z60" s="89"/>
      <c r="AA60" s="89"/>
      <c r="AB60" s="89"/>
      <c r="AC60" s="89"/>
      <c r="AD60" s="89"/>
      <c r="AE60" s="89"/>
      <c r="AF60" s="89"/>
      <c r="AG60" s="89"/>
      <c r="AH60" s="89"/>
      <c r="AI60" s="89"/>
      <c r="AJ60" s="89"/>
      <c r="AK60" s="89"/>
    </row>
    <row r="61" spans="2:37" ht="35.1" customHeight="1">
      <c r="B61" s="169"/>
      <c r="I61" s="89"/>
      <c r="J61" s="89"/>
      <c r="K61" s="89"/>
      <c r="L61" s="89"/>
      <c r="M61" s="89"/>
      <c r="N61" s="89"/>
      <c r="O61" s="89"/>
      <c r="P61" s="89"/>
      <c r="Q61" s="89"/>
      <c r="R61" s="89"/>
      <c r="S61" s="89"/>
      <c r="T61" s="89"/>
      <c r="U61" s="89"/>
      <c r="V61" s="89"/>
      <c r="W61" s="89"/>
      <c r="X61" s="89"/>
      <c r="Y61" s="89"/>
      <c r="Z61" s="89"/>
      <c r="AA61" s="89"/>
      <c r="AB61" s="89"/>
      <c r="AC61" s="89"/>
      <c r="AD61" s="89"/>
      <c r="AE61" s="89"/>
      <c r="AF61" s="89"/>
      <c r="AG61" s="89"/>
      <c r="AH61" s="89"/>
      <c r="AI61" s="89"/>
      <c r="AJ61" s="89"/>
      <c r="AK61" s="89"/>
    </row>
    <row r="62" spans="2:37" ht="35.1" customHeight="1">
      <c r="B62" s="169"/>
      <c r="I62" s="89"/>
      <c r="J62" s="89"/>
      <c r="K62" s="89"/>
      <c r="L62" s="89"/>
      <c r="M62" s="89"/>
      <c r="N62" s="89"/>
      <c r="O62" s="89"/>
      <c r="P62" s="89"/>
      <c r="Q62" s="89"/>
      <c r="R62" s="89"/>
      <c r="S62" s="89"/>
      <c r="T62" s="89"/>
      <c r="U62" s="89"/>
      <c r="V62" s="89"/>
      <c r="W62" s="89"/>
      <c r="X62" s="89"/>
      <c r="Y62" s="89"/>
      <c r="Z62" s="89"/>
      <c r="AA62" s="89"/>
      <c r="AB62" s="89"/>
      <c r="AC62" s="89"/>
      <c r="AD62" s="89"/>
      <c r="AE62" s="89"/>
      <c r="AF62" s="89"/>
      <c r="AG62" s="89"/>
      <c r="AH62" s="89"/>
      <c r="AI62" s="89"/>
      <c r="AJ62" s="89"/>
      <c r="AK62" s="89"/>
    </row>
    <row r="63" spans="2:37" ht="35.1" customHeight="1">
      <c r="B63" s="169"/>
      <c r="I63" s="89"/>
      <c r="J63" s="89"/>
      <c r="K63" s="89"/>
      <c r="L63" s="89"/>
      <c r="M63" s="89"/>
      <c r="N63" s="89"/>
      <c r="O63" s="89"/>
      <c r="P63" s="89"/>
      <c r="Q63" s="89"/>
      <c r="R63" s="89"/>
      <c r="S63" s="89"/>
      <c r="T63" s="89"/>
      <c r="U63" s="89"/>
      <c r="V63" s="89"/>
      <c r="W63" s="89"/>
      <c r="X63" s="89"/>
      <c r="Y63" s="89"/>
      <c r="Z63" s="89"/>
      <c r="AA63" s="89"/>
      <c r="AB63" s="89"/>
      <c r="AC63" s="89"/>
      <c r="AD63" s="89"/>
      <c r="AE63" s="89"/>
      <c r="AF63" s="89"/>
      <c r="AG63" s="89"/>
      <c r="AH63" s="89"/>
      <c r="AI63" s="89"/>
      <c r="AJ63" s="89"/>
      <c r="AK63" s="89"/>
    </row>
    <row r="64" spans="2:37" ht="35.1" customHeight="1">
      <c r="B64" s="169"/>
      <c r="I64" s="89"/>
      <c r="J64" s="89"/>
      <c r="K64" s="89"/>
      <c r="L64" s="89"/>
      <c r="M64" s="89"/>
      <c r="N64" s="89"/>
      <c r="O64" s="89"/>
      <c r="P64" s="89"/>
      <c r="Q64" s="89"/>
      <c r="R64" s="89"/>
      <c r="S64" s="89"/>
      <c r="T64" s="89"/>
      <c r="U64" s="89"/>
      <c r="V64" s="89"/>
      <c r="W64" s="89"/>
      <c r="X64" s="89"/>
      <c r="Y64" s="89"/>
      <c r="Z64" s="89"/>
      <c r="AA64" s="89"/>
      <c r="AB64" s="89"/>
      <c r="AC64" s="89"/>
      <c r="AD64" s="89"/>
      <c r="AE64" s="89"/>
      <c r="AF64" s="89"/>
      <c r="AG64" s="89"/>
      <c r="AH64" s="89"/>
      <c r="AI64" s="89"/>
      <c r="AJ64" s="89"/>
      <c r="AK64" s="89"/>
    </row>
    <row r="65" spans="2:37" ht="35.1" customHeight="1">
      <c r="B65" s="169"/>
      <c r="I65" s="89"/>
      <c r="J65" s="89"/>
      <c r="K65" s="89"/>
      <c r="L65" s="89"/>
      <c r="M65" s="89"/>
      <c r="N65" s="89"/>
      <c r="O65" s="89"/>
      <c r="P65" s="89"/>
      <c r="Q65" s="89"/>
      <c r="R65" s="89"/>
      <c r="S65" s="89"/>
      <c r="T65" s="89"/>
      <c r="U65" s="89"/>
      <c r="V65" s="89"/>
      <c r="W65" s="89"/>
      <c r="X65" s="89"/>
      <c r="Y65" s="89"/>
      <c r="Z65" s="89"/>
      <c r="AA65" s="89"/>
      <c r="AB65" s="89"/>
      <c r="AC65" s="89"/>
      <c r="AD65" s="89"/>
      <c r="AE65" s="89"/>
      <c r="AF65" s="89"/>
      <c r="AG65" s="89"/>
      <c r="AH65" s="89"/>
      <c r="AI65" s="89"/>
      <c r="AJ65" s="89"/>
      <c r="AK65" s="89"/>
    </row>
    <row r="66" spans="2:37" ht="35.1" customHeight="1">
      <c r="B66" s="169"/>
      <c r="I66" s="89"/>
      <c r="J66" s="89"/>
      <c r="K66" s="89"/>
      <c r="L66" s="89"/>
      <c r="M66" s="89"/>
      <c r="N66" s="89"/>
      <c r="O66" s="89"/>
      <c r="P66" s="89"/>
      <c r="Q66" s="89"/>
      <c r="R66" s="89"/>
      <c r="S66" s="89"/>
      <c r="T66" s="89"/>
      <c r="U66" s="89"/>
      <c r="V66" s="89"/>
      <c r="W66" s="89"/>
      <c r="X66" s="89"/>
      <c r="Y66" s="89"/>
      <c r="Z66" s="89"/>
      <c r="AA66" s="89"/>
      <c r="AB66" s="89"/>
      <c r="AC66" s="89"/>
      <c r="AD66" s="89"/>
      <c r="AE66" s="89"/>
      <c r="AF66" s="89"/>
      <c r="AG66" s="89"/>
      <c r="AH66" s="89"/>
      <c r="AI66" s="89"/>
      <c r="AJ66" s="89"/>
      <c r="AK66" s="89"/>
    </row>
    <row r="67" spans="2:37" ht="35.1" customHeight="1">
      <c r="B67" s="169"/>
      <c r="I67" s="89"/>
      <c r="J67" s="89"/>
      <c r="K67" s="89"/>
      <c r="L67" s="89"/>
      <c r="M67" s="89"/>
      <c r="N67" s="89"/>
      <c r="O67" s="89"/>
      <c r="P67" s="89"/>
      <c r="Q67" s="89"/>
      <c r="R67" s="89"/>
      <c r="S67" s="89"/>
      <c r="T67" s="89"/>
      <c r="U67" s="89"/>
      <c r="V67" s="89"/>
      <c r="W67" s="89"/>
      <c r="X67" s="89"/>
      <c r="Y67" s="89"/>
      <c r="Z67" s="89"/>
      <c r="AA67" s="89"/>
      <c r="AB67" s="89"/>
      <c r="AC67" s="89"/>
      <c r="AD67" s="89"/>
      <c r="AE67" s="89"/>
      <c r="AF67" s="89"/>
      <c r="AG67" s="89"/>
      <c r="AH67" s="89"/>
      <c r="AI67" s="89"/>
      <c r="AJ67" s="89"/>
      <c r="AK67" s="89"/>
    </row>
    <row r="68" spans="2:37" ht="35.1" customHeight="1">
      <c r="B68" s="169"/>
      <c r="I68" s="89"/>
      <c r="J68" s="89"/>
      <c r="K68" s="89"/>
      <c r="L68" s="89"/>
      <c r="M68" s="89"/>
      <c r="N68" s="89"/>
      <c r="O68" s="89"/>
      <c r="P68" s="89"/>
      <c r="Q68" s="89"/>
      <c r="R68" s="89"/>
      <c r="S68" s="89"/>
      <c r="T68" s="89"/>
      <c r="U68" s="89"/>
      <c r="V68" s="89"/>
      <c r="W68" s="89"/>
      <c r="X68" s="89"/>
      <c r="Y68" s="89"/>
      <c r="Z68" s="89"/>
      <c r="AA68" s="89"/>
      <c r="AB68" s="89"/>
      <c r="AC68" s="89"/>
      <c r="AD68" s="89"/>
      <c r="AE68" s="89"/>
      <c r="AF68" s="89"/>
      <c r="AG68" s="89"/>
      <c r="AH68" s="89"/>
      <c r="AI68" s="89"/>
      <c r="AJ68" s="89"/>
      <c r="AK68" s="89"/>
    </row>
    <row r="69" spans="2:37" ht="35.1" customHeight="1">
      <c r="B69" s="169"/>
      <c r="I69" s="89"/>
      <c r="J69" s="89"/>
      <c r="K69" s="89"/>
      <c r="L69" s="89"/>
      <c r="M69" s="89"/>
      <c r="N69" s="89"/>
      <c r="O69" s="89"/>
      <c r="P69" s="89"/>
      <c r="Q69" s="89"/>
      <c r="R69" s="89"/>
      <c r="S69" s="89"/>
      <c r="T69" s="89"/>
      <c r="U69" s="89"/>
      <c r="V69" s="89"/>
      <c r="W69" s="89"/>
      <c r="X69" s="89"/>
      <c r="Y69" s="89"/>
      <c r="Z69" s="89"/>
      <c r="AA69" s="89"/>
      <c r="AB69" s="89"/>
      <c r="AC69" s="89"/>
      <c r="AD69" s="89"/>
      <c r="AE69" s="89"/>
      <c r="AF69" s="89"/>
      <c r="AG69" s="89"/>
      <c r="AH69" s="89"/>
      <c r="AI69" s="89"/>
      <c r="AJ69" s="89"/>
      <c r="AK69" s="89"/>
    </row>
    <row r="70" spans="2:37" ht="35.1" customHeight="1">
      <c r="B70" s="169"/>
      <c r="I70" s="89"/>
      <c r="J70" s="89"/>
      <c r="K70" s="89"/>
      <c r="L70" s="89"/>
      <c r="M70" s="89"/>
      <c r="N70" s="89"/>
      <c r="O70" s="89"/>
      <c r="P70" s="89"/>
      <c r="Q70" s="89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9"/>
    </row>
    <row r="71" spans="2:37" ht="35.1" customHeight="1">
      <c r="B71" s="169"/>
      <c r="I71" s="89"/>
      <c r="J71" s="89"/>
      <c r="K71" s="89"/>
      <c r="L71" s="89"/>
      <c r="M71" s="89"/>
      <c r="N71" s="89"/>
      <c r="O71" s="89"/>
      <c r="P71" s="89"/>
      <c r="Q71" s="89"/>
      <c r="R71" s="89"/>
      <c r="S71" s="89"/>
      <c r="T71" s="89"/>
      <c r="U71" s="89"/>
      <c r="V71" s="89"/>
      <c r="W71" s="89"/>
      <c r="X71" s="89"/>
      <c r="Y71" s="89"/>
      <c r="Z71" s="89"/>
      <c r="AA71" s="89"/>
      <c r="AB71" s="89"/>
      <c r="AC71" s="89"/>
      <c r="AD71" s="89"/>
      <c r="AE71" s="89"/>
      <c r="AF71" s="89"/>
      <c r="AG71" s="89"/>
      <c r="AH71" s="89"/>
      <c r="AI71" s="89"/>
      <c r="AJ71" s="89"/>
      <c r="AK71" s="89"/>
    </row>
    <row r="72" spans="2:37" ht="35.1" customHeight="1">
      <c r="B72" s="169"/>
      <c r="I72" s="89"/>
      <c r="J72" s="89"/>
      <c r="K72" s="89"/>
      <c r="L72" s="89"/>
      <c r="M72" s="89"/>
      <c r="N72" s="89"/>
      <c r="O72" s="89"/>
      <c r="P72" s="89"/>
      <c r="Q72" s="89"/>
      <c r="R72" s="89"/>
      <c r="S72" s="89"/>
      <c r="T72" s="89"/>
      <c r="U72" s="89"/>
      <c r="V72" s="89"/>
      <c r="W72" s="89"/>
      <c r="X72" s="89"/>
      <c r="Y72" s="89"/>
      <c r="Z72" s="89"/>
      <c r="AA72" s="89"/>
      <c r="AB72" s="89"/>
      <c r="AC72" s="89"/>
      <c r="AD72" s="89"/>
      <c r="AE72" s="89"/>
      <c r="AF72" s="89"/>
      <c r="AG72" s="89"/>
      <c r="AH72" s="89"/>
      <c r="AI72" s="89"/>
      <c r="AJ72" s="89"/>
      <c r="AK72" s="89"/>
    </row>
    <row r="73" spans="2:37" ht="35.1" customHeight="1">
      <c r="B73" s="169"/>
      <c r="I73" s="89"/>
      <c r="J73" s="89"/>
      <c r="K73" s="89"/>
      <c r="L73" s="89"/>
      <c r="M73" s="89"/>
      <c r="N73" s="89"/>
      <c r="O73" s="89"/>
      <c r="P73" s="89"/>
      <c r="Q73" s="89"/>
      <c r="R73" s="89"/>
      <c r="S73" s="89"/>
      <c r="T73" s="89"/>
      <c r="U73" s="89"/>
      <c r="V73" s="89"/>
      <c r="W73" s="89"/>
      <c r="X73" s="89"/>
      <c r="Y73" s="89"/>
      <c r="Z73" s="89"/>
      <c r="AA73" s="89"/>
      <c r="AB73" s="89"/>
      <c r="AC73" s="89"/>
      <c r="AD73" s="89"/>
      <c r="AE73" s="89"/>
      <c r="AF73" s="89"/>
      <c r="AG73" s="89"/>
      <c r="AH73" s="89"/>
      <c r="AI73" s="89"/>
      <c r="AJ73" s="89"/>
      <c r="AK73" s="89"/>
    </row>
    <row r="74" spans="2:37" ht="35.1" customHeight="1">
      <c r="B74" s="169"/>
      <c r="I74" s="89"/>
      <c r="J74" s="89"/>
      <c r="K74" s="89"/>
      <c r="L74" s="89"/>
      <c r="M74" s="89"/>
      <c r="N74" s="89"/>
      <c r="O74" s="89"/>
      <c r="P74" s="89"/>
      <c r="Q74" s="89"/>
      <c r="R74" s="89"/>
      <c r="S74" s="89"/>
      <c r="T74" s="89"/>
      <c r="U74" s="89"/>
      <c r="V74" s="89"/>
      <c r="W74" s="89"/>
      <c r="X74" s="89"/>
      <c r="Y74" s="89"/>
      <c r="Z74" s="89"/>
      <c r="AA74" s="89"/>
      <c r="AB74" s="89"/>
      <c r="AC74" s="89"/>
      <c r="AD74" s="89"/>
      <c r="AE74" s="89"/>
      <c r="AF74" s="89"/>
      <c r="AG74" s="89"/>
      <c r="AH74" s="89"/>
      <c r="AI74" s="89"/>
      <c r="AJ74" s="89"/>
      <c r="AK74" s="89"/>
    </row>
    <row r="75" spans="2:37" ht="35.1" customHeight="1">
      <c r="B75" s="169"/>
      <c r="I75" s="89"/>
      <c r="J75" s="89"/>
      <c r="K75" s="89"/>
      <c r="L75" s="89"/>
      <c r="M75" s="89"/>
      <c r="N75" s="89"/>
      <c r="O75" s="89"/>
      <c r="P75" s="89"/>
      <c r="Q75" s="89"/>
      <c r="R75" s="89"/>
      <c r="S75" s="89"/>
      <c r="T75" s="89"/>
      <c r="U75" s="89"/>
      <c r="V75" s="89"/>
      <c r="W75" s="89"/>
      <c r="X75" s="89"/>
      <c r="Y75" s="89"/>
      <c r="Z75" s="89"/>
      <c r="AA75" s="89"/>
      <c r="AB75" s="89"/>
      <c r="AC75" s="89"/>
      <c r="AD75" s="89"/>
      <c r="AE75" s="89"/>
      <c r="AF75" s="89"/>
      <c r="AG75" s="89"/>
      <c r="AH75" s="89"/>
      <c r="AI75" s="89"/>
      <c r="AJ75" s="89"/>
      <c r="AK75" s="89"/>
    </row>
    <row r="76" spans="2:37" ht="35.1" customHeight="1">
      <c r="B76" s="169"/>
      <c r="I76" s="89"/>
      <c r="J76" s="89"/>
      <c r="K76" s="89"/>
      <c r="L76" s="89"/>
      <c r="M76" s="89"/>
      <c r="N76" s="89"/>
      <c r="O76" s="89"/>
      <c r="P76" s="89"/>
      <c r="Q76" s="89"/>
      <c r="R76" s="89"/>
      <c r="S76" s="89"/>
      <c r="T76" s="89"/>
      <c r="U76" s="89"/>
      <c r="V76" s="89"/>
      <c r="W76" s="89"/>
      <c r="X76" s="89"/>
      <c r="Y76" s="89"/>
      <c r="Z76" s="89"/>
      <c r="AA76" s="89"/>
      <c r="AB76" s="89"/>
      <c r="AC76" s="89"/>
      <c r="AD76" s="89"/>
      <c r="AE76" s="89"/>
      <c r="AF76" s="89"/>
      <c r="AG76" s="89"/>
      <c r="AH76" s="89"/>
      <c r="AI76" s="89"/>
      <c r="AJ76" s="89"/>
      <c r="AK76" s="89"/>
    </row>
    <row r="77" spans="2:37" ht="35.1" customHeight="1">
      <c r="B77" s="169"/>
      <c r="I77" s="89"/>
      <c r="J77" s="89"/>
      <c r="K77" s="89"/>
      <c r="L77" s="89"/>
      <c r="M77" s="89"/>
      <c r="N77" s="89"/>
      <c r="O77" s="89"/>
      <c r="P77" s="89"/>
      <c r="Q77" s="89"/>
      <c r="R77" s="89"/>
      <c r="S77" s="89"/>
      <c r="T77" s="89"/>
      <c r="U77" s="89"/>
      <c r="V77" s="89"/>
      <c r="W77" s="89"/>
      <c r="X77" s="89"/>
      <c r="Y77" s="89"/>
      <c r="Z77" s="89"/>
      <c r="AA77" s="89"/>
      <c r="AB77" s="89"/>
      <c r="AC77" s="89"/>
      <c r="AD77" s="89"/>
      <c r="AE77" s="89"/>
      <c r="AF77" s="89"/>
      <c r="AG77" s="89"/>
      <c r="AH77" s="89"/>
      <c r="AI77" s="89"/>
      <c r="AJ77" s="89"/>
      <c r="AK77" s="89"/>
    </row>
    <row r="78" spans="2:37" ht="35.1" customHeight="1">
      <c r="B78" s="169"/>
      <c r="I78" s="89"/>
      <c r="J78" s="89"/>
      <c r="K78" s="89"/>
      <c r="L78" s="89"/>
      <c r="M78" s="89"/>
      <c r="N78" s="89"/>
      <c r="O78" s="89"/>
      <c r="P78" s="89"/>
      <c r="Q78" s="89"/>
      <c r="R78" s="89"/>
      <c r="S78" s="89"/>
      <c r="T78" s="89"/>
      <c r="U78" s="89"/>
      <c r="V78" s="89"/>
      <c r="W78" s="89"/>
      <c r="X78" s="89"/>
      <c r="Y78" s="89"/>
      <c r="Z78" s="89"/>
      <c r="AA78" s="89"/>
      <c r="AB78" s="89"/>
      <c r="AC78" s="89"/>
      <c r="AD78" s="89"/>
      <c r="AE78" s="89"/>
      <c r="AF78" s="89"/>
      <c r="AG78" s="89"/>
      <c r="AH78" s="89"/>
      <c r="AI78" s="89"/>
      <c r="AJ78" s="89"/>
      <c r="AK78" s="89"/>
    </row>
    <row r="79" spans="2:37" ht="35.1" customHeight="1">
      <c r="B79" s="169"/>
      <c r="I79" s="89"/>
      <c r="J79" s="89"/>
      <c r="K79" s="89"/>
      <c r="L79" s="89"/>
      <c r="M79" s="89"/>
      <c r="N79" s="89"/>
      <c r="O79" s="89"/>
      <c r="P79" s="89"/>
      <c r="Q79" s="89"/>
      <c r="R79" s="89"/>
      <c r="S79" s="89"/>
      <c r="T79" s="89"/>
      <c r="U79" s="89"/>
      <c r="V79" s="89"/>
      <c r="W79" s="89"/>
      <c r="X79" s="89"/>
      <c r="Y79" s="89"/>
      <c r="Z79" s="89"/>
      <c r="AA79" s="89"/>
      <c r="AB79" s="89"/>
      <c r="AC79" s="89"/>
      <c r="AD79" s="89"/>
      <c r="AE79" s="89"/>
      <c r="AF79" s="89"/>
      <c r="AG79" s="89"/>
      <c r="AH79" s="89"/>
      <c r="AI79" s="89"/>
      <c r="AJ79" s="89"/>
      <c r="AK79" s="89"/>
    </row>
    <row r="80" spans="2:37" ht="35.1" customHeight="1">
      <c r="B80" s="169"/>
      <c r="I80" s="89"/>
      <c r="J80" s="89"/>
      <c r="K80" s="89"/>
      <c r="L80" s="89"/>
      <c r="M80" s="89"/>
      <c r="N80" s="89"/>
      <c r="O80" s="89"/>
      <c r="P80" s="89"/>
      <c r="Q80" s="89"/>
      <c r="R80" s="89"/>
      <c r="S80" s="89"/>
      <c r="T80" s="89"/>
      <c r="U80" s="89"/>
      <c r="V80" s="89"/>
      <c r="W80" s="89"/>
      <c r="X80" s="89"/>
      <c r="Y80" s="89"/>
      <c r="Z80" s="89"/>
      <c r="AA80" s="89"/>
      <c r="AB80" s="89"/>
      <c r="AC80" s="89"/>
      <c r="AD80" s="89"/>
      <c r="AE80" s="89"/>
      <c r="AF80" s="89"/>
      <c r="AG80" s="89"/>
      <c r="AH80" s="89"/>
      <c r="AI80" s="89"/>
      <c r="AJ80" s="89"/>
      <c r="AK80" s="89"/>
    </row>
    <row r="81" spans="2:2" ht="35.1" customHeight="1">
      <c r="B81" s="169"/>
    </row>
    <row r="82" spans="2:2" ht="35.1" customHeight="1">
      <c r="B82" s="169"/>
    </row>
    <row r="83" spans="2:2" ht="35.1" customHeight="1">
      <c r="B83" s="169"/>
    </row>
    <row r="84" spans="2:2" ht="35.1" customHeight="1">
      <c r="B84" s="169"/>
    </row>
    <row r="85" spans="2:2" ht="35.1" customHeight="1">
      <c r="B85" s="169"/>
    </row>
    <row r="86" spans="2:2" ht="35.1" customHeight="1">
      <c r="B86" s="169"/>
    </row>
    <row r="87" spans="2:2" ht="35.1" customHeight="1">
      <c r="B87" s="169"/>
    </row>
    <row r="88" spans="2:2" ht="35.1" customHeight="1">
      <c r="B88" s="169"/>
    </row>
    <row r="89" spans="2:2" ht="35.1" customHeight="1">
      <c r="B89" s="169"/>
    </row>
    <row r="90" spans="2:2" ht="35.1" customHeight="1">
      <c r="B90" s="169"/>
    </row>
    <row r="91" spans="2:2" ht="35.1" customHeight="1">
      <c r="B91" s="169"/>
    </row>
    <row r="92" spans="2:2" ht="35.1" customHeight="1">
      <c r="B92" s="169"/>
    </row>
    <row r="93" spans="2:2" ht="35.1" customHeight="1">
      <c r="B93" s="169"/>
    </row>
    <row r="94" spans="2:2" ht="35.1" customHeight="1">
      <c r="B94" s="169"/>
    </row>
    <row r="95" spans="2:2" ht="35.1" customHeight="1">
      <c r="B95" s="169"/>
    </row>
    <row r="96" spans="2:2" ht="35.1" customHeight="1">
      <c r="B96" s="169"/>
    </row>
    <row r="97" spans="2:2" ht="35.1" customHeight="1">
      <c r="B97" s="169"/>
    </row>
    <row r="98" spans="2:2" ht="35.1" customHeight="1">
      <c r="B98" s="169"/>
    </row>
    <row r="99" spans="2:2" ht="35.1" customHeight="1">
      <c r="B99" s="169"/>
    </row>
    <row r="100" spans="2:2" ht="35.1" customHeight="1">
      <c r="B100" s="169"/>
    </row>
    <row r="101" spans="2:2" ht="35.1" customHeight="1">
      <c r="B101" s="169"/>
    </row>
    <row r="102" spans="2:2" ht="35.1" customHeight="1">
      <c r="B102" s="169"/>
    </row>
    <row r="103" spans="2:2" ht="35.1" customHeight="1">
      <c r="B103" s="169"/>
    </row>
    <row r="104" spans="2:2" ht="35.1" customHeight="1">
      <c r="B104" s="169"/>
    </row>
    <row r="105" spans="2:2" ht="35.1" customHeight="1">
      <c r="B105" s="169"/>
    </row>
    <row r="106" spans="2:2" ht="35.1" customHeight="1">
      <c r="B106" s="169"/>
    </row>
    <row r="107" spans="2:2" ht="35.1" customHeight="1">
      <c r="B107" s="169"/>
    </row>
    <row r="108" spans="2:2" ht="35.1" customHeight="1">
      <c r="B108" s="169"/>
    </row>
    <row r="109" spans="2:2" ht="35.1" customHeight="1">
      <c r="B109" s="169"/>
    </row>
    <row r="110" spans="2:2" ht="35.1" customHeight="1">
      <c r="B110" s="169"/>
    </row>
    <row r="111" spans="2:2" ht="35.1" customHeight="1">
      <c r="B111" s="169"/>
    </row>
    <row r="112" spans="2:2" ht="35.1" customHeight="1">
      <c r="B112" s="169"/>
    </row>
    <row r="113" spans="2:2" ht="35.1" customHeight="1">
      <c r="B113" s="169"/>
    </row>
    <row r="114" spans="2:2" ht="35.1" customHeight="1">
      <c r="B114" s="169"/>
    </row>
    <row r="115" spans="2:2" ht="35.1" customHeight="1">
      <c r="B115" s="169"/>
    </row>
    <row r="116" spans="2:2" ht="35.1" customHeight="1">
      <c r="B116" s="169"/>
    </row>
    <row r="117" spans="2:2" ht="35.1" customHeight="1">
      <c r="B117" s="169"/>
    </row>
    <row r="118" spans="2:2" ht="35.1" customHeight="1">
      <c r="B118" s="169"/>
    </row>
    <row r="119" spans="2:2" ht="35.1" customHeight="1">
      <c r="B119" s="169"/>
    </row>
    <row r="120" spans="2:2" ht="35.1" customHeight="1">
      <c r="B120" s="169"/>
    </row>
    <row r="121" spans="2:2" ht="35.1" customHeight="1">
      <c r="B121" s="169"/>
    </row>
    <row r="122" spans="2:2" ht="35.1" customHeight="1">
      <c r="B122" s="169"/>
    </row>
    <row r="123" spans="2:2" ht="35.1" customHeight="1">
      <c r="B123" s="169"/>
    </row>
    <row r="124" spans="2:2" ht="35.1" customHeight="1">
      <c r="B124" s="169"/>
    </row>
    <row r="125" spans="2:2" ht="35.1" customHeight="1">
      <c r="B125" s="169"/>
    </row>
    <row r="126" spans="2:2" ht="35.1" customHeight="1">
      <c r="B126" s="169"/>
    </row>
    <row r="127" spans="2:2" ht="35.1" customHeight="1">
      <c r="B127" s="169"/>
    </row>
    <row r="128" spans="2:2" ht="35.1" customHeight="1">
      <c r="B128" s="169"/>
    </row>
    <row r="129" spans="2:2" ht="35.1" customHeight="1">
      <c r="B129" s="169"/>
    </row>
    <row r="130" spans="2:2" ht="35.1" customHeight="1">
      <c r="B130" s="169"/>
    </row>
    <row r="131" spans="2:2" ht="35.1" customHeight="1">
      <c r="B131" s="169"/>
    </row>
    <row r="132" spans="2:2" ht="35.1" customHeight="1">
      <c r="B132" s="169"/>
    </row>
    <row r="133" spans="2:2" ht="35.1" customHeight="1">
      <c r="B133" s="169"/>
    </row>
    <row r="134" spans="2:2" ht="35.1" customHeight="1">
      <c r="B134" s="169"/>
    </row>
    <row r="135" spans="2:2" ht="35.1" customHeight="1">
      <c r="B135" s="169"/>
    </row>
    <row r="136" spans="2:2" ht="35.1" customHeight="1">
      <c r="B136" s="169"/>
    </row>
    <row r="137" spans="2:2" ht="35.1" customHeight="1">
      <c r="B137" s="169"/>
    </row>
    <row r="138" spans="2:2" ht="35.1" customHeight="1">
      <c r="B138" s="169"/>
    </row>
    <row r="139" spans="2:2" ht="35.1" customHeight="1">
      <c r="B139" s="169"/>
    </row>
    <row r="140" spans="2:2" ht="35.1" customHeight="1">
      <c r="B140" s="169"/>
    </row>
    <row r="141" spans="2:2" ht="35.1" customHeight="1">
      <c r="B141" s="169"/>
    </row>
    <row r="142" spans="2:2" ht="35.1" customHeight="1">
      <c r="B142" s="169"/>
    </row>
    <row r="143" spans="2:2" ht="35.1" customHeight="1">
      <c r="B143" s="169"/>
    </row>
    <row r="144" spans="2:2" ht="35.1" customHeight="1">
      <c r="B144" s="169"/>
    </row>
    <row r="145" spans="2:2" ht="35.1" customHeight="1">
      <c r="B145" s="169"/>
    </row>
    <row r="146" spans="2:2" ht="35.1" customHeight="1">
      <c r="B146" s="169"/>
    </row>
    <row r="147" spans="2:2" ht="35.1" customHeight="1">
      <c r="B147" s="169"/>
    </row>
    <row r="148" spans="2:2" ht="35.1" customHeight="1">
      <c r="B148" s="169"/>
    </row>
    <row r="149" spans="2:2" ht="35.1" customHeight="1">
      <c r="B149" s="169"/>
    </row>
    <row r="150" spans="2:2" ht="35.1" customHeight="1">
      <c r="B150" s="169"/>
    </row>
    <row r="151" spans="2:2" ht="35.1" customHeight="1">
      <c r="B151" s="169"/>
    </row>
    <row r="152" spans="2:2" ht="35.1" customHeight="1">
      <c r="B152" s="169"/>
    </row>
    <row r="153" spans="2:2" ht="35.1" customHeight="1">
      <c r="B153" s="169"/>
    </row>
    <row r="154" spans="2:2" ht="35.1" customHeight="1">
      <c r="B154" s="169"/>
    </row>
    <row r="155" spans="2:2" ht="35.1" customHeight="1">
      <c r="B155" s="169"/>
    </row>
    <row r="156" spans="2:2" ht="35.1" customHeight="1">
      <c r="B156" s="169"/>
    </row>
    <row r="157" spans="2:2" ht="35.1" customHeight="1">
      <c r="B157" s="169"/>
    </row>
    <row r="158" spans="2:2" ht="35.1" customHeight="1">
      <c r="B158" s="169"/>
    </row>
    <row r="159" spans="2:2" ht="35.1" customHeight="1">
      <c r="B159" s="169"/>
    </row>
    <row r="160" spans="2:2" ht="35.1" customHeight="1">
      <c r="B160" s="169"/>
    </row>
    <row r="161" spans="2:2" ht="35.1" customHeight="1">
      <c r="B161" s="169"/>
    </row>
    <row r="162" spans="2:2" ht="35.1" customHeight="1">
      <c r="B162" s="169"/>
    </row>
    <row r="163" spans="2:2" ht="35.1" customHeight="1">
      <c r="B163" s="169"/>
    </row>
    <row r="164" spans="2:2" ht="35.1" customHeight="1">
      <c r="B164" s="169"/>
    </row>
    <row r="165" spans="2:2" ht="35.1" customHeight="1">
      <c r="B165" s="169"/>
    </row>
    <row r="166" spans="2:2" ht="35.1" customHeight="1">
      <c r="B166" s="169"/>
    </row>
    <row r="167" spans="2:2" ht="35.1" customHeight="1">
      <c r="B167" s="169"/>
    </row>
    <row r="168" spans="2:2" ht="35.1" customHeight="1">
      <c r="B168" s="169"/>
    </row>
    <row r="169" spans="2:2" ht="35.1" customHeight="1">
      <c r="B169" s="169"/>
    </row>
    <row r="170" spans="2:2" ht="35.1" customHeight="1">
      <c r="B170" s="169"/>
    </row>
    <row r="171" spans="2:2" ht="35.1" customHeight="1">
      <c r="B171" s="169"/>
    </row>
    <row r="172" spans="2:2" ht="35.1" customHeight="1">
      <c r="B172" s="169"/>
    </row>
    <row r="173" spans="2:2" ht="35.1" customHeight="1">
      <c r="B173" s="169"/>
    </row>
    <row r="174" spans="2:2" ht="35.1" customHeight="1">
      <c r="B174" s="169"/>
    </row>
    <row r="175" spans="2:2" ht="35.1" customHeight="1">
      <c r="B175" s="169"/>
    </row>
    <row r="176" spans="2:2" ht="35.1" customHeight="1">
      <c r="B176" s="169"/>
    </row>
    <row r="177" spans="2:2" ht="35.1" customHeight="1">
      <c r="B177" s="169"/>
    </row>
    <row r="178" spans="2:2" ht="35.1" customHeight="1">
      <c r="B178" s="169"/>
    </row>
    <row r="179" spans="2:2" ht="35.1" customHeight="1">
      <c r="B179" s="169"/>
    </row>
    <row r="180" spans="2:2" ht="35.1" customHeight="1">
      <c r="B180" s="169"/>
    </row>
    <row r="181" spans="2:2" ht="35.1" customHeight="1">
      <c r="B181" s="169"/>
    </row>
    <row r="182" spans="2:2" ht="35.1" customHeight="1">
      <c r="B182" s="169"/>
    </row>
    <row r="183" spans="2:2" ht="35.1" customHeight="1">
      <c r="B183" s="169"/>
    </row>
    <row r="184" spans="2:2" ht="35.1" customHeight="1">
      <c r="B184" s="169"/>
    </row>
    <row r="185" spans="2:2" ht="35.1" customHeight="1">
      <c r="B185" s="169"/>
    </row>
    <row r="186" spans="2:2" ht="35.1" customHeight="1">
      <c r="B186" s="169"/>
    </row>
    <row r="187" spans="2:2" ht="35.1" customHeight="1">
      <c r="B187" s="169"/>
    </row>
    <row r="188" spans="2:2" ht="35.1" customHeight="1">
      <c r="B188" s="169"/>
    </row>
    <row r="189" spans="2:2" ht="35.1" customHeight="1">
      <c r="B189" s="169"/>
    </row>
    <row r="190" spans="2:2" ht="35.1" customHeight="1">
      <c r="B190" s="169"/>
    </row>
    <row r="191" spans="2:2" ht="35.1" customHeight="1">
      <c r="B191" s="169"/>
    </row>
    <row r="192" spans="2:2" ht="35.1" customHeight="1">
      <c r="B192" s="169"/>
    </row>
    <row r="193" spans="2:2" ht="35.1" customHeight="1">
      <c r="B193" s="169"/>
    </row>
    <row r="194" spans="2:2" ht="35.1" customHeight="1">
      <c r="B194" s="169"/>
    </row>
    <row r="195" spans="2:2" ht="35.1" customHeight="1">
      <c r="B195" s="169"/>
    </row>
    <row r="196" spans="2:2" ht="35.1" customHeight="1">
      <c r="B196" s="169"/>
    </row>
    <row r="197" spans="2:2" ht="35.1" customHeight="1">
      <c r="B197" s="169"/>
    </row>
    <row r="198" spans="2:2" ht="35.1" customHeight="1">
      <c r="B198" s="169"/>
    </row>
    <row r="199" spans="2:2" ht="35.1" customHeight="1">
      <c r="B199" s="169"/>
    </row>
    <row r="200" spans="2:2" ht="35.1" customHeight="1">
      <c r="B200" s="169"/>
    </row>
    <row r="201" spans="2:2" ht="35.1" customHeight="1">
      <c r="B201" s="169"/>
    </row>
    <row r="202" spans="2:2" ht="35.1" customHeight="1">
      <c r="B202" s="169"/>
    </row>
    <row r="203" spans="2:2" ht="35.1" customHeight="1">
      <c r="B203" s="169"/>
    </row>
    <row r="204" spans="2:2" ht="35.1" customHeight="1">
      <c r="B204" s="169"/>
    </row>
    <row r="205" spans="2:2" ht="35.1" customHeight="1">
      <c r="B205" s="169"/>
    </row>
    <row r="206" spans="2:2" ht="35.1" customHeight="1">
      <c r="B206" s="169"/>
    </row>
    <row r="207" spans="2:2" ht="35.1" customHeight="1">
      <c r="B207" s="169"/>
    </row>
    <row r="208" spans="2:2" ht="35.1" customHeight="1">
      <c r="B208" s="169"/>
    </row>
    <row r="209" spans="2:2" ht="35.1" customHeight="1">
      <c r="B209" s="169"/>
    </row>
    <row r="210" spans="2:2" ht="35.1" customHeight="1">
      <c r="B210" s="169"/>
    </row>
    <row r="211" spans="2:2" ht="35.1" customHeight="1">
      <c r="B211" s="169"/>
    </row>
    <row r="212" spans="2:2" ht="35.1" customHeight="1">
      <c r="B212" s="169"/>
    </row>
    <row r="213" spans="2:2" ht="35.1" customHeight="1">
      <c r="B213" s="169"/>
    </row>
    <row r="214" spans="2:2" ht="35.1" customHeight="1">
      <c r="B214" s="169"/>
    </row>
    <row r="215" spans="2:2" ht="35.1" customHeight="1">
      <c r="B215" s="169"/>
    </row>
    <row r="216" spans="2:2" ht="35.1" customHeight="1">
      <c r="B216" s="169"/>
    </row>
    <row r="217" spans="2:2" ht="35.1" customHeight="1">
      <c r="B217" s="169"/>
    </row>
    <row r="218" spans="2:2" ht="35.1" customHeight="1">
      <c r="B218" s="169"/>
    </row>
    <row r="219" spans="2:2" ht="35.1" customHeight="1">
      <c r="B219" s="169"/>
    </row>
    <row r="220" spans="2:2" ht="35.1" customHeight="1">
      <c r="B220" s="169"/>
    </row>
    <row r="221" spans="2:2" ht="35.1" customHeight="1">
      <c r="B221" s="169"/>
    </row>
    <row r="222" spans="2:2" ht="35.1" customHeight="1">
      <c r="B222" s="169"/>
    </row>
    <row r="223" spans="2:2" ht="35.1" customHeight="1">
      <c r="B223" s="169"/>
    </row>
    <row r="224" spans="2:2" ht="35.1" customHeight="1">
      <c r="B224" s="169"/>
    </row>
    <row r="225" spans="2:2" ht="35.1" customHeight="1">
      <c r="B225" s="169"/>
    </row>
    <row r="226" spans="2:2" ht="35.1" customHeight="1">
      <c r="B226" s="169"/>
    </row>
    <row r="227" spans="2:2" ht="35.1" customHeight="1">
      <c r="B227" s="169"/>
    </row>
    <row r="228" spans="2:2" ht="35.1" customHeight="1">
      <c r="B228" s="169"/>
    </row>
    <row r="229" spans="2:2" ht="35.1" customHeight="1">
      <c r="B229" s="169"/>
    </row>
    <row r="230" spans="2:2" ht="35.1" customHeight="1">
      <c r="B230" s="169"/>
    </row>
    <row r="231" spans="2:2" ht="35.1" customHeight="1">
      <c r="B231" s="169"/>
    </row>
    <row r="232" spans="2:2" ht="35.1" customHeight="1">
      <c r="B232" s="169"/>
    </row>
    <row r="233" spans="2:2" ht="35.1" customHeight="1">
      <c r="B233" s="169"/>
    </row>
    <row r="234" spans="2:2" ht="35.1" customHeight="1">
      <c r="B234" s="169"/>
    </row>
    <row r="235" spans="2:2" ht="35.1" customHeight="1">
      <c r="B235" s="169"/>
    </row>
    <row r="236" spans="2:2" ht="35.1" customHeight="1">
      <c r="B236" s="169"/>
    </row>
    <row r="237" spans="2:2" ht="35.1" customHeight="1">
      <c r="B237" s="169"/>
    </row>
    <row r="238" spans="2:2" ht="35.1" customHeight="1">
      <c r="B238" s="169"/>
    </row>
    <row r="239" spans="2:2" ht="35.1" customHeight="1">
      <c r="B239" s="169"/>
    </row>
    <row r="240" spans="2:2" ht="35.1" customHeight="1">
      <c r="B240" s="169"/>
    </row>
    <row r="241" spans="2:2" ht="35.1" customHeight="1">
      <c r="B241" s="169"/>
    </row>
    <row r="242" spans="2:2" ht="35.1" customHeight="1">
      <c r="B242" s="169"/>
    </row>
    <row r="243" spans="2:2" ht="35.1" customHeight="1">
      <c r="B243" s="169"/>
    </row>
    <row r="244" spans="2:2" ht="35.1" customHeight="1">
      <c r="B244" s="169"/>
    </row>
    <row r="245" spans="2:2" ht="35.1" customHeight="1">
      <c r="B245" s="169"/>
    </row>
    <row r="246" spans="2:2" ht="35.1" customHeight="1">
      <c r="B246" s="169"/>
    </row>
    <row r="247" spans="2:2" ht="35.1" customHeight="1">
      <c r="B247" s="169"/>
    </row>
    <row r="248" spans="2:2" ht="35.1" customHeight="1">
      <c r="B248" s="169"/>
    </row>
    <row r="249" spans="2:2" ht="35.1" customHeight="1">
      <c r="B249" s="169"/>
    </row>
    <row r="250" spans="2:2" ht="35.1" customHeight="1">
      <c r="B250" s="169"/>
    </row>
    <row r="251" spans="2:2" ht="35.1" customHeight="1">
      <c r="B251" s="169"/>
    </row>
    <row r="252" spans="2:2" ht="35.1" customHeight="1">
      <c r="B252" s="169"/>
    </row>
    <row r="253" spans="2:2" ht="35.1" customHeight="1">
      <c r="B253" s="169"/>
    </row>
    <row r="254" spans="2:2" ht="35.1" customHeight="1">
      <c r="B254" s="169"/>
    </row>
    <row r="255" spans="2:2" ht="35.1" customHeight="1">
      <c r="B255" s="169"/>
    </row>
    <row r="256" spans="2:2" ht="35.1" customHeight="1">
      <c r="B256" s="169"/>
    </row>
    <row r="257" spans="2:2" ht="35.1" customHeight="1">
      <c r="B257" s="169"/>
    </row>
    <row r="258" spans="2:2" ht="35.1" customHeight="1">
      <c r="B258" s="169"/>
    </row>
    <row r="259" spans="2:2" ht="35.1" customHeight="1">
      <c r="B259" s="169"/>
    </row>
    <row r="260" spans="2:2" ht="35.1" customHeight="1">
      <c r="B260" s="169"/>
    </row>
    <row r="261" spans="2:2" ht="35.1" customHeight="1">
      <c r="B261" s="169"/>
    </row>
    <row r="262" spans="2:2" ht="35.1" customHeight="1">
      <c r="B262" s="169"/>
    </row>
    <row r="263" spans="2:2" ht="35.1" customHeight="1">
      <c r="B263" s="169"/>
    </row>
    <row r="264" spans="2:2" ht="35.1" customHeight="1">
      <c r="B264" s="169"/>
    </row>
    <row r="265" spans="2:2" ht="35.1" customHeight="1">
      <c r="B265" s="169"/>
    </row>
    <row r="266" spans="2:2" ht="35.1" customHeight="1">
      <c r="B266" s="169"/>
    </row>
    <row r="267" spans="2:2" ht="35.1" customHeight="1">
      <c r="B267" s="169"/>
    </row>
    <row r="268" spans="2:2" ht="35.1" customHeight="1">
      <c r="B268" s="169"/>
    </row>
    <row r="269" spans="2:2" ht="35.1" customHeight="1">
      <c r="B269" s="169"/>
    </row>
    <row r="270" spans="2:2" ht="35.1" customHeight="1">
      <c r="B270" s="169"/>
    </row>
    <row r="271" spans="2:2" ht="35.1" customHeight="1">
      <c r="B271" s="169"/>
    </row>
    <row r="272" spans="2:2" ht="35.1" customHeight="1">
      <c r="B272" s="169"/>
    </row>
    <row r="273" spans="2:2" ht="35.1" customHeight="1">
      <c r="B273" s="169"/>
    </row>
    <row r="274" spans="2:2" ht="35.1" customHeight="1">
      <c r="B274" s="169"/>
    </row>
    <row r="275" spans="2:2" ht="35.1" customHeight="1">
      <c r="B275" s="169"/>
    </row>
    <row r="276" spans="2:2" ht="35.1" customHeight="1">
      <c r="B276" s="169"/>
    </row>
    <row r="277" spans="2:2" ht="35.1" customHeight="1">
      <c r="B277" s="169"/>
    </row>
    <row r="278" spans="2:2" ht="35.1" customHeight="1">
      <c r="B278" s="169"/>
    </row>
    <row r="279" spans="2:2" ht="35.1" customHeight="1">
      <c r="B279" s="169"/>
    </row>
    <row r="280" spans="2:2" ht="35.1" customHeight="1">
      <c r="B280" s="169"/>
    </row>
    <row r="281" spans="2:2" ht="35.1" customHeight="1">
      <c r="B281" s="169"/>
    </row>
    <row r="282" spans="2:2" ht="35.1" customHeight="1">
      <c r="B282" s="169"/>
    </row>
    <row r="283" spans="2:2" ht="35.1" customHeight="1">
      <c r="B283" s="169"/>
    </row>
    <row r="284" spans="2:2" ht="35.1" customHeight="1">
      <c r="B284" s="169"/>
    </row>
    <row r="285" spans="2:2" ht="35.1" customHeight="1">
      <c r="B285" s="169"/>
    </row>
    <row r="286" spans="2:2" ht="35.1" customHeight="1">
      <c r="B286" s="169"/>
    </row>
    <row r="287" spans="2:2" ht="35.1" customHeight="1">
      <c r="B287" s="169"/>
    </row>
    <row r="288" spans="2:2" ht="35.1" customHeight="1">
      <c r="B288" s="169"/>
    </row>
    <row r="289" spans="2:2" ht="35.1" customHeight="1">
      <c r="B289" s="169"/>
    </row>
    <row r="290" spans="2:2" ht="35.1" customHeight="1">
      <c r="B290" s="169"/>
    </row>
    <row r="291" spans="2:2" ht="35.1" customHeight="1">
      <c r="B291" s="169"/>
    </row>
    <row r="292" spans="2:2" ht="35.1" customHeight="1">
      <c r="B292" s="169"/>
    </row>
    <row r="293" spans="2:2" ht="35.1" customHeight="1">
      <c r="B293" s="169"/>
    </row>
    <row r="294" spans="2:2" ht="35.1" customHeight="1">
      <c r="B294" s="169"/>
    </row>
    <row r="295" spans="2:2" ht="35.1" customHeight="1">
      <c r="B295" s="169"/>
    </row>
    <row r="296" spans="2:2" ht="35.1" customHeight="1">
      <c r="B296" s="169"/>
    </row>
    <row r="297" spans="2:2" ht="35.1" customHeight="1">
      <c r="B297" s="169"/>
    </row>
    <row r="298" spans="2:2" ht="35.1" customHeight="1">
      <c r="B298" s="169"/>
    </row>
    <row r="299" spans="2:2" ht="35.1" customHeight="1">
      <c r="B299" s="169"/>
    </row>
    <row r="300" spans="2:2" ht="35.1" customHeight="1">
      <c r="B300" s="169"/>
    </row>
    <row r="301" spans="2:2" ht="35.1" customHeight="1">
      <c r="B301" s="169"/>
    </row>
    <row r="302" spans="2:2" ht="35.1" customHeight="1">
      <c r="B302" s="169"/>
    </row>
    <row r="303" spans="2:2" ht="35.1" customHeight="1">
      <c r="B303" s="169"/>
    </row>
    <row r="304" spans="2:2" ht="35.1" customHeight="1">
      <c r="B304" s="169"/>
    </row>
    <row r="305" spans="2:2" ht="35.1" customHeight="1">
      <c r="B305" s="169"/>
    </row>
    <row r="306" spans="2:2" ht="35.1" customHeight="1">
      <c r="B306" s="169"/>
    </row>
    <row r="307" spans="2:2" ht="35.1" customHeight="1">
      <c r="B307" s="169"/>
    </row>
    <row r="308" spans="2:2" ht="35.1" customHeight="1">
      <c r="B308" s="169"/>
    </row>
    <row r="309" spans="2:2" ht="35.1" customHeight="1">
      <c r="B309" s="169"/>
    </row>
    <row r="310" spans="2:2" ht="35.1" customHeight="1">
      <c r="B310" s="169"/>
    </row>
    <row r="311" spans="2:2" ht="35.1" customHeight="1">
      <c r="B311" s="169"/>
    </row>
    <row r="312" spans="2:2" ht="35.1" customHeight="1">
      <c r="B312" s="169"/>
    </row>
    <row r="313" spans="2:2" ht="35.1" customHeight="1">
      <c r="B313" s="169"/>
    </row>
    <row r="314" spans="2:2" ht="35.1" customHeight="1">
      <c r="B314" s="169"/>
    </row>
    <row r="315" spans="2:2" ht="35.1" customHeight="1">
      <c r="B315" s="169"/>
    </row>
    <row r="316" spans="2:2" ht="35.1" customHeight="1">
      <c r="B316" s="169"/>
    </row>
    <row r="317" spans="2:2" ht="35.1" customHeight="1">
      <c r="B317" s="169"/>
    </row>
    <row r="318" spans="2:2" ht="35.1" customHeight="1">
      <c r="B318" s="169"/>
    </row>
    <row r="319" spans="2:2" ht="35.1" customHeight="1">
      <c r="B319" s="169"/>
    </row>
    <row r="320" spans="2:2" ht="35.1" customHeight="1">
      <c r="B320" s="169"/>
    </row>
    <row r="321" spans="2:2" ht="35.1" customHeight="1">
      <c r="B321" s="169"/>
    </row>
    <row r="322" spans="2:2" ht="35.1" customHeight="1">
      <c r="B322" s="169"/>
    </row>
    <row r="323" spans="2:2" ht="35.1" customHeight="1">
      <c r="B323" s="169"/>
    </row>
    <row r="324" spans="2:2" ht="35.1" customHeight="1">
      <c r="B324" s="169"/>
    </row>
    <row r="325" spans="2:2" ht="35.1" customHeight="1">
      <c r="B325" s="169"/>
    </row>
    <row r="326" spans="2:2" ht="35.1" customHeight="1">
      <c r="B326" s="169"/>
    </row>
    <row r="327" spans="2:2" ht="35.1" customHeight="1">
      <c r="B327" s="169"/>
    </row>
    <row r="328" spans="2:2" ht="35.1" customHeight="1">
      <c r="B328" s="169"/>
    </row>
    <row r="329" spans="2:2" ht="35.1" customHeight="1">
      <c r="B329" s="169"/>
    </row>
    <row r="330" spans="2:2" ht="35.1" customHeight="1">
      <c r="B330" s="169"/>
    </row>
    <row r="331" spans="2:2" ht="35.1" customHeight="1">
      <c r="B331" s="169"/>
    </row>
    <row r="332" spans="2:2" ht="35.1" customHeight="1">
      <c r="B332" s="169"/>
    </row>
    <row r="333" spans="2:2" ht="35.1" customHeight="1">
      <c r="B333" s="169"/>
    </row>
    <row r="334" spans="2:2" ht="35.1" customHeight="1">
      <c r="B334" s="169"/>
    </row>
    <row r="335" spans="2:2" ht="35.1" customHeight="1">
      <c r="B335" s="169"/>
    </row>
    <row r="336" spans="2:2" ht="35.1" customHeight="1">
      <c r="B336" s="169"/>
    </row>
    <row r="337" spans="2:2" ht="35.1" customHeight="1">
      <c r="B337" s="169"/>
    </row>
    <row r="338" spans="2:2" ht="35.1" customHeight="1">
      <c r="B338" s="169"/>
    </row>
    <row r="339" spans="2:2" ht="35.1" customHeight="1">
      <c r="B339" s="169"/>
    </row>
    <row r="340" spans="2:2" ht="35.1" customHeight="1">
      <c r="B340" s="169"/>
    </row>
    <row r="341" spans="2:2" ht="35.1" customHeight="1">
      <c r="B341" s="169"/>
    </row>
    <row r="342" spans="2:2" ht="35.1" customHeight="1">
      <c r="B342" s="169"/>
    </row>
    <row r="343" spans="2:2" ht="35.1" customHeight="1">
      <c r="B343" s="169"/>
    </row>
    <row r="344" spans="2:2" ht="35.1" customHeight="1">
      <c r="B344" s="169"/>
    </row>
    <row r="345" spans="2:2" ht="35.1" customHeight="1">
      <c r="B345" s="169"/>
    </row>
    <row r="346" spans="2:2" ht="35.1" customHeight="1">
      <c r="B346" s="169"/>
    </row>
    <row r="347" spans="2:2" ht="35.1" customHeight="1">
      <c r="B347" s="169"/>
    </row>
    <row r="348" spans="2:2" ht="35.1" customHeight="1">
      <c r="B348" s="169"/>
    </row>
    <row r="349" spans="2:2" ht="35.1" customHeight="1">
      <c r="B349" s="169"/>
    </row>
    <row r="350" spans="2:2" ht="35.1" customHeight="1">
      <c r="B350" s="169"/>
    </row>
    <row r="351" spans="2:2" ht="35.1" customHeight="1">
      <c r="B351" s="169"/>
    </row>
    <row r="352" spans="2:2" ht="35.1" customHeight="1">
      <c r="B352" s="169"/>
    </row>
    <row r="353" spans="2:2" ht="35.1" customHeight="1">
      <c r="B353" s="169"/>
    </row>
    <row r="354" spans="2:2" ht="35.1" customHeight="1">
      <c r="B354" s="169"/>
    </row>
    <row r="355" spans="2:2" ht="35.1" customHeight="1">
      <c r="B355" s="169"/>
    </row>
    <row r="356" spans="2:2" ht="35.1" customHeight="1">
      <c r="B356" s="169"/>
    </row>
    <row r="357" spans="2:2" ht="35.1" customHeight="1">
      <c r="B357" s="169"/>
    </row>
    <row r="358" spans="2:2" ht="35.1" customHeight="1">
      <c r="B358" s="169"/>
    </row>
    <row r="359" spans="2:2" ht="35.1" customHeight="1">
      <c r="B359" s="169"/>
    </row>
    <row r="360" spans="2:2" ht="35.1" customHeight="1">
      <c r="B360" s="169"/>
    </row>
    <row r="361" spans="2:2" ht="35.1" customHeight="1">
      <c r="B361" s="169"/>
    </row>
    <row r="362" spans="2:2" ht="35.1" customHeight="1">
      <c r="B362" s="169"/>
    </row>
    <row r="363" spans="2:2" ht="35.1" customHeight="1">
      <c r="B363" s="169"/>
    </row>
    <row r="364" spans="2:2" ht="35.1" customHeight="1">
      <c r="B364" s="169"/>
    </row>
    <row r="365" spans="2:2" ht="35.1" customHeight="1">
      <c r="B365" s="169"/>
    </row>
    <row r="366" spans="2:2" ht="35.1" customHeight="1">
      <c r="B366" s="169"/>
    </row>
    <row r="367" spans="2:2" ht="35.1" customHeight="1">
      <c r="B367" s="169"/>
    </row>
    <row r="368" spans="2:2" ht="35.1" customHeight="1">
      <c r="B368" s="169"/>
    </row>
    <row r="369" spans="2:2" ht="35.1" customHeight="1">
      <c r="B369" s="169"/>
    </row>
    <row r="370" spans="2:2" ht="35.1" customHeight="1">
      <c r="B370" s="169"/>
    </row>
    <row r="371" spans="2:2" ht="35.1" customHeight="1">
      <c r="B371" s="169"/>
    </row>
    <row r="372" spans="2:2" ht="35.1" customHeight="1">
      <c r="B372" s="169"/>
    </row>
    <row r="373" spans="2:2" ht="35.1" customHeight="1">
      <c r="B373" s="169"/>
    </row>
    <row r="374" spans="2:2" ht="35.1" customHeight="1">
      <c r="B374" s="169"/>
    </row>
    <row r="375" spans="2:2" ht="35.1" customHeight="1">
      <c r="B375" s="169"/>
    </row>
    <row r="376" spans="2:2" ht="35.1" customHeight="1">
      <c r="B376" s="169"/>
    </row>
    <row r="377" spans="2:2" ht="35.1" customHeight="1">
      <c r="B377" s="169"/>
    </row>
    <row r="378" spans="2:2" ht="35.1" customHeight="1">
      <c r="B378" s="169"/>
    </row>
    <row r="379" spans="2:2" ht="35.1" customHeight="1">
      <c r="B379" s="169"/>
    </row>
    <row r="380" spans="2:2" ht="35.1" customHeight="1">
      <c r="B380" s="169"/>
    </row>
    <row r="381" spans="2:2" ht="35.1" customHeight="1">
      <c r="B381" s="169"/>
    </row>
    <row r="382" spans="2:2" ht="35.1" customHeight="1">
      <c r="B382" s="169"/>
    </row>
    <row r="383" spans="2:2" ht="35.1" customHeight="1">
      <c r="B383" s="169"/>
    </row>
    <row r="384" spans="2:2" ht="35.1" customHeight="1">
      <c r="B384" s="169"/>
    </row>
    <row r="385" spans="2:2" ht="35.1" customHeight="1">
      <c r="B385" s="169"/>
    </row>
    <row r="386" spans="2:2" ht="35.1" customHeight="1">
      <c r="B386" s="169"/>
    </row>
    <row r="387" spans="2:2" ht="35.1" customHeight="1">
      <c r="B387" s="169"/>
    </row>
    <row r="388" spans="2:2" ht="35.1" customHeight="1">
      <c r="B388" s="169"/>
    </row>
    <row r="389" spans="2:2" ht="35.1" customHeight="1">
      <c r="B389" s="169"/>
    </row>
    <row r="390" spans="2:2" ht="35.1" customHeight="1">
      <c r="B390" s="169"/>
    </row>
    <row r="391" spans="2:2" ht="35.1" customHeight="1">
      <c r="B391" s="169"/>
    </row>
    <row r="392" spans="2:2" ht="35.1" customHeight="1">
      <c r="B392" s="169"/>
    </row>
    <row r="393" spans="2:2" ht="35.1" customHeight="1">
      <c r="B393" s="169"/>
    </row>
    <row r="394" spans="2:2" ht="35.1" customHeight="1">
      <c r="B394" s="169"/>
    </row>
    <row r="395" spans="2:2" ht="35.1" customHeight="1">
      <c r="B395" s="169"/>
    </row>
    <row r="396" spans="2:2" ht="35.1" customHeight="1">
      <c r="B396" s="169"/>
    </row>
    <row r="397" spans="2:2" ht="35.1" customHeight="1">
      <c r="B397" s="169"/>
    </row>
    <row r="398" spans="2:2" ht="35.1" customHeight="1">
      <c r="B398" s="169"/>
    </row>
    <row r="399" spans="2:2" ht="35.1" customHeight="1">
      <c r="B399" s="169"/>
    </row>
    <row r="400" spans="2:2" ht="35.1" customHeight="1">
      <c r="B400" s="169"/>
    </row>
    <row r="401" spans="2:2" ht="35.1" customHeight="1">
      <c r="B401" s="169"/>
    </row>
    <row r="402" spans="2:2" ht="35.1" customHeight="1">
      <c r="B402" s="169"/>
    </row>
    <row r="403" spans="2:2" ht="35.1" customHeight="1">
      <c r="B403" s="169"/>
    </row>
    <row r="404" spans="2:2" ht="35.1" customHeight="1">
      <c r="B404" s="169"/>
    </row>
    <row r="405" spans="2:2" ht="35.1" customHeight="1">
      <c r="B405" s="169"/>
    </row>
    <row r="406" spans="2:2" ht="35.1" customHeight="1">
      <c r="B406" s="169"/>
    </row>
    <row r="407" spans="2:2" ht="35.1" customHeight="1">
      <c r="B407" s="169"/>
    </row>
    <row r="408" spans="2:2" ht="35.1" customHeight="1">
      <c r="B408" s="169"/>
    </row>
    <row r="409" spans="2:2" ht="35.1" customHeight="1">
      <c r="B409" s="169"/>
    </row>
    <row r="410" spans="2:2" ht="35.1" customHeight="1">
      <c r="B410" s="169"/>
    </row>
    <row r="411" spans="2:2" ht="35.1" customHeight="1">
      <c r="B411" s="169"/>
    </row>
    <row r="412" spans="2:2" ht="35.1" customHeight="1">
      <c r="B412" s="169"/>
    </row>
    <row r="413" spans="2:2" ht="35.1" customHeight="1">
      <c r="B413" s="169"/>
    </row>
    <row r="414" spans="2:2" ht="35.1" customHeight="1">
      <c r="B414" s="169"/>
    </row>
    <row r="415" spans="2:2" ht="35.1" customHeight="1">
      <c r="B415" s="169"/>
    </row>
    <row r="416" spans="2:2" ht="35.1" customHeight="1">
      <c r="B416" s="169"/>
    </row>
    <row r="417" spans="2:2" ht="35.1" customHeight="1">
      <c r="B417" s="169"/>
    </row>
    <row r="418" spans="2:2" ht="35.1" customHeight="1">
      <c r="B418" s="169"/>
    </row>
    <row r="419" spans="2:2" ht="35.1" customHeight="1">
      <c r="B419" s="169"/>
    </row>
    <row r="420" spans="2:2" ht="35.1" customHeight="1">
      <c r="B420" s="169"/>
    </row>
    <row r="421" spans="2:2" ht="35.1" customHeight="1">
      <c r="B421" s="169"/>
    </row>
    <row r="422" spans="2:2" ht="35.1" customHeight="1">
      <c r="B422" s="169"/>
    </row>
    <row r="423" spans="2:2" ht="35.1" customHeight="1">
      <c r="B423" s="169"/>
    </row>
    <row r="424" spans="2:2" ht="35.1" customHeight="1">
      <c r="B424" s="169"/>
    </row>
    <row r="425" spans="2:2" ht="35.1" customHeight="1">
      <c r="B425" s="169"/>
    </row>
    <row r="426" spans="2:2" ht="35.1" customHeight="1">
      <c r="B426" s="169"/>
    </row>
    <row r="427" spans="2:2" ht="35.1" customHeight="1">
      <c r="B427" s="169"/>
    </row>
    <row r="428" spans="2:2" ht="35.1" customHeight="1">
      <c r="B428" s="169"/>
    </row>
    <row r="429" spans="2:2" ht="35.1" customHeight="1">
      <c r="B429" s="169"/>
    </row>
    <row r="430" spans="2:2" ht="35.1" customHeight="1">
      <c r="B430" s="169"/>
    </row>
    <row r="431" spans="2:2" ht="35.1" customHeight="1">
      <c r="B431" s="169"/>
    </row>
    <row r="432" spans="2:2" ht="35.1" customHeight="1">
      <c r="B432" s="169"/>
    </row>
    <row r="433" spans="2:2" ht="35.1" customHeight="1">
      <c r="B433" s="169"/>
    </row>
    <row r="434" spans="2:2" ht="35.1" customHeight="1">
      <c r="B434" s="169"/>
    </row>
    <row r="435" spans="2:2" ht="35.1" customHeight="1">
      <c r="B435" s="169"/>
    </row>
    <row r="436" spans="2:2" ht="35.1" customHeight="1">
      <c r="B436" s="169"/>
    </row>
    <row r="437" spans="2:2" ht="35.1" customHeight="1">
      <c r="B437" s="169"/>
    </row>
    <row r="438" spans="2:2" ht="35.1" customHeight="1">
      <c r="B438" s="169"/>
    </row>
    <row r="439" spans="2:2" ht="35.1" customHeight="1">
      <c r="B439" s="169"/>
    </row>
    <row r="440" spans="2:2" ht="35.1" customHeight="1">
      <c r="B440" s="169"/>
    </row>
    <row r="441" spans="2:2" ht="35.1" customHeight="1">
      <c r="B441" s="169"/>
    </row>
    <row r="442" spans="2:2" ht="35.1" customHeight="1">
      <c r="B442" s="169"/>
    </row>
    <row r="443" spans="2:2" ht="35.1" customHeight="1">
      <c r="B443" s="169"/>
    </row>
    <row r="444" spans="2:2" ht="35.1" customHeight="1">
      <c r="B444" s="169"/>
    </row>
    <row r="445" spans="2:2" ht="35.1" customHeight="1">
      <c r="B445" s="169"/>
    </row>
    <row r="446" spans="2:2" ht="35.1" customHeight="1">
      <c r="B446" s="169"/>
    </row>
    <row r="447" spans="2:2" ht="35.1" customHeight="1">
      <c r="B447" s="169"/>
    </row>
    <row r="448" spans="2:2" ht="35.1" customHeight="1">
      <c r="B448" s="169"/>
    </row>
    <row r="449" spans="2:2" ht="35.1" customHeight="1">
      <c r="B449" s="169"/>
    </row>
    <row r="450" spans="2:2" ht="35.1" customHeight="1">
      <c r="B450" s="169"/>
    </row>
    <row r="451" spans="2:2" ht="35.1" customHeight="1">
      <c r="B451" s="169"/>
    </row>
    <row r="452" spans="2:2" ht="35.1" customHeight="1">
      <c r="B452" s="169"/>
    </row>
    <row r="453" spans="2:2" ht="35.1" customHeight="1">
      <c r="B453" s="169"/>
    </row>
    <row r="454" spans="2:2" ht="35.1" customHeight="1">
      <c r="B454" s="169"/>
    </row>
    <row r="455" spans="2:2" ht="35.1" customHeight="1">
      <c r="B455" s="169"/>
    </row>
    <row r="456" spans="2:2" ht="35.1" customHeight="1">
      <c r="B456" s="169"/>
    </row>
    <row r="457" spans="2:2" ht="35.1" customHeight="1">
      <c r="B457" s="169"/>
    </row>
    <row r="458" spans="2:2" ht="35.1" customHeight="1">
      <c r="B458" s="169"/>
    </row>
    <row r="459" spans="2:2" ht="35.1" customHeight="1">
      <c r="B459" s="169"/>
    </row>
    <row r="460" spans="2:2" ht="35.1" customHeight="1">
      <c r="B460" s="169"/>
    </row>
    <row r="461" spans="2:2" ht="35.1" customHeight="1">
      <c r="B461" s="169"/>
    </row>
    <row r="462" spans="2:2" ht="35.1" customHeight="1">
      <c r="B462" s="169"/>
    </row>
    <row r="463" spans="2:2" ht="35.1" customHeight="1">
      <c r="B463" s="169"/>
    </row>
    <row r="464" spans="2:2" ht="35.1" customHeight="1">
      <c r="B464" s="169"/>
    </row>
    <row r="465" spans="2:2" ht="35.1" customHeight="1">
      <c r="B465" s="169"/>
    </row>
    <row r="466" spans="2:2" ht="35.1" customHeight="1">
      <c r="B466" s="169"/>
    </row>
    <row r="467" spans="2:2" ht="35.1" customHeight="1">
      <c r="B467" s="169"/>
    </row>
    <row r="468" spans="2:2" ht="35.1" customHeight="1">
      <c r="B468" s="169"/>
    </row>
    <row r="469" spans="2:2" ht="35.1" customHeight="1">
      <c r="B469" s="169"/>
    </row>
    <row r="470" spans="2:2" ht="35.1" customHeight="1">
      <c r="B470" s="169"/>
    </row>
    <row r="471" spans="2:2" ht="35.1" customHeight="1">
      <c r="B471" s="169"/>
    </row>
    <row r="472" spans="2:2" ht="35.1" customHeight="1">
      <c r="B472" s="169"/>
    </row>
    <row r="473" spans="2:2" ht="35.1" customHeight="1">
      <c r="B473" s="169"/>
    </row>
    <row r="474" spans="2:2" ht="35.1" customHeight="1">
      <c r="B474" s="169"/>
    </row>
    <row r="475" spans="2:2" ht="35.1" customHeight="1">
      <c r="B475" s="169"/>
    </row>
    <row r="476" spans="2:2" ht="35.1" customHeight="1">
      <c r="B476" s="169"/>
    </row>
    <row r="477" spans="2:2" ht="35.1" customHeight="1">
      <c r="B477" s="169"/>
    </row>
    <row r="478" spans="2:2" ht="35.1" customHeight="1">
      <c r="B478" s="169"/>
    </row>
    <row r="479" spans="2:2" ht="35.1" customHeight="1">
      <c r="B479" s="169"/>
    </row>
    <row r="480" spans="2:2" ht="35.1" customHeight="1">
      <c r="B480" s="169"/>
    </row>
    <row r="481" spans="2:2" ht="35.1" customHeight="1">
      <c r="B481" s="169"/>
    </row>
    <row r="482" spans="2:2" ht="35.1" customHeight="1">
      <c r="B482" s="169"/>
    </row>
    <row r="483" spans="2:2" ht="35.1" customHeight="1">
      <c r="B483" s="169"/>
    </row>
    <row r="484" spans="2:2" ht="35.1" customHeight="1">
      <c r="B484" s="169"/>
    </row>
    <row r="485" spans="2:2" ht="35.1" customHeight="1">
      <c r="B485" s="169"/>
    </row>
    <row r="486" spans="2:2" ht="35.1" customHeight="1">
      <c r="B486" s="169"/>
    </row>
    <row r="487" spans="2:2" ht="35.1" customHeight="1">
      <c r="B487" s="169"/>
    </row>
    <row r="488" spans="2:2" ht="35.1" customHeight="1">
      <c r="B488" s="169"/>
    </row>
    <row r="489" spans="2:2" ht="35.1" customHeight="1">
      <c r="B489" s="169"/>
    </row>
    <row r="490" spans="2:2" ht="35.1" customHeight="1">
      <c r="B490" s="169"/>
    </row>
    <row r="491" spans="2:2" ht="35.1" customHeight="1">
      <c r="B491" s="169"/>
    </row>
    <row r="492" spans="2:2" ht="35.1" customHeight="1">
      <c r="B492" s="169"/>
    </row>
    <row r="493" spans="2:2" ht="35.1" customHeight="1">
      <c r="B493" s="169"/>
    </row>
    <row r="494" spans="2:2" ht="35.1" customHeight="1">
      <c r="B494" s="169"/>
    </row>
    <row r="495" spans="2:2" ht="35.1" customHeight="1">
      <c r="B495" s="169"/>
    </row>
    <row r="496" spans="2:2" ht="35.1" customHeight="1">
      <c r="B496" s="169"/>
    </row>
    <row r="497" spans="2:2" ht="35.1" customHeight="1">
      <c r="B497" s="169"/>
    </row>
    <row r="498" spans="2:2" ht="35.1" customHeight="1">
      <c r="B498" s="169"/>
    </row>
    <row r="499" spans="2:2" ht="35.1" customHeight="1">
      <c r="B499" s="169"/>
    </row>
    <row r="500" spans="2:2" ht="35.1" customHeight="1">
      <c r="B500" s="169"/>
    </row>
    <row r="501" spans="2:2" ht="35.1" customHeight="1">
      <c r="B501" s="169"/>
    </row>
    <row r="502" spans="2:2" ht="35.1" customHeight="1">
      <c r="B502" s="169"/>
    </row>
    <row r="503" spans="2:2" ht="35.1" customHeight="1">
      <c r="B503" s="169"/>
    </row>
    <row r="504" spans="2:2" ht="35.1" customHeight="1">
      <c r="B504" s="169"/>
    </row>
    <row r="505" spans="2:2" ht="35.1" customHeight="1">
      <c r="B505" s="169"/>
    </row>
    <row r="506" spans="2:2" ht="35.1" customHeight="1">
      <c r="B506" s="169"/>
    </row>
    <row r="507" spans="2:2" ht="35.1" customHeight="1">
      <c r="B507" s="169"/>
    </row>
    <row r="508" spans="2:2" ht="35.1" customHeight="1">
      <c r="B508" s="169"/>
    </row>
    <row r="509" spans="2:2" ht="35.1" customHeight="1">
      <c r="B509" s="169"/>
    </row>
    <row r="510" spans="2:2" ht="35.1" customHeight="1">
      <c r="B510" s="169"/>
    </row>
    <row r="511" spans="2:2" ht="35.1" customHeight="1">
      <c r="B511" s="169"/>
    </row>
    <row r="512" spans="2:2" ht="35.1" customHeight="1">
      <c r="B512" s="169"/>
    </row>
    <row r="513" spans="2:2" ht="35.1" customHeight="1">
      <c r="B513" s="169"/>
    </row>
    <row r="514" spans="2:2" ht="35.1" customHeight="1">
      <c r="B514" s="169"/>
    </row>
    <row r="515" spans="2:2" ht="35.1" customHeight="1">
      <c r="B515" s="169"/>
    </row>
    <row r="516" spans="2:2" ht="35.1" customHeight="1">
      <c r="B516" s="169"/>
    </row>
    <row r="517" spans="2:2" ht="35.1" customHeight="1">
      <c r="B517" s="169"/>
    </row>
    <row r="518" spans="2:2" ht="35.1" customHeight="1">
      <c r="B518" s="169"/>
    </row>
    <row r="519" spans="2:2" ht="35.1" customHeight="1">
      <c r="B519" s="169"/>
    </row>
    <row r="520" spans="2:2" ht="35.1" customHeight="1">
      <c r="B520" s="169"/>
    </row>
    <row r="521" spans="2:2" ht="35.1" customHeight="1">
      <c r="B521" s="169"/>
    </row>
    <row r="522" spans="2:2" ht="35.1" customHeight="1">
      <c r="B522" s="169"/>
    </row>
    <row r="523" spans="2:2" ht="35.1" customHeight="1">
      <c r="B523" s="169"/>
    </row>
    <row r="524" spans="2:2" ht="35.1" customHeight="1">
      <c r="B524" s="169"/>
    </row>
    <row r="525" spans="2:2" ht="35.1" customHeight="1">
      <c r="B525" s="169"/>
    </row>
    <row r="526" spans="2:2" ht="35.1" customHeight="1">
      <c r="B526" s="169"/>
    </row>
    <row r="527" spans="2:2" ht="35.1" customHeight="1">
      <c r="B527" s="169"/>
    </row>
    <row r="528" spans="2:2" ht="35.1" customHeight="1">
      <c r="B528" s="169"/>
    </row>
    <row r="529" spans="2:2" ht="35.1" customHeight="1">
      <c r="B529" s="169"/>
    </row>
    <row r="530" spans="2:2" ht="35.1" customHeight="1">
      <c r="B530" s="169"/>
    </row>
    <row r="531" spans="2:2" ht="35.1" customHeight="1">
      <c r="B531" s="169"/>
    </row>
    <row r="532" spans="2:2" ht="35.1" customHeight="1">
      <c r="B532" s="169"/>
    </row>
    <row r="533" spans="2:2" ht="35.1" customHeight="1">
      <c r="B533" s="169"/>
    </row>
    <row r="534" spans="2:2" ht="35.1" customHeight="1">
      <c r="B534" s="169"/>
    </row>
    <row r="535" spans="2:2" ht="35.1" customHeight="1">
      <c r="B535" s="169"/>
    </row>
    <row r="536" spans="2:2" ht="35.1" customHeight="1">
      <c r="B536" s="169"/>
    </row>
    <row r="537" spans="2:2" ht="35.1" customHeight="1">
      <c r="B537" s="169"/>
    </row>
    <row r="538" spans="2:2" ht="35.1" customHeight="1">
      <c r="B538" s="169"/>
    </row>
    <row r="539" spans="2:2" ht="35.1" customHeight="1">
      <c r="B539" s="169"/>
    </row>
    <row r="540" spans="2:2" ht="35.1" customHeight="1">
      <c r="B540" s="169"/>
    </row>
    <row r="541" spans="2:2" ht="35.1" customHeight="1">
      <c r="B541" s="169"/>
    </row>
    <row r="542" spans="2:2" ht="35.1" customHeight="1">
      <c r="B542" s="169"/>
    </row>
    <row r="543" spans="2:2" ht="35.1" customHeight="1">
      <c r="B543" s="169"/>
    </row>
    <row r="544" spans="2:2" ht="35.1" customHeight="1">
      <c r="B544" s="169"/>
    </row>
    <row r="545" spans="2:2" ht="35.1" customHeight="1">
      <c r="B545" s="169"/>
    </row>
    <row r="546" spans="2:2" ht="35.1" customHeight="1">
      <c r="B546" s="169"/>
    </row>
    <row r="547" spans="2:2" ht="35.1" customHeight="1">
      <c r="B547" s="169"/>
    </row>
    <row r="548" spans="2:2" ht="35.1" customHeight="1">
      <c r="B548" s="169"/>
    </row>
    <row r="549" spans="2:2" ht="35.1" customHeight="1">
      <c r="B549" s="169"/>
    </row>
    <row r="550" spans="2:2" ht="35.1" customHeight="1">
      <c r="B550" s="169"/>
    </row>
    <row r="551" spans="2:2" ht="35.1" customHeight="1">
      <c r="B551" s="169"/>
    </row>
    <row r="552" spans="2:2" ht="35.1" customHeight="1">
      <c r="B552" s="169"/>
    </row>
    <row r="553" spans="2:2" ht="35.1" customHeight="1">
      <c r="B553" s="169"/>
    </row>
    <row r="554" spans="2:2" ht="35.1" customHeight="1">
      <c r="B554" s="169"/>
    </row>
    <row r="555" spans="2:2" ht="35.1" customHeight="1">
      <c r="B555" s="169"/>
    </row>
    <row r="556" spans="2:2" ht="35.1" customHeight="1">
      <c r="B556" s="169"/>
    </row>
    <row r="557" spans="2:2" ht="35.1" customHeight="1">
      <c r="B557" s="169"/>
    </row>
    <row r="558" spans="2:2" ht="35.1" customHeight="1">
      <c r="B558" s="169"/>
    </row>
    <row r="559" spans="2:2" ht="35.1" customHeight="1">
      <c r="B559" s="169"/>
    </row>
    <row r="560" spans="2:2" ht="35.1" customHeight="1">
      <c r="B560" s="169"/>
    </row>
    <row r="561" spans="2:2" ht="35.1" customHeight="1">
      <c r="B561" s="169"/>
    </row>
    <row r="562" spans="2:2" ht="35.1" customHeight="1">
      <c r="B562" s="169"/>
    </row>
    <row r="563" spans="2:2" ht="35.1" customHeight="1">
      <c r="B563" s="169"/>
    </row>
    <row r="564" spans="2:2" ht="35.1" customHeight="1">
      <c r="B564" s="169"/>
    </row>
    <row r="565" spans="2:2" ht="35.1" customHeight="1">
      <c r="B565" s="169"/>
    </row>
    <row r="566" spans="2:2" ht="35.1" customHeight="1">
      <c r="B566" s="169"/>
    </row>
    <row r="567" spans="2:2" ht="35.1" customHeight="1">
      <c r="B567" s="169"/>
    </row>
    <row r="568" spans="2:2" ht="35.1" customHeight="1">
      <c r="B568" s="169"/>
    </row>
    <row r="569" spans="2:2" ht="35.1" customHeight="1">
      <c r="B569" s="169"/>
    </row>
    <row r="570" spans="2:2" ht="35.1" customHeight="1">
      <c r="B570" s="169"/>
    </row>
    <row r="571" spans="2:2" ht="35.1" customHeight="1">
      <c r="B571" s="169"/>
    </row>
    <row r="572" spans="2:2" ht="35.1" customHeight="1">
      <c r="B572" s="169"/>
    </row>
    <row r="573" spans="2:2" ht="35.1" customHeight="1">
      <c r="B573" s="169"/>
    </row>
    <row r="574" spans="2:2" ht="35.1" customHeight="1">
      <c r="B574" s="169"/>
    </row>
    <row r="575" spans="2:2" ht="35.1" customHeight="1">
      <c r="B575" s="169"/>
    </row>
    <row r="576" spans="2:2" ht="35.1" customHeight="1">
      <c r="B576" s="169"/>
    </row>
    <row r="577" spans="2:2" ht="35.1" customHeight="1">
      <c r="B577" s="169"/>
    </row>
    <row r="578" spans="2:2" ht="35.1" customHeight="1">
      <c r="B578" s="169"/>
    </row>
    <row r="579" spans="2:2" ht="35.1" customHeight="1">
      <c r="B579" s="169"/>
    </row>
    <row r="580" spans="2:2" ht="35.1" customHeight="1">
      <c r="B580" s="169"/>
    </row>
    <row r="581" spans="2:2" ht="35.1" customHeight="1">
      <c r="B581" s="169"/>
    </row>
    <row r="582" spans="2:2" ht="35.1" customHeight="1">
      <c r="B582" s="169"/>
    </row>
    <row r="583" spans="2:2" ht="35.1" customHeight="1">
      <c r="B583" s="169"/>
    </row>
    <row r="584" spans="2:2" ht="35.1" customHeight="1">
      <c r="B584" s="169"/>
    </row>
    <row r="585" spans="2:2" ht="35.1" customHeight="1">
      <c r="B585" s="169"/>
    </row>
    <row r="586" spans="2:2" ht="35.1" customHeight="1">
      <c r="B586" s="169"/>
    </row>
    <row r="587" spans="2:2" ht="35.1" customHeight="1">
      <c r="B587" s="169"/>
    </row>
    <row r="588" spans="2:2" ht="35.1" customHeight="1">
      <c r="B588" s="169"/>
    </row>
    <row r="589" spans="2:2" ht="35.1" customHeight="1">
      <c r="B589" s="169"/>
    </row>
    <row r="590" spans="2:2" ht="35.1" customHeight="1">
      <c r="B590" s="169"/>
    </row>
    <row r="591" spans="2:2" ht="35.1" customHeight="1">
      <c r="B591" s="169"/>
    </row>
    <row r="592" spans="2:2" ht="35.1" customHeight="1">
      <c r="B592" s="169"/>
    </row>
    <row r="593" spans="2:2" ht="35.1" customHeight="1">
      <c r="B593" s="169"/>
    </row>
    <row r="594" spans="2:2" ht="35.1" customHeight="1">
      <c r="B594" s="169"/>
    </row>
    <row r="595" spans="2:2" ht="35.1" customHeight="1">
      <c r="B595" s="169"/>
    </row>
    <row r="596" spans="2:2" ht="35.1" customHeight="1">
      <c r="B596" s="169"/>
    </row>
    <row r="597" spans="2:2" ht="35.1" customHeight="1">
      <c r="B597" s="169"/>
    </row>
    <row r="598" spans="2:2" ht="35.1" customHeight="1">
      <c r="B598" s="169"/>
    </row>
    <row r="599" spans="2:2" ht="35.1" customHeight="1">
      <c r="B599" s="169"/>
    </row>
    <row r="600" spans="2:2" ht="35.1" customHeight="1">
      <c r="B600" s="169"/>
    </row>
    <row r="601" spans="2:2" ht="35.1" customHeight="1">
      <c r="B601" s="169"/>
    </row>
    <row r="602" spans="2:2" ht="35.1" customHeight="1">
      <c r="B602" s="169"/>
    </row>
    <row r="603" spans="2:2" ht="35.1" customHeight="1">
      <c r="B603" s="169"/>
    </row>
    <row r="604" spans="2:2" ht="35.1" customHeight="1">
      <c r="B604" s="169"/>
    </row>
    <row r="605" spans="2:2" ht="35.1" customHeight="1">
      <c r="B605" s="169"/>
    </row>
    <row r="606" spans="2:2" ht="35.1" customHeight="1">
      <c r="B606" s="169"/>
    </row>
    <row r="607" spans="2:2" ht="35.1" customHeight="1">
      <c r="B607" s="169"/>
    </row>
    <row r="608" spans="2:2" ht="35.1" customHeight="1">
      <c r="B608" s="169"/>
    </row>
    <row r="609" spans="2:2" ht="35.1" customHeight="1">
      <c r="B609" s="169"/>
    </row>
    <row r="610" spans="2:2" ht="35.1" customHeight="1">
      <c r="B610" s="169"/>
    </row>
    <row r="611" spans="2:2" ht="35.1" customHeight="1">
      <c r="B611" s="169"/>
    </row>
    <row r="612" spans="2:2" ht="35.1" customHeight="1">
      <c r="B612" s="169"/>
    </row>
    <row r="613" spans="2:2" ht="35.1" customHeight="1">
      <c r="B613" s="169"/>
    </row>
    <row r="614" spans="2:2" ht="35.1" customHeight="1">
      <c r="B614" s="169"/>
    </row>
    <row r="615" spans="2:2" ht="35.1" customHeight="1">
      <c r="B615" s="169"/>
    </row>
    <row r="616" spans="2:2" ht="35.1" customHeight="1">
      <c r="B616" s="169"/>
    </row>
    <row r="617" spans="2:2" ht="35.1" customHeight="1">
      <c r="B617" s="169"/>
    </row>
    <row r="618" spans="2:2" ht="35.1" customHeight="1">
      <c r="B618" s="169"/>
    </row>
    <row r="619" spans="2:2" ht="35.1" customHeight="1">
      <c r="B619" s="169"/>
    </row>
    <row r="620" spans="2:2" ht="35.1" customHeight="1">
      <c r="B620" s="169"/>
    </row>
    <row r="621" spans="2:2" ht="35.1" customHeight="1">
      <c r="B621" s="169"/>
    </row>
    <row r="622" spans="2:2" ht="35.1" customHeight="1">
      <c r="B622" s="169"/>
    </row>
    <row r="623" spans="2:2" ht="35.1" customHeight="1">
      <c r="B623" s="169"/>
    </row>
    <row r="624" spans="2:2" ht="35.1" customHeight="1">
      <c r="B624" s="169"/>
    </row>
    <row r="625" spans="2:2" ht="35.1" customHeight="1">
      <c r="B625" s="169"/>
    </row>
    <row r="626" spans="2:2" ht="35.1" customHeight="1">
      <c r="B626" s="169"/>
    </row>
    <row r="627" spans="2:2" ht="35.1" customHeight="1">
      <c r="B627" s="169"/>
    </row>
    <row r="628" spans="2:2" ht="35.1" customHeight="1">
      <c r="B628" s="169"/>
    </row>
    <row r="629" spans="2:2" ht="35.1" customHeight="1">
      <c r="B629" s="169"/>
    </row>
    <row r="630" spans="2:2" ht="35.1" customHeight="1">
      <c r="B630" s="169"/>
    </row>
    <row r="631" spans="2:2" ht="35.1" customHeight="1">
      <c r="B631" s="169"/>
    </row>
    <row r="632" spans="2:2" ht="35.1" customHeight="1">
      <c r="B632" s="169"/>
    </row>
    <row r="633" spans="2:2" ht="35.1" customHeight="1">
      <c r="B633" s="169"/>
    </row>
    <row r="634" spans="2:2" ht="35.1" customHeight="1">
      <c r="B634" s="169"/>
    </row>
    <row r="635" spans="2:2" ht="35.1" customHeight="1">
      <c r="B635" s="169"/>
    </row>
    <row r="636" spans="2:2" ht="35.1" customHeight="1">
      <c r="B636" s="169"/>
    </row>
    <row r="637" spans="2:2" ht="35.1" customHeight="1">
      <c r="B637" s="169"/>
    </row>
    <row r="638" spans="2:2" ht="35.1" customHeight="1">
      <c r="B638" s="169"/>
    </row>
    <row r="639" spans="2:2" ht="35.1" customHeight="1">
      <c r="B639" s="169"/>
    </row>
    <row r="640" spans="2:2" ht="35.1" customHeight="1">
      <c r="B640" s="169"/>
    </row>
    <row r="641" spans="2:2" ht="35.1" customHeight="1">
      <c r="B641" s="169"/>
    </row>
    <row r="642" spans="2:2" ht="35.1" customHeight="1">
      <c r="B642" s="169"/>
    </row>
    <row r="643" spans="2:2" ht="35.1" customHeight="1">
      <c r="B643" s="169"/>
    </row>
    <row r="644" spans="2:2" ht="35.1" customHeight="1">
      <c r="B644" s="169"/>
    </row>
    <row r="645" spans="2:2" ht="35.1" customHeight="1">
      <c r="B645" s="169"/>
    </row>
    <row r="646" spans="2:2" ht="35.1" customHeight="1">
      <c r="B646" s="169"/>
    </row>
    <row r="647" spans="2:2" ht="35.1" customHeight="1">
      <c r="B647" s="169"/>
    </row>
    <row r="648" spans="2:2" ht="35.1" customHeight="1">
      <c r="B648" s="169"/>
    </row>
    <row r="649" spans="2:2" ht="35.1" customHeight="1">
      <c r="B649" s="169"/>
    </row>
    <row r="650" spans="2:2" ht="35.1" customHeight="1">
      <c r="B650" s="169"/>
    </row>
    <row r="651" spans="2:2" ht="35.1" customHeight="1">
      <c r="B651" s="169"/>
    </row>
    <row r="652" spans="2:2" ht="35.1" customHeight="1">
      <c r="B652" s="169"/>
    </row>
    <row r="653" spans="2:2" ht="35.1" customHeight="1">
      <c r="B653" s="169"/>
    </row>
    <row r="654" spans="2:2" ht="35.1" customHeight="1">
      <c r="B654" s="169"/>
    </row>
    <row r="655" spans="2:2" ht="35.1" customHeight="1">
      <c r="B655" s="169"/>
    </row>
    <row r="656" spans="2:2" ht="35.1" customHeight="1">
      <c r="B656" s="169"/>
    </row>
    <row r="657" spans="2:2" ht="35.1" customHeight="1">
      <c r="B657" s="169"/>
    </row>
    <row r="658" spans="2:2" ht="35.1" customHeight="1">
      <c r="B658" s="169"/>
    </row>
    <row r="659" spans="2:2" ht="35.1" customHeight="1">
      <c r="B659" s="169"/>
    </row>
    <row r="660" spans="2:2" ht="35.1" customHeight="1">
      <c r="B660" s="169"/>
    </row>
    <row r="661" spans="2:2" ht="35.1" customHeight="1">
      <c r="B661" s="169"/>
    </row>
    <row r="662" spans="2:2" ht="35.1" customHeight="1">
      <c r="B662" s="169"/>
    </row>
    <row r="663" spans="2:2" ht="35.1" customHeight="1">
      <c r="B663" s="169"/>
    </row>
    <row r="664" spans="2:2" ht="35.1" customHeight="1">
      <c r="B664" s="169"/>
    </row>
    <row r="665" spans="2:2" ht="35.1" customHeight="1">
      <c r="B665" s="169"/>
    </row>
    <row r="666" spans="2:2" ht="35.1" customHeight="1">
      <c r="B666" s="169"/>
    </row>
    <row r="667" spans="2:2" ht="35.1" customHeight="1">
      <c r="B667" s="169"/>
    </row>
    <row r="668" spans="2:2" ht="35.1" customHeight="1">
      <c r="B668" s="169"/>
    </row>
    <row r="669" spans="2:2" ht="35.1" customHeight="1">
      <c r="B669" s="169"/>
    </row>
    <row r="670" spans="2:2" ht="35.1" customHeight="1">
      <c r="B670" s="169"/>
    </row>
    <row r="671" spans="2:2" ht="35.1" customHeight="1">
      <c r="B671" s="169"/>
    </row>
    <row r="672" spans="2:2" ht="35.1" customHeight="1">
      <c r="B672" s="169"/>
    </row>
    <row r="673" spans="2:2" ht="35.1" customHeight="1">
      <c r="B673" s="169"/>
    </row>
    <row r="674" spans="2:2" ht="35.1" customHeight="1">
      <c r="B674" s="169"/>
    </row>
    <row r="675" spans="2:2" ht="35.1" customHeight="1">
      <c r="B675" s="169"/>
    </row>
    <row r="676" spans="2:2" ht="35.1" customHeight="1">
      <c r="B676" s="169"/>
    </row>
    <row r="677" spans="2:2" ht="35.1" customHeight="1">
      <c r="B677" s="169"/>
    </row>
    <row r="678" spans="2:2" ht="35.1" customHeight="1">
      <c r="B678" s="169"/>
    </row>
    <row r="679" spans="2:2" ht="35.1" customHeight="1">
      <c r="B679" s="169"/>
    </row>
    <row r="680" spans="2:2" ht="35.1" customHeight="1">
      <c r="B680" s="169"/>
    </row>
    <row r="681" spans="2:2" ht="35.1" customHeight="1">
      <c r="B681" s="169"/>
    </row>
    <row r="682" spans="2:2" ht="35.1" customHeight="1">
      <c r="B682" s="169"/>
    </row>
    <row r="683" spans="2:2" ht="35.1" customHeight="1">
      <c r="B683" s="169"/>
    </row>
    <row r="684" spans="2:2" ht="35.1" customHeight="1">
      <c r="B684" s="169"/>
    </row>
    <row r="685" spans="2:2" ht="35.1" customHeight="1">
      <c r="B685" s="169"/>
    </row>
    <row r="686" spans="2:2" ht="35.1" customHeight="1">
      <c r="B686" s="169"/>
    </row>
    <row r="687" spans="2:2" ht="35.1" customHeight="1">
      <c r="B687" s="169"/>
    </row>
    <row r="688" spans="2:2" ht="35.1" customHeight="1">
      <c r="B688" s="169"/>
    </row>
    <row r="689" spans="2:2" ht="35.1" customHeight="1">
      <c r="B689" s="169"/>
    </row>
    <row r="690" spans="2:2" ht="35.1" customHeight="1">
      <c r="B690" s="169"/>
    </row>
    <row r="691" spans="2:2" ht="35.1" customHeight="1">
      <c r="B691" s="169"/>
    </row>
    <row r="692" spans="2:2" ht="35.1" customHeight="1">
      <c r="B692" s="169"/>
    </row>
    <row r="693" spans="2:2" ht="35.1" customHeight="1">
      <c r="B693" s="169"/>
    </row>
    <row r="694" spans="2:2" ht="35.1" customHeight="1">
      <c r="B694" s="169"/>
    </row>
    <row r="695" spans="2:2" ht="35.1" customHeight="1">
      <c r="B695" s="169"/>
    </row>
    <row r="696" spans="2:2" ht="35.1" customHeight="1">
      <c r="B696" s="169"/>
    </row>
    <row r="697" spans="2:2" ht="35.1" customHeight="1">
      <c r="B697" s="169"/>
    </row>
    <row r="698" spans="2:2" ht="35.1" customHeight="1">
      <c r="B698" s="169"/>
    </row>
    <row r="699" spans="2:2" ht="35.1" customHeight="1">
      <c r="B699" s="169"/>
    </row>
    <row r="700" spans="2:2" ht="35.1" customHeight="1">
      <c r="B700" s="169"/>
    </row>
    <row r="701" spans="2:2" ht="35.1" customHeight="1">
      <c r="B701" s="169"/>
    </row>
    <row r="702" spans="2:2" ht="35.1" customHeight="1">
      <c r="B702" s="169"/>
    </row>
    <row r="703" spans="2:2" ht="35.1" customHeight="1">
      <c r="B703" s="169"/>
    </row>
    <row r="704" spans="2:2" ht="35.1" customHeight="1">
      <c r="B704" s="169"/>
    </row>
    <row r="705" spans="2:2" ht="35.1" customHeight="1">
      <c r="B705" s="169"/>
    </row>
    <row r="706" spans="2:2" ht="35.1" customHeight="1">
      <c r="B706" s="169"/>
    </row>
    <row r="707" spans="2:2" ht="35.1" customHeight="1">
      <c r="B707" s="169"/>
    </row>
    <row r="708" spans="2:2" ht="35.1" customHeight="1">
      <c r="B708" s="169"/>
    </row>
    <row r="709" spans="2:2" ht="35.1" customHeight="1">
      <c r="B709" s="169"/>
    </row>
    <row r="710" spans="2:2" ht="35.1" customHeight="1">
      <c r="B710" s="169"/>
    </row>
    <row r="711" spans="2:2" ht="35.1" customHeight="1">
      <c r="B711" s="169"/>
    </row>
    <row r="712" spans="2:2" ht="35.1" customHeight="1">
      <c r="B712" s="169"/>
    </row>
    <row r="713" spans="2:2" ht="35.1" customHeight="1">
      <c r="B713" s="169"/>
    </row>
    <row r="714" spans="2:2" ht="35.1" customHeight="1">
      <c r="B714" s="169"/>
    </row>
    <row r="715" spans="2:2" ht="35.1" customHeight="1">
      <c r="B715" s="169"/>
    </row>
    <row r="716" spans="2:2" ht="35.1" customHeight="1">
      <c r="B716" s="169"/>
    </row>
    <row r="717" spans="2:2" ht="35.1" customHeight="1">
      <c r="B717" s="169"/>
    </row>
    <row r="718" spans="2:2" ht="35.1" customHeight="1">
      <c r="B718" s="169"/>
    </row>
    <row r="719" spans="2:2" ht="35.1" customHeight="1">
      <c r="B719" s="169"/>
    </row>
    <row r="720" spans="2:2" ht="35.1" customHeight="1">
      <c r="B720" s="169"/>
    </row>
    <row r="721" spans="2:2" ht="35.1" customHeight="1">
      <c r="B721" s="169"/>
    </row>
    <row r="722" spans="2:2" ht="35.1" customHeight="1">
      <c r="B722" s="169"/>
    </row>
    <row r="723" spans="2:2" ht="35.1" customHeight="1">
      <c r="B723" s="169"/>
    </row>
    <row r="724" spans="2:2" ht="35.1" customHeight="1">
      <c r="B724" s="169"/>
    </row>
    <row r="725" spans="2:2" ht="35.1" customHeight="1">
      <c r="B725" s="169"/>
    </row>
    <row r="726" spans="2:2" ht="35.1" customHeight="1">
      <c r="B726" s="169"/>
    </row>
    <row r="727" spans="2:2" ht="35.1" customHeight="1">
      <c r="B727" s="169"/>
    </row>
    <row r="728" spans="2:2" ht="35.1" customHeight="1">
      <c r="B728" s="169"/>
    </row>
    <row r="729" spans="2:2" ht="35.1" customHeight="1">
      <c r="B729" s="169"/>
    </row>
    <row r="730" spans="2:2" ht="35.1" customHeight="1">
      <c r="B730" s="169"/>
    </row>
    <row r="731" spans="2:2" ht="35.1" customHeight="1">
      <c r="B731" s="169"/>
    </row>
    <row r="732" spans="2:2" ht="35.1" customHeight="1">
      <c r="B732" s="169"/>
    </row>
    <row r="733" spans="2:2" ht="35.1" customHeight="1">
      <c r="B733" s="169"/>
    </row>
    <row r="734" spans="2:2" ht="35.1" customHeight="1">
      <c r="B734" s="169"/>
    </row>
    <row r="735" spans="2:2" ht="35.1" customHeight="1">
      <c r="B735" s="169"/>
    </row>
    <row r="736" spans="2:2" ht="35.1" customHeight="1">
      <c r="B736" s="169"/>
    </row>
    <row r="737" spans="2:2" ht="35.1" customHeight="1">
      <c r="B737" s="169"/>
    </row>
    <row r="738" spans="2:2" ht="35.1" customHeight="1">
      <c r="B738" s="169"/>
    </row>
    <row r="739" spans="2:2" ht="35.1" customHeight="1">
      <c r="B739" s="169"/>
    </row>
    <row r="740" spans="2:2" ht="35.1" customHeight="1">
      <c r="B740" s="169"/>
    </row>
    <row r="741" spans="2:2" ht="35.1" customHeight="1">
      <c r="B741" s="169"/>
    </row>
    <row r="742" spans="2:2" ht="35.1" customHeight="1">
      <c r="B742" s="169"/>
    </row>
    <row r="743" spans="2:2" ht="35.1" customHeight="1">
      <c r="B743" s="169"/>
    </row>
    <row r="744" spans="2:2" ht="35.1" customHeight="1">
      <c r="B744" s="169"/>
    </row>
    <row r="745" spans="2:2" ht="35.1" customHeight="1">
      <c r="B745" s="169"/>
    </row>
    <row r="746" spans="2:2" ht="35.1" customHeight="1">
      <c r="B746" s="169"/>
    </row>
    <row r="747" spans="2:2" ht="35.1" customHeight="1">
      <c r="B747" s="169"/>
    </row>
    <row r="748" spans="2:2" ht="35.1" customHeight="1">
      <c r="B748" s="169"/>
    </row>
    <row r="749" spans="2:2" ht="35.1" customHeight="1">
      <c r="B749" s="169"/>
    </row>
    <row r="750" spans="2:2" ht="35.1" customHeight="1">
      <c r="B750" s="169"/>
    </row>
    <row r="751" spans="2:2" ht="35.1" customHeight="1">
      <c r="B751" s="169"/>
    </row>
    <row r="752" spans="2:2" ht="35.1" customHeight="1">
      <c r="B752" s="169"/>
    </row>
    <row r="753" spans="2:2" ht="35.1" customHeight="1">
      <c r="B753" s="169"/>
    </row>
    <row r="754" spans="2:2" ht="35.1" customHeight="1">
      <c r="B754" s="169"/>
    </row>
    <row r="755" spans="2:2" ht="35.1" customHeight="1">
      <c r="B755" s="169"/>
    </row>
    <row r="756" spans="2:2" ht="35.1" customHeight="1">
      <c r="B756" s="169"/>
    </row>
    <row r="757" spans="2:2" ht="35.1" customHeight="1">
      <c r="B757" s="169"/>
    </row>
    <row r="758" spans="2:2" ht="35.1" customHeight="1">
      <c r="B758" s="169"/>
    </row>
    <row r="759" spans="2:2" ht="35.1" customHeight="1">
      <c r="B759" s="169"/>
    </row>
    <row r="760" spans="2:2" ht="35.1" customHeight="1">
      <c r="B760" s="169"/>
    </row>
    <row r="761" spans="2:2" ht="35.1" customHeight="1">
      <c r="B761" s="169"/>
    </row>
    <row r="762" spans="2:2" ht="35.1" customHeight="1">
      <c r="B762" s="169"/>
    </row>
    <row r="763" spans="2:2" ht="35.1" customHeight="1">
      <c r="B763" s="169"/>
    </row>
    <row r="764" spans="2:2" ht="35.1" customHeight="1">
      <c r="B764" s="169"/>
    </row>
    <row r="765" spans="2:2" ht="35.1" customHeight="1">
      <c r="B765" s="169"/>
    </row>
    <row r="766" spans="2:2" ht="35.1" customHeight="1">
      <c r="B766" s="169"/>
    </row>
    <row r="767" spans="2:2" ht="35.1" customHeight="1">
      <c r="B767" s="169"/>
    </row>
    <row r="768" spans="2:2" ht="35.1" customHeight="1">
      <c r="B768" s="169"/>
    </row>
    <row r="769" spans="2:2" ht="35.1" customHeight="1">
      <c r="B769" s="169"/>
    </row>
    <row r="770" spans="2:2" ht="35.1" customHeight="1">
      <c r="B770" s="169"/>
    </row>
    <row r="771" spans="2:2" ht="35.1" customHeight="1">
      <c r="B771" s="169"/>
    </row>
    <row r="772" spans="2:2" ht="35.1" customHeight="1">
      <c r="B772" s="169"/>
    </row>
    <row r="773" spans="2:2" ht="35.1" customHeight="1">
      <c r="B773" s="169"/>
    </row>
    <row r="774" spans="2:2" ht="35.1" customHeight="1">
      <c r="B774" s="169"/>
    </row>
    <row r="775" spans="2:2" ht="35.1" customHeight="1">
      <c r="B775" s="169"/>
    </row>
    <row r="776" spans="2:2" ht="35.1" customHeight="1">
      <c r="B776" s="169"/>
    </row>
    <row r="777" spans="2:2" ht="35.1" customHeight="1">
      <c r="B777" s="169"/>
    </row>
    <row r="778" spans="2:2" ht="35.1" customHeight="1">
      <c r="B778" s="169"/>
    </row>
    <row r="779" spans="2:2" ht="35.1" customHeight="1">
      <c r="B779" s="169"/>
    </row>
    <row r="780" spans="2:2" ht="35.1" customHeight="1">
      <c r="B780" s="169"/>
    </row>
    <row r="781" spans="2:2" ht="35.1" customHeight="1">
      <c r="B781" s="169"/>
    </row>
    <row r="782" spans="2:2" ht="35.1" customHeight="1">
      <c r="B782" s="169"/>
    </row>
    <row r="783" spans="2:2" ht="35.1" customHeight="1">
      <c r="B783" s="169"/>
    </row>
    <row r="784" spans="2:2" ht="35.1" customHeight="1">
      <c r="B784" s="169"/>
    </row>
    <row r="785" spans="2:2" ht="35.1" customHeight="1">
      <c r="B785" s="169"/>
    </row>
    <row r="786" spans="2:2" ht="35.1" customHeight="1">
      <c r="B786" s="169"/>
    </row>
    <row r="787" spans="2:2" ht="35.1" customHeight="1">
      <c r="B787" s="169"/>
    </row>
    <row r="788" spans="2:2" ht="35.1" customHeight="1">
      <c r="B788" s="169"/>
    </row>
    <row r="789" spans="2:2" ht="35.1" customHeight="1">
      <c r="B789" s="169"/>
    </row>
    <row r="790" spans="2:2" ht="35.1" customHeight="1">
      <c r="B790" s="169"/>
    </row>
    <row r="791" spans="2:2" ht="35.1" customHeight="1">
      <c r="B791" s="169"/>
    </row>
    <row r="792" spans="2:2" ht="35.1" customHeight="1">
      <c r="B792" s="169"/>
    </row>
    <row r="793" spans="2:2" ht="35.1" customHeight="1">
      <c r="B793" s="169"/>
    </row>
    <row r="794" spans="2:2" ht="35.1" customHeight="1">
      <c r="B794" s="169"/>
    </row>
    <row r="795" spans="2:2" ht="35.1" customHeight="1">
      <c r="B795" s="169"/>
    </row>
    <row r="796" spans="2:2" ht="35.1" customHeight="1">
      <c r="B796" s="169"/>
    </row>
    <row r="797" spans="2:2" ht="35.1" customHeight="1">
      <c r="B797" s="169"/>
    </row>
    <row r="798" spans="2:2" ht="35.1" customHeight="1">
      <c r="B798" s="169"/>
    </row>
    <row r="799" spans="2:2" ht="35.1" customHeight="1">
      <c r="B799" s="169"/>
    </row>
    <row r="800" spans="2:2" ht="35.1" customHeight="1">
      <c r="B800" s="169"/>
    </row>
    <row r="801" spans="2:2" ht="35.1" customHeight="1">
      <c r="B801" s="169"/>
    </row>
    <row r="802" spans="2:2" ht="35.1" customHeight="1">
      <c r="B802" s="169"/>
    </row>
    <row r="803" spans="2:2" ht="35.1" customHeight="1">
      <c r="B803" s="169"/>
    </row>
    <row r="804" spans="2:2" ht="35.1" customHeight="1">
      <c r="B804" s="169"/>
    </row>
    <row r="805" spans="2:2" ht="35.1" customHeight="1">
      <c r="B805" s="169"/>
    </row>
    <row r="806" spans="2:2" ht="35.1" customHeight="1">
      <c r="B806" s="169"/>
    </row>
    <row r="807" spans="2:2" ht="35.1" customHeight="1">
      <c r="B807" s="169"/>
    </row>
    <row r="808" spans="2:2" ht="35.1" customHeight="1">
      <c r="B808" s="169"/>
    </row>
    <row r="809" spans="2:2" ht="35.1" customHeight="1">
      <c r="B809" s="169"/>
    </row>
    <row r="810" spans="2:2" ht="35.1" customHeight="1">
      <c r="B810" s="169"/>
    </row>
    <row r="811" spans="2:2" ht="35.1" customHeight="1">
      <c r="B811" s="169"/>
    </row>
    <row r="812" spans="2:2" ht="35.1" customHeight="1">
      <c r="B812" s="169"/>
    </row>
    <row r="813" spans="2:2" ht="35.1" customHeight="1">
      <c r="B813" s="169"/>
    </row>
    <row r="814" spans="2:2" ht="35.1" customHeight="1">
      <c r="B814" s="169"/>
    </row>
    <row r="815" spans="2:2" ht="35.1" customHeight="1">
      <c r="B815" s="169"/>
    </row>
    <row r="816" spans="2:2" ht="35.1" customHeight="1">
      <c r="B816" s="169"/>
    </row>
    <row r="817" spans="2:2" ht="35.1" customHeight="1">
      <c r="B817" s="169"/>
    </row>
    <row r="818" spans="2:2" ht="35.1" customHeight="1">
      <c r="B818" s="169"/>
    </row>
    <row r="819" spans="2:2" ht="35.1" customHeight="1">
      <c r="B819" s="169"/>
    </row>
    <row r="820" spans="2:2" ht="35.1" customHeight="1">
      <c r="B820" s="169"/>
    </row>
    <row r="821" spans="2:2" ht="35.1" customHeight="1">
      <c r="B821" s="169"/>
    </row>
    <row r="822" spans="2:2" ht="35.1" customHeight="1">
      <c r="B822" s="169"/>
    </row>
    <row r="823" spans="2:2" ht="35.1" customHeight="1">
      <c r="B823" s="169"/>
    </row>
    <row r="824" spans="2:2" ht="35.1" customHeight="1">
      <c r="B824" s="169"/>
    </row>
    <row r="825" spans="2:2" ht="35.1" customHeight="1">
      <c r="B825" s="169"/>
    </row>
    <row r="826" spans="2:2" ht="35.1" customHeight="1">
      <c r="B826" s="169"/>
    </row>
    <row r="827" spans="2:2" ht="35.1" customHeight="1">
      <c r="B827" s="169"/>
    </row>
    <row r="828" spans="2:2" ht="35.1" customHeight="1">
      <c r="B828" s="169"/>
    </row>
    <row r="829" spans="2:2" ht="35.1" customHeight="1">
      <c r="B829" s="169"/>
    </row>
    <row r="830" spans="2:2" ht="35.1" customHeight="1">
      <c r="B830" s="169"/>
    </row>
    <row r="831" spans="2:2" ht="35.1" customHeight="1">
      <c r="B831" s="169"/>
    </row>
    <row r="832" spans="2:2" ht="35.1" customHeight="1">
      <c r="B832" s="169"/>
    </row>
    <row r="833" spans="2:2" ht="35.1" customHeight="1">
      <c r="B833" s="169"/>
    </row>
    <row r="834" spans="2:2" ht="35.1" customHeight="1">
      <c r="B834" s="169"/>
    </row>
    <row r="835" spans="2:2" ht="35.1" customHeight="1">
      <c r="B835" s="169"/>
    </row>
    <row r="836" spans="2:2" ht="35.1" customHeight="1">
      <c r="B836" s="169"/>
    </row>
    <row r="837" spans="2:2" ht="35.1" customHeight="1">
      <c r="B837" s="169"/>
    </row>
    <row r="838" spans="2:2" ht="35.1" customHeight="1">
      <c r="B838" s="169"/>
    </row>
    <row r="839" spans="2:2" ht="35.1" customHeight="1">
      <c r="B839" s="169"/>
    </row>
    <row r="840" spans="2:2" ht="35.1" customHeight="1">
      <c r="B840" s="169"/>
    </row>
    <row r="841" spans="2:2" ht="35.1" customHeight="1">
      <c r="B841" s="169"/>
    </row>
    <row r="842" spans="2:2" ht="35.1" customHeight="1">
      <c r="B842" s="169"/>
    </row>
    <row r="843" spans="2:2" ht="35.1" customHeight="1">
      <c r="B843" s="169"/>
    </row>
    <row r="844" spans="2:2" ht="35.1" customHeight="1">
      <c r="B844" s="169"/>
    </row>
    <row r="845" spans="2:2" ht="35.1" customHeight="1">
      <c r="B845" s="169"/>
    </row>
    <row r="846" spans="2:2" ht="35.1" customHeight="1">
      <c r="B846" s="169"/>
    </row>
    <row r="847" spans="2:2" ht="35.1" customHeight="1">
      <c r="B847" s="169"/>
    </row>
    <row r="848" spans="2:2" ht="35.1" customHeight="1">
      <c r="B848" s="169"/>
    </row>
    <row r="849" spans="2:2" ht="35.1" customHeight="1">
      <c r="B849" s="169"/>
    </row>
    <row r="850" spans="2:2" ht="35.1" customHeight="1">
      <c r="B850" s="169"/>
    </row>
    <row r="851" spans="2:2" ht="35.1" customHeight="1">
      <c r="B851" s="169"/>
    </row>
    <row r="852" spans="2:2" ht="35.1" customHeight="1">
      <c r="B852" s="169"/>
    </row>
    <row r="853" spans="2:2" ht="35.1" customHeight="1">
      <c r="B853" s="169"/>
    </row>
    <row r="854" spans="2:2" ht="35.1" customHeight="1">
      <c r="B854" s="169"/>
    </row>
    <row r="855" spans="2:2" ht="35.1" customHeight="1">
      <c r="B855" s="169"/>
    </row>
    <row r="856" spans="2:2" ht="35.1" customHeight="1">
      <c r="B856" s="169"/>
    </row>
    <row r="857" spans="2:2" ht="35.1" customHeight="1">
      <c r="B857" s="169"/>
    </row>
    <row r="858" spans="2:2" ht="35.1" customHeight="1">
      <c r="B858" s="169"/>
    </row>
    <row r="859" spans="2:2" ht="35.1" customHeight="1">
      <c r="B859" s="169"/>
    </row>
    <row r="860" spans="2:2" ht="35.1" customHeight="1">
      <c r="B860" s="169"/>
    </row>
    <row r="861" spans="2:2" ht="35.1" customHeight="1">
      <c r="B861" s="169"/>
    </row>
    <row r="862" spans="2:2" ht="35.1" customHeight="1">
      <c r="B862" s="169"/>
    </row>
    <row r="863" spans="2:2" ht="35.1" customHeight="1">
      <c r="B863" s="169"/>
    </row>
    <row r="864" spans="2:2" ht="35.1" customHeight="1">
      <c r="B864" s="169"/>
    </row>
    <row r="865" spans="2:2" ht="35.1" customHeight="1">
      <c r="B865" s="169"/>
    </row>
    <row r="866" spans="2:2" ht="35.1" customHeight="1">
      <c r="B866" s="169"/>
    </row>
    <row r="867" spans="2:2" ht="35.1" customHeight="1">
      <c r="B867" s="169"/>
    </row>
    <row r="868" spans="2:2" ht="35.1" customHeight="1">
      <c r="B868" s="169"/>
    </row>
    <row r="869" spans="2:2" ht="35.1" customHeight="1">
      <c r="B869" s="169"/>
    </row>
    <row r="870" spans="2:2" ht="35.1" customHeight="1">
      <c r="B870" s="169"/>
    </row>
    <row r="871" spans="2:2" ht="35.1" customHeight="1">
      <c r="B871" s="169"/>
    </row>
    <row r="872" spans="2:2" ht="35.1" customHeight="1">
      <c r="B872" s="169"/>
    </row>
    <row r="873" spans="2:2" ht="35.1" customHeight="1">
      <c r="B873" s="169"/>
    </row>
    <row r="874" spans="2:2" ht="35.1" customHeight="1">
      <c r="B874" s="169"/>
    </row>
    <row r="875" spans="2:2" ht="35.1" customHeight="1">
      <c r="B875" s="169"/>
    </row>
    <row r="876" spans="2:2" ht="35.1" customHeight="1">
      <c r="B876" s="169"/>
    </row>
    <row r="877" spans="2:2" ht="35.1" customHeight="1">
      <c r="B877" s="169"/>
    </row>
    <row r="878" spans="2:2" ht="35.1" customHeight="1">
      <c r="B878" s="169"/>
    </row>
    <row r="879" spans="2:2" ht="35.1" customHeight="1">
      <c r="B879" s="169"/>
    </row>
    <row r="880" spans="2:2" ht="35.1" customHeight="1">
      <c r="B880" s="169"/>
    </row>
    <row r="881" spans="2:2" ht="35.1" customHeight="1">
      <c r="B881" s="169"/>
    </row>
    <row r="882" spans="2:2" ht="35.1" customHeight="1">
      <c r="B882" s="169"/>
    </row>
    <row r="883" spans="2:2" ht="35.1" customHeight="1">
      <c r="B883" s="169"/>
    </row>
    <row r="884" spans="2:2" ht="35.1" customHeight="1">
      <c r="B884" s="169"/>
    </row>
    <row r="885" spans="2:2" ht="35.1" customHeight="1">
      <c r="B885" s="169"/>
    </row>
    <row r="886" spans="2:2" ht="35.1" customHeight="1">
      <c r="B886" s="169"/>
    </row>
    <row r="887" spans="2:2" ht="35.1" customHeight="1">
      <c r="B887" s="169"/>
    </row>
    <row r="888" spans="2:2" ht="35.1" customHeight="1">
      <c r="B888" s="169"/>
    </row>
    <row r="889" spans="2:2" ht="35.1" customHeight="1">
      <c r="B889" s="169"/>
    </row>
    <row r="890" spans="2:2" ht="35.1" customHeight="1">
      <c r="B890" s="169"/>
    </row>
    <row r="891" spans="2:2" ht="35.1" customHeight="1">
      <c r="B891" s="169"/>
    </row>
    <row r="892" spans="2:2" ht="35.1" customHeight="1">
      <c r="B892" s="169"/>
    </row>
    <row r="893" spans="2:2" ht="35.1" customHeight="1">
      <c r="B893" s="169"/>
    </row>
    <row r="894" spans="2:2" ht="35.1" customHeight="1">
      <c r="B894" s="169"/>
    </row>
    <row r="895" spans="2:2" ht="35.1" customHeight="1">
      <c r="B895" s="169"/>
    </row>
    <row r="896" spans="2:2" ht="35.1" customHeight="1">
      <c r="B896" s="169"/>
    </row>
    <row r="897" spans="2:2" ht="35.1" customHeight="1">
      <c r="B897" s="169"/>
    </row>
    <row r="898" spans="2:2" ht="35.1" customHeight="1">
      <c r="B898" s="169"/>
    </row>
    <row r="899" spans="2:2" ht="35.1" customHeight="1">
      <c r="B899" s="169"/>
    </row>
    <row r="900" spans="2:2" ht="35.1" customHeight="1">
      <c r="B900" s="169"/>
    </row>
    <row r="901" spans="2:2" ht="35.1" customHeight="1">
      <c r="B901" s="169"/>
    </row>
    <row r="902" spans="2:2" ht="35.1" customHeight="1">
      <c r="B902" s="169"/>
    </row>
    <row r="903" spans="2:2" ht="35.1" customHeight="1">
      <c r="B903" s="169"/>
    </row>
    <row r="904" spans="2:2" ht="35.1" customHeight="1">
      <c r="B904" s="169"/>
    </row>
    <row r="905" spans="2:2" ht="35.1" customHeight="1">
      <c r="B905" s="169"/>
    </row>
    <row r="906" spans="2:2" ht="35.1" customHeight="1">
      <c r="B906" s="169"/>
    </row>
    <row r="907" spans="2:2" ht="35.1" customHeight="1">
      <c r="B907" s="169"/>
    </row>
    <row r="908" spans="2:2" ht="35.1" customHeight="1">
      <c r="B908" s="169"/>
    </row>
    <row r="909" spans="2:2" ht="35.1" customHeight="1">
      <c r="B909" s="169"/>
    </row>
    <row r="910" spans="2:2" ht="35.1" customHeight="1">
      <c r="B910" s="169"/>
    </row>
    <row r="911" spans="2:2" ht="35.1" customHeight="1">
      <c r="B911" s="169"/>
    </row>
    <row r="912" spans="2:2" ht="35.1" customHeight="1">
      <c r="B912" s="169"/>
    </row>
    <row r="913" spans="2:2" ht="35.1" customHeight="1">
      <c r="B913" s="169"/>
    </row>
    <row r="914" spans="2:2" ht="35.1" customHeight="1">
      <c r="B914" s="169"/>
    </row>
    <row r="915" spans="2:2" ht="35.1" customHeight="1">
      <c r="B915" s="169"/>
    </row>
    <row r="916" spans="2:2" ht="35.1" customHeight="1">
      <c r="B916" s="169"/>
    </row>
    <row r="917" spans="2:2" ht="35.1" customHeight="1">
      <c r="B917" s="169"/>
    </row>
    <row r="918" spans="2:2" ht="35.1" customHeight="1">
      <c r="B918" s="169"/>
    </row>
    <row r="919" spans="2:2" ht="35.1" customHeight="1">
      <c r="B919" s="169"/>
    </row>
    <row r="920" spans="2:2" ht="35.1" customHeight="1">
      <c r="B920" s="169"/>
    </row>
    <row r="921" spans="2:2" ht="35.1" customHeight="1">
      <c r="B921" s="169"/>
    </row>
    <row r="922" spans="2:2" ht="35.1" customHeight="1">
      <c r="B922" s="169"/>
    </row>
    <row r="923" spans="2:2" ht="35.1" customHeight="1">
      <c r="B923" s="169"/>
    </row>
    <row r="924" spans="2:2" ht="35.1" customHeight="1">
      <c r="B924" s="169"/>
    </row>
    <row r="925" spans="2:2" ht="35.1" customHeight="1">
      <c r="B925" s="169"/>
    </row>
    <row r="926" spans="2:2" ht="35.1" customHeight="1">
      <c r="B926" s="169"/>
    </row>
    <row r="927" spans="2:2" ht="35.1" customHeight="1">
      <c r="B927" s="169"/>
    </row>
    <row r="928" spans="2:2" ht="35.1" customHeight="1">
      <c r="B928" s="169"/>
    </row>
    <row r="929" spans="2:2" ht="35.1" customHeight="1">
      <c r="B929" s="169"/>
    </row>
    <row r="930" spans="2:2" ht="35.1" customHeight="1">
      <c r="B930" s="169"/>
    </row>
    <row r="931" spans="2:2" ht="35.1" customHeight="1">
      <c r="B931" s="169"/>
    </row>
    <row r="932" spans="2:2" ht="35.1" customHeight="1">
      <c r="B932" s="169"/>
    </row>
    <row r="933" spans="2:2" ht="35.1" customHeight="1">
      <c r="B933" s="169"/>
    </row>
    <row r="934" spans="2:2" ht="35.1" customHeight="1">
      <c r="B934" s="169"/>
    </row>
    <row r="935" spans="2:2" ht="35.1" customHeight="1">
      <c r="B935" s="169"/>
    </row>
    <row r="936" spans="2:2" ht="35.1" customHeight="1">
      <c r="B936" s="169"/>
    </row>
    <row r="937" spans="2:2" ht="35.1" customHeight="1">
      <c r="B937" s="169"/>
    </row>
    <row r="938" spans="2:2" ht="35.1" customHeight="1">
      <c r="B938" s="169"/>
    </row>
    <row r="939" spans="2:2" ht="35.1" customHeight="1">
      <c r="B939" s="169"/>
    </row>
    <row r="940" spans="2:2" ht="35.1" customHeight="1">
      <c r="B940" s="169"/>
    </row>
    <row r="941" spans="2:2" ht="35.1" customHeight="1">
      <c r="B941" s="169"/>
    </row>
    <row r="942" spans="2:2" ht="35.1" customHeight="1">
      <c r="B942" s="169"/>
    </row>
    <row r="943" spans="2:2" ht="35.1" customHeight="1">
      <c r="B943" s="169"/>
    </row>
    <row r="944" spans="2:2" ht="35.1" customHeight="1">
      <c r="B944" s="169"/>
    </row>
    <row r="945" spans="2:2" ht="35.1" customHeight="1">
      <c r="B945" s="169"/>
    </row>
    <row r="946" spans="2:2" ht="35.1" customHeight="1">
      <c r="B946" s="169"/>
    </row>
    <row r="947" spans="2:2" ht="35.1" customHeight="1">
      <c r="B947" s="169"/>
    </row>
    <row r="948" spans="2:2" ht="35.1" customHeight="1">
      <c r="B948" s="169"/>
    </row>
    <row r="949" spans="2:2" ht="35.1" customHeight="1">
      <c r="B949" s="169"/>
    </row>
    <row r="950" spans="2:2" ht="35.1" customHeight="1">
      <c r="B950" s="169"/>
    </row>
    <row r="951" spans="2:2" ht="35.1" customHeight="1">
      <c r="B951" s="169"/>
    </row>
    <row r="952" spans="2:2" ht="35.1" customHeight="1">
      <c r="B952" s="169"/>
    </row>
    <row r="953" spans="2:2" ht="35.1" customHeight="1">
      <c r="B953" s="169"/>
    </row>
    <row r="954" spans="2:2" ht="35.1" customHeight="1">
      <c r="B954" s="169"/>
    </row>
    <row r="955" spans="2:2" ht="35.1" customHeight="1">
      <c r="B955" s="169"/>
    </row>
    <row r="956" spans="2:2" ht="35.1" customHeight="1">
      <c r="B956" s="169"/>
    </row>
    <row r="957" spans="2:2" ht="35.1" customHeight="1">
      <c r="B957" s="169"/>
    </row>
    <row r="958" spans="2:2" ht="35.1" customHeight="1">
      <c r="B958" s="169"/>
    </row>
    <row r="959" spans="2:2" ht="35.1" customHeight="1">
      <c r="B959" s="169"/>
    </row>
    <row r="960" spans="2:2" ht="35.1" customHeight="1">
      <c r="B960" s="169"/>
    </row>
    <row r="961" spans="2:2" ht="35.1" customHeight="1">
      <c r="B961" s="169"/>
    </row>
    <row r="962" spans="2:2" ht="35.1" customHeight="1">
      <c r="B962" s="169"/>
    </row>
    <row r="963" spans="2:2" ht="35.1" customHeight="1">
      <c r="B963" s="169"/>
    </row>
    <row r="964" spans="2:2" ht="35.1" customHeight="1">
      <c r="B964" s="169"/>
    </row>
    <row r="965" spans="2:2" ht="35.1" customHeight="1">
      <c r="B965" s="169"/>
    </row>
    <row r="966" spans="2:2" ht="35.1" customHeight="1">
      <c r="B966" s="169"/>
    </row>
    <row r="967" spans="2:2" ht="35.1" customHeight="1">
      <c r="B967" s="169"/>
    </row>
    <row r="968" spans="2:2" ht="35.1" customHeight="1">
      <c r="B968" s="169"/>
    </row>
    <row r="969" spans="2:2" ht="35.1" customHeight="1">
      <c r="B969" s="169"/>
    </row>
    <row r="970" spans="2:2" ht="35.1" customHeight="1">
      <c r="B970" s="169"/>
    </row>
    <row r="971" spans="2:2" ht="35.1" customHeight="1">
      <c r="B971" s="169"/>
    </row>
    <row r="972" spans="2:2" ht="35.1" customHeight="1">
      <c r="B972" s="169"/>
    </row>
    <row r="973" spans="2:2" ht="35.1" customHeight="1">
      <c r="B973" s="169"/>
    </row>
    <row r="974" spans="2:2" ht="35.1" customHeight="1">
      <c r="B974" s="169"/>
    </row>
    <row r="975" spans="2:2" ht="35.1" customHeight="1">
      <c r="B975" s="169"/>
    </row>
    <row r="976" spans="2:2" ht="35.1" customHeight="1">
      <c r="B976" s="169"/>
    </row>
    <row r="977" spans="2:2" ht="35.1" customHeight="1">
      <c r="B977" s="169"/>
    </row>
    <row r="978" spans="2:2" ht="35.1" customHeight="1">
      <c r="B978" s="169"/>
    </row>
    <row r="979" spans="2:2" ht="35.1" customHeight="1">
      <c r="B979" s="169"/>
    </row>
    <row r="980" spans="2:2" ht="35.1" customHeight="1">
      <c r="B980" s="169"/>
    </row>
    <row r="981" spans="2:2" ht="35.1" customHeight="1">
      <c r="B981" s="169"/>
    </row>
    <row r="982" spans="2:2" ht="35.1" customHeight="1">
      <c r="B982" s="169"/>
    </row>
    <row r="983" spans="2:2" ht="35.1" customHeight="1">
      <c r="B983" s="169"/>
    </row>
    <row r="984" spans="2:2" ht="35.1" customHeight="1">
      <c r="B984" s="169"/>
    </row>
    <row r="985" spans="2:2" ht="35.1" customHeight="1">
      <c r="B985" s="169"/>
    </row>
    <row r="986" spans="2:2" ht="35.1" customHeight="1">
      <c r="B986" s="169"/>
    </row>
    <row r="987" spans="2:2" ht="35.1" customHeight="1">
      <c r="B987" s="169"/>
    </row>
    <row r="988" spans="2:2" ht="35.1" customHeight="1">
      <c r="B988" s="169"/>
    </row>
    <row r="989" spans="2:2" ht="35.1" customHeight="1">
      <c r="B989" s="169"/>
    </row>
    <row r="990" spans="2:2" ht="35.1" customHeight="1">
      <c r="B990" s="169"/>
    </row>
    <row r="991" spans="2:2" ht="35.1" customHeight="1">
      <c r="B991" s="169"/>
    </row>
    <row r="992" spans="2:2" ht="35.1" customHeight="1">
      <c r="B992" s="169"/>
    </row>
    <row r="993" spans="2:2" ht="35.1" customHeight="1">
      <c r="B993" s="169"/>
    </row>
    <row r="994" spans="2:2" ht="35.1" customHeight="1">
      <c r="B994" s="169"/>
    </row>
    <row r="995" spans="2:2" ht="35.1" customHeight="1">
      <c r="B995" s="169"/>
    </row>
    <row r="996" spans="2:2" ht="35.1" customHeight="1">
      <c r="B996" s="169"/>
    </row>
    <row r="997" spans="2:2" ht="35.1" customHeight="1">
      <c r="B997" s="169"/>
    </row>
    <row r="998" spans="2:2" ht="35.1" customHeight="1">
      <c r="B998" s="169"/>
    </row>
    <row r="999" spans="2:2" ht="35.1" customHeight="1">
      <c r="B999" s="169"/>
    </row>
    <row r="1000" spans="2:2" ht="35.1" customHeight="1">
      <c r="B1000" s="169"/>
    </row>
    <row r="1001" spans="2:2" ht="35.1" customHeight="1">
      <c r="B1001" s="169"/>
    </row>
    <row r="1002" spans="2:2" ht="35.1" customHeight="1">
      <c r="B1002" s="169"/>
    </row>
    <row r="1003" spans="2:2" ht="35.1" customHeight="1">
      <c r="B1003" s="169"/>
    </row>
    <row r="1004" spans="2:2" ht="35.1" customHeight="1">
      <c r="B1004" s="169"/>
    </row>
    <row r="1005" spans="2:2" ht="35.1" customHeight="1">
      <c r="B1005" s="169"/>
    </row>
    <row r="1006" spans="2:2" ht="35.1" customHeight="1">
      <c r="B1006" s="169"/>
    </row>
    <row r="1007" spans="2:2" ht="35.1" customHeight="1">
      <c r="B1007" s="169"/>
    </row>
    <row r="1008" spans="2:2" ht="35.1" customHeight="1">
      <c r="B1008" s="169"/>
    </row>
    <row r="1009" spans="2:2" ht="35.1" customHeight="1">
      <c r="B1009" s="169"/>
    </row>
    <row r="1010" spans="2:2" ht="35.1" customHeight="1">
      <c r="B1010" s="169"/>
    </row>
    <row r="1011" spans="2:2" ht="35.1" customHeight="1">
      <c r="B1011" s="169"/>
    </row>
    <row r="1012" spans="2:2" ht="35.1" customHeight="1">
      <c r="B1012" s="169"/>
    </row>
    <row r="1013" spans="2:2" ht="35.1" customHeight="1">
      <c r="B1013" s="169"/>
    </row>
    <row r="1014" spans="2:2" ht="35.1" customHeight="1">
      <c r="B1014" s="169"/>
    </row>
    <row r="1015" spans="2:2" ht="35.1" customHeight="1">
      <c r="B1015" s="169"/>
    </row>
    <row r="1016" spans="2:2" ht="35.1" customHeight="1">
      <c r="B1016" s="169"/>
    </row>
    <row r="1017" spans="2:2" ht="35.1" customHeight="1">
      <c r="B1017" s="169"/>
    </row>
    <row r="1018" spans="2:2" ht="35.1" customHeight="1">
      <c r="B1018" s="169"/>
    </row>
    <row r="1019" spans="2:2" ht="35.1" customHeight="1">
      <c r="B1019" s="169"/>
    </row>
    <row r="1020" spans="2:2" ht="35.1" customHeight="1">
      <c r="B1020" s="169"/>
    </row>
    <row r="1021" spans="2:2" ht="35.1" customHeight="1">
      <c r="B1021" s="169"/>
    </row>
    <row r="1022" spans="2:2" ht="35.1" customHeight="1">
      <c r="B1022" s="169"/>
    </row>
    <row r="1023" spans="2:2" ht="35.1" customHeight="1">
      <c r="B1023" s="169"/>
    </row>
    <row r="1024" spans="2:2" ht="35.1" customHeight="1">
      <c r="B1024" s="169"/>
    </row>
    <row r="1025" spans="2:2" ht="35.1" customHeight="1">
      <c r="B1025" s="169"/>
    </row>
    <row r="1026" spans="2:2" ht="35.1" customHeight="1">
      <c r="B1026" s="169"/>
    </row>
    <row r="1027" spans="2:2" ht="35.1" customHeight="1">
      <c r="B1027" s="169"/>
    </row>
    <row r="1028" spans="2:2" ht="35.1" customHeight="1">
      <c r="B1028" s="169"/>
    </row>
    <row r="1029" spans="2:2" ht="35.1" customHeight="1">
      <c r="B1029" s="169"/>
    </row>
    <row r="1030" spans="2:2" ht="35.1" customHeight="1">
      <c r="B1030" s="169"/>
    </row>
    <row r="1031" spans="2:2" ht="35.1" customHeight="1">
      <c r="B1031" s="169"/>
    </row>
    <row r="1032" spans="2:2" ht="35.1" customHeight="1">
      <c r="B1032" s="169"/>
    </row>
    <row r="1033" spans="2:2" ht="35.1" customHeight="1">
      <c r="B1033" s="169"/>
    </row>
    <row r="1034" spans="2:2" ht="35.1" customHeight="1">
      <c r="B1034" s="169"/>
    </row>
    <row r="1035" spans="2:2" ht="35.1" customHeight="1">
      <c r="B1035" s="169"/>
    </row>
    <row r="1036" spans="2:2" ht="35.1" customHeight="1">
      <c r="B1036" s="169"/>
    </row>
    <row r="1037" spans="2:2" ht="35.1" customHeight="1">
      <c r="B1037" s="169"/>
    </row>
    <row r="1038" spans="2:2" ht="35.1" customHeight="1">
      <c r="B1038" s="169"/>
    </row>
    <row r="1039" spans="2:2" ht="35.1" customHeight="1">
      <c r="B1039" s="169"/>
    </row>
    <row r="1040" spans="2:2" ht="35.1" customHeight="1">
      <c r="B1040" s="169"/>
    </row>
    <row r="1041" spans="2:2" ht="35.1" customHeight="1">
      <c r="B1041" s="169"/>
    </row>
    <row r="1042" spans="2:2" ht="35.1" customHeight="1">
      <c r="B1042" s="169"/>
    </row>
    <row r="1043" spans="2:2" ht="35.1" customHeight="1">
      <c r="B1043" s="169"/>
    </row>
    <row r="1044" spans="2:2" ht="35.1" customHeight="1">
      <c r="B1044" s="169"/>
    </row>
    <row r="1045" spans="2:2" ht="35.1" customHeight="1">
      <c r="B1045" s="169"/>
    </row>
    <row r="1046" spans="2:2" ht="35.1" customHeight="1">
      <c r="B1046" s="169"/>
    </row>
    <row r="1047" spans="2:2" ht="35.1" customHeight="1">
      <c r="B1047" s="169"/>
    </row>
    <row r="1048" spans="2:2" ht="35.1" customHeight="1">
      <c r="B1048" s="169"/>
    </row>
    <row r="1049" spans="2:2" ht="35.1" customHeight="1">
      <c r="B1049" s="169"/>
    </row>
    <row r="1050" spans="2:2" ht="35.1" customHeight="1">
      <c r="B1050" s="169"/>
    </row>
    <row r="1051" spans="2:2" ht="35.1" customHeight="1">
      <c r="B1051" s="169"/>
    </row>
    <row r="1052" spans="2:2" ht="35.1" customHeight="1">
      <c r="B1052" s="169"/>
    </row>
    <row r="1053" spans="2:2" ht="35.1" customHeight="1">
      <c r="B1053" s="169"/>
    </row>
    <row r="1054" spans="2:2" ht="35.1" customHeight="1">
      <c r="B1054" s="169"/>
    </row>
    <row r="1055" spans="2:2" ht="35.1" customHeight="1">
      <c r="B1055" s="169"/>
    </row>
    <row r="1056" spans="2:2" ht="35.1" customHeight="1">
      <c r="B1056" s="169"/>
    </row>
    <row r="1057" spans="2:2" ht="35.1" customHeight="1">
      <c r="B1057" s="169"/>
    </row>
    <row r="1058" spans="2:2" ht="35.1" customHeight="1">
      <c r="B1058" s="169"/>
    </row>
    <row r="1059" spans="2:2" ht="35.1" customHeight="1">
      <c r="B1059" s="169"/>
    </row>
    <row r="1060" spans="2:2" ht="35.1" customHeight="1">
      <c r="B1060" s="169"/>
    </row>
    <row r="1061" spans="2:2" ht="35.1" customHeight="1">
      <c r="B1061" s="169"/>
    </row>
    <row r="1062" spans="2:2" ht="35.1" customHeight="1">
      <c r="B1062" s="169"/>
    </row>
    <row r="1063" spans="2:2" ht="35.1" customHeight="1">
      <c r="B1063" s="169"/>
    </row>
    <row r="1064" spans="2:2" ht="35.1" customHeight="1">
      <c r="B1064" s="169"/>
    </row>
    <row r="1065" spans="2:2" ht="35.1" customHeight="1">
      <c r="B1065" s="169"/>
    </row>
    <row r="1066" spans="2:2" ht="35.1" customHeight="1">
      <c r="B1066" s="169"/>
    </row>
    <row r="1067" spans="2:2" ht="35.1" customHeight="1">
      <c r="B1067" s="169"/>
    </row>
    <row r="1068" spans="2:2" ht="35.1" customHeight="1">
      <c r="B1068" s="169"/>
    </row>
    <row r="1069" spans="2:2" ht="35.1" customHeight="1">
      <c r="B1069" s="169"/>
    </row>
    <row r="1070" spans="2:2" ht="35.1" customHeight="1">
      <c r="B1070" s="169"/>
    </row>
    <row r="1071" spans="2:2" ht="35.1" customHeight="1">
      <c r="B1071" s="169"/>
    </row>
    <row r="1072" spans="2:2" ht="35.1" customHeight="1">
      <c r="B1072" s="169"/>
    </row>
    <row r="1073" spans="2:2" ht="35.1" customHeight="1">
      <c r="B1073" s="169"/>
    </row>
    <row r="1074" spans="2:2" ht="35.1" customHeight="1">
      <c r="B1074" s="169"/>
    </row>
    <row r="1075" spans="2:2" ht="35.1" customHeight="1">
      <c r="B1075" s="169"/>
    </row>
    <row r="1076" spans="2:2" ht="35.1" customHeight="1">
      <c r="B1076" s="169"/>
    </row>
    <row r="1077" spans="2:2" ht="35.1" customHeight="1">
      <c r="B1077" s="169"/>
    </row>
    <row r="1078" spans="2:2" ht="35.1" customHeight="1">
      <c r="B1078" s="169"/>
    </row>
    <row r="1079" spans="2:2" ht="35.1" customHeight="1">
      <c r="B1079" s="169"/>
    </row>
    <row r="1080" spans="2:2" ht="35.1" customHeight="1">
      <c r="B1080" s="169"/>
    </row>
    <row r="1081" spans="2:2" ht="35.1" customHeight="1">
      <c r="B1081" s="169"/>
    </row>
    <row r="1082" spans="2:2" ht="35.1" customHeight="1">
      <c r="B1082" s="169"/>
    </row>
    <row r="1083" spans="2:2" ht="35.1" customHeight="1">
      <c r="B1083" s="169"/>
    </row>
    <row r="1084" spans="2:2" ht="35.1" customHeight="1">
      <c r="B1084" s="169"/>
    </row>
    <row r="1085" spans="2:2" ht="35.1" customHeight="1">
      <c r="B1085" s="169"/>
    </row>
    <row r="1086" spans="2:2" ht="35.1" customHeight="1">
      <c r="B1086" s="169"/>
    </row>
    <row r="1087" spans="2:2" ht="35.1" customHeight="1">
      <c r="B1087" s="169"/>
    </row>
    <row r="1088" spans="2:2" ht="35.1" customHeight="1">
      <c r="B1088" s="169"/>
    </row>
    <row r="1089" spans="2:2" ht="35.1" customHeight="1">
      <c r="B1089" s="169"/>
    </row>
    <row r="1090" spans="2:2" ht="35.1" customHeight="1">
      <c r="B1090" s="169"/>
    </row>
    <row r="1091" spans="2:2" ht="35.1" customHeight="1">
      <c r="B1091" s="169"/>
    </row>
    <row r="1092" spans="2:2" ht="35.1" customHeight="1">
      <c r="B1092" s="169"/>
    </row>
    <row r="1093" spans="2:2" ht="35.1" customHeight="1">
      <c r="B1093" s="169"/>
    </row>
    <row r="1094" spans="2:2" ht="35.1" customHeight="1">
      <c r="B1094" s="169"/>
    </row>
    <row r="1095" spans="2:2" ht="35.1" customHeight="1">
      <c r="B1095" s="169"/>
    </row>
    <row r="1096" spans="2:2" ht="35.1" customHeight="1">
      <c r="B1096" s="169"/>
    </row>
    <row r="1097" spans="2:2" ht="35.1" customHeight="1">
      <c r="B1097" s="169"/>
    </row>
    <row r="1098" spans="2:2" ht="35.1" customHeight="1">
      <c r="B1098" s="169"/>
    </row>
    <row r="1099" spans="2:2" ht="35.1" customHeight="1">
      <c r="B1099" s="169"/>
    </row>
    <row r="1100" spans="2:2" ht="35.1" customHeight="1">
      <c r="B1100" s="169"/>
    </row>
    <row r="1101" spans="2:2" ht="35.1" customHeight="1">
      <c r="B1101" s="169"/>
    </row>
    <row r="1102" spans="2:2" ht="35.1" customHeight="1">
      <c r="B1102" s="169"/>
    </row>
    <row r="1103" spans="2:2" ht="35.1" customHeight="1">
      <c r="B1103" s="169"/>
    </row>
    <row r="1104" spans="2:2" ht="35.1" customHeight="1">
      <c r="B1104" s="169"/>
    </row>
    <row r="1105" spans="2:2" ht="35.1" customHeight="1">
      <c r="B1105" s="169"/>
    </row>
    <row r="1106" spans="2:2" ht="35.1" customHeight="1">
      <c r="B1106" s="169"/>
    </row>
    <row r="1107" spans="2:2" ht="35.1" customHeight="1">
      <c r="B1107" s="169"/>
    </row>
    <row r="1108" spans="2:2" ht="35.1" customHeight="1">
      <c r="B1108" s="169"/>
    </row>
    <row r="1109" spans="2:2" ht="35.1" customHeight="1">
      <c r="B1109" s="169"/>
    </row>
    <row r="1110" spans="2:2" ht="35.1" customHeight="1">
      <c r="B1110" s="169"/>
    </row>
    <row r="1111" spans="2:2" ht="35.1" customHeight="1">
      <c r="B1111" s="169"/>
    </row>
    <row r="1112" spans="2:2" ht="35.1" customHeight="1">
      <c r="B1112" s="169"/>
    </row>
    <row r="1113" spans="2:2" ht="35.1" customHeight="1">
      <c r="B1113" s="169"/>
    </row>
    <row r="1114" spans="2:2" ht="35.1" customHeight="1">
      <c r="B1114" s="169"/>
    </row>
    <row r="1115" spans="2:2" ht="35.1" customHeight="1">
      <c r="B1115" s="169"/>
    </row>
    <row r="1116" spans="2:2" ht="35.1" customHeight="1">
      <c r="B1116" s="169"/>
    </row>
    <row r="1117" spans="2:2" ht="35.1" customHeight="1">
      <c r="B1117" s="169"/>
    </row>
    <row r="1118" spans="2:2" ht="35.1" customHeight="1">
      <c r="B1118" s="169"/>
    </row>
    <row r="1119" spans="2:2" ht="35.1" customHeight="1">
      <c r="B1119" s="169"/>
    </row>
    <row r="1120" spans="2:2" ht="35.1" customHeight="1">
      <c r="B1120" s="169"/>
    </row>
    <row r="1121" spans="2:2" ht="35.1" customHeight="1">
      <c r="B1121" s="169"/>
    </row>
    <row r="1122" spans="2:2" ht="35.1" customHeight="1">
      <c r="B1122" s="169"/>
    </row>
    <row r="1123" spans="2:2" ht="35.1" customHeight="1">
      <c r="B1123" s="169"/>
    </row>
    <row r="1124" spans="2:2" ht="35.1" customHeight="1">
      <c r="B1124" s="169"/>
    </row>
    <row r="1125" spans="2:2" ht="35.1" customHeight="1">
      <c r="B1125" s="169"/>
    </row>
    <row r="1126" spans="2:2" ht="35.1" customHeight="1">
      <c r="B1126" s="169"/>
    </row>
    <row r="1127" spans="2:2" ht="35.1" customHeight="1">
      <c r="B1127" s="169"/>
    </row>
    <row r="1128" spans="2:2" ht="35.1" customHeight="1">
      <c r="B1128" s="169"/>
    </row>
    <row r="1129" spans="2:2" ht="35.1" customHeight="1">
      <c r="B1129" s="169"/>
    </row>
    <row r="1130" spans="2:2" ht="35.1" customHeight="1">
      <c r="B1130" s="169"/>
    </row>
    <row r="1131" spans="2:2" ht="35.1" customHeight="1">
      <c r="B1131" s="169"/>
    </row>
    <row r="1132" spans="2:2" ht="35.1" customHeight="1">
      <c r="B1132" s="169"/>
    </row>
    <row r="1133" spans="2:2" ht="35.1" customHeight="1">
      <c r="B1133" s="169"/>
    </row>
    <row r="1134" spans="2:2" ht="35.1" customHeight="1">
      <c r="B1134" s="169"/>
    </row>
    <row r="1135" spans="2:2" ht="35.1" customHeight="1">
      <c r="B1135" s="169"/>
    </row>
    <row r="1136" spans="2:2" ht="35.1" customHeight="1">
      <c r="B1136" s="169"/>
    </row>
    <row r="1137" spans="2:2" ht="35.1" customHeight="1">
      <c r="B1137" s="169"/>
    </row>
    <row r="1138" spans="2:2" ht="35.1" customHeight="1">
      <c r="B1138" s="169"/>
    </row>
    <row r="1139" spans="2:2" ht="35.1" customHeight="1">
      <c r="B1139" s="169"/>
    </row>
    <row r="1140" spans="2:2" ht="35.1" customHeight="1">
      <c r="B1140" s="169"/>
    </row>
    <row r="1141" spans="2:2" ht="35.1" customHeight="1">
      <c r="B1141" s="169"/>
    </row>
    <row r="1142" spans="2:2" ht="35.1" customHeight="1">
      <c r="B1142" s="169"/>
    </row>
    <row r="1143" spans="2:2" ht="35.1" customHeight="1">
      <c r="B1143" s="169"/>
    </row>
    <row r="1144" spans="2:2" ht="35.1" customHeight="1">
      <c r="B1144" s="169"/>
    </row>
    <row r="1145" spans="2:2" ht="35.1" customHeight="1">
      <c r="B1145" s="169"/>
    </row>
    <row r="1146" spans="2:2" ht="35.1" customHeight="1">
      <c r="B1146" s="169"/>
    </row>
    <row r="1147" spans="2:2" ht="35.1" customHeight="1">
      <c r="B1147" s="169"/>
    </row>
    <row r="1148" spans="2:2" ht="35.1" customHeight="1">
      <c r="B1148" s="169"/>
    </row>
    <row r="1149" spans="2:2" ht="35.1" customHeight="1">
      <c r="B1149" s="169"/>
    </row>
    <row r="1150" spans="2:2" ht="35.1" customHeight="1">
      <c r="B1150" s="169"/>
    </row>
    <row r="1151" spans="2:2" ht="35.1" customHeight="1">
      <c r="B1151" s="169"/>
    </row>
    <row r="1152" spans="2:2" ht="35.1" customHeight="1">
      <c r="B1152" s="169"/>
    </row>
    <row r="1153" spans="2:2" ht="35.1" customHeight="1">
      <c r="B1153" s="169"/>
    </row>
    <row r="1154" spans="2:2" ht="35.1" customHeight="1">
      <c r="B1154" s="169"/>
    </row>
    <row r="1155" spans="2:2" ht="35.1" customHeight="1">
      <c r="B1155" s="169"/>
    </row>
    <row r="1156" spans="2:2" ht="35.1" customHeight="1">
      <c r="B1156" s="169"/>
    </row>
    <row r="1157" spans="2:2" ht="35.1" customHeight="1">
      <c r="B1157" s="169"/>
    </row>
    <row r="1158" spans="2:2" ht="35.1" customHeight="1">
      <c r="B1158" s="169"/>
    </row>
    <row r="1159" spans="2:2" ht="35.1" customHeight="1">
      <c r="B1159" s="169"/>
    </row>
    <row r="1160" spans="2:2" ht="35.1" customHeight="1">
      <c r="B1160" s="169"/>
    </row>
    <row r="1161" spans="2:2" ht="35.1" customHeight="1">
      <c r="B1161" s="169"/>
    </row>
    <row r="1162" spans="2:2" ht="35.1" customHeight="1">
      <c r="B1162" s="169"/>
    </row>
    <row r="1163" spans="2:2" ht="35.1" customHeight="1">
      <c r="B1163" s="169"/>
    </row>
    <row r="1164" spans="2:2" ht="35.1" customHeight="1">
      <c r="B1164" s="169"/>
    </row>
    <row r="1165" spans="2:2" ht="35.1" customHeight="1">
      <c r="B1165" s="169"/>
    </row>
    <row r="1166" spans="2:2" ht="35.1" customHeight="1">
      <c r="B1166" s="169"/>
    </row>
    <row r="1167" spans="2:2" ht="35.1" customHeight="1">
      <c r="B1167" s="169"/>
    </row>
    <row r="1168" spans="2:2" ht="35.1" customHeight="1">
      <c r="B1168" s="169"/>
    </row>
    <row r="1169" spans="2:2" ht="35.1" customHeight="1">
      <c r="B1169" s="169"/>
    </row>
    <row r="1170" spans="2:2" ht="35.1" customHeight="1">
      <c r="B1170" s="169"/>
    </row>
    <row r="1171" spans="2:2" ht="35.1" customHeight="1">
      <c r="B1171" s="169"/>
    </row>
    <row r="1172" spans="2:2" ht="35.1" customHeight="1">
      <c r="B1172" s="169"/>
    </row>
    <row r="1173" spans="2:2" ht="35.1" customHeight="1">
      <c r="B1173" s="169"/>
    </row>
    <row r="1174" spans="2:2" ht="35.1" customHeight="1">
      <c r="B1174" s="169"/>
    </row>
    <row r="1175" spans="2:2" ht="35.1" customHeight="1">
      <c r="B1175" s="169"/>
    </row>
    <row r="1176" spans="2:2" ht="35.1" customHeight="1">
      <c r="B1176" s="169"/>
    </row>
    <row r="1177" spans="2:2" ht="35.1" customHeight="1">
      <c r="B1177" s="169"/>
    </row>
    <row r="1178" spans="2:2" ht="35.1" customHeight="1">
      <c r="B1178" s="169"/>
    </row>
    <row r="1179" spans="2:2" ht="35.1" customHeight="1">
      <c r="B1179" s="169"/>
    </row>
    <row r="1180" spans="2:2" ht="35.1" customHeight="1">
      <c r="B1180" s="169"/>
    </row>
    <row r="1181" spans="2:2" ht="35.1" customHeight="1">
      <c r="B1181" s="169"/>
    </row>
    <row r="1182" spans="2:2" ht="35.1" customHeight="1">
      <c r="B1182" s="169"/>
    </row>
    <row r="1183" spans="2:2" ht="35.1" customHeight="1">
      <c r="B1183" s="169"/>
    </row>
    <row r="1184" spans="2:2" ht="35.1" customHeight="1">
      <c r="B1184" s="169"/>
    </row>
    <row r="1185" spans="2:2" ht="35.1" customHeight="1">
      <c r="B1185" s="169"/>
    </row>
    <row r="1186" spans="2:2" ht="35.1" customHeight="1">
      <c r="B1186" s="169"/>
    </row>
    <row r="1187" spans="2:2" ht="35.1" customHeight="1">
      <c r="B1187" s="169"/>
    </row>
    <row r="1188" spans="2:2" ht="35.1" customHeight="1">
      <c r="B1188" s="169"/>
    </row>
    <row r="1189" spans="2:2" ht="35.1" customHeight="1">
      <c r="B1189" s="169"/>
    </row>
    <row r="1190" spans="2:2" ht="35.1" customHeight="1">
      <c r="B1190" s="169"/>
    </row>
    <row r="1191" spans="2:2" ht="35.1" customHeight="1">
      <c r="B1191" s="169"/>
    </row>
    <row r="1192" spans="2:2" ht="35.1" customHeight="1">
      <c r="B1192" s="169"/>
    </row>
    <row r="1193" spans="2:2" ht="35.1" customHeight="1">
      <c r="B1193" s="169"/>
    </row>
    <row r="1194" spans="2:2" ht="35.1" customHeight="1">
      <c r="B1194" s="169"/>
    </row>
    <row r="1195" spans="2:2" ht="35.1" customHeight="1">
      <c r="B1195" s="169"/>
    </row>
    <row r="1196" spans="2:2" ht="35.1" customHeight="1">
      <c r="B1196" s="169"/>
    </row>
    <row r="1197" spans="2:2" ht="35.1" customHeight="1">
      <c r="B1197" s="169"/>
    </row>
    <row r="1198" spans="2:2" ht="35.1" customHeight="1">
      <c r="B1198" s="169"/>
    </row>
    <row r="1199" spans="2:2" ht="35.1" customHeight="1">
      <c r="B1199" s="169"/>
    </row>
    <row r="1200" spans="2:2" ht="35.1" customHeight="1">
      <c r="B1200" s="169"/>
    </row>
    <row r="1201" spans="2:2" ht="35.1" customHeight="1">
      <c r="B1201" s="169"/>
    </row>
    <row r="1202" spans="2:2" ht="35.1" customHeight="1">
      <c r="B1202" s="169"/>
    </row>
    <row r="1203" spans="2:2" ht="35.1" customHeight="1">
      <c r="B1203" s="169"/>
    </row>
    <row r="1204" spans="2:2" ht="35.1" customHeight="1">
      <c r="B1204" s="169"/>
    </row>
    <row r="1205" spans="2:2" ht="35.1" customHeight="1">
      <c r="B1205" s="169"/>
    </row>
    <row r="1206" spans="2:2" ht="35.1" customHeight="1">
      <c r="B1206" s="169"/>
    </row>
    <row r="1207" spans="2:2" ht="35.1" customHeight="1">
      <c r="B1207" s="169"/>
    </row>
    <row r="1208" spans="2:2" ht="35.1" customHeight="1">
      <c r="B1208" s="169"/>
    </row>
    <row r="1209" spans="2:2" ht="35.1" customHeight="1">
      <c r="B1209" s="169"/>
    </row>
    <row r="1210" spans="2:2" ht="35.1" customHeight="1">
      <c r="B1210" s="169"/>
    </row>
    <row r="1211" spans="2:2" ht="35.1" customHeight="1">
      <c r="B1211" s="169"/>
    </row>
    <row r="1212" spans="2:2" ht="35.1" customHeight="1">
      <c r="B1212" s="169"/>
    </row>
    <row r="1213" spans="2:2" ht="35.1" customHeight="1">
      <c r="B1213" s="169"/>
    </row>
    <row r="1214" spans="2:2" ht="35.1" customHeight="1">
      <c r="B1214" s="169"/>
    </row>
    <row r="1215" spans="2:2" ht="35.1" customHeight="1">
      <c r="B1215" s="169"/>
    </row>
    <row r="1216" spans="2:2" ht="35.1" customHeight="1">
      <c r="B1216" s="169"/>
    </row>
    <row r="1217" spans="2:2" ht="35.1" customHeight="1">
      <c r="B1217" s="169"/>
    </row>
    <row r="1218" spans="2:2" ht="35.1" customHeight="1">
      <c r="B1218" s="169"/>
    </row>
    <row r="1219" spans="2:2" ht="35.1" customHeight="1">
      <c r="B1219" s="169"/>
    </row>
    <row r="1220" spans="2:2" ht="35.1" customHeight="1">
      <c r="B1220" s="169"/>
    </row>
    <row r="1221" spans="2:2" ht="35.1" customHeight="1">
      <c r="B1221" s="169"/>
    </row>
    <row r="1222" spans="2:2" ht="35.1" customHeight="1">
      <c r="B1222" s="169"/>
    </row>
    <row r="1223" spans="2:2" ht="35.1" customHeight="1">
      <c r="B1223" s="169"/>
    </row>
    <row r="1224" spans="2:2" ht="35.1" customHeight="1">
      <c r="B1224" s="169"/>
    </row>
    <row r="1225" spans="2:2" ht="35.1" customHeight="1">
      <c r="B1225" s="169"/>
    </row>
    <row r="1226" spans="2:2" ht="35.1" customHeight="1">
      <c r="B1226" s="169"/>
    </row>
    <row r="1227" spans="2:2" ht="35.1" customHeight="1">
      <c r="B1227" s="169"/>
    </row>
    <row r="1228" spans="2:2" ht="35.1" customHeight="1">
      <c r="B1228" s="169"/>
    </row>
    <row r="1229" spans="2:2" ht="35.1" customHeight="1">
      <c r="B1229" s="169"/>
    </row>
    <row r="1230" spans="2:2" ht="35.1" customHeight="1">
      <c r="B1230" s="169"/>
    </row>
    <row r="1231" spans="2:2" ht="35.1" customHeight="1">
      <c r="B1231" s="169"/>
    </row>
    <row r="1232" spans="2:2" ht="35.1" customHeight="1">
      <c r="B1232" s="169"/>
    </row>
    <row r="1233" spans="2:2" ht="35.1" customHeight="1">
      <c r="B1233" s="169"/>
    </row>
    <row r="1234" spans="2:2" ht="35.1" customHeight="1">
      <c r="B1234" s="169"/>
    </row>
    <row r="1235" spans="2:2" ht="35.1" customHeight="1">
      <c r="B1235" s="169"/>
    </row>
    <row r="1236" spans="2:2" ht="35.1" customHeight="1">
      <c r="B1236" s="169"/>
    </row>
    <row r="1237" spans="2:2" ht="35.1" customHeight="1">
      <c r="B1237" s="169"/>
    </row>
    <row r="1238" spans="2:2" ht="35.1" customHeight="1">
      <c r="B1238" s="169"/>
    </row>
    <row r="1239" spans="2:2" ht="35.1" customHeight="1">
      <c r="B1239" s="169"/>
    </row>
    <row r="1240" spans="2:2" ht="35.1" customHeight="1">
      <c r="B1240" s="169"/>
    </row>
    <row r="1241" spans="2:2" ht="35.1" customHeight="1">
      <c r="B1241" s="169"/>
    </row>
    <row r="1242" spans="2:2" ht="35.1" customHeight="1">
      <c r="B1242" s="169"/>
    </row>
    <row r="1243" spans="2:2" ht="35.1" customHeight="1">
      <c r="B1243" s="169"/>
    </row>
    <row r="1244" spans="2:2" ht="35.1" customHeight="1">
      <c r="B1244" s="169"/>
    </row>
    <row r="1245" spans="2:2" ht="35.1" customHeight="1">
      <c r="B1245" s="169"/>
    </row>
    <row r="1246" spans="2:2" ht="35.1" customHeight="1">
      <c r="B1246" s="169"/>
    </row>
    <row r="1247" spans="2:2" ht="35.1" customHeight="1">
      <c r="B1247" s="169"/>
    </row>
    <row r="1248" spans="2:2" ht="35.1" customHeight="1">
      <c r="B1248" s="169"/>
    </row>
    <row r="1249" spans="2:2" ht="35.1" customHeight="1">
      <c r="B1249" s="169"/>
    </row>
    <row r="1250" spans="2:2" ht="35.1" customHeight="1">
      <c r="B1250" s="169"/>
    </row>
    <row r="1251" spans="2:2" ht="35.1" customHeight="1">
      <c r="B1251" s="169"/>
    </row>
    <row r="1252" spans="2:2" ht="35.1" customHeight="1">
      <c r="B1252" s="169"/>
    </row>
    <row r="1253" spans="2:2" ht="35.1" customHeight="1">
      <c r="B1253" s="169"/>
    </row>
    <row r="1254" spans="2:2" ht="35.1" customHeight="1">
      <c r="B1254" s="169"/>
    </row>
    <row r="1255" spans="2:2" ht="35.1" customHeight="1">
      <c r="B1255" s="169"/>
    </row>
    <row r="1256" spans="2:2" ht="35.1" customHeight="1">
      <c r="B1256" s="169"/>
    </row>
    <row r="1257" spans="2:2" ht="35.1" customHeight="1">
      <c r="B1257" s="169"/>
    </row>
    <row r="1258" spans="2:2" ht="35.1" customHeight="1">
      <c r="B1258" s="169"/>
    </row>
    <row r="1259" spans="2:2" ht="35.1" customHeight="1">
      <c r="B1259" s="169"/>
    </row>
    <row r="1260" spans="2:2" ht="35.1" customHeight="1">
      <c r="B1260" s="169"/>
    </row>
    <row r="1261" spans="2:2" ht="35.1" customHeight="1">
      <c r="B1261" s="169"/>
    </row>
    <row r="1262" spans="2:2" ht="35.1" customHeight="1">
      <c r="B1262" s="169"/>
    </row>
    <row r="1263" spans="2:2" ht="35.1" customHeight="1">
      <c r="B1263" s="169"/>
    </row>
    <row r="1264" spans="2:2" ht="35.1" customHeight="1">
      <c r="B1264" s="169"/>
    </row>
    <row r="1265" spans="2:2" ht="35.1" customHeight="1">
      <c r="B1265" s="169"/>
    </row>
    <row r="1266" spans="2:2" ht="35.1" customHeight="1">
      <c r="B1266" s="169"/>
    </row>
    <row r="1267" spans="2:2" ht="35.1" customHeight="1">
      <c r="B1267" s="169"/>
    </row>
    <row r="1268" spans="2:2" ht="35.1" customHeight="1">
      <c r="B1268" s="169"/>
    </row>
    <row r="1269" spans="2:2" ht="35.1" customHeight="1">
      <c r="B1269" s="169"/>
    </row>
    <row r="1270" spans="2:2" ht="35.1" customHeight="1">
      <c r="B1270" s="169"/>
    </row>
    <row r="1271" spans="2:2" ht="35.1" customHeight="1">
      <c r="B1271" s="169"/>
    </row>
    <row r="1272" spans="2:2" ht="35.1" customHeight="1">
      <c r="B1272" s="169"/>
    </row>
    <row r="1273" spans="2:2" ht="35.1" customHeight="1">
      <c r="B1273" s="169"/>
    </row>
    <row r="1274" spans="2:2" ht="35.1" customHeight="1">
      <c r="B1274" s="169"/>
    </row>
    <row r="1275" spans="2:2" ht="35.1" customHeight="1">
      <c r="B1275" s="169"/>
    </row>
    <row r="1276" spans="2:2" ht="35.1" customHeight="1">
      <c r="B1276" s="169"/>
    </row>
    <row r="1277" spans="2:2" ht="35.1" customHeight="1">
      <c r="B1277" s="169"/>
    </row>
    <row r="1278" spans="2:2" ht="35.1" customHeight="1">
      <c r="B1278" s="169"/>
    </row>
    <row r="1279" spans="2:2" ht="35.1" customHeight="1">
      <c r="B1279" s="169"/>
    </row>
    <row r="1280" spans="2:2" ht="35.1" customHeight="1">
      <c r="B1280" s="169"/>
    </row>
    <row r="1281" spans="2:2" ht="35.1" customHeight="1">
      <c r="B1281" s="169"/>
    </row>
    <row r="1282" spans="2:2" ht="35.1" customHeight="1">
      <c r="B1282" s="169"/>
    </row>
    <row r="1283" spans="2:2" ht="35.1" customHeight="1">
      <c r="B1283" s="169"/>
    </row>
    <row r="1284" spans="2:2" ht="35.1" customHeight="1">
      <c r="B1284" s="169"/>
    </row>
    <row r="1285" spans="2:2" ht="35.1" customHeight="1">
      <c r="B1285" s="169"/>
    </row>
    <row r="1286" spans="2:2" ht="35.1" customHeight="1">
      <c r="B1286" s="169"/>
    </row>
    <row r="1287" spans="2:2" ht="35.1" customHeight="1">
      <c r="B1287" s="169"/>
    </row>
    <row r="1288" spans="2:2" ht="35.1" customHeight="1">
      <c r="B1288" s="169"/>
    </row>
    <row r="1289" spans="2:2" ht="35.1" customHeight="1">
      <c r="B1289" s="169"/>
    </row>
    <row r="1290" spans="2:2" ht="35.1" customHeight="1">
      <c r="B1290" s="169"/>
    </row>
    <row r="1291" spans="2:2" ht="35.1" customHeight="1">
      <c r="B1291" s="169"/>
    </row>
    <row r="1292" spans="2:2" ht="35.1" customHeight="1">
      <c r="B1292" s="169"/>
    </row>
    <row r="1293" spans="2:2" ht="35.1" customHeight="1">
      <c r="B1293" s="169"/>
    </row>
    <row r="1294" spans="2:2" ht="35.1" customHeight="1">
      <c r="B1294" s="169"/>
    </row>
    <row r="1295" spans="2:2" ht="35.1" customHeight="1">
      <c r="B1295" s="169"/>
    </row>
    <row r="1296" spans="2:2" ht="35.1" customHeight="1">
      <c r="B1296" s="169"/>
    </row>
    <row r="1297" spans="2:2" ht="35.1" customHeight="1">
      <c r="B1297" s="169"/>
    </row>
    <row r="1298" spans="2:2" ht="35.1" customHeight="1">
      <c r="B1298" s="169"/>
    </row>
    <row r="1299" spans="2:2" ht="35.1" customHeight="1">
      <c r="B1299" s="169"/>
    </row>
    <row r="1300" spans="2:2" ht="35.1" customHeight="1">
      <c r="B1300" s="169"/>
    </row>
    <row r="1301" spans="2:2" ht="35.1" customHeight="1">
      <c r="B1301" s="169"/>
    </row>
    <row r="1302" spans="2:2" ht="35.1" customHeight="1">
      <c r="B1302" s="169"/>
    </row>
    <row r="1303" spans="2:2" ht="35.1" customHeight="1">
      <c r="B1303" s="169"/>
    </row>
    <row r="1304" spans="2:2" ht="35.1" customHeight="1">
      <c r="B1304" s="169"/>
    </row>
    <row r="1305" spans="2:2" ht="35.1" customHeight="1">
      <c r="B1305" s="169"/>
    </row>
    <row r="1306" spans="2:2" ht="35.1" customHeight="1">
      <c r="B1306" s="169"/>
    </row>
    <row r="1307" spans="2:2" ht="35.1" customHeight="1">
      <c r="B1307" s="169"/>
    </row>
    <row r="1308" spans="2:2" ht="35.1" customHeight="1">
      <c r="B1308" s="169"/>
    </row>
    <row r="1309" spans="2:2" ht="35.1" customHeight="1">
      <c r="B1309" s="169"/>
    </row>
    <row r="1310" spans="2:2" ht="35.1" customHeight="1">
      <c r="B1310" s="169"/>
    </row>
    <row r="1311" spans="2:2" ht="35.1" customHeight="1">
      <c r="B1311" s="169"/>
    </row>
    <row r="1312" spans="2:2" ht="35.1" customHeight="1">
      <c r="B1312" s="169"/>
    </row>
    <row r="1313" spans="2:2" ht="35.1" customHeight="1">
      <c r="B1313" s="169"/>
    </row>
    <row r="1314" spans="2:2" ht="35.1" customHeight="1">
      <c r="B1314" s="169"/>
    </row>
    <row r="1315" spans="2:2" ht="35.1" customHeight="1">
      <c r="B1315" s="169"/>
    </row>
    <row r="1316" spans="2:2" ht="35.1" customHeight="1">
      <c r="B1316" s="169"/>
    </row>
    <row r="1317" spans="2:2" ht="35.1" customHeight="1">
      <c r="B1317" s="169"/>
    </row>
    <row r="1318" spans="2:2" ht="35.1" customHeight="1">
      <c r="B1318" s="169"/>
    </row>
    <row r="1319" spans="2:2" ht="35.1" customHeight="1">
      <c r="B1319" s="169"/>
    </row>
    <row r="1320" spans="2:2" ht="35.1" customHeight="1">
      <c r="B1320" s="169"/>
    </row>
    <row r="1321" spans="2:2" ht="35.1" customHeight="1">
      <c r="B1321" s="169"/>
    </row>
    <row r="1322" spans="2:2" ht="35.1" customHeight="1">
      <c r="B1322" s="169"/>
    </row>
    <row r="1323" spans="2:2" ht="35.1" customHeight="1">
      <c r="B1323" s="169"/>
    </row>
    <row r="1324" spans="2:2" ht="35.1" customHeight="1">
      <c r="B1324" s="169"/>
    </row>
    <row r="1325" spans="2:2" ht="35.1" customHeight="1">
      <c r="B1325" s="169"/>
    </row>
    <row r="1326" spans="2:2" ht="35.1" customHeight="1">
      <c r="B1326" s="169"/>
    </row>
    <row r="1327" spans="2:2" ht="35.1" customHeight="1">
      <c r="B1327" s="169"/>
    </row>
    <row r="1328" spans="2:2" ht="35.1" customHeight="1">
      <c r="B1328" s="169"/>
    </row>
    <row r="1329" spans="2:2" ht="35.1" customHeight="1">
      <c r="B1329" s="169"/>
    </row>
    <row r="1330" spans="2:2" ht="35.1" customHeight="1">
      <c r="B1330" s="169"/>
    </row>
    <row r="1331" spans="2:2" ht="35.1" customHeight="1">
      <c r="B1331" s="169"/>
    </row>
    <row r="1332" spans="2:2" ht="35.1" customHeight="1">
      <c r="B1332" s="169"/>
    </row>
    <row r="1333" spans="2:2" ht="35.1" customHeight="1">
      <c r="B1333" s="169"/>
    </row>
    <row r="1334" spans="2:2" ht="35.1" customHeight="1">
      <c r="B1334" s="169"/>
    </row>
    <row r="1335" spans="2:2" ht="35.1" customHeight="1">
      <c r="B1335" s="169"/>
    </row>
    <row r="1336" spans="2:2" ht="35.1" customHeight="1">
      <c r="B1336" s="169"/>
    </row>
    <row r="1337" spans="2:2" ht="35.1" customHeight="1">
      <c r="B1337" s="169"/>
    </row>
    <row r="1338" spans="2:2" ht="35.1" customHeight="1">
      <c r="B1338" s="169"/>
    </row>
    <row r="1339" spans="2:2" ht="35.1" customHeight="1">
      <c r="B1339" s="169"/>
    </row>
    <row r="1340" spans="2:2" ht="35.1" customHeight="1">
      <c r="B1340" s="169"/>
    </row>
    <row r="1341" spans="2:2" ht="35.1" customHeight="1">
      <c r="B1341" s="169"/>
    </row>
    <row r="1342" spans="2:2" ht="35.1" customHeight="1">
      <c r="B1342" s="169"/>
    </row>
    <row r="1343" spans="2:2" ht="35.1" customHeight="1">
      <c r="B1343" s="169"/>
    </row>
    <row r="1344" spans="2:2" ht="35.1" customHeight="1">
      <c r="B1344" s="169"/>
    </row>
    <row r="1345" spans="2:2" ht="35.1" customHeight="1">
      <c r="B1345" s="169"/>
    </row>
    <row r="1346" spans="2:2" ht="35.1" customHeight="1">
      <c r="B1346" s="169"/>
    </row>
    <row r="1347" spans="2:2" ht="35.1" customHeight="1">
      <c r="B1347" s="169"/>
    </row>
    <row r="1348" spans="2:2" ht="35.1" customHeight="1">
      <c r="B1348" s="169"/>
    </row>
    <row r="1349" spans="2:2" ht="35.1" customHeight="1">
      <c r="B1349" s="169"/>
    </row>
    <row r="1350" spans="2:2" ht="35.1" customHeight="1">
      <c r="B1350" s="169"/>
    </row>
    <row r="1351" spans="2:2" ht="35.1" customHeight="1">
      <c r="B1351" s="169"/>
    </row>
    <row r="1352" spans="2:2" ht="35.1" customHeight="1">
      <c r="B1352" s="169"/>
    </row>
    <row r="1353" spans="2:2" ht="35.1" customHeight="1">
      <c r="B1353" s="169"/>
    </row>
    <row r="1354" spans="2:2" ht="35.1" customHeight="1">
      <c r="B1354" s="169"/>
    </row>
    <row r="1355" spans="2:2" ht="35.1" customHeight="1">
      <c r="B1355" s="169"/>
    </row>
    <row r="1356" spans="2:2" ht="35.1" customHeight="1">
      <c r="B1356" s="169"/>
    </row>
    <row r="1357" spans="2:2" ht="35.1" customHeight="1">
      <c r="B1357" s="169"/>
    </row>
    <row r="1358" spans="2:2" ht="35.1" customHeight="1">
      <c r="B1358" s="169"/>
    </row>
    <row r="1359" spans="2:2" ht="35.1" customHeight="1">
      <c r="B1359" s="169"/>
    </row>
    <row r="1360" spans="2:2" ht="35.1" customHeight="1">
      <c r="B1360" s="169"/>
    </row>
    <row r="1361" spans="2:2" ht="35.1" customHeight="1">
      <c r="B1361" s="169"/>
    </row>
    <row r="1362" spans="2:2" ht="35.1" customHeight="1">
      <c r="B1362" s="169"/>
    </row>
    <row r="1363" spans="2:2" ht="35.1" customHeight="1">
      <c r="B1363" s="169"/>
    </row>
    <row r="1364" spans="2:2" ht="35.1" customHeight="1">
      <c r="B1364" s="169"/>
    </row>
    <row r="1365" spans="2:2" ht="35.1" customHeight="1">
      <c r="B1365" s="169"/>
    </row>
    <row r="1366" spans="2:2" ht="35.1" customHeight="1">
      <c r="B1366" s="169"/>
    </row>
    <row r="1367" spans="2:2" ht="35.1" customHeight="1">
      <c r="B1367" s="169"/>
    </row>
    <row r="1368" spans="2:2" ht="35.1" customHeight="1">
      <c r="B1368" s="169"/>
    </row>
    <row r="1369" spans="2:2" ht="35.1" customHeight="1">
      <c r="B1369" s="169"/>
    </row>
    <row r="1370" spans="2:2" ht="35.1" customHeight="1">
      <c r="B1370" s="169"/>
    </row>
    <row r="1371" spans="2:2" ht="35.1" customHeight="1">
      <c r="B1371" s="169"/>
    </row>
    <row r="1372" spans="2:2" ht="35.1" customHeight="1">
      <c r="B1372" s="169"/>
    </row>
    <row r="1373" spans="2:2" ht="35.1" customHeight="1">
      <c r="B1373" s="169"/>
    </row>
    <row r="1374" spans="2:2" ht="35.1" customHeight="1">
      <c r="B1374" s="169"/>
    </row>
    <row r="1375" spans="2:2" ht="35.1" customHeight="1">
      <c r="B1375" s="169"/>
    </row>
    <row r="1376" spans="2:2" ht="35.1" customHeight="1">
      <c r="B1376" s="169"/>
    </row>
    <row r="1377" spans="2:2" ht="35.1" customHeight="1">
      <c r="B1377" s="169"/>
    </row>
    <row r="1378" spans="2:2" ht="35.1" customHeight="1">
      <c r="B1378" s="169"/>
    </row>
    <row r="1379" spans="2:2" ht="35.1" customHeight="1">
      <c r="B1379" s="169"/>
    </row>
    <row r="1380" spans="2:2" ht="35.1" customHeight="1">
      <c r="B1380" s="169"/>
    </row>
    <row r="1381" spans="2:2" ht="35.1" customHeight="1">
      <c r="B1381" s="169"/>
    </row>
    <row r="1382" spans="2:2" ht="35.1" customHeight="1">
      <c r="B1382" s="169"/>
    </row>
    <row r="1383" spans="2:2" ht="35.1" customHeight="1">
      <c r="B1383" s="169"/>
    </row>
    <row r="1384" spans="2:2" ht="35.1" customHeight="1">
      <c r="B1384" s="169"/>
    </row>
    <row r="1385" spans="2:2" ht="35.1" customHeight="1">
      <c r="B1385" s="169"/>
    </row>
    <row r="1386" spans="2:2" ht="35.1" customHeight="1">
      <c r="B1386" s="169"/>
    </row>
    <row r="1387" spans="2:2" ht="35.1" customHeight="1">
      <c r="B1387" s="169"/>
    </row>
    <row r="1388" spans="2:2" ht="35.1" customHeight="1">
      <c r="B1388" s="169"/>
    </row>
    <row r="1389" spans="2:2" ht="35.1" customHeight="1">
      <c r="B1389" s="169"/>
    </row>
    <row r="1390" spans="2:2" ht="35.1" customHeight="1">
      <c r="B1390" s="169"/>
    </row>
    <row r="1391" spans="2:2" ht="35.1" customHeight="1">
      <c r="B1391" s="169"/>
    </row>
    <row r="1392" spans="2:2" ht="35.1" customHeight="1">
      <c r="B1392" s="169"/>
    </row>
    <row r="1393" spans="2:2" ht="35.1" customHeight="1">
      <c r="B1393" s="169"/>
    </row>
    <row r="1394" spans="2:2" ht="35.1" customHeight="1">
      <c r="B1394" s="169"/>
    </row>
    <row r="1395" spans="2:2" ht="35.1" customHeight="1">
      <c r="B1395" s="169"/>
    </row>
    <row r="1396" spans="2:2" ht="35.1" customHeight="1">
      <c r="B1396" s="169"/>
    </row>
    <row r="1397" spans="2:2" ht="35.1" customHeight="1">
      <c r="B1397" s="169"/>
    </row>
    <row r="1398" spans="2:2" ht="35.1" customHeight="1">
      <c r="B1398" s="169"/>
    </row>
    <row r="1399" spans="2:2" ht="35.1" customHeight="1">
      <c r="B1399" s="169"/>
    </row>
    <row r="1400" spans="2:2" ht="35.1" customHeight="1">
      <c r="B1400" s="169"/>
    </row>
    <row r="1401" spans="2:2" ht="35.1" customHeight="1">
      <c r="B1401" s="169"/>
    </row>
    <row r="1402" spans="2:2" ht="35.1" customHeight="1">
      <c r="B1402" s="169"/>
    </row>
    <row r="1403" spans="2:2" ht="35.1" customHeight="1">
      <c r="B1403" s="169"/>
    </row>
    <row r="1404" spans="2:2" ht="35.1" customHeight="1">
      <c r="B1404" s="169"/>
    </row>
    <row r="1405" spans="2:2" ht="35.1" customHeight="1">
      <c r="B1405" s="169"/>
    </row>
    <row r="1406" spans="2:2" ht="35.1" customHeight="1">
      <c r="B1406" s="169"/>
    </row>
    <row r="1407" spans="2:2" ht="35.1" customHeight="1">
      <c r="B1407" s="169"/>
    </row>
    <row r="1408" spans="2:2" ht="35.1" customHeight="1">
      <c r="B1408" s="169"/>
    </row>
    <row r="1409" spans="2:2" ht="35.1" customHeight="1">
      <c r="B1409" s="169"/>
    </row>
    <row r="1410" spans="2:2" ht="35.1" customHeight="1">
      <c r="B1410" s="169"/>
    </row>
    <row r="1411" spans="2:2" ht="35.1" customHeight="1">
      <c r="B1411" s="169"/>
    </row>
    <row r="1412" spans="2:2" ht="35.1" customHeight="1">
      <c r="B1412" s="169"/>
    </row>
    <row r="1413" spans="2:2" ht="35.1" customHeight="1">
      <c r="B1413" s="169"/>
    </row>
    <row r="1414" spans="2:2" ht="35.1" customHeight="1">
      <c r="B1414" s="169"/>
    </row>
    <row r="1415" spans="2:2" ht="35.1" customHeight="1">
      <c r="B1415" s="169"/>
    </row>
    <row r="1416" spans="2:2" ht="35.1" customHeight="1">
      <c r="B1416" s="169"/>
    </row>
    <row r="1417" spans="2:2" ht="35.1" customHeight="1">
      <c r="B1417" s="169"/>
    </row>
    <row r="1418" spans="2:2" ht="35.1" customHeight="1">
      <c r="B1418" s="169"/>
    </row>
    <row r="1419" spans="2:2" ht="35.1" customHeight="1">
      <c r="B1419" s="169"/>
    </row>
    <row r="1420" spans="2:2" ht="35.1" customHeight="1">
      <c r="B1420" s="169"/>
    </row>
    <row r="1421" spans="2:2" ht="35.1" customHeight="1">
      <c r="B1421" s="169"/>
    </row>
    <row r="1422" spans="2:2" ht="35.1" customHeight="1">
      <c r="B1422" s="169"/>
    </row>
    <row r="1423" spans="2:2" ht="35.1" customHeight="1">
      <c r="B1423" s="169"/>
    </row>
    <row r="1424" spans="2:2" ht="35.1" customHeight="1">
      <c r="B1424" s="169"/>
    </row>
    <row r="1425" spans="2:2" ht="35.1" customHeight="1">
      <c r="B1425" s="169"/>
    </row>
    <row r="1426" spans="2:2" ht="35.1" customHeight="1">
      <c r="B1426" s="169"/>
    </row>
    <row r="1427" spans="2:2" ht="35.1" customHeight="1">
      <c r="B1427" s="169"/>
    </row>
    <row r="1428" spans="2:2" ht="35.1" customHeight="1">
      <c r="B1428" s="169"/>
    </row>
    <row r="1429" spans="2:2" ht="35.1" customHeight="1">
      <c r="B1429" s="169"/>
    </row>
    <row r="1430" spans="2:2" ht="35.1" customHeight="1">
      <c r="B1430" s="169"/>
    </row>
    <row r="1431" spans="2:2" ht="35.1" customHeight="1">
      <c r="B1431" s="169"/>
    </row>
    <row r="1432" spans="2:2" ht="35.1" customHeight="1">
      <c r="B1432" s="169"/>
    </row>
    <row r="1433" spans="2:2" ht="35.1" customHeight="1">
      <c r="B1433" s="169"/>
    </row>
    <row r="1434" spans="2:2" ht="35.1" customHeight="1">
      <c r="B1434" s="169"/>
    </row>
    <row r="1435" spans="2:2" ht="35.1" customHeight="1">
      <c r="B1435" s="169"/>
    </row>
    <row r="1436" spans="2:2" ht="35.1" customHeight="1">
      <c r="B1436" s="169"/>
    </row>
    <row r="1437" spans="2:2" ht="35.1" customHeight="1">
      <c r="B1437" s="169"/>
    </row>
    <row r="1438" spans="2:2" ht="35.1" customHeight="1">
      <c r="B1438" s="169"/>
    </row>
    <row r="1439" spans="2:2" ht="35.1" customHeight="1">
      <c r="B1439" s="169"/>
    </row>
    <row r="1440" spans="2:2" ht="35.1" customHeight="1">
      <c r="B1440" s="169"/>
    </row>
    <row r="1441" spans="2:2" ht="35.1" customHeight="1">
      <c r="B1441" s="169"/>
    </row>
    <row r="1442" spans="2:2" ht="35.1" customHeight="1">
      <c r="B1442" s="169"/>
    </row>
    <row r="1443" spans="2:2" ht="35.1" customHeight="1">
      <c r="B1443" s="169"/>
    </row>
    <row r="1444" spans="2:2" ht="35.1" customHeight="1">
      <c r="B1444" s="169"/>
    </row>
    <row r="1445" spans="2:2" ht="35.1" customHeight="1">
      <c r="B1445" s="169"/>
    </row>
    <row r="1446" spans="2:2" ht="35.1" customHeight="1">
      <c r="B1446" s="169"/>
    </row>
    <row r="1447" spans="2:2" ht="35.1" customHeight="1">
      <c r="B1447" s="169"/>
    </row>
    <row r="1448" spans="2:2" ht="35.1" customHeight="1">
      <c r="B1448" s="169"/>
    </row>
    <row r="1449" spans="2:2" ht="35.1" customHeight="1">
      <c r="B1449" s="169"/>
    </row>
    <row r="1450" spans="2:2" ht="35.1" customHeight="1">
      <c r="B1450" s="169"/>
    </row>
    <row r="1451" spans="2:2" ht="35.1" customHeight="1">
      <c r="B1451" s="169"/>
    </row>
    <row r="1452" spans="2:2" ht="35.1" customHeight="1">
      <c r="B1452" s="169"/>
    </row>
    <row r="1453" spans="2:2" ht="35.1" customHeight="1">
      <c r="B1453" s="169"/>
    </row>
    <row r="1454" spans="2:2" ht="35.1" customHeight="1">
      <c r="B1454" s="169"/>
    </row>
    <row r="1455" spans="2:2" ht="35.1" customHeight="1">
      <c r="B1455" s="169"/>
    </row>
    <row r="1456" spans="2:2" ht="35.1" customHeight="1">
      <c r="B1456" s="169"/>
    </row>
    <row r="1457" spans="2:2" ht="35.1" customHeight="1">
      <c r="B1457" s="169"/>
    </row>
    <row r="1458" spans="2:2" ht="35.1" customHeight="1">
      <c r="B1458" s="169"/>
    </row>
    <row r="1459" spans="2:2" ht="35.1" customHeight="1">
      <c r="B1459" s="169"/>
    </row>
    <row r="1460" spans="2:2" ht="35.1" customHeight="1">
      <c r="B1460" s="169"/>
    </row>
    <row r="1461" spans="2:2" ht="35.1" customHeight="1">
      <c r="B1461" s="169"/>
    </row>
    <row r="1462" spans="2:2" ht="35.1" customHeight="1">
      <c r="B1462" s="169"/>
    </row>
    <row r="1463" spans="2:2" ht="35.1" customHeight="1">
      <c r="B1463" s="169"/>
    </row>
    <row r="1464" spans="2:2" ht="35.1" customHeight="1">
      <c r="B1464" s="169"/>
    </row>
    <row r="1465" spans="2:2" ht="35.1" customHeight="1">
      <c r="B1465" s="169"/>
    </row>
    <row r="1466" spans="2:2" ht="35.1" customHeight="1">
      <c r="B1466" s="169"/>
    </row>
    <row r="1467" spans="2:2" ht="35.1" customHeight="1">
      <c r="B1467" s="169"/>
    </row>
    <row r="1468" spans="2:2" ht="35.1" customHeight="1">
      <c r="B1468" s="169"/>
    </row>
    <row r="1469" spans="2:2" ht="35.1" customHeight="1">
      <c r="B1469" s="169"/>
    </row>
    <row r="1470" spans="2:2" ht="35.1" customHeight="1">
      <c r="B1470" s="169"/>
    </row>
    <row r="1471" spans="2:2" ht="35.1" customHeight="1">
      <c r="B1471" s="169"/>
    </row>
    <row r="1472" spans="2:2" ht="35.1" customHeight="1">
      <c r="B1472" s="169"/>
    </row>
    <row r="1473" spans="2:2" ht="35.1" customHeight="1">
      <c r="B1473" s="169"/>
    </row>
    <row r="1474" spans="2:2" ht="35.1" customHeight="1">
      <c r="B1474" s="169"/>
    </row>
    <row r="1475" spans="2:2" ht="35.1" customHeight="1">
      <c r="B1475" s="169"/>
    </row>
    <row r="1476" spans="2:2" ht="35.1" customHeight="1">
      <c r="B1476" s="169"/>
    </row>
    <row r="1477" spans="2:2" ht="35.1" customHeight="1">
      <c r="B1477" s="169"/>
    </row>
    <row r="1478" spans="2:2" ht="35.1" customHeight="1">
      <c r="B1478" s="169"/>
    </row>
    <row r="1479" spans="2:2" ht="35.1" customHeight="1">
      <c r="B1479" s="169"/>
    </row>
    <row r="1480" spans="2:2" ht="35.1" customHeight="1">
      <c r="B1480" s="169"/>
    </row>
    <row r="1481" spans="2:2" ht="35.1" customHeight="1">
      <c r="B1481" s="169"/>
    </row>
    <row r="1482" spans="2:2" ht="35.1" customHeight="1">
      <c r="B1482" s="169"/>
    </row>
    <row r="1483" spans="2:2" ht="35.1" customHeight="1">
      <c r="B1483" s="169"/>
    </row>
    <row r="1484" spans="2:2" ht="35.1" customHeight="1">
      <c r="B1484" s="169"/>
    </row>
    <row r="1485" spans="2:2" ht="35.1" customHeight="1">
      <c r="B1485" s="169"/>
    </row>
    <row r="1486" spans="2:2" ht="35.1" customHeight="1">
      <c r="B1486" s="169"/>
    </row>
    <row r="1487" spans="2:2" ht="35.1" customHeight="1">
      <c r="B1487" s="169"/>
    </row>
    <row r="1488" spans="2:2" ht="35.1" customHeight="1">
      <c r="B1488" s="169"/>
    </row>
    <row r="1489" spans="2:2" ht="35.1" customHeight="1">
      <c r="B1489" s="169"/>
    </row>
    <row r="1490" spans="2:2" ht="35.1" customHeight="1">
      <c r="B1490" s="169"/>
    </row>
    <row r="1491" spans="2:2" ht="35.1" customHeight="1">
      <c r="B1491" s="169"/>
    </row>
    <row r="1492" spans="2:2" ht="35.1" customHeight="1">
      <c r="B1492" s="169"/>
    </row>
    <row r="1493" spans="2:2" ht="35.1" customHeight="1">
      <c r="B1493" s="169"/>
    </row>
    <row r="1494" spans="2:2" ht="35.1" customHeight="1">
      <c r="B1494" s="169"/>
    </row>
    <row r="1495" spans="2:2" ht="35.1" customHeight="1">
      <c r="B1495" s="169"/>
    </row>
    <row r="1496" spans="2:2" ht="35.1" customHeight="1">
      <c r="B1496" s="169"/>
    </row>
    <row r="1497" spans="2:2" ht="35.1" customHeight="1">
      <c r="B1497" s="169"/>
    </row>
    <row r="1498" spans="2:2" ht="35.1" customHeight="1">
      <c r="B1498" s="169"/>
    </row>
    <row r="1499" spans="2:2" ht="35.1" customHeight="1">
      <c r="B1499" s="169"/>
    </row>
    <row r="1500" spans="2:2" ht="35.1" customHeight="1">
      <c r="B1500" s="169"/>
    </row>
    <row r="1501" spans="2:2" ht="35.1" customHeight="1">
      <c r="B1501" s="169"/>
    </row>
    <row r="1502" spans="2:2" ht="35.1" customHeight="1">
      <c r="B1502" s="169"/>
    </row>
    <row r="1503" spans="2:2" ht="35.1" customHeight="1">
      <c r="B1503" s="169"/>
    </row>
    <row r="1504" spans="2:2" ht="35.1" customHeight="1">
      <c r="B1504" s="169"/>
    </row>
    <row r="1505" spans="2:2" ht="35.1" customHeight="1">
      <c r="B1505" s="169"/>
    </row>
    <row r="1506" spans="2:2" ht="35.1" customHeight="1">
      <c r="B1506" s="169"/>
    </row>
    <row r="1507" spans="2:2" ht="35.1" customHeight="1">
      <c r="B1507" s="169"/>
    </row>
    <row r="1508" spans="2:2" ht="35.1" customHeight="1">
      <c r="B1508" s="169"/>
    </row>
    <row r="1509" spans="2:2" ht="35.1" customHeight="1">
      <c r="B1509" s="169"/>
    </row>
    <row r="1510" spans="2:2" ht="35.1" customHeight="1">
      <c r="B1510" s="169"/>
    </row>
    <row r="1511" spans="2:2" ht="35.1" customHeight="1">
      <c r="B1511" s="169"/>
    </row>
    <row r="1512" spans="2:2" ht="35.1" customHeight="1">
      <c r="B1512" s="169"/>
    </row>
    <row r="1513" spans="2:2" ht="35.1" customHeight="1">
      <c r="B1513" s="169"/>
    </row>
    <row r="1514" spans="2:2" ht="35.1" customHeight="1">
      <c r="B1514" s="169"/>
    </row>
    <row r="1515" spans="2:2" ht="35.1" customHeight="1">
      <c r="B1515" s="169"/>
    </row>
    <row r="1516" spans="2:2" ht="35.1" customHeight="1">
      <c r="B1516" s="169"/>
    </row>
    <row r="1517" spans="2:2" ht="35.1" customHeight="1">
      <c r="B1517" s="169"/>
    </row>
    <row r="1518" spans="2:2" ht="35.1" customHeight="1">
      <c r="B1518" s="169"/>
    </row>
    <row r="1519" spans="2:2" ht="35.1" customHeight="1">
      <c r="B1519" s="169"/>
    </row>
    <row r="1520" spans="2:2" ht="35.1" customHeight="1">
      <c r="B1520" s="169"/>
    </row>
    <row r="1521" spans="2:2" ht="35.1" customHeight="1">
      <c r="B1521" s="169"/>
    </row>
    <row r="1522" spans="2:2" ht="35.1" customHeight="1">
      <c r="B1522" s="169"/>
    </row>
    <row r="1523" spans="2:2" ht="35.1" customHeight="1">
      <c r="B1523" s="169"/>
    </row>
    <row r="1524" spans="2:2" ht="35.1" customHeight="1">
      <c r="B1524" s="169"/>
    </row>
    <row r="1525" spans="2:2" ht="35.1" customHeight="1">
      <c r="B1525" s="169"/>
    </row>
    <row r="1526" spans="2:2" ht="35.1" customHeight="1">
      <c r="B1526" s="169"/>
    </row>
    <row r="1527" spans="2:2" ht="35.1" customHeight="1">
      <c r="B1527" s="169"/>
    </row>
    <row r="1528" spans="2:2" ht="35.1" customHeight="1">
      <c r="B1528" s="169"/>
    </row>
    <row r="1529" spans="2:2" ht="35.1" customHeight="1">
      <c r="B1529" s="169"/>
    </row>
    <row r="1530" spans="2:2" ht="35.1" customHeight="1">
      <c r="B1530" s="169"/>
    </row>
    <row r="1531" spans="2:2" ht="35.1" customHeight="1">
      <c r="B1531" s="169"/>
    </row>
    <row r="1532" spans="2:2" ht="35.1" customHeight="1">
      <c r="B1532" s="169"/>
    </row>
    <row r="1533" spans="2:2" ht="35.1" customHeight="1">
      <c r="B1533" s="169"/>
    </row>
    <row r="1534" spans="2:2" ht="35.1" customHeight="1">
      <c r="B1534" s="169"/>
    </row>
    <row r="1535" spans="2:2" ht="35.1" customHeight="1">
      <c r="B1535" s="169"/>
    </row>
    <row r="1536" spans="2:2" ht="35.1" customHeight="1">
      <c r="B1536" s="169"/>
    </row>
    <row r="1537" spans="2:2" ht="35.1" customHeight="1">
      <c r="B1537" s="169"/>
    </row>
    <row r="1538" spans="2:2" ht="35.1" customHeight="1">
      <c r="B1538" s="169"/>
    </row>
    <row r="1539" spans="2:2" ht="35.1" customHeight="1">
      <c r="B1539" s="169"/>
    </row>
    <row r="1540" spans="2:2" ht="35.1" customHeight="1">
      <c r="B1540" s="169"/>
    </row>
    <row r="1541" spans="2:2" ht="35.1" customHeight="1">
      <c r="B1541" s="169"/>
    </row>
    <row r="1542" spans="2:2" ht="35.1" customHeight="1">
      <c r="B1542" s="169"/>
    </row>
    <row r="1543" spans="2:2" ht="35.1" customHeight="1">
      <c r="B1543" s="169"/>
    </row>
    <row r="1544" spans="2:2" ht="35.1" customHeight="1">
      <c r="B1544" s="169"/>
    </row>
    <row r="1545" spans="2:2" ht="35.1" customHeight="1">
      <c r="B1545" s="169"/>
    </row>
    <row r="1546" spans="2:2" ht="35.1" customHeight="1">
      <c r="B1546" s="169"/>
    </row>
    <row r="1547" spans="2:2" ht="35.1" customHeight="1">
      <c r="B1547" s="169"/>
    </row>
    <row r="1548" spans="2:2" ht="35.1" customHeight="1">
      <c r="B1548" s="169"/>
    </row>
    <row r="1549" spans="2:2" ht="35.1" customHeight="1">
      <c r="B1549" s="169"/>
    </row>
    <row r="1550" spans="2:2" ht="35.1" customHeight="1">
      <c r="B1550" s="169"/>
    </row>
    <row r="1551" spans="2:2" ht="35.1" customHeight="1">
      <c r="B1551" s="169"/>
    </row>
    <row r="1552" spans="2:2" ht="35.1" customHeight="1">
      <c r="B1552" s="169"/>
    </row>
    <row r="1553" spans="2:2" ht="35.1" customHeight="1">
      <c r="B1553" s="169"/>
    </row>
    <row r="1554" spans="2:2" ht="35.1" customHeight="1">
      <c r="B1554" s="169"/>
    </row>
    <row r="1555" spans="2:2" ht="35.1" customHeight="1">
      <c r="B1555" s="169"/>
    </row>
    <row r="1556" spans="2:2" ht="35.1" customHeight="1">
      <c r="B1556" s="169"/>
    </row>
    <row r="1557" spans="2:2" ht="35.1" customHeight="1">
      <c r="B1557" s="169"/>
    </row>
    <row r="1558" spans="2:2" ht="35.1" customHeight="1">
      <c r="B1558" s="169"/>
    </row>
    <row r="1559" spans="2:2" ht="35.1" customHeight="1">
      <c r="B1559" s="169"/>
    </row>
    <row r="1560" spans="2:2" ht="35.1" customHeight="1">
      <c r="B1560" s="169"/>
    </row>
    <row r="1561" spans="2:2" ht="35.1" customHeight="1">
      <c r="B1561" s="169"/>
    </row>
    <row r="1562" spans="2:2" ht="35.1" customHeight="1">
      <c r="B1562" s="169"/>
    </row>
    <row r="1563" spans="2:2" ht="35.1" customHeight="1">
      <c r="B1563" s="169"/>
    </row>
    <row r="1564" spans="2:2" ht="35.1" customHeight="1">
      <c r="B1564" s="169"/>
    </row>
    <row r="1565" spans="2:2" ht="35.1" customHeight="1">
      <c r="B1565" s="169"/>
    </row>
    <row r="1566" spans="2:2" ht="35.1" customHeight="1">
      <c r="B1566" s="169"/>
    </row>
    <row r="1567" spans="2:2" ht="35.1" customHeight="1">
      <c r="B1567" s="169"/>
    </row>
    <row r="1568" spans="2:2" ht="35.1" customHeight="1">
      <c r="B1568" s="169"/>
    </row>
    <row r="1569" spans="2:2" ht="35.1" customHeight="1">
      <c r="B1569" s="169"/>
    </row>
    <row r="1570" spans="2:2" ht="35.1" customHeight="1">
      <c r="B1570" s="169"/>
    </row>
    <row r="1571" spans="2:2" ht="35.1" customHeight="1">
      <c r="B1571" s="169"/>
    </row>
    <row r="1572" spans="2:2" ht="35.1" customHeight="1">
      <c r="B1572" s="169"/>
    </row>
    <row r="1573" spans="2:2" ht="35.1" customHeight="1">
      <c r="B1573" s="169"/>
    </row>
    <row r="1574" spans="2:2" ht="35.1" customHeight="1">
      <c r="B1574" s="169"/>
    </row>
    <row r="1575" spans="2:2" ht="35.1" customHeight="1">
      <c r="B1575" s="169"/>
    </row>
    <row r="1576" spans="2:2" ht="35.1" customHeight="1">
      <c r="B1576" s="169"/>
    </row>
    <row r="1577" spans="2:2" ht="35.1" customHeight="1">
      <c r="B1577" s="169"/>
    </row>
    <row r="1578" spans="2:2" ht="35.1" customHeight="1">
      <c r="B1578" s="169"/>
    </row>
    <row r="1579" spans="2:2" ht="35.1" customHeight="1">
      <c r="B1579" s="169"/>
    </row>
    <row r="1580" spans="2:2" ht="35.1" customHeight="1">
      <c r="B1580" s="169"/>
    </row>
    <row r="1581" spans="2:2" ht="35.1" customHeight="1">
      <c r="B1581" s="169"/>
    </row>
    <row r="1582" spans="2:2" ht="35.1" customHeight="1">
      <c r="B1582" s="169"/>
    </row>
    <row r="1583" spans="2:2" ht="35.1" customHeight="1">
      <c r="B1583" s="169"/>
    </row>
    <row r="1584" spans="2:2" ht="35.1" customHeight="1">
      <c r="B1584" s="169"/>
    </row>
    <row r="1585" spans="2:2" ht="35.1" customHeight="1">
      <c r="B1585" s="169"/>
    </row>
    <row r="1586" spans="2:2" ht="35.1" customHeight="1">
      <c r="B1586" s="169"/>
    </row>
    <row r="1587" spans="2:2" ht="35.1" customHeight="1">
      <c r="B1587" s="169"/>
    </row>
    <row r="1588" spans="2:2" ht="35.1" customHeight="1">
      <c r="B1588" s="169"/>
    </row>
    <row r="1589" spans="2:2" ht="35.1" customHeight="1">
      <c r="B1589" s="169"/>
    </row>
    <row r="1590" spans="2:2" ht="35.1" customHeight="1">
      <c r="B1590" s="169"/>
    </row>
    <row r="1591" spans="2:2" ht="35.1" customHeight="1">
      <c r="B1591" s="169"/>
    </row>
    <row r="1592" spans="2:2" ht="35.1" customHeight="1">
      <c r="B1592" s="169"/>
    </row>
    <row r="1593" spans="2:2" ht="35.1" customHeight="1">
      <c r="B1593" s="169"/>
    </row>
    <row r="1594" spans="2:2" ht="35.1" customHeight="1">
      <c r="B1594" s="169"/>
    </row>
    <row r="1595" spans="2:2" ht="35.1" customHeight="1">
      <c r="B1595" s="169"/>
    </row>
    <row r="1596" spans="2:2" ht="35.1" customHeight="1">
      <c r="B1596" s="169"/>
    </row>
    <row r="1597" spans="2:2" ht="35.1" customHeight="1">
      <c r="B1597" s="169"/>
    </row>
    <row r="1598" spans="2:2" ht="35.1" customHeight="1">
      <c r="B1598" s="169"/>
    </row>
    <row r="1599" spans="2:2" ht="35.1" customHeight="1">
      <c r="B1599" s="169"/>
    </row>
    <row r="1600" spans="2:2" ht="35.1" customHeight="1">
      <c r="B1600" s="169"/>
    </row>
    <row r="1601" spans="2:2" ht="35.1" customHeight="1">
      <c r="B1601" s="169"/>
    </row>
    <row r="1602" spans="2:2" ht="35.1" customHeight="1">
      <c r="B1602" s="169"/>
    </row>
    <row r="1603" spans="2:2" ht="35.1" customHeight="1">
      <c r="B1603" s="169"/>
    </row>
    <row r="1604" spans="2:2" ht="35.1" customHeight="1">
      <c r="B1604" s="169"/>
    </row>
    <row r="1605" spans="2:2" ht="35.1" customHeight="1">
      <c r="B1605" s="169"/>
    </row>
    <row r="1606" spans="2:2" ht="35.1" customHeight="1">
      <c r="B1606" s="169"/>
    </row>
    <row r="1607" spans="2:2" ht="35.1" customHeight="1">
      <c r="B1607" s="169"/>
    </row>
    <row r="1608" spans="2:2" ht="35.1" customHeight="1">
      <c r="B1608" s="169"/>
    </row>
    <row r="1609" spans="2:2" ht="35.1" customHeight="1">
      <c r="B1609" s="169"/>
    </row>
    <row r="1610" spans="2:2" ht="35.1" customHeight="1">
      <c r="B1610" s="169"/>
    </row>
    <row r="1611" spans="2:2" ht="35.1" customHeight="1">
      <c r="B1611" s="169"/>
    </row>
    <row r="1612" spans="2:2" ht="35.1" customHeight="1">
      <c r="B1612" s="169"/>
    </row>
    <row r="1613" spans="2:2" ht="35.1" customHeight="1">
      <c r="B1613" s="169"/>
    </row>
    <row r="1614" spans="2:2" ht="35.1" customHeight="1">
      <c r="B1614" s="169"/>
    </row>
    <row r="1615" spans="2:2" ht="35.1" customHeight="1">
      <c r="B1615" s="169"/>
    </row>
    <row r="1616" spans="2:2" ht="35.1" customHeight="1">
      <c r="B1616" s="169"/>
    </row>
    <row r="1617" spans="2:2" ht="35.1" customHeight="1">
      <c r="B1617" s="169"/>
    </row>
    <row r="1618" spans="2:2" ht="35.1" customHeight="1">
      <c r="B1618" s="169"/>
    </row>
    <row r="1619" spans="2:2" ht="35.1" customHeight="1">
      <c r="B1619" s="169"/>
    </row>
    <row r="1620" spans="2:2" ht="35.1" customHeight="1">
      <c r="B1620" s="169"/>
    </row>
    <row r="1621" spans="2:2" ht="35.1" customHeight="1">
      <c r="B1621" s="169"/>
    </row>
    <row r="1622" spans="2:2" ht="35.1" customHeight="1">
      <c r="B1622" s="169"/>
    </row>
    <row r="1623" spans="2:2" ht="35.1" customHeight="1">
      <c r="B1623" s="169"/>
    </row>
    <row r="1624" spans="2:2" ht="35.1" customHeight="1">
      <c r="B1624" s="169"/>
    </row>
    <row r="1625" spans="2:2" ht="35.1" customHeight="1">
      <c r="B1625" s="169"/>
    </row>
    <row r="1626" spans="2:2" ht="35.1" customHeight="1">
      <c r="B1626" s="169"/>
    </row>
    <row r="1627" spans="2:2" ht="35.1" customHeight="1">
      <c r="B1627" s="169"/>
    </row>
    <row r="1628" spans="2:2" ht="35.1" customHeight="1">
      <c r="B1628" s="169"/>
    </row>
    <row r="1629" spans="2:2" ht="35.1" customHeight="1">
      <c r="B1629" s="169"/>
    </row>
    <row r="1630" spans="2:2" ht="35.1" customHeight="1">
      <c r="B1630" s="169"/>
    </row>
    <row r="1631" spans="2:2" ht="35.1" customHeight="1">
      <c r="B1631" s="169"/>
    </row>
    <row r="1632" spans="2:2" ht="35.1" customHeight="1">
      <c r="B1632" s="169"/>
    </row>
    <row r="1633" spans="2:2" ht="35.1" customHeight="1">
      <c r="B1633" s="169"/>
    </row>
    <row r="1634" spans="2:2" ht="35.1" customHeight="1">
      <c r="B1634" s="169"/>
    </row>
    <row r="1635" spans="2:2" ht="35.1" customHeight="1">
      <c r="B1635" s="169"/>
    </row>
    <row r="1636" spans="2:2" ht="35.1" customHeight="1">
      <c r="B1636" s="169"/>
    </row>
    <row r="1637" spans="2:2" ht="35.1" customHeight="1">
      <c r="B1637" s="169"/>
    </row>
    <row r="1638" spans="2:2" ht="35.1" customHeight="1">
      <c r="B1638" s="169"/>
    </row>
    <row r="1639" spans="2:2" ht="35.1" customHeight="1">
      <c r="B1639" s="169"/>
    </row>
    <row r="1640" spans="2:2" ht="35.1" customHeight="1">
      <c r="B1640" s="169"/>
    </row>
    <row r="1641" spans="2:2" ht="35.1" customHeight="1">
      <c r="B1641" s="169"/>
    </row>
    <row r="1642" spans="2:2" ht="35.1" customHeight="1">
      <c r="B1642" s="169"/>
    </row>
    <row r="1643" spans="2:2" ht="35.1" customHeight="1">
      <c r="B1643" s="169"/>
    </row>
    <row r="1644" spans="2:2" ht="35.1" customHeight="1">
      <c r="B1644" s="169"/>
    </row>
    <row r="1645" spans="2:2" ht="35.1" customHeight="1">
      <c r="B1645" s="169"/>
    </row>
    <row r="1646" spans="2:2" ht="35.1" customHeight="1">
      <c r="B1646" s="169"/>
    </row>
    <row r="1647" spans="2:2" ht="35.1" customHeight="1">
      <c r="B1647" s="169"/>
    </row>
    <row r="1648" spans="2:2" ht="35.1" customHeight="1">
      <c r="B1648" s="169"/>
    </row>
    <row r="1649" spans="2:2" ht="35.1" customHeight="1">
      <c r="B1649" s="169"/>
    </row>
    <row r="1650" spans="2:2" ht="35.1" customHeight="1">
      <c r="B1650" s="169"/>
    </row>
    <row r="1651" spans="2:2" ht="35.1" customHeight="1">
      <c r="B1651" s="169"/>
    </row>
    <row r="1652" spans="2:2" ht="35.1" customHeight="1">
      <c r="B1652" s="169"/>
    </row>
    <row r="1653" spans="2:2" ht="35.1" customHeight="1">
      <c r="B1653" s="169"/>
    </row>
    <row r="1654" spans="2:2" ht="35.1" customHeight="1">
      <c r="B1654" s="169"/>
    </row>
    <row r="1655" spans="2:2" ht="35.1" customHeight="1">
      <c r="B1655" s="169"/>
    </row>
    <row r="1656" spans="2:2" ht="35.1" customHeight="1">
      <c r="B1656" s="169"/>
    </row>
    <row r="1657" spans="2:2" ht="35.1" customHeight="1">
      <c r="B1657" s="169"/>
    </row>
    <row r="1658" spans="2:2" ht="35.1" customHeight="1">
      <c r="B1658" s="169"/>
    </row>
    <row r="1659" spans="2:2" ht="35.1" customHeight="1">
      <c r="B1659" s="169"/>
    </row>
    <row r="1660" spans="2:2" ht="35.1" customHeight="1">
      <c r="B1660" s="169"/>
    </row>
    <row r="1661" spans="2:2" ht="35.1" customHeight="1">
      <c r="B1661" s="169"/>
    </row>
    <row r="1662" spans="2:2" ht="35.1" customHeight="1">
      <c r="B1662" s="169"/>
    </row>
    <row r="1663" spans="2:2" ht="35.1" customHeight="1">
      <c r="B1663" s="169"/>
    </row>
    <row r="1664" spans="2:2" ht="35.1" customHeight="1">
      <c r="B1664" s="169"/>
    </row>
    <row r="1665" spans="2:2" ht="35.1" customHeight="1">
      <c r="B1665" s="169"/>
    </row>
    <row r="1666" spans="2:2" ht="35.1" customHeight="1">
      <c r="B1666" s="169"/>
    </row>
    <row r="1667" spans="2:2" ht="35.1" customHeight="1">
      <c r="B1667" s="169"/>
    </row>
    <row r="1668" spans="2:2" ht="35.1" customHeight="1">
      <c r="B1668" s="169"/>
    </row>
    <row r="1669" spans="2:2" ht="35.1" customHeight="1">
      <c r="B1669" s="169"/>
    </row>
    <row r="1670" spans="2:2" ht="35.1" customHeight="1">
      <c r="B1670" s="169"/>
    </row>
    <row r="1671" spans="2:2" ht="35.1" customHeight="1">
      <c r="B1671" s="169"/>
    </row>
    <row r="1672" spans="2:2" ht="35.1" customHeight="1">
      <c r="B1672" s="169"/>
    </row>
    <row r="1673" spans="2:2" ht="35.1" customHeight="1">
      <c r="B1673" s="169"/>
    </row>
    <row r="1674" spans="2:2" ht="35.1" customHeight="1">
      <c r="B1674" s="169"/>
    </row>
    <row r="1675" spans="2:2" ht="35.1" customHeight="1">
      <c r="B1675" s="169"/>
    </row>
    <row r="1676" spans="2:2" ht="35.1" customHeight="1">
      <c r="B1676" s="169"/>
    </row>
    <row r="1677" spans="2:2" ht="35.1" customHeight="1">
      <c r="B1677" s="169"/>
    </row>
    <row r="1678" spans="2:2" ht="35.1" customHeight="1">
      <c r="B1678" s="169"/>
    </row>
    <row r="1679" spans="2:2" ht="35.1" customHeight="1">
      <c r="B1679" s="169"/>
    </row>
    <row r="1680" spans="2:2" ht="35.1" customHeight="1">
      <c r="B1680" s="169"/>
    </row>
    <row r="1681" spans="2:2" ht="35.1" customHeight="1">
      <c r="B1681" s="169"/>
    </row>
    <row r="1682" spans="2:2" ht="35.1" customHeight="1">
      <c r="B1682" s="169"/>
    </row>
    <row r="1683" spans="2:2" ht="35.1" customHeight="1">
      <c r="B1683" s="169"/>
    </row>
    <row r="1684" spans="2:2" ht="35.1" customHeight="1">
      <c r="B1684" s="169"/>
    </row>
    <row r="1685" spans="2:2" ht="35.1" customHeight="1">
      <c r="B1685" s="169"/>
    </row>
    <row r="1686" spans="2:2" ht="35.1" customHeight="1">
      <c r="B1686" s="169"/>
    </row>
    <row r="1687" spans="2:2" ht="35.1" customHeight="1">
      <c r="B1687" s="169"/>
    </row>
    <row r="1688" spans="2:2" ht="35.1" customHeight="1">
      <c r="B1688" s="169"/>
    </row>
    <row r="1689" spans="2:2" ht="35.1" customHeight="1">
      <c r="B1689" s="169"/>
    </row>
    <row r="1690" spans="2:2" ht="35.1" customHeight="1">
      <c r="B1690" s="169"/>
    </row>
    <row r="1691" spans="2:2" ht="35.1" customHeight="1">
      <c r="B1691" s="169"/>
    </row>
    <row r="1692" spans="2:2" ht="35.1" customHeight="1">
      <c r="B1692" s="169"/>
    </row>
    <row r="1693" spans="2:2" ht="35.1" customHeight="1">
      <c r="B1693" s="169"/>
    </row>
    <row r="1694" spans="2:2" ht="35.1" customHeight="1">
      <c r="B1694" s="169"/>
    </row>
    <row r="1695" spans="2:2" ht="35.1" customHeight="1">
      <c r="B1695" s="169"/>
    </row>
    <row r="1696" spans="2:2" ht="35.1" customHeight="1">
      <c r="B1696" s="169"/>
    </row>
    <row r="1697" spans="2:2" ht="35.1" customHeight="1">
      <c r="B1697" s="169"/>
    </row>
    <row r="1698" spans="2:2" ht="35.1" customHeight="1">
      <c r="B1698" s="169"/>
    </row>
    <row r="1699" spans="2:2" ht="35.1" customHeight="1">
      <c r="B1699" s="169"/>
    </row>
    <row r="1700" spans="2:2" ht="35.1" customHeight="1">
      <c r="B1700" s="169"/>
    </row>
    <row r="1701" spans="2:2" ht="35.1" customHeight="1">
      <c r="B1701" s="169"/>
    </row>
    <row r="1702" spans="2:2" ht="35.1" customHeight="1">
      <c r="B1702" s="169"/>
    </row>
    <row r="1703" spans="2:2" ht="35.1" customHeight="1">
      <c r="B1703" s="169"/>
    </row>
    <row r="1704" spans="2:2" ht="35.1" customHeight="1">
      <c r="B1704" s="169"/>
    </row>
    <row r="1705" spans="2:2" ht="35.1" customHeight="1">
      <c r="B1705" s="169"/>
    </row>
    <row r="1706" spans="2:2" ht="35.1" customHeight="1">
      <c r="B1706" s="169"/>
    </row>
    <row r="1707" spans="2:2" ht="35.1" customHeight="1">
      <c r="B1707" s="169"/>
    </row>
    <row r="1708" spans="2:2" ht="35.1" customHeight="1">
      <c r="B1708" s="169"/>
    </row>
    <row r="1709" spans="2:2" ht="35.1" customHeight="1">
      <c r="B1709" s="169"/>
    </row>
    <row r="1710" spans="2:2" ht="35.1" customHeight="1">
      <c r="B1710" s="169"/>
    </row>
    <row r="1711" spans="2:2" ht="35.1" customHeight="1">
      <c r="B1711" s="169"/>
    </row>
    <row r="1712" spans="2:2" ht="35.1" customHeight="1">
      <c r="B1712" s="169"/>
    </row>
    <row r="1713" spans="2:2" ht="35.1" customHeight="1">
      <c r="B1713" s="169"/>
    </row>
    <row r="1714" spans="2:2" ht="35.1" customHeight="1">
      <c r="B1714" s="169"/>
    </row>
    <row r="1715" spans="2:2" ht="35.1" customHeight="1">
      <c r="B1715" s="169"/>
    </row>
    <row r="1716" spans="2:2" ht="35.1" customHeight="1">
      <c r="B1716" s="169"/>
    </row>
    <row r="1717" spans="2:2" ht="35.1" customHeight="1">
      <c r="B1717" s="169"/>
    </row>
    <row r="1718" spans="2:2" ht="35.1" customHeight="1">
      <c r="B1718" s="169"/>
    </row>
    <row r="1719" spans="2:2" ht="35.1" customHeight="1">
      <c r="B1719" s="169"/>
    </row>
    <row r="1720" spans="2:2" ht="35.1" customHeight="1">
      <c r="B1720" s="169"/>
    </row>
    <row r="1721" spans="2:2" ht="35.1" customHeight="1">
      <c r="B1721" s="169"/>
    </row>
    <row r="1722" spans="2:2" ht="35.1" customHeight="1">
      <c r="B1722" s="169"/>
    </row>
    <row r="1723" spans="2:2" ht="35.1" customHeight="1">
      <c r="B1723" s="169"/>
    </row>
    <row r="1724" spans="2:2" ht="35.1" customHeight="1">
      <c r="B1724" s="169"/>
    </row>
    <row r="1725" spans="2:2" ht="35.1" customHeight="1">
      <c r="B1725" s="169"/>
    </row>
    <row r="1726" spans="2:2" ht="35.1" customHeight="1">
      <c r="B1726" s="169"/>
    </row>
    <row r="1727" spans="2:2" ht="35.1" customHeight="1">
      <c r="B1727" s="169"/>
    </row>
    <row r="1728" spans="2:2" ht="35.1" customHeight="1">
      <c r="B1728" s="169"/>
    </row>
    <row r="1729" spans="2:2" ht="35.1" customHeight="1">
      <c r="B1729" s="169"/>
    </row>
    <row r="1730" spans="2:2" ht="35.1" customHeight="1">
      <c r="B1730" s="169"/>
    </row>
    <row r="1731" spans="2:2" ht="35.1" customHeight="1">
      <c r="B1731" s="169"/>
    </row>
    <row r="1732" spans="2:2" ht="35.1" customHeight="1">
      <c r="B1732" s="169"/>
    </row>
    <row r="1733" spans="2:2" ht="35.1" customHeight="1">
      <c r="B1733" s="169"/>
    </row>
    <row r="1734" spans="2:2" ht="35.1" customHeight="1">
      <c r="B1734" s="169"/>
    </row>
    <row r="1735" spans="2:2" ht="35.1" customHeight="1">
      <c r="B1735" s="169"/>
    </row>
    <row r="1736" spans="2:2" ht="35.1" customHeight="1">
      <c r="B1736" s="169"/>
    </row>
    <row r="1737" spans="2:2" ht="35.1" customHeight="1">
      <c r="B1737" s="169"/>
    </row>
    <row r="1738" spans="2:2" ht="35.1" customHeight="1">
      <c r="B1738" s="169"/>
    </row>
    <row r="1739" spans="2:2" ht="35.1" customHeight="1">
      <c r="B1739" s="169"/>
    </row>
    <row r="1740" spans="2:2" ht="35.1" customHeight="1">
      <c r="B1740" s="169"/>
    </row>
    <row r="1741" spans="2:2" ht="35.1" customHeight="1">
      <c r="B1741" s="169"/>
    </row>
    <row r="1742" spans="2:2" ht="35.1" customHeight="1">
      <c r="B1742" s="169"/>
    </row>
    <row r="1743" spans="2:2" ht="35.1" customHeight="1">
      <c r="B1743" s="169"/>
    </row>
    <row r="1744" spans="2:2" ht="35.1" customHeight="1">
      <c r="B1744" s="169"/>
    </row>
    <row r="1745" spans="2:2" ht="35.1" customHeight="1">
      <c r="B1745" s="169"/>
    </row>
    <row r="1746" spans="2:2" ht="35.1" customHeight="1">
      <c r="B1746" s="169"/>
    </row>
    <row r="1747" spans="2:2" ht="35.1" customHeight="1">
      <c r="B1747" s="169"/>
    </row>
    <row r="1748" spans="2:2" ht="35.1" customHeight="1">
      <c r="B1748" s="169"/>
    </row>
    <row r="1749" spans="2:2" ht="35.1" customHeight="1">
      <c r="B1749" s="169"/>
    </row>
    <row r="1750" spans="2:2" ht="35.1" customHeight="1">
      <c r="B1750" s="169"/>
    </row>
    <row r="1751" spans="2:2" ht="35.1" customHeight="1">
      <c r="B1751" s="169"/>
    </row>
    <row r="1752" spans="2:2" ht="35.1" customHeight="1">
      <c r="B1752" s="169"/>
    </row>
    <row r="1753" spans="2:2" ht="35.1" customHeight="1">
      <c r="B1753" s="169"/>
    </row>
    <row r="1754" spans="2:2" ht="35.1" customHeight="1">
      <c r="B1754" s="169"/>
    </row>
    <row r="1755" spans="2:2" ht="35.1" customHeight="1">
      <c r="B1755" s="169"/>
    </row>
    <row r="1756" spans="2:2" ht="35.1" customHeight="1">
      <c r="B1756" s="169"/>
    </row>
    <row r="1757" spans="2:2" ht="35.1" customHeight="1">
      <c r="B1757" s="169"/>
    </row>
    <row r="1758" spans="2:2" ht="35.1" customHeight="1">
      <c r="B1758" s="169"/>
    </row>
    <row r="1759" spans="2:2" ht="35.1" customHeight="1">
      <c r="B1759" s="169"/>
    </row>
    <row r="1760" spans="2:2" ht="35.1" customHeight="1">
      <c r="B1760" s="169"/>
    </row>
    <row r="1761" spans="2:2" ht="35.1" customHeight="1">
      <c r="B1761" s="169"/>
    </row>
    <row r="1762" spans="2:2" ht="35.1" customHeight="1">
      <c r="B1762" s="169"/>
    </row>
    <row r="1763" spans="2:2" ht="35.1" customHeight="1">
      <c r="B1763" s="169"/>
    </row>
    <row r="1764" spans="2:2" ht="35.1" customHeight="1">
      <c r="B1764" s="169"/>
    </row>
    <row r="1765" spans="2:2" ht="35.1" customHeight="1">
      <c r="B1765" s="169"/>
    </row>
    <row r="1766" spans="2:2" ht="35.1" customHeight="1">
      <c r="B1766" s="169"/>
    </row>
    <row r="1767" spans="2:2" ht="35.1" customHeight="1">
      <c r="B1767" s="169"/>
    </row>
    <row r="1768" spans="2:2" ht="35.1" customHeight="1">
      <c r="B1768" s="169"/>
    </row>
    <row r="1769" spans="2:2" ht="35.1" customHeight="1">
      <c r="B1769" s="169"/>
    </row>
    <row r="1770" spans="2:2" ht="35.1" customHeight="1">
      <c r="B1770" s="169"/>
    </row>
    <row r="1771" spans="2:2" ht="35.1" customHeight="1">
      <c r="B1771" s="169"/>
    </row>
    <row r="1772" spans="2:2" ht="35.1" customHeight="1">
      <c r="B1772" s="169"/>
    </row>
    <row r="1773" spans="2:2" ht="35.1" customHeight="1">
      <c r="B1773" s="169"/>
    </row>
    <row r="1774" spans="2:2" ht="35.1" customHeight="1">
      <c r="B1774" s="169"/>
    </row>
    <row r="1775" spans="2:2" ht="35.1" customHeight="1">
      <c r="B1775" s="169"/>
    </row>
    <row r="1776" spans="2:2" ht="35.1" customHeight="1">
      <c r="B1776" s="169"/>
    </row>
    <row r="1777" spans="2:2" ht="35.1" customHeight="1">
      <c r="B1777" s="169"/>
    </row>
    <row r="1778" spans="2:2" ht="35.1" customHeight="1">
      <c r="B1778" s="169"/>
    </row>
    <row r="1779" spans="2:2" ht="35.1" customHeight="1">
      <c r="B1779" s="169"/>
    </row>
    <row r="1780" spans="2:2" ht="35.1" customHeight="1">
      <c r="B1780" s="169"/>
    </row>
    <row r="1781" spans="2:2" ht="35.1" customHeight="1">
      <c r="B1781" s="169"/>
    </row>
    <row r="1782" spans="2:2" ht="35.1" customHeight="1">
      <c r="B1782" s="169"/>
    </row>
    <row r="1783" spans="2:2" ht="35.1" customHeight="1">
      <c r="B1783" s="169"/>
    </row>
    <row r="1784" spans="2:2" ht="35.1" customHeight="1">
      <c r="B1784" s="169"/>
    </row>
    <row r="1785" spans="2:2" ht="35.1" customHeight="1">
      <c r="B1785" s="169"/>
    </row>
    <row r="1786" spans="2:2" ht="35.1" customHeight="1">
      <c r="B1786" s="169"/>
    </row>
    <row r="1787" spans="2:2" ht="35.1" customHeight="1">
      <c r="B1787" s="169"/>
    </row>
    <row r="1788" spans="2:2" ht="35.1" customHeight="1">
      <c r="B1788" s="169"/>
    </row>
    <row r="1789" spans="2:2" ht="35.1" customHeight="1">
      <c r="B1789" s="169"/>
    </row>
    <row r="1790" spans="2:2" ht="35.1" customHeight="1">
      <c r="B1790" s="169"/>
    </row>
    <row r="1791" spans="2:2" ht="35.1" customHeight="1">
      <c r="B1791" s="169"/>
    </row>
    <row r="1792" spans="2:2" ht="35.1" customHeight="1">
      <c r="B1792" s="169"/>
    </row>
    <row r="1793" spans="2:2" ht="35.1" customHeight="1">
      <c r="B1793" s="169"/>
    </row>
    <row r="1794" spans="2:2" ht="35.1" customHeight="1">
      <c r="B1794" s="169"/>
    </row>
    <row r="1795" spans="2:2" ht="35.1" customHeight="1">
      <c r="B1795" s="169"/>
    </row>
    <row r="1796" spans="2:2" ht="35.1" customHeight="1">
      <c r="B1796" s="169"/>
    </row>
    <row r="1797" spans="2:2" ht="35.1" customHeight="1">
      <c r="B1797" s="169"/>
    </row>
    <row r="1798" spans="2:2" ht="35.1" customHeight="1">
      <c r="B1798" s="169"/>
    </row>
    <row r="1799" spans="2:2" ht="35.1" customHeight="1">
      <c r="B1799" s="169"/>
    </row>
    <row r="1800" spans="2:2" ht="35.1" customHeight="1">
      <c r="B1800" s="169"/>
    </row>
    <row r="1801" spans="2:2" ht="35.1" customHeight="1">
      <c r="B1801" s="169"/>
    </row>
    <row r="1802" spans="2:2" ht="35.1" customHeight="1">
      <c r="B1802" s="169"/>
    </row>
    <row r="1803" spans="2:2" ht="35.1" customHeight="1">
      <c r="B1803" s="169"/>
    </row>
    <row r="1804" spans="2:2" ht="35.1" customHeight="1">
      <c r="B1804" s="169"/>
    </row>
    <row r="1805" spans="2:2" ht="35.1" customHeight="1">
      <c r="B1805" s="169"/>
    </row>
    <row r="1806" spans="2:2" ht="35.1" customHeight="1">
      <c r="B1806" s="169"/>
    </row>
    <row r="1807" spans="2:2" ht="35.1" customHeight="1">
      <c r="B1807" s="169"/>
    </row>
    <row r="1808" spans="2:2" ht="35.1" customHeight="1">
      <c r="B1808" s="169"/>
    </row>
    <row r="1809" spans="2:2" ht="35.1" customHeight="1">
      <c r="B1809" s="169"/>
    </row>
    <row r="1810" spans="2:2" ht="35.1" customHeight="1">
      <c r="B1810" s="169"/>
    </row>
    <row r="1811" spans="2:2" ht="35.1" customHeight="1">
      <c r="B1811" s="169"/>
    </row>
    <row r="1812" spans="2:2" ht="35.1" customHeight="1">
      <c r="B1812" s="169"/>
    </row>
    <row r="1813" spans="2:2" ht="35.1" customHeight="1">
      <c r="B1813" s="169"/>
    </row>
    <row r="1814" spans="2:2" ht="35.1" customHeight="1">
      <c r="B1814" s="169"/>
    </row>
    <row r="1815" spans="2:2" ht="35.1" customHeight="1">
      <c r="B1815" s="169"/>
    </row>
    <row r="1816" spans="2:2" ht="35.1" customHeight="1">
      <c r="B1816" s="169"/>
    </row>
    <row r="1817" spans="2:2" ht="35.1" customHeight="1">
      <c r="B1817" s="169"/>
    </row>
    <row r="1818" spans="2:2" ht="35.1" customHeight="1">
      <c r="B1818" s="169"/>
    </row>
    <row r="1819" spans="2:2" ht="35.1" customHeight="1">
      <c r="B1819" s="169"/>
    </row>
    <row r="1820" spans="2:2" ht="35.1" customHeight="1">
      <c r="B1820" s="169"/>
    </row>
    <row r="1821" spans="2:2" ht="35.1" customHeight="1">
      <c r="B1821" s="169"/>
    </row>
    <row r="1822" spans="2:2" ht="35.1" customHeight="1">
      <c r="B1822" s="169"/>
    </row>
    <row r="1823" spans="2:2" ht="35.1" customHeight="1">
      <c r="B1823" s="169"/>
    </row>
    <row r="1824" spans="2:2" ht="35.1" customHeight="1">
      <c r="B1824" s="169"/>
    </row>
    <row r="1825" spans="2:2" ht="35.1" customHeight="1">
      <c r="B1825" s="169"/>
    </row>
    <row r="1826" spans="2:2" ht="35.1" customHeight="1">
      <c r="B1826" s="169"/>
    </row>
    <row r="1827" spans="2:2" ht="35.1" customHeight="1">
      <c r="B1827" s="169"/>
    </row>
    <row r="1828" spans="2:2" ht="35.1" customHeight="1">
      <c r="B1828" s="169"/>
    </row>
    <row r="1829" spans="2:2" ht="35.1" customHeight="1">
      <c r="B1829" s="169"/>
    </row>
    <row r="1830" spans="2:2" ht="35.1" customHeight="1">
      <c r="B1830" s="169"/>
    </row>
    <row r="1831" spans="2:2" ht="35.1" customHeight="1">
      <c r="B1831" s="169"/>
    </row>
    <row r="1832" spans="2:2" ht="35.1" customHeight="1">
      <c r="B1832" s="169"/>
    </row>
    <row r="1833" spans="2:2" ht="35.1" customHeight="1">
      <c r="B1833" s="169"/>
    </row>
    <row r="1834" spans="2:2" ht="35.1" customHeight="1">
      <c r="B1834" s="169"/>
    </row>
    <row r="1835" spans="2:2" ht="35.1" customHeight="1">
      <c r="B1835" s="169"/>
    </row>
    <row r="1836" spans="2:2" ht="35.1" customHeight="1">
      <c r="B1836" s="169"/>
    </row>
    <row r="1837" spans="2:2" ht="35.1" customHeight="1">
      <c r="B1837" s="169"/>
    </row>
    <row r="1838" spans="2:2" ht="35.1" customHeight="1">
      <c r="B1838" s="169"/>
    </row>
    <row r="1839" spans="2:2" ht="35.1" customHeight="1">
      <c r="B1839" s="169"/>
    </row>
    <row r="1840" spans="2:2" ht="35.1" customHeight="1">
      <c r="B1840" s="169"/>
    </row>
    <row r="1841" spans="2:2" ht="35.1" customHeight="1">
      <c r="B1841" s="169"/>
    </row>
    <row r="1842" spans="2:2" ht="35.1" customHeight="1">
      <c r="B1842" s="169"/>
    </row>
    <row r="1843" spans="2:2" ht="35.1" customHeight="1">
      <c r="B1843" s="169"/>
    </row>
    <row r="1844" spans="2:2" ht="35.1" customHeight="1">
      <c r="B1844" s="169"/>
    </row>
    <row r="1845" spans="2:2" ht="35.1" customHeight="1">
      <c r="B1845" s="169"/>
    </row>
    <row r="1846" spans="2:2" ht="35.1" customHeight="1">
      <c r="B1846" s="169"/>
    </row>
    <row r="1847" spans="2:2" ht="35.1" customHeight="1">
      <c r="B1847" s="169"/>
    </row>
    <row r="1848" spans="2:2" ht="35.1" customHeight="1">
      <c r="B1848" s="169"/>
    </row>
    <row r="1849" spans="2:2" ht="35.1" customHeight="1">
      <c r="B1849" s="169"/>
    </row>
    <row r="1850" spans="2:2" ht="35.1" customHeight="1">
      <c r="B1850" s="169"/>
    </row>
    <row r="1851" spans="2:2" ht="35.1" customHeight="1">
      <c r="B1851" s="169"/>
    </row>
    <row r="1852" spans="2:2" ht="35.1" customHeight="1">
      <c r="B1852" s="169"/>
    </row>
    <row r="1853" spans="2:2" ht="35.1" customHeight="1">
      <c r="B1853" s="169"/>
    </row>
    <row r="1854" spans="2:2" ht="35.1" customHeight="1">
      <c r="B1854" s="169"/>
    </row>
    <row r="1855" spans="2:2" ht="35.1" customHeight="1">
      <c r="B1855" s="169"/>
    </row>
    <row r="1856" spans="2:2" ht="35.1" customHeight="1">
      <c r="B1856" s="169"/>
    </row>
    <row r="1857" spans="2:2" ht="35.1" customHeight="1">
      <c r="B1857" s="169"/>
    </row>
    <row r="1858" spans="2:2" ht="35.1" customHeight="1">
      <c r="B1858" s="169"/>
    </row>
    <row r="1859" spans="2:2" ht="35.1" customHeight="1">
      <c r="B1859" s="169"/>
    </row>
    <row r="1860" spans="2:2" ht="35.1" customHeight="1">
      <c r="B1860" s="169"/>
    </row>
    <row r="1861" spans="2:2" ht="35.1" customHeight="1">
      <c r="B1861" s="169"/>
    </row>
    <row r="1862" spans="2:2" ht="35.1" customHeight="1">
      <c r="B1862" s="169"/>
    </row>
    <row r="1863" spans="2:2" ht="35.1" customHeight="1">
      <c r="B1863" s="169"/>
    </row>
    <row r="1864" spans="2:2" ht="35.1" customHeight="1">
      <c r="B1864" s="169"/>
    </row>
    <row r="1865" spans="2:2" ht="35.1" customHeight="1">
      <c r="B1865" s="169"/>
    </row>
    <row r="1866" spans="2:2" ht="35.1" customHeight="1">
      <c r="B1866" s="169"/>
    </row>
    <row r="1867" spans="2:2" ht="35.1" customHeight="1">
      <c r="B1867" s="169"/>
    </row>
    <row r="1868" spans="2:2" ht="35.1" customHeight="1">
      <c r="B1868" s="169"/>
    </row>
    <row r="1869" spans="2:2" ht="35.1" customHeight="1">
      <c r="B1869" s="169"/>
    </row>
    <row r="1870" spans="2:2" ht="35.1" customHeight="1">
      <c r="B1870" s="169"/>
    </row>
    <row r="1871" spans="2:2" ht="35.1" customHeight="1">
      <c r="B1871" s="169"/>
    </row>
    <row r="1872" spans="2:2" ht="35.1" customHeight="1">
      <c r="B1872" s="169"/>
    </row>
    <row r="1873" spans="2:2" ht="35.1" customHeight="1">
      <c r="B1873" s="169"/>
    </row>
    <row r="1874" spans="2:2" ht="35.1" customHeight="1">
      <c r="B1874" s="169"/>
    </row>
    <row r="1875" spans="2:2" ht="35.1" customHeight="1">
      <c r="B1875" s="169"/>
    </row>
    <row r="1876" spans="2:2" ht="35.1" customHeight="1">
      <c r="B1876" s="169"/>
    </row>
    <row r="1877" spans="2:2" ht="35.1" customHeight="1">
      <c r="B1877" s="169"/>
    </row>
    <row r="1878" spans="2:2" ht="35.1" customHeight="1">
      <c r="B1878" s="169"/>
    </row>
    <row r="1879" spans="2:2" ht="35.1" customHeight="1">
      <c r="B1879" s="169"/>
    </row>
    <row r="1880" spans="2:2" ht="35.1" customHeight="1">
      <c r="B1880" s="169"/>
    </row>
    <row r="1881" spans="2:2" ht="35.1" customHeight="1">
      <c r="B1881" s="169"/>
    </row>
    <row r="1882" spans="2:2" ht="35.1" customHeight="1">
      <c r="B1882" s="169"/>
    </row>
    <row r="1883" spans="2:2" ht="35.1" customHeight="1">
      <c r="B1883" s="169"/>
    </row>
    <row r="1884" spans="2:2" ht="35.1" customHeight="1">
      <c r="B1884" s="169"/>
    </row>
    <row r="1885" spans="2:2" ht="35.1" customHeight="1">
      <c r="B1885" s="169"/>
    </row>
    <row r="1886" spans="2:2" ht="35.1" customHeight="1">
      <c r="B1886" s="169"/>
    </row>
    <row r="1887" spans="2:2" ht="35.1" customHeight="1">
      <c r="B1887" s="169"/>
    </row>
    <row r="1888" spans="2:2" ht="35.1" customHeight="1">
      <c r="B1888" s="169"/>
    </row>
    <row r="1889" spans="2:2" ht="35.1" customHeight="1">
      <c r="B1889" s="169"/>
    </row>
    <row r="1890" spans="2:2" ht="35.1" customHeight="1">
      <c r="B1890" s="169"/>
    </row>
    <row r="1891" spans="2:2" ht="35.1" customHeight="1">
      <c r="B1891" s="169"/>
    </row>
    <row r="1892" spans="2:2" ht="35.1" customHeight="1">
      <c r="B1892" s="169"/>
    </row>
    <row r="1893" spans="2:2" ht="35.1" customHeight="1">
      <c r="B1893" s="169"/>
    </row>
    <row r="1894" spans="2:2" ht="35.1" customHeight="1">
      <c r="B1894" s="169"/>
    </row>
    <row r="1895" spans="2:2" ht="35.1" customHeight="1">
      <c r="B1895" s="169"/>
    </row>
    <row r="1896" spans="2:2" ht="35.1" customHeight="1">
      <c r="B1896" s="169"/>
    </row>
    <row r="1897" spans="2:2" ht="35.1" customHeight="1">
      <c r="B1897" s="169"/>
    </row>
    <row r="1898" spans="2:2" ht="35.1" customHeight="1">
      <c r="B1898" s="169"/>
    </row>
    <row r="1899" spans="2:2" ht="35.1" customHeight="1">
      <c r="B1899" s="169"/>
    </row>
    <row r="1900" spans="2:2" ht="35.1" customHeight="1">
      <c r="B1900" s="169"/>
    </row>
    <row r="1901" spans="2:2" ht="35.1" customHeight="1">
      <c r="B1901" s="169"/>
    </row>
    <row r="1902" spans="2:2" ht="35.1" customHeight="1">
      <c r="B1902" s="169"/>
    </row>
    <row r="1903" spans="2:2" ht="35.1" customHeight="1">
      <c r="B1903" s="169"/>
    </row>
    <row r="1904" spans="2:2" ht="35.1" customHeight="1">
      <c r="B1904" s="169"/>
    </row>
    <row r="1905" spans="2:2" ht="35.1" customHeight="1">
      <c r="B1905" s="169"/>
    </row>
    <row r="1906" spans="2:2" ht="35.1" customHeight="1">
      <c r="B1906" s="169"/>
    </row>
    <row r="1907" spans="2:2" ht="35.1" customHeight="1">
      <c r="B1907" s="169"/>
    </row>
    <row r="1908" spans="2:2" ht="35.1" customHeight="1">
      <c r="B1908" s="169"/>
    </row>
    <row r="1909" spans="2:2" ht="35.1" customHeight="1">
      <c r="B1909" s="169"/>
    </row>
    <row r="1910" spans="2:2" ht="35.1" customHeight="1">
      <c r="B1910" s="169"/>
    </row>
    <row r="1911" spans="2:2" ht="35.1" customHeight="1">
      <c r="B1911" s="169"/>
    </row>
    <row r="1912" spans="2:2" ht="35.1" customHeight="1">
      <c r="B1912" s="169"/>
    </row>
    <row r="1913" spans="2:2" ht="35.1" customHeight="1">
      <c r="B1913" s="169"/>
    </row>
    <row r="1914" spans="2:2" ht="35.1" customHeight="1">
      <c r="B1914" s="169"/>
    </row>
    <row r="1915" spans="2:2" ht="35.1" customHeight="1">
      <c r="B1915" s="169"/>
    </row>
    <row r="1916" spans="2:2" ht="35.1" customHeight="1">
      <c r="B1916" s="169"/>
    </row>
    <row r="1917" spans="2:2" ht="35.1" customHeight="1">
      <c r="B1917" s="169"/>
    </row>
    <row r="1918" spans="2:2" ht="35.1" customHeight="1">
      <c r="B1918" s="169"/>
    </row>
    <row r="1919" spans="2:2" ht="35.1" customHeight="1">
      <c r="B1919" s="169"/>
    </row>
    <row r="1920" spans="2:2" ht="35.1" customHeight="1">
      <c r="B1920" s="169"/>
    </row>
    <row r="1921" spans="2:2" ht="35.1" customHeight="1">
      <c r="B1921" s="169"/>
    </row>
    <row r="1922" spans="2:2" ht="35.1" customHeight="1">
      <c r="B1922" s="169"/>
    </row>
    <row r="1923" spans="2:2" ht="35.1" customHeight="1">
      <c r="B1923" s="169"/>
    </row>
    <row r="1924" spans="2:2" ht="35.1" customHeight="1">
      <c r="B1924" s="169"/>
    </row>
    <row r="1925" spans="2:2" ht="35.1" customHeight="1">
      <c r="B1925" s="169"/>
    </row>
    <row r="1926" spans="2:2" ht="35.1" customHeight="1">
      <c r="B1926" s="169"/>
    </row>
    <row r="1927" spans="2:2" ht="35.1" customHeight="1">
      <c r="B1927" s="169"/>
    </row>
    <row r="1928" spans="2:2" ht="35.1" customHeight="1">
      <c r="B1928" s="169"/>
    </row>
    <row r="1929" spans="2:2" ht="35.1" customHeight="1">
      <c r="B1929" s="169"/>
    </row>
    <row r="1930" spans="2:2" ht="35.1" customHeight="1">
      <c r="B1930" s="169"/>
    </row>
    <row r="1931" spans="2:2" ht="35.1" customHeight="1">
      <c r="B1931" s="169"/>
    </row>
    <row r="1932" spans="2:2" ht="35.1" customHeight="1">
      <c r="B1932" s="169"/>
    </row>
    <row r="1933" spans="2:2" ht="35.1" customHeight="1">
      <c r="B1933" s="169"/>
    </row>
    <row r="1934" spans="2:2" ht="35.1" customHeight="1">
      <c r="B1934" s="169"/>
    </row>
    <row r="1935" spans="2:2" ht="35.1" customHeight="1">
      <c r="B1935" s="169"/>
    </row>
    <row r="1936" spans="2:2" ht="35.1" customHeight="1">
      <c r="B1936" s="169"/>
    </row>
    <row r="1937" spans="2:2" ht="35.1" customHeight="1">
      <c r="B1937" s="169"/>
    </row>
    <row r="1938" spans="2:2" ht="35.1" customHeight="1">
      <c r="B1938" s="169"/>
    </row>
    <row r="1939" spans="2:2" ht="35.1" customHeight="1">
      <c r="B1939" s="169"/>
    </row>
    <row r="1940" spans="2:2" ht="35.1" customHeight="1">
      <c r="B1940" s="169"/>
    </row>
    <row r="1941" spans="2:2" ht="35.1" customHeight="1">
      <c r="B1941" s="169"/>
    </row>
    <row r="1942" spans="2:2" ht="35.1" customHeight="1">
      <c r="B1942" s="169"/>
    </row>
    <row r="1943" spans="2:2" ht="35.1" customHeight="1">
      <c r="B1943" s="169"/>
    </row>
    <row r="1944" spans="2:2" ht="35.1" customHeight="1">
      <c r="B1944" s="169"/>
    </row>
    <row r="1945" spans="2:2" ht="35.1" customHeight="1">
      <c r="B1945" s="169"/>
    </row>
    <row r="1946" spans="2:2" ht="35.1" customHeight="1">
      <c r="B1946" s="169"/>
    </row>
    <row r="1947" spans="2:2" ht="35.1" customHeight="1">
      <c r="B1947" s="169"/>
    </row>
    <row r="1948" spans="2:2" ht="35.1" customHeight="1">
      <c r="B1948" s="169"/>
    </row>
    <row r="1949" spans="2:2" ht="35.1" customHeight="1">
      <c r="B1949" s="169"/>
    </row>
    <row r="1950" spans="2:2" ht="35.1" customHeight="1">
      <c r="B1950" s="169"/>
    </row>
    <row r="1951" spans="2:2" ht="35.1" customHeight="1">
      <c r="B1951" s="169"/>
    </row>
    <row r="1952" spans="2:2" ht="35.1" customHeight="1">
      <c r="B1952" s="169"/>
    </row>
    <row r="1953" spans="2:2" ht="35.1" customHeight="1">
      <c r="B1953" s="169"/>
    </row>
    <row r="1954" spans="2:2" ht="35.1" customHeight="1">
      <c r="B1954" s="169"/>
    </row>
    <row r="1955" spans="2:2" ht="35.1" customHeight="1">
      <c r="B1955" s="169"/>
    </row>
    <row r="1956" spans="2:2" ht="35.1" customHeight="1">
      <c r="B1956" s="169"/>
    </row>
    <row r="1957" spans="2:2" ht="35.1" customHeight="1">
      <c r="B1957" s="169"/>
    </row>
    <row r="1958" spans="2:2" ht="35.1" customHeight="1">
      <c r="B1958" s="169"/>
    </row>
    <row r="1959" spans="2:2" ht="35.1" customHeight="1">
      <c r="B1959" s="169"/>
    </row>
  </sheetData>
  <mergeCells count="37">
    <mergeCell ref="C46:G46"/>
    <mergeCell ref="C47:G47"/>
    <mergeCell ref="C48:G48"/>
    <mergeCell ref="C36:G36"/>
    <mergeCell ref="C37:G37"/>
    <mergeCell ref="D41:F41"/>
    <mergeCell ref="D42:F42"/>
    <mergeCell ref="D43:F43"/>
    <mergeCell ref="D44:F44"/>
    <mergeCell ref="J34:L34"/>
    <mergeCell ref="C22:G22"/>
    <mergeCell ref="C23:G23"/>
    <mergeCell ref="C24:G24"/>
    <mergeCell ref="C25:G25"/>
    <mergeCell ref="C26:G26"/>
    <mergeCell ref="C28:G28"/>
    <mergeCell ref="C29:G29"/>
    <mergeCell ref="C30:G30"/>
    <mergeCell ref="C31:G31"/>
    <mergeCell ref="C33:G33"/>
    <mergeCell ref="C34:G34"/>
    <mergeCell ref="I14:N14"/>
    <mergeCell ref="I16:N16"/>
    <mergeCell ref="I19:K19"/>
    <mergeCell ref="D20:F20"/>
    <mergeCell ref="J20:L20"/>
    <mergeCell ref="C21:G21"/>
    <mergeCell ref="C7:C8"/>
    <mergeCell ref="D7:D8"/>
    <mergeCell ref="E7:E8"/>
    <mergeCell ref="F7:F8"/>
    <mergeCell ref="G7:G8"/>
    <mergeCell ref="C9:C10"/>
    <mergeCell ref="D9:D10"/>
    <mergeCell ref="E9:E10"/>
    <mergeCell ref="F9:F10"/>
    <mergeCell ref="G9:G10"/>
  </mergeCells>
  <printOptions horizontalCentered="1"/>
  <pageMargins left="0.25" right="0.25" top="0.75" bottom="0.75" header="0.3" footer="0.3"/>
  <pageSetup paperSize="9" scale="93" orientation="portrait" horizontalDpi="300" verticalDpi="300" r:id="rId1"/>
  <headerFooter alignWithMargins="0">
    <oddHeader>&amp;RDuct offer</oddHeader>
    <oddFooter>&amp;L&amp;"Segoe UI,Bold"&amp;8&amp;F&amp;DFORM# DSN01/F11ِA,rev.h&amp;R&amp;"Segoe UI,Bold"&amp;8Page &amp;P of &amp;N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6C283-BB5F-4DFF-96DE-0A9F8C63AAB7}">
  <sheetPr codeName="Sheet18">
    <pageSetUpPr fitToPage="1"/>
  </sheetPr>
  <dimension ref="A2:L358"/>
  <sheetViews>
    <sheetView view="pageBreakPreview" zoomScale="79" zoomScaleNormal="100" zoomScaleSheetLayoutView="79" workbookViewId="0">
      <selection activeCell="H35" sqref="H35"/>
    </sheetView>
  </sheetViews>
  <sheetFormatPr defaultRowHeight="15"/>
  <cols>
    <col min="1" max="1" width="7.42578125" style="28" customWidth="1"/>
    <col min="2" max="2" width="62.140625" style="29" customWidth="1"/>
    <col min="3" max="3" width="7.85546875" style="30" customWidth="1"/>
    <col min="4" max="4" width="9.42578125" style="31" customWidth="1"/>
    <col min="5" max="5" width="14.7109375" style="32" customWidth="1"/>
    <col min="6" max="6" width="15.85546875" style="31" customWidth="1"/>
  </cols>
  <sheetData>
    <row r="2" spans="1:12" ht="15.75" thickBot="1"/>
    <row r="3" spans="1:12" ht="19.5" thickBot="1">
      <c r="A3" s="33"/>
      <c r="B3" s="34"/>
      <c r="C3" s="35"/>
      <c r="D3" s="35"/>
      <c r="E3" s="36"/>
      <c r="F3" s="37"/>
    </row>
    <row r="4" spans="1:12" ht="18.75" thickBot="1">
      <c r="A4" s="38" t="s">
        <v>25</v>
      </c>
      <c r="B4" s="39" t="s">
        <v>26</v>
      </c>
      <c r="C4" s="40" t="s">
        <v>27</v>
      </c>
      <c r="D4" s="41" t="s">
        <v>28</v>
      </c>
      <c r="E4" s="41" t="s">
        <v>29</v>
      </c>
      <c r="F4" s="41" t="s">
        <v>30</v>
      </c>
    </row>
    <row r="5" spans="1:12">
      <c r="A5" s="42"/>
      <c r="B5" s="43"/>
      <c r="C5" s="44"/>
      <c r="D5" s="45"/>
      <c r="E5" s="46"/>
      <c r="F5" s="47"/>
    </row>
    <row r="6" spans="1:12">
      <c r="A6" s="48">
        <v>1</v>
      </c>
      <c r="B6" s="49" t="s">
        <v>31</v>
      </c>
      <c r="C6" s="50" t="s">
        <v>32</v>
      </c>
      <c r="D6" s="575">
        <v>0</v>
      </c>
      <c r="E6" s="51">
        <f t="shared" ref="E6:E14" si="0">getPriceFromDB(B6)</f>
        <v>15</v>
      </c>
      <c r="F6" s="52">
        <f>+D6*E6</f>
        <v>0</v>
      </c>
    </row>
    <row r="7" spans="1:12">
      <c r="A7" s="53">
        <v>2</v>
      </c>
      <c r="B7" s="54" t="s">
        <v>33</v>
      </c>
      <c r="C7" s="50" t="s">
        <v>32</v>
      </c>
      <c r="D7" s="576">
        <v>0</v>
      </c>
      <c r="E7" s="51">
        <f t="shared" si="0"/>
        <v>17</v>
      </c>
      <c r="F7" s="52">
        <f t="shared" ref="F7:F47" si="1">+D7*E7</f>
        <v>0</v>
      </c>
    </row>
    <row r="8" spans="1:12">
      <c r="A8" s="48">
        <v>3</v>
      </c>
      <c r="B8" s="49" t="s">
        <v>34</v>
      </c>
      <c r="C8" s="55" t="s">
        <v>35</v>
      </c>
      <c r="D8" s="577">
        <v>0</v>
      </c>
      <c r="E8" s="51">
        <f t="shared" si="0"/>
        <v>15</v>
      </c>
      <c r="F8" s="52">
        <f t="shared" si="1"/>
        <v>0</v>
      </c>
    </row>
    <row r="9" spans="1:12">
      <c r="A9" s="53">
        <v>4</v>
      </c>
      <c r="B9" s="56" t="s">
        <v>36</v>
      </c>
      <c r="C9" s="55" t="s">
        <v>35</v>
      </c>
      <c r="D9" s="577">
        <v>0</v>
      </c>
      <c r="E9" s="51">
        <f t="shared" si="0"/>
        <v>17</v>
      </c>
      <c r="F9" s="52">
        <f t="shared" si="1"/>
        <v>0</v>
      </c>
    </row>
    <row r="10" spans="1:12">
      <c r="A10" s="48">
        <v>5</v>
      </c>
      <c r="B10" s="49" t="s">
        <v>37</v>
      </c>
      <c r="C10" s="55" t="s">
        <v>35</v>
      </c>
      <c r="D10" s="577">
        <v>0</v>
      </c>
      <c r="E10" s="51">
        <f t="shared" si="0"/>
        <v>19</v>
      </c>
      <c r="F10" s="52">
        <f t="shared" si="1"/>
        <v>0</v>
      </c>
    </row>
    <row r="11" spans="1:12" ht="28.15" customHeight="1">
      <c r="A11" s="53">
        <v>6</v>
      </c>
      <c r="B11" s="582" t="s">
        <v>38</v>
      </c>
      <c r="C11" s="50" t="s">
        <v>39</v>
      </c>
      <c r="D11" s="576">
        <v>0</v>
      </c>
      <c r="E11" s="51">
        <f t="shared" si="0"/>
        <v>19</v>
      </c>
      <c r="F11" s="52">
        <f t="shared" si="1"/>
        <v>0</v>
      </c>
    </row>
    <row r="12" spans="1:12" ht="25.5">
      <c r="A12" s="48">
        <v>7</v>
      </c>
      <c r="B12" s="57" t="s">
        <v>40</v>
      </c>
      <c r="C12" s="50" t="s">
        <v>39</v>
      </c>
      <c r="D12" s="576">
        <v>0</v>
      </c>
      <c r="E12" s="51">
        <f t="shared" si="0"/>
        <v>30</v>
      </c>
      <c r="F12" s="52">
        <f t="shared" si="1"/>
        <v>0</v>
      </c>
    </row>
    <row r="13" spans="1:12">
      <c r="A13" s="53">
        <v>8</v>
      </c>
      <c r="B13" s="54" t="s">
        <v>41</v>
      </c>
      <c r="C13" s="50" t="s">
        <v>39</v>
      </c>
      <c r="D13" s="578">
        <v>0</v>
      </c>
      <c r="E13" s="51">
        <f t="shared" si="0"/>
        <v>14</v>
      </c>
      <c r="F13" s="52">
        <f t="shared" si="1"/>
        <v>0</v>
      </c>
    </row>
    <row r="14" spans="1:12">
      <c r="A14" s="48">
        <v>9</v>
      </c>
      <c r="B14" s="57" t="s">
        <v>42</v>
      </c>
      <c r="C14" s="50" t="s">
        <v>32</v>
      </c>
      <c r="D14" s="575">
        <v>0</v>
      </c>
      <c r="E14" s="51">
        <f t="shared" si="0"/>
        <v>5</v>
      </c>
      <c r="F14" s="52">
        <f t="shared" si="1"/>
        <v>0</v>
      </c>
      <c r="L14" t="s">
        <v>641</v>
      </c>
    </row>
    <row r="15" spans="1:12">
      <c r="A15" s="53">
        <v>10</v>
      </c>
      <c r="B15" s="54" t="s">
        <v>43</v>
      </c>
      <c r="C15" s="50"/>
      <c r="D15" s="579"/>
      <c r="E15" s="59"/>
      <c r="F15" s="52"/>
      <c r="L15" t="s">
        <v>642</v>
      </c>
    </row>
    <row r="16" spans="1:12">
      <c r="A16" s="60" t="s">
        <v>44</v>
      </c>
      <c r="B16" s="57" t="s">
        <v>45</v>
      </c>
      <c r="C16" s="50"/>
      <c r="D16" s="579"/>
      <c r="E16" s="59"/>
      <c r="F16" s="52"/>
      <c r="L16" t="s">
        <v>643</v>
      </c>
    </row>
    <row r="17" spans="1:12">
      <c r="A17" s="61"/>
      <c r="B17" s="62" t="s">
        <v>46</v>
      </c>
      <c r="C17" s="50" t="s">
        <v>35</v>
      </c>
      <c r="D17" s="580">
        <v>0</v>
      </c>
      <c r="E17" s="63">
        <f>getPriceFromDB(B17)</f>
        <v>25.5</v>
      </c>
      <c r="F17" s="52">
        <f t="shared" si="1"/>
        <v>0</v>
      </c>
      <c r="L17" t="s">
        <v>644</v>
      </c>
    </row>
    <row r="18" spans="1:12">
      <c r="A18" s="64"/>
      <c r="B18" s="62" t="s">
        <v>47</v>
      </c>
      <c r="C18" s="50" t="s">
        <v>35</v>
      </c>
      <c r="D18" s="580">
        <v>0</v>
      </c>
      <c r="E18" s="63">
        <f>getPriceFromDB(B18)</f>
        <v>23.5</v>
      </c>
      <c r="F18" s="52">
        <f t="shared" si="1"/>
        <v>0</v>
      </c>
      <c r="L18" t="s">
        <v>645</v>
      </c>
    </row>
    <row r="19" spans="1:12">
      <c r="A19" s="66" t="s">
        <v>48</v>
      </c>
      <c r="B19" s="54" t="s">
        <v>49</v>
      </c>
      <c r="C19" s="50"/>
      <c r="D19" s="579"/>
      <c r="E19" s="63"/>
      <c r="F19" s="52"/>
      <c r="L19" t="s">
        <v>646</v>
      </c>
    </row>
    <row r="20" spans="1:12">
      <c r="A20" s="64"/>
      <c r="B20" s="65" t="s">
        <v>50</v>
      </c>
      <c r="C20" s="50" t="s">
        <v>35</v>
      </c>
      <c r="D20" s="580">
        <v>0</v>
      </c>
      <c r="E20" s="63">
        <f>getPriceFromDB(B20)</f>
        <v>26.7</v>
      </c>
      <c r="F20" s="52">
        <f t="shared" si="1"/>
        <v>0</v>
      </c>
    </row>
    <row r="21" spans="1:12">
      <c r="A21" s="61"/>
      <c r="B21" s="65" t="s">
        <v>51</v>
      </c>
      <c r="C21" s="50" t="s">
        <v>35</v>
      </c>
      <c r="D21" s="580">
        <v>0</v>
      </c>
      <c r="E21" s="63">
        <f>getPriceFromDB(B21)</f>
        <v>23.2</v>
      </c>
      <c r="F21" s="52">
        <f t="shared" si="1"/>
        <v>0</v>
      </c>
    </row>
    <row r="22" spans="1:12">
      <c r="A22" s="60" t="s">
        <v>52</v>
      </c>
      <c r="B22" s="57" t="s">
        <v>53</v>
      </c>
      <c r="C22" s="50"/>
      <c r="D22" s="579"/>
      <c r="E22" s="63"/>
      <c r="F22" s="52"/>
    </row>
    <row r="23" spans="1:12">
      <c r="A23" s="61"/>
      <c r="B23" s="62" t="s">
        <v>54</v>
      </c>
      <c r="C23" s="67" t="s">
        <v>39</v>
      </c>
      <c r="D23" s="580">
        <v>0</v>
      </c>
      <c r="E23" s="63">
        <v>0</v>
      </c>
      <c r="F23" s="52">
        <f>IFERROR(+D23*E23,0)</f>
        <v>0</v>
      </c>
    </row>
    <row r="24" spans="1:12">
      <c r="A24" s="64"/>
      <c r="B24" s="65" t="s">
        <v>55</v>
      </c>
      <c r="C24" s="67" t="s">
        <v>39</v>
      </c>
      <c r="D24" s="580">
        <v>0</v>
      </c>
      <c r="E24" s="63">
        <v>0</v>
      </c>
      <c r="F24" s="52">
        <f>IFERROR(+D24*E24,0)</f>
        <v>0</v>
      </c>
    </row>
    <row r="25" spans="1:12">
      <c r="A25" s="66" t="s">
        <v>56</v>
      </c>
      <c r="B25" s="54" t="s">
        <v>57</v>
      </c>
      <c r="C25" s="50"/>
      <c r="D25" s="579"/>
      <c r="E25" s="63"/>
      <c r="F25" s="52"/>
    </row>
    <row r="26" spans="1:12">
      <c r="A26" s="68"/>
      <c r="B26" s="65" t="s">
        <v>58</v>
      </c>
      <c r="C26" s="67" t="s">
        <v>39</v>
      </c>
      <c r="D26" s="580">
        <v>0</v>
      </c>
      <c r="E26" s="63">
        <f t="shared" ref="E26:E31" si="2">getPriceFromDB(B26)</f>
        <v>14.3</v>
      </c>
      <c r="F26" s="52">
        <f t="shared" si="1"/>
        <v>0</v>
      </c>
    </row>
    <row r="27" spans="1:12">
      <c r="A27" s="69"/>
      <c r="B27" s="62" t="s">
        <v>59</v>
      </c>
      <c r="C27" s="67" t="s">
        <v>39</v>
      </c>
      <c r="D27" s="580">
        <v>0</v>
      </c>
      <c r="E27" s="63">
        <f t="shared" si="2"/>
        <v>13</v>
      </c>
      <c r="F27" s="52">
        <f t="shared" si="1"/>
        <v>0</v>
      </c>
    </row>
    <row r="28" spans="1:12">
      <c r="A28" s="48">
        <v>11</v>
      </c>
      <c r="B28" s="57" t="s">
        <v>60</v>
      </c>
      <c r="C28" s="67" t="s">
        <v>39</v>
      </c>
      <c r="D28" s="576">
        <v>0</v>
      </c>
      <c r="E28" s="51">
        <f t="shared" si="2"/>
        <v>6</v>
      </c>
      <c r="F28" s="52">
        <f t="shared" si="1"/>
        <v>0</v>
      </c>
    </row>
    <row r="29" spans="1:12">
      <c r="A29" s="53"/>
      <c r="B29" s="54" t="s">
        <v>61</v>
      </c>
      <c r="C29" s="67" t="s">
        <v>39</v>
      </c>
      <c r="D29" s="576">
        <v>0</v>
      </c>
      <c r="E29" s="51">
        <f t="shared" si="2"/>
        <v>6.8</v>
      </c>
      <c r="F29" s="52">
        <f t="shared" si="1"/>
        <v>0</v>
      </c>
    </row>
    <row r="30" spans="1:12">
      <c r="A30" s="48"/>
      <c r="B30" s="57" t="s">
        <v>62</v>
      </c>
      <c r="C30" s="67" t="s">
        <v>39</v>
      </c>
      <c r="D30" s="576">
        <v>0</v>
      </c>
      <c r="E30" s="51">
        <f t="shared" si="2"/>
        <v>8</v>
      </c>
      <c r="F30" s="52">
        <f t="shared" si="1"/>
        <v>0</v>
      </c>
    </row>
    <row r="31" spans="1:12">
      <c r="A31" s="53"/>
      <c r="B31" s="56" t="s">
        <v>63</v>
      </c>
      <c r="C31" s="67" t="s">
        <v>39</v>
      </c>
      <c r="D31" s="576">
        <v>0</v>
      </c>
      <c r="E31" s="51">
        <f t="shared" si="2"/>
        <v>10</v>
      </c>
      <c r="F31" s="52">
        <f t="shared" si="1"/>
        <v>0</v>
      </c>
    </row>
    <row r="32" spans="1:12">
      <c r="A32" s="48">
        <v>12</v>
      </c>
      <c r="B32" s="57" t="s">
        <v>64</v>
      </c>
      <c r="C32" s="67"/>
      <c r="D32" s="576"/>
      <c r="E32" s="51"/>
      <c r="F32" s="52"/>
    </row>
    <row r="33" spans="1:6">
      <c r="A33" s="53"/>
      <c r="B33" s="56" t="s">
        <v>65</v>
      </c>
      <c r="C33" s="67" t="s">
        <v>39</v>
      </c>
      <c r="D33" s="576">
        <v>0</v>
      </c>
      <c r="E33" s="63">
        <v>0</v>
      </c>
      <c r="F33" s="52">
        <f>IFERROR(+D33*E33,0)</f>
        <v>0</v>
      </c>
    </row>
    <row r="34" spans="1:6">
      <c r="A34" s="48">
        <v>13</v>
      </c>
      <c r="B34" s="57" t="s">
        <v>66</v>
      </c>
      <c r="C34" s="67"/>
      <c r="D34" s="576"/>
      <c r="E34" s="63"/>
      <c r="F34" s="52"/>
    </row>
    <row r="35" spans="1:6">
      <c r="A35" s="53"/>
      <c r="B35" s="56" t="s">
        <v>67</v>
      </c>
      <c r="C35" s="67" t="s">
        <v>39</v>
      </c>
      <c r="D35" s="576">
        <v>0</v>
      </c>
      <c r="E35" s="63">
        <v>0</v>
      </c>
      <c r="F35" s="52">
        <f>IFERROR(+D35*E35,0)</f>
        <v>0</v>
      </c>
    </row>
    <row r="36" spans="1:6">
      <c r="A36" s="48">
        <v>14</v>
      </c>
      <c r="B36" s="57" t="s">
        <v>68</v>
      </c>
      <c r="C36" s="70" t="s">
        <v>69</v>
      </c>
      <c r="D36" s="581">
        <v>0</v>
      </c>
      <c r="E36" s="71">
        <f>getPriceFromDB(B36)</f>
        <v>1.8</v>
      </c>
      <c r="F36" s="52">
        <f t="shared" si="1"/>
        <v>0</v>
      </c>
    </row>
    <row r="37" spans="1:6">
      <c r="A37" s="53">
        <v>15</v>
      </c>
      <c r="B37" s="56" t="s">
        <v>70</v>
      </c>
      <c r="C37" s="70" t="s">
        <v>69</v>
      </c>
      <c r="D37" s="581">
        <v>0</v>
      </c>
      <c r="E37" s="71">
        <f>getPriceFromDB(B37)</f>
        <v>2</v>
      </c>
      <c r="F37" s="52">
        <f t="shared" si="1"/>
        <v>0</v>
      </c>
    </row>
    <row r="38" spans="1:6">
      <c r="A38" s="48">
        <v>16</v>
      </c>
      <c r="B38" s="57" t="s">
        <v>71</v>
      </c>
      <c r="C38" s="67" t="s">
        <v>39</v>
      </c>
      <c r="D38" s="581">
        <v>0</v>
      </c>
      <c r="E38" s="72">
        <v>75</v>
      </c>
      <c r="F38" s="52">
        <f t="shared" si="1"/>
        <v>0</v>
      </c>
    </row>
    <row r="39" spans="1:6">
      <c r="A39" s="53">
        <v>17</v>
      </c>
      <c r="B39" s="56" t="s">
        <v>72</v>
      </c>
      <c r="C39" s="50" t="s">
        <v>32</v>
      </c>
      <c r="D39" s="575">
        <v>0</v>
      </c>
      <c r="E39" s="58">
        <f t="shared" ref="E39:E44" si="3">getPriceFromDB(B39)</f>
        <v>7.5</v>
      </c>
      <c r="F39" s="52">
        <f t="shared" si="1"/>
        <v>0</v>
      </c>
    </row>
    <row r="40" spans="1:6">
      <c r="A40" s="48">
        <v>18</v>
      </c>
      <c r="B40" s="57" t="s">
        <v>73</v>
      </c>
      <c r="C40" s="50" t="s">
        <v>32</v>
      </c>
      <c r="D40" s="575">
        <v>0</v>
      </c>
      <c r="E40" s="51">
        <f t="shared" si="3"/>
        <v>6</v>
      </c>
      <c r="F40" s="52">
        <f t="shared" si="1"/>
        <v>0</v>
      </c>
    </row>
    <row r="41" spans="1:6">
      <c r="A41" s="53">
        <v>19</v>
      </c>
      <c r="B41" s="56" t="s">
        <v>74</v>
      </c>
      <c r="C41" s="73" t="s">
        <v>39</v>
      </c>
      <c r="D41" s="575">
        <v>0</v>
      </c>
      <c r="E41" s="51">
        <f t="shared" si="3"/>
        <v>85</v>
      </c>
      <c r="F41" s="52">
        <f>+E41*D41</f>
        <v>0</v>
      </c>
    </row>
    <row r="42" spans="1:6" ht="25.5">
      <c r="A42" s="48">
        <v>20</v>
      </c>
      <c r="B42" s="57" t="s">
        <v>75</v>
      </c>
      <c r="C42" s="50" t="s">
        <v>35</v>
      </c>
      <c r="D42" s="575">
        <v>0</v>
      </c>
      <c r="E42" s="51">
        <f t="shared" si="3"/>
        <v>20</v>
      </c>
      <c r="F42" s="52">
        <f t="shared" si="1"/>
        <v>0</v>
      </c>
    </row>
    <row r="43" spans="1:6" ht="24.75">
      <c r="A43" s="53">
        <v>21</v>
      </c>
      <c r="B43" s="56" t="s">
        <v>76</v>
      </c>
      <c r="C43" s="73" t="s">
        <v>39</v>
      </c>
      <c r="D43" s="576">
        <v>0</v>
      </c>
      <c r="E43" s="58">
        <f t="shared" si="3"/>
        <v>20</v>
      </c>
      <c r="F43" s="52">
        <f t="shared" si="1"/>
        <v>0</v>
      </c>
    </row>
    <row r="44" spans="1:6" ht="25.5">
      <c r="A44" s="48">
        <v>22</v>
      </c>
      <c r="B44" s="57" t="s">
        <v>77</v>
      </c>
      <c r="C44" s="73" t="s">
        <v>39</v>
      </c>
      <c r="D44" s="576">
        <v>0</v>
      </c>
      <c r="E44" s="58">
        <f t="shared" si="3"/>
        <v>30</v>
      </c>
      <c r="F44" s="52">
        <f t="shared" si="1"/>
        <v>0</v>
      </c>
    </row>
    <row r="45" spans="1:6">
      <c r="A45" s="53">
        <v>23</v>
      </c>
      <c r="B45" s="54" t="s">
        <v>78</v>
      </c>
      <c r="C45" s="73"/>
      <c r="D45" s="576"/>
      <c r="E45" s="58"/>
      <c r="F45" s="52"/>
    </row>
    <row r="46" spans="1:6">
      <c r="A46" s="48"/>
      <c r="B46" s="57" t="s">
        <v>79</v>
      </c>
      <c r="C46" s="73" t="s">
        <v>39</v>
      </c>
      <c r="D46" s="576">
        <v>0</v>
      </c>
      <c r="E46" s="574">
        <f>250*0.5+25</f>
        <v>150</v>
      </c>
      <c r="F46" s="52">
        <f t="shared" si="1"/>
        <v>0</v>
      </c>
    </row>
    <row r="47" spans="1:6" ht="15.75" thickBot="1">
      <c r="A47" s="53"/>
      <c r="B47" s="54" t="s">
        <v>80</v>
      </c>
      <c r="C47" s="73" t="s">
        <v>39</v>
      </c>
      <c r="D47" s="576">
        <v>0</v>
      </c>
      <c r="E47" s="574">
        <f>300*0.5+50</f>
        <v>200</v>
      </c>
      <c r="F47" s="52">
        <f t="shared" si="1"/>
        <v>0</v>
      </c>
    </row>
    <row r="48" spans="1:6" ht="16.5" thickBot="1">
      <c r="A48" s="74"/>
      <c r="B48" s="75"/>
      <c r="C48" s="76"/>
      <c r="D48" s="77"/>
      <c r="E48" s="78"/>
      <c r="F48" s="79"/>
    </row>
    <row r="49" spans="1:6" ht="15.75" thickBot="1">
      <c r="A49" s="80"/>
      <c r="D49" s="30"/>
      <c r="E49" s="30"/>
      <c r="F49" s="81">
        <f>SUM(F6:F48)</f>
        <v>0</v>
      </c>
    </row>
    <row r="50" spans="1:6" ht="21.75" thickBot="1">
      <c r="A50" s="80"/>
      <c r="D50" s="30"/>
      <c r="E50" s="30"/>
      <c r="F50" s="82">
        <f>IF(General!C8&lt;&gt;"Inclusive",F49/0.85,(F49*1.16/0.85))</f>
        <v>0</v>
      </c>
    </row>
    <row r="51" spans="1:6">
      <c r="A51" s="80"/>
      <c r="D51" s="30"/>
      <c r="E51" s="30"/>
    </row>
    <row r="52" spans="1:6" ht="30">
      <c r="A52" s="80"/>
      <c r="C52" s="30" t="s">
        <v>81</v>
      </c>
      <c r="D52" s="30" t="s">
        <v>82</v>
      </c>
      <c r="E52" s="30"/>
    </row>
    <row r="53" spans="1:6">
      <c r="B53" s="83" t="s">
        <v>83</v>
      </c>
      <c r="C53" s="84">
        <f t="shared" ref="C53:C66" si="4">+ROUND(D53*0.54+5,1)</f>
        <v>12</v>
      </c>
      <c r="D53" s="84">
        <v>13</v>
      </c>
    </row>
    <row r="54" spans="1:6">
      <c r="B54" s="83" t="s">
        <v>84</v>
      </c>
      <c r="C54" s="84">
        <f t="shared" si="4"/>
        <v>10.4</v>
      </c>
      <c r="D54" s="84">
        <v>10</v>
      </c>
      <c r="E54" s="85"/>
    </row>
    <row r="55" spans="1:6">
      <c r="B55" s="83" t="s">
        <v>58</v>
      </c>
      <c r="C55" s="84">
        <f t="shared" si="4"/>
        <v>14.7</v>
      </c>
      <c r="D55" s="84">
        <v>18</v>
      </c>
    </row>
    <row r="56" spans="1:6">
      <c r="B56" s="83" t="s">
        <v>59</v>
      </c>
      <c r="C56" s="84">
        <f t="shared" si="4"/>
        <v>13.1</v>
      </c>
      <c r="D56" s="84">
        <v>15</v>
      </c>
    </row>
    <row r="57" spans="1:6">
      <c r="B57" s="83" t="s">
        <v>85</v>
      </c>
      <c r="C57" s="84">
        <f t="shared" si="4"/>
        <v>21.2</v>
      </c>
      <c r="D57" s="84">
        <v>30</v>
      </c>
    </row>
    <row r="58" spans="1:6">
      <c r="B58" s="83" t="s">
        <v>86</v>
      </c>
      <c r="C58" s="84">
        <f t="shared" si="4"/>
        <v>18</v>
      </c>
      <c r="D58" s="84">
        <v>24</v>
      </c>
    </row>
    <row r="59" spans="1:6">
      <c r="B59" s="83" t="s">
        <v>87</v>
      </c>
      <c r="C59" s="84">
        <f t="shared" si="4"/>
        <v>25.5</v>
      </c>
      <c r="D59" s="84">
        <v>38</v>
      </c>
    </row>
    <row r="60" spans="1:6">
      <c r="B60" s="83" t="s">
        <v>88</v>
      </c>
      <c r="C60" s="84">
        <f t="shared" si="4"/>
        <v>21.2</v>
      </c>
      <c r="D60" s="84">
        <v>30</v>
      </c>
    </row>
    <row r="61" spans="1:6">
      <c r="B61" s="83" t="s">
        <v>89</v>
      </c>
      <c r="C61" s="84">
        <f t="shared" si="4"/>
        <v>32</v>
      </c>
      <c r="D61" s="84">
        <v>50</v>
      </c>
    </row>
    <row r="62" spans="1:6">
      <c r="B62" s="83" t="s">
        <v>90</v>
      </c>
      <c r="C62" s="84">
        <f t="shared" si="4"/>
        <v>25.5</v>
      </c>
      <c r="D62" s="84">
        <v>38</v>
      </c>
    </row>
    <row r="63" spans="1:6">
      <c r="B63" s="83" t="s">
        <v>91</v>
      </c>
      <c r="C63" s="84">
        <f t="shared" si="4"/>
        <v>37.9</v>
      </c>
      <c r="D63" s="84">
        <v>61</v>
      </c>
    </row>
    <row r="64" spans="1:6">
      <c r="B64" s="83" t="s">
        <v>92</v>
      </c>
      <c r="C64" s="84">
        <f t="shared" si="4"/>
        <v>34.200000000000003</v>
      </c>
      <c r="D64" s="84">
        <v>54</v>
      </c>
    </row>
    <row r="65" spans="2:4">
      <c r="B65" s="83" t="s">
        <v>93</v>
      </c>
      <c r="C65" s="84">
        <f t="shared" si="4"/>
        <v>46.6</v>
      </c>
      <c r="D65" s="84">
        <v>77</v>
      </c>
    </row>
    <row r="66" spans="2:4">
      <c r="B66" s="83" t="s">
        <v>94</v>
      </c>
      <c r="C66" s="84">
        <f t="shared" si="4"/>
        <v>39</v>
      </c>
      <c r="D66" s="84">
        <v>63</v>
      </c>
    </row>
    <row r="67" spans="2:4">
      <c r="B67" s="83" t="s">
        <v>117</v>
      </c>
      <c r="C67" s="84">
        <f>+ROUND(D67*0.54+5,1)</f>
        <v>21.2</v>
      </c>
      <c r="D67" s="84">
        <v>30</v>
      </c>
    </row>
    <row r="68" spans="2:4">
      <c r="B68" s="83" t="s">
        <v>118</v>
      </c>
      <c r="C68" s="84">
        <f>+ROUND(D68*0.54+5,1)</f>
        <v>15.8</v>
      </c>
      <c r="D68" s="84">
        <v>20</v>
      </c>
    </row>
    <row r="69" spans="2:4">
      <c r="B69" s="83" t="s">
        <v>119</v>
      </c>
      <c r="C69" s="84">
        <f t="shared" ref="C69:C80" si="5">+ROUND(D69*0.54+5,1)</f>
        <v>26.6</v>
      </c>
      <c r="D69" s="84">
        <v>40</v>
      </c>
    </row>
    <row r="70" spans="2:4">
      <c r="B70" s="83" t="s">
        <v>120</v>
      </c>
      <c r="C70" s="84">
        <f t="shared" si="5"/>
        <v>22.3</v>
      </c>
      <c r="D70" s="84">
        <v>32</v>
      </c>
    </row>
    <row r="71" spans="2:4">
      <c r="B71" s="83" t="s">
        <v>121</v>
      </c>
      <c r="C71" s="84">
        <f t="shared" si="5"/>
        <v>32</v>
      </c>
      <c r="D71" s="84">
        <v>50</v>
      </c>
    </row>
    <row r="72" spans="2:4">
      <c r="B72" s="83" t="s">
        <v>122</v>
      </c>
      <c r="C72" s="84">
        <f t="shared" si="5"/>
        <v>23.9</v>
      </c>
      <c r="D72" s="84">
        <v>35</v>
      </c>
    </row>
    <row r="73" spans="2:4">
      <c r="B73" s="83" t="s">
        <v>123</v>
      </c>
      <c r="C73" s="84">
        <f t="shared" si="5"/>
        <v>37.4</v>
      </c>
      <c r="D73" s="84">
        <v>60</v>
      </c>
    </row>
    <row r="74" spans="2:4">
      <c r="B74" s="83" t="s">
        <v>124</v>
      </c>
      <c r="C74" s="84">
        <f t="shared" si="5"/>
        <v>29.3</v>
      </c>
      <c r="D74" s="84">
        <v>45</v>
      </c>
    </row>
    <row r="75" spans="2:4">
      <c r="B75" s="83" t="s">
        <v>125</v>
      </c>
      <c r="C75" s="84">
        <f t="shared" si="5"/>
        <v>40.1</v>
      </c>
      <c r="D75" s="84">
        <v>65</v>
      </c>
    </row>
    <row r="76" spans="2:4">
      <c r="B76" s="83" t="s">
        <v>126</v>
      </c>
      <c r="C76" s="84">
        <f t="shared" si="5"/>
        <v>32</v>
      </c>
      <c r="D76" s="84">
        <v>50</v>
      </c>
    </row>
    <row r="77" spans="2:4">
      <c r="B77" s="83" t="s">
        <v>127</v>
      </c>
      <c r="C77" s="84">
        <f t="shared" si="5"/>
        <v>42.8</v>
      </c>
      <c r="D77" s="84">
        <v>70</v>
      </c>
    </row>
    <row r="78" spans="2:4">
      <c r="B78" s="83" t="s">
        <v>128</v>
      </c>
      <c r="C78" s="84">
        <f t="shared" si="5"/>
        <v>34.700000000000003</v>
      </c>
      <c r="D78" s="84">
        <v>55</v>
      </c>
    </row>
    <row r="79" spans="2:4">
      <c r="B79" s="83" t="s">
        <v>129</v>
      </c>
      <c r="C79" s="84">
        <f t="shared" si="5"/>
        <v>50.9</v>
      </c>
      <c r="D79" s="84">
        <v>85</v>
      </c>
    </row>
    <row r="80" spans="2:4">
      <c r="B80" s="83" t="s">
        <v>130</v>
      </c>
      <c r="C80" s="84">
        <f t="shared" si="5"/>
        <v>46</v>
      </c>
      <c r="D80" s="84">
        <v>76</v>
      </c>
    </row>
    <row r="81" spans="2:4">
      <c r="B81" s="30"/>
    </row>
    <row r="82" spans="2:4">
      <c r="B82" s="83" t="s">
        <v>95</v>
      </c>
      <c r="C82" s="84">
        <f>+ROUND(D82*0.54+6.5,1)</f>
        <v>18.399999999999999</v>
      </c>
      <c r="D82" s="84">
        <v>22</v>
      </c>
    </row>
    <row r="83" spans="2:4">
      <c r="B83" s="83" t="s">
        <v>96</v>
      </c>
      <c r="C83" s="84">
        <f t="shared" ref="C83:C97" si="6">+ROUND(D83*0.54+6.5,1)</f>
        <v>16.8</v>
      </c>
      <c r="D83" s="84">
        <v>19</v>
      </c>
    </row>
    <row r="84" spans="2:4">
      <c r="B84" s="83" t="s">
        <v>97</v>
      </c>
      <c r="C84" s="84">
        <f t="shared" si="6"/>
        <v>24.3</v>
      </c>
      <c r="D84" s="84">
        <v>33</v>
      </c>
    </row>
    <row r="85" spans="2:4">
      <c r="B85" s="83" t="s">
        <v>98</v>
      </c>
      <c r="C85" s="84">
        <f t="shared" si="6"/>
        <v>21.1</v>
      </c>
      <c r="D85" s="84">
        <v>27</v>
      </c>
    </row>
    <row r="86" spans="2:4">
      <c r="B86" s="83" t="s">
        <v>46</v>
      </c>
      <c r="C86" s="84">
        <f t="shared" si="6"/>
        <v>30.3</v>
      </c>
      <c r="D86" s="84">
        <v>44</v>
      </c>
    </row>
    <row r="87" spans="2:4">
      <c r="B87" s="83" t="s">
        <v>47</v>
      </c>
      <c r="C87" s="84">
        <f t="shared" si="6"/>
        <v>25.4</v>
      </c>
      <c r="D87" s="84">
        <v>35</v>
      </c>
    </row>
    <row r="88" spans="2:4">
      <c r="B88" s="83" t="s">
        <v>99</v>
      </c>
      <c r="C88" s="84">
        <f t="shared" si="6"/>
        <v>37.299999999999997</v>
      </c>
      <c r="D88" s="84">
        <v>57</v>
      </c>
    </row>
    <row r="89" spans="2:4">
      <c r="B89" s="83" t="s">
        <v>100</v>
      </c>
      <c r="C89" s="84">
        <f t="shared" si="6"/>
        <v>30.8</v>
      </c>
      <c r="D89" s="84">
        <v>45</v>
      </c>
    </row>
    <row r="90" spans="2:4">
      <c r="B90" s="83" t="s">
        <v>101</v>
      </c>
      <c r="C90" s="84">
        <f t="shared" si="6"/>
        <v>45.4</v>
      </c>
      <c r="D90" s="84">
        <v>72</v>
      </c>
    </row>
    <row r="91" spans="2:4">
      <c r="B91" s="83" t="s">
        <v>102</v>
      </c>
      <c r="C91" s="84">
        <f t="shared" si="6"/>
        <v>37.299999999999997</v>
      </c>
      <c r="D91" s="84">
        <v>57</v>
      </c>
    </row>
    <row r="92" spans="2:4">
      <c r="B92" s="83" t="s">
        <v>103</v>
      </c>
      <c r="C92" s="84">
        <f t="shared" si="6"/>
        <v>52.9</v>
      </c>
      <c r="D92" s="84">
        <v>86</v>
      </c>
    </row>
    <row r="93" spans="2:4">
      <c r="B93" s="83" t="s">
        <v>104</v>
      </c>
      <c r="C93" s="84">
        <f t="shared" si="6"/>
        <v>43.2</v>
      </c>
      <c r="D93" s="84">
        <v>68</v>
      </c>
    </row>
    <row r="94" spans="2:4">
      <c r="B94" s="83" t="s">
        <v>105</v>
      </c>
      <c r="C94" s="84">
        <f t="shared" si="6"/>
        <v>61</v>
      </c>
      <c r="D94" s="84">
        <v>101</v>
      </c>
    </row>
    <row r="95" spans="2:4">
      <c r="B95" s="83" t="s">
        <v>106</v>
      </c>
      <c r="C95" s="84">
        <f t="shared" si="6"/>
        <v>49.7</v>
      </c>
      <c r="D95" s="84">
        <v>80</v>
      </c>
    </row>
    <row r="96" spans="2:4">
      <c r="B96" s="83" t="s">
        <v>107</v>
      </c>
      <c r="C96" s="84">
        <f t="shared" si="6"/>
        <v>69.099999999999994</v>
      </c>
      <c r="D96" s="84">
        <v>116</v>
      </c>
    </row>
    <row r="97" spans="2:4">
      <c r="B97" s="83" t="s">
        <v>108</v>
      </c>
      <c r="C97" s="84">
        <f t="shared" si="6"/>
        <v>56.2</v>
      </c>
      <c r="D97" s="84">
        <v>92</v>
      </c>
    </row>
    <row r="98" spans="2:4">
      <c r="B98" s="30"/>
    </row>
    <row r="99" spans="2:4">
      <c r="B99" s="83" t="s">
        <v>109</v>
      </c>
      <c r="C99" s="84">
        <f>+ROUND(D99*0.54+6.5,1)</f>
        <v>22.2</v>
      </c>
      <c r="D99" s="84">
        <v>29</v>
      </c>
    </row>
    <row r="100" spans="2:4">
      <c r="B100" s="83" t="s">
        <v>110</v>
      </c>
      <c r="C100" s="84">
        <f t="shared" ref="C100:C105" si="7">+ROUND(D100*0.54+6.5,1)</f>
        <v>17.8</v>
      </c>
      <c r="D100" s="84">
        <v>21</v>
      </c>
    </row>
    <row r="101" spans="2:4">
      <c r="B101" s="83" t="s">
        <v>50</v>
      </c>
      <c r="C101" s="84">
        <f t="shared" si="7"/>
        <v>27.6</v>
      </c>
      <c r="D101" s="84">
        <v>39</v>
      </c>
    </row>
    <row r="102" spans="2:4">
      <c r="B102" s="83" t="s">
        <v>51</v>
      </c>
      <c r="C102" s="84">
        <f t="shared" si="7"/>
        <v>22.2</v>
      </c>
      <c r="D102" s="84">
        <v>29</v>
      </c>
    </row>
    <row r="103" spans="2:4">
      <c r="B103" s="83" t="s">
        <v>111</v>
      </c>
      <c r="C103" s="84">
        <f t="shared" si="7"/>
        <v>35.700000000000003</v>
      </c>
      <c r="D103" s="84">
        <v>54</v>
      </c>
    </row>
    <row r="104" spans="2:4">
      <c r="B104" s="83" t="s">
        <v>112</v>
      </c>
      <c r="C104" s="84">
        <f t="shared" si="7"/>
        <v>29.2</v>
      </c>
      <c r="D104" s="84">
        <v>42</v>
      </c>
    </row>
    <row r="105" spans="2:4">
      <c r="B105" s="83" t="s">
        <v>113</v>
      </c>
      <c r="C105" s="84">
        <f t="shared" si="7"/>
        <v>40.5</v>
      </c>
      <c r="D105" s="84">
        <v>63</v>
      </c>
    </row>
    <row r="106" spans="2:4">
      <c r="B106" s="83" t="s">
        <v>114</v>
      </c>
      <c r="C106" s="84">
        <f>+ROUND(D106*0.54+6.5,1)</f>
        <v>33.5</v>
      </c>
      <c r="D106" s="84">
        <v>50</v>
      </c>
    </row>
    <row r="107" spans="2:4">
      <c r="B107" s="83" t="s">
        <v>115</v>
      </c>
      <c r="C107" s="84">
        <f>+ROUND(D107*0.54+6.5,1)</f>
        <v>49.2</v>
      </c>
      <c r="D107" s="84">
        <v>79</v>
      </c>
    </row>
    <row r="108" spans="2:4">
      <c r="B108" s="83" t="s">
        <v>116</v>
      </c>
      <c r="C108" s="84">
        <f>+ROUND(D108*0.54+6.5,1)</f>
        <v>37.799999999999997</v>
      </c>
      <c r="D108" s="84">
        <v>58</v>
      </c>
    </row>
    <row r="109" spans="2:4">
      <c r="B109" s="30"/>
    </row>
    <row r="110" spans="2:4">
      <c r="B110" s="30"/>
      <c r="C110" s="84"/>
    </row>
    <row r="111" spans="2:4">
      <c r="B111" s="83" t="s">
        <v>131</v>
      </c>
      <c r="C111" s="84">
        <f>+ROUND(D111*0.54+5,1)</f>
        <v>26.6</v>
      </c>
      <c r="D111" s="84">
        <v>40</v>
      </c>
    </row>
    <row r="112" spans="2:4">
      <c r="B112" s="83" t="s">
        <v>132</v>
      </c>
      <c r="C112" s="84">
        <f>+ROUND(D112*0.54+5,1)</f>
        <v>29.3</v>
      </c>
      <c r="D112" s="84">
        <v>45</v>
      </c>
    </row>
    <row r="113" spans="2:4">
      <c r="B113" s="83" t="s">
        <v>133</v>
      </c>
      <c r="C113" s="84">
        <f>+ROUND(D113*0.54+5,1)</f>
        <v>32</v>
      </c>
      <c r="D113" s="84">
        <v>50</v>
      </c>
    </row>
    <row r="114" spans="2:4">
      <c r="B114" s="83" t="s">
        <v>134</v>
      </c>
      <c r="C114" s="84">
        <f>+ROUND(D114*0.54+5,1)</f>
        <v>37.4</v>
      </c>
      <c r="D114" s="84">
        <v>60</v>
      </c>
    </row>
    <row r="115" spans="2:4">
      <c r="B115" s="83" t="s">
        <v>135</v>
      </c>
      <c r="C115" s="84">
        <f>+ROUND(D115*0.54+5,1)</f>
        <v>45.5</v>
      </c>
      <c r="D115" s="84">
        <v>75</v>
      </c>
    </row>
    <row r="116" spans="2:4">
      <c r="B116" s="30"/>
      <c r="C116" s="84"/>
    </row>
    <row r="117" spans="2:4">
      <c r="B117" s="83" t="s">
        <v>136</v>
      </c>
      <c r="C117" s="84">
        <f t="shared" ref="C117:C122" si="8">+ROUND(D117*0.54+5,1)</f>
        <v>34.700000000000003</v>
      </c>
      <c r="D117" s="84">
        <v>55</v>
      </c>
    </row>
    <row r="118" spans="2:4">
      <c r="B118" s="83" t="s">
        <v>137</v>
      </c>
      <c r="C118" s="84">
        <f t="shared" si="8"/>
        <v>43.9</v>
      </c>
      <c r="D118" s="84">
        <v>72</v>
      </c>
    </row>
    <row r="119" spans="2:4">
      <c r="B119" s="83" t="s">
        <v>138</v>
      </c>
      <c r="C119" s="84">
        <f t="shared" si="8"/>
        <v>53.1</v>
      </c>
      <c r="D119" s="84">
        <v>89</v>
      </c>
    </row>
    <row r="120" spans="2:4">
      <c r="B120" s="83" t="s">
        <v>139</v>
      </c>
      <c r="C120" s="84">
        <f t="shared" si="8"/>
        <v>64.900000000000006</v>
      </c>
      <c r="D120" s="84">
        <v>111</v>
      </c>
    </row>
    <row r="121" spans="2:4">
      <c r="B121" s="83" t="s">
        <v>140</v>
      </c>
      <c r="C121" s="84">
        <f t="shared" si="8"/>
        <v>75.2</v>
      </c>
      <c r="D121" s="84">
        <v>130</v>
      </c>
    </row>
    <row r="122" spans="2:4">
      <c r="B122" s="83" t="s">
        <v>141</v>
      </c>
      <c r="C122" s="84">
        <f t="shared" si="8"/>
        <v>82.8</v>
      </c>
      <c r="D122" s="84">
        <v>144</v>
      </c>
    </row>
    <row r="123" spans="2:4">
      <c r="B123" s="30"/>
      <c r="C123" s="84"/>
    </row>
    <row r="124" spans="2:4">
      <c r="B124" s="83" t="s">
        <v>142</v>
      </c>
      <c r="C124" s="84">
        <f>+ROUND(D124*0.54+5,1)</f>
        <v>12.6</v>
      </c>
      <c r="D124" s="84">
        <v>14</v>
      </c>
    </row>
    <row r="125" spans="2:4">
      <c r="B125" s="83" t="s">
        <v>143</v>
      </c>
      <c r="C125" s="84">
        <f>+ROUND(D125*0.54+5,1)</f>
        <v>13.1</v>
      </c>
      <c r="D125" s="84">
        <v>15</v>
      </c>
    </row>
    <row r="126" spans="2:4">
      <c r="B126" s="83" t="s">
        <v>144</v>
      </c>
      <c r="C126" s="84">
        <f>+ROUND(D126*0.54+5,1)</f>
        <v>14.2</v>
      </c>
      <c r="D126" s="84">
        <v>17</v>
      </c>
    </row>
    <row r="127" spans="2:4">
      <c r="B127" s="83" t="s">
        <v>145</v>
      </c>
      <c r="C127" s="84">
        <f>+ROUND(D127*0.54+5,1)</f>
        <v>16.3</v>
      </c>
      <c r="D127" s="84">
        <v>21</v>
      </c>
    </row>
    <row r="128" spans="2:4">
      <c r="B128" s="30"/>
    </row>
    <row r="129" spans="2:4">
      <c r="B129" s="83" t="s">
        <v>146</v>
      </c>
      <c r="C129" s="84">
        <f>+ROUND(D129*0.54+5,1)</f>
        <v>12.6</v>
      </c>
      <c r="D129" s="84">
        <v>14</v>
      </c>
    </row>
    <row r="130" spans="2:4">
      <c r="B130" s="83" t="s">
        <v>147</v>
      </c>
      <c r="C130" s="84">
        <f t="shared" ref="C130:C169" si="9">+ROUND(D130*0.54+5,1)</f>
        <v>13.6</v>
      </c>
      <c r="D130" s="84">
        <v>16</v>
      </c>
    </row>
    <row r="131" spans="2:4">
      <c r="B131" s="83" t="s">
        <v>148</v>
      </c>
      <c r="C131" s="84">
        <f t="shared" si="9"/>
        <v>14.7</v>
      </c>
      <c r="D131" s="84">
        <v>18</v>
      </c>
    </row>
    <row r="132" spans="2:4">
      <c r="B132" s="83" t="s">
        <v>149</v>
      </c>
      <c r="C132" s="84">
        <f t="shared" si="9"/>
        <v>18.5</v>
      </c>
      <c r="D132" s="84">
        <v>25</v>
      </c>
    </row>
    <row r="133" spans="2:4">
      <c r="B133" s="83" t="s">
        <v>150</v>
      </c>
      <c r="C133" s="84">
        <f t="shared" si="9"/>
        <v>13.6</v>
      </c>
      <c r="D133" s="84">
        <v>16</v>
      </c>
    </row>
    <row r="134" spans="2:4">
      <c r="B134" s="83" t="s">
        <v>54</v>
      </c>
      <c r="C134" s="84">
        <f t="shared" si="9"/>
        <v>14.7</v>
      </c>
      <c r="D134" s="84">
        <v>18</v>
      </c>
    </row>
    <row r="135" spans="2:4">
      <c r="B135" s="83" t="s">
        <v>151</v>
      </c>
      <c r="C135" s="84">
        <f t="shared" si="9"/>
        <v>16.3</v>
      </c>
      <c r="D135" s="84">
        <v>21</v>
      </c>
    </row>
    <row r="136" spans="2:4">
      <c r="B136" s="83" t="s">
        <v>152</v>
      </c>
      <c r="C136" s="84">
        <f t="shared" si="9"/>
        <v>19</v>
      </c>
      <c r="D136" s="84">
        <v>26</v>
      </c>
    </row>
    <row r="137" spans="2:4">
      <c r="B137" s="83" t="s">
        <v>153</v>
      </c>
      <c r="C137" s="84">
        <f t="shared" si="9"/>
        <v>21.2</v>
      </c>
      <c r="D137" s="84">
        <v>30</v>
      </c>
    </row>
    <row r="138" spans="2:4">
      <c r="B138" s="83" t="s">
        <v>154</v>
      </c>
      <c r="C138" s="84">
        <f t="shared" si="9"/>
        <v>14.2</v>
      </c>
      <c r="D138" s="84">
        <v>17</v>
      </c>
    </row>
    <row r="139" spans="2:4">
      <c r="B139" s="83" t="s">
        <v>155</v>
      </c>
      <c r="C139" s="84">
        <f t="shared" si="9"/>
        <v>16.3</v>
      </c>
      <c r="D139" s="84">
        <v>21</v>
      </c>
    </row>
    <row r="140" spans="2:4">
      <c r="B140" s="83" t="s">
        <v>156</v>
      </c>
      <c r="C140" s="84">
        <f t="shared" si="9"/>
        <v>125.4</v>
      </c>
      <c r="D140" s="84">
        <v>223</v>
      </c>
    </row>
    <row r="141" spans="2:4">
      <c r="B141" s="83" t="s">
        <v>157</v>
      </c>
      <c r="C141" s="84">
        <f t="shared" si="9"/>
        <v>20.100000000000001</v>
      </c>
      <c r="D141" s="84">
        <v>28</v>
      </c>
    </row>
    <row r="142" spans="2:4">
      <c r="B142" s="83" t="s">
        <v>158</v>
      </c>
      <c r="C142" s="84">
        <f t="shared" si="9"/>
        <v>23.4</v>
      </c>
      <c r="D142" s="84">
        <v>34</v>
      </c>
    </row>
    <row r="143" spans="2:4">
      <c r="B143" s="83" t="s">
        <v>159</v>
      </c>
      <c r="C143" s="84">
        <f t="shared" si="9"/>
        <v>14.7</v>
      </c>
      <c r="D143" s="84">
        <v>18</v>
      </c>
    </row>
    <row r="144" spans="2:4">
      <c r="B144" s="83" t="s">
        <v>160</v>
      </c>
      <c r="C144" s="84">
        <f t="shared" si="9"/>
        <v>18.5</v>
      </c>
      <c r="D144" s="84">
        <v>25</v>
      </c>
    </row>
    <row r="145" spans="2:4">
      <c r="B145" s="83" t="s">
        <v>161</v>
      </c>
      <c r="C145" s="84">
        <f t="shared" si="9"/>
        <v>20.100000000000001</v>
      </c>
      <c r="D145" s="84">
        <v>28</v>
      </c>
    </row>
    <row r="146" spans="2:4">
      <c r="B146" s="83" t="s">
        <v>162</v>
      </c>
      <c r="C146" s="84">
        <f t="shared" si="9"/>
        <v>21.2</v>
      </c>
      <c r="D146" s="84">
        <v>30</v>
      </c>
    </row>
    <row r="147" spans="2:4">
      <c r="B147" s="83" t="s">
        <v>163</v>
      </c>
      <c r="C147" s="84">
        <f t="shared" si="9"/>
        <v>25.5</v>
      </c>
      <c r="D147" s="84">
        <v>38</v>
      </c>
    </row>
    <row r="148" spans="2:4">
      <c r="B148" s="83" t="s">
        <v>164</v>
      </c>
      <c r="C148" s="84">
        <f t="shared" si="9"/>
        <v>30.4</v>
      </c>
      <c r="D148" s="84">
        <v>47</v>
      </c>
    </row>
    <row r="149" spans="2:4">
      <c r="B149" s="83" t="s">
        <v>165</v>
      </c>
      <c r="C149" s="84">
        <f t="shared" si="9"/>
        <v>16.899999999999999</v>
      </c>
      <c r="D149" s="84">
        <v>22</v>
      </c>
    </row>
    <row r="150" spans="2:4">
      <c r="B150" s="83" t="s">
        <v>166</v>
      </c>
      <c r="C150" s="84">
        <f t="shared" si="9"/>
        <v>19.600000000000001</v>
      </c>
      <c r="D150" s="84">
        <v>27</v>
      </c>
    </row>
    <row r="151" spans="2:4">
      <c r="B151" s="83" t="s">
        <v>167</v>
      </c>
      <c r="C151" s="84">
        <f t="shared" si="9"/>
        <v>22.3</v>
      </c>
      <c r="D151" s="84">
        <v>32</v>
      </c>
    </row>
    <row r="152" spans="2:4">
      <c r="B152" s="83" t="s">
        <v>168</v>
      </c>
      <c r="C152" s="84">
        <f t="shared" si="9"/>
        <v>23.9</v>
      </c>
      <c r="D152" s="84">
        <v>35</v>
      </c>
    </row>
    <row r="153" spans="2:4">
      <c r="B153" s="83" t="s">
        <v>169</v>
      </c>
      <c r="C153" s="84">
        <f t="shared" si="9"/>
        <v>29.3</v>
      </c>
      <c r="D153" s="84">
        <v>45</v>
      </c>
    </row>
    <row r="154" spans="2:4">
      <c r="B154" s="83" t="s">
        <v>170</v>
      </c>
      <c r="C154" s="84">
        <f t="shared" si="9"/>
        <v>36.299999999999997</v>
      </c>
      <c r="D154" s="84">
        <v>58</v>
      </c>
    </row>
    <row r="155" spans="2:4">
      <c r="B155" s="83" t="s">
        <v>171</v>
      </c>
      <c r="C155" s="84">
        <f t="shared" si="9"/>
        <v>45.5</v>
      </c>
      <c r="D155" s="84">
        <v>75</v>
      </c>
    </row>
    <row r="156" spans="2:4">
      <c r="B156" s="83" t="s">
        <v>172</v>
      </c>
      <c r="C156" s="84">
        <f t="shared" si="9"/>
        <v>19</v>
      </c>
      <c r="D156" s="84">
        <v>26</v>
      </c>
    </row>
    <row r="157" spans="2:4">
      <c r="B157" s="83" t="s">
        <v>173</v>
      </c>
      <c r="C157" s="84">
        <f t="shared" si="9"/>
        <v>22.3</v>
      </c>
      <c r="D157" s="84">
        <v>32</v>
      </c>
    </row>
    <row r="158" spans="2:4">
      <c r="B158" s="83" t="s">
        <v>174</v>
      </c>
      <c r="C158" s="84">
        <f>+ROUND(D158*0.54+5,1)</f>
        <v>26.1</v>
      </c>
      <c r="D158" s="84">
        <v>39</v>
      </c>
    </row>
    <row r="159" spans="2:4">
      <c r="B159" s="83" t="s">
        <v>175</v>
      </c>
      <c r="C159" s="84">
        <f t="shared" si="9"/>
        <v>29.8</v>
      </c>
      <c r="D159" s="84">
        <v>46</v>
      </c>
    </row>
    <row r="160" spans="2:4">
      <c r="B160" s="83" t="s">
        <v>176</v>
      </c>
      <c r="C160" s="84">
        <f t="shared" si="9"/>
        <v>35.799999999999997</v>
      </c>
      <c r="D160" s="84">
        <v>57</v>
      </c>
    </row>
    <row r="161" spans="2:4">
      <c r="B161" s="83" t="s">
        <v>177</v>
      </c>
      <c r="C161" s="84">
        <f t="shared" si="9"/>
        <v>42.8</v>
      </c>
      <c r="D161" s="84">
        <v>70</v>
      </c>
    </row>
    <row r="162" spans="2:4">
      <c r="B162" s="83" t="s">
        <v>178</v>
      </c>
      <c r="C162" s="84">
        <f t="shared" si="9"/>
        <v>55.8</v>
      </c>
      <c r="D162" s="84">
        <v>94</v>
      </c>
    </row>
    <row r="163" spans="2:4">
      <c r="B163" s="83" t="s">
        <v>179</v>
      </c>
      <c r="C163" s="84">
        <f t="shared" si="9"/>
        <v>21.2</v>
      </c>
      <c r="D163" s="84">
        <v>30</v>
      </c>
    </row>
    <row r="164" spans="2:4">
      <c r="B164" s="83" t="s">
        <v>180</v>
      </c>
      <c r="C164" s="84">
        <f t="shared" si="9"/>
        <v>24.4</v>
      </c>
      <c r="D164" s="84">
        <v>36</v>
      </c>
    </row>
    <row r="165" spans="2:4">
      <c r="B165" s="83" t="s">
        <v>181</v>
      </c>
      <c r="C165" s="84">
        <f t="shared" si="9"/>
        <v>29.3</v>
      </c>
      <c r="D165" s="84">
        <v>45</v>
      </c>
    </row>
    <row r="166" spans="2:4">
      <c r="B166" s="83" t="s">
        <v>182</v>
      </c>
      <c r="C166" s="84">
        <f t="shared" si="9"/>
        <v>34.700000000000003</v>
      </c>
      <c r="D166" s="84">
        <v>55</v>
      </c>
    </row>
    <row r="167" spans="2:4">
      <c r="B167" s="83" t="s">
        <v>183</v>
      </c>
      <c r="C167" s="84">
        <f t="shared" si="9"/>
        <v>39.6</v>
      </c>
      <c r="D167" s="84">
        <v>64</v>
      </c>
    </row>
    <row r="168" spans="2:4">
      <c r="B168" s="83" t="s">
        <v>184</v>
      </c>
      <c r="C168" s="84">
        <f t="shared" si="9"/>
        <v>48.2</v>
      </c>
      <c r="D168" s="84">
        <v>80</v>
      </c>
    </row>
    <row r="169" spans="2:4">
      <c r="B169" s="83" t="s">
        <v>185</v>
      </c>
      <c r="C169" s="84">
        <f t="shared" si="9"/>
        <v>64.400000000000006</v>
      </c>
      <c r="D169" s="84">
        <v>110</v>
      </c>
    </row>
    <row r="170" spans="2:4">
      <c r="B170" s="31"/>
      <c r="C170" s="31"/>
    </row>
    <row r="171" spans="2:4">
      <c r="B171" s="83" t="s">
        <v>186</v>
      </c>
      <c r="C171" s="84">
        <f>+ROUND(D171*0.54+5,1)</f>
        <v>10.9</v>
      </c>
      <c r="D171" s="84">
        <v>11</v>
      </c>
    </row>
    <row r="172" spans="2:4">
      <c r="B172" s="83" t="s">
        <v>187</v>
      </c>
      <c r="C172" s="84">
        <f t="shared" ref="C172:C212" si="10">+ROUND(D172*0.54+5,1)</f>
        <v>12</v>
      </c>
      <c r="D172" s="84">
        <v>13</v>
      </c>
    </row>
    <row r="173" spans="2:4">
      <c r="B173" s="83" t="s">
        <v>188</v>
      </c>
      <c r="C173" s="84">
        <f t="shared" si="10"/>
        <v>12.6</v>
      </c>
      <c r="D173" s="84">
        <v>14</v>
      </c>
    </row>
    <row r="174" spans="2:4">
      <c r="B174" s="83" t="s">
        <v>189</v>
      </c>
      <c r="C174" s="84">
        <f t="shared" si="10"/>
        <v>13.1</v>
      </c>
      <c r="D174" s="84">
        <v>15</v>
      </c>
    </row>
    <row r="175" spans="2:4">
      <c r="B175" s="83" t="s">
        <v>190</v>
      </c>
      <c r="C175" s="84">
        <f t="shared" si="10"/>
        <v>11.5</v>
      </c>
      <c r="D175" s="84">
        <v>12</v>
      </c>
    </row>
    <row r="176" spans="2:4">
      <c r="B176" s="83" t="s">
        <v>55</v>
      </c>
      <c r="C176" s="84">
        <f t="shared" si="10"/>
        <v>12.6</v>
      </c>
      <c r="D176" s="84">
        <v>14</v>
      </c>
    </row>
    <row r="177" spans="2:4">
      <c r="B177" s="83" t="s">
        <v>191</v>
      </c>
      <c r="C177" s="84">
        <f t="shared" si="10"/>
        <v>13.6</v>
      </c>
      <c r="D177" s="84">
        <v>16</v>
      </c>
    </row>
    <row r="178" spans="2:4">
      <c r="B178" s="83" t="s">
        <v>192</v>
      </c>
      <c r="C178" s="84">
        <f t="shared" si="10"/>
        <v>14.7</v>
      </c>
      <c r="D178" s="84">
        <v>18</v>
      </c>
    </row>
    <row r="179" spans="2:4">
      <c r="B179" s="83" t="s">
        <v>193</v>
      </c>
      <c r="C179" s="84">
        <f t="shared" si="10"/>
        <v>15.8</v>
      </c>
      <c r="D179" s="84">
        <v>20</v>
      </c>
    </row>
    <row r="180" spans="2:4">
      <c r="B180" s="83" t="s">
        <v>194</v>
      </c>
      <c r="C180" s="84">
        <f t="shared" si="10"/>
        <v>12</v>
      </c>
      <c r="D180" s="84">
        <v>13</v>
      </c>
    </row>
    <row r="181" spans="2:4">
      <c r="B181" s="83" t="s">
        <v>195</v>
      </c>
      <c r="C181" s="84">
        <f t="shared" si="10"/>
        <v>13.1</v>
      </c>
      <c r="D181" s="84">
        <v>15</v>
      </c>
    </row>
    <row r="182" spans="2:4">
      <c r="B182" s="83" t="s">
        <v>196</v>
      </c>
      <c r="C182" s="84">
        <f t="shared" si="10"/>
        <v>14.2</v>
      </c>
      <c r="D182" s="84">
        <v>17</v>
      </c>
    </row>
    <row r="183" spans="2:4">
      <c r="B183" s="83" t="s">
        <v>197</v>
      </c>
      <c r="C183" s="84">
        <f t="shared" si="10"/>
        <v>15.3</v>
      </c>
      <c r="D183" s="84">
        <v>19</v>
      </c>
    </row>
    <row r="184" spans="2:4">
      <c r="B184" s="83" t="s">
        <v>198</v>
      </c>
      <c r="C184" s="84">
        <f t="shared" si="10"/>
        <v>16.899999999999999</v>
      </c>
      <c r="D184" s="84">
        <v>22</v>
      </c>
    </row>
    <row r="185" spans="2:4">
      <c r="B185" s="83" t="s">
        <v>199</v>
      </c>
      <c r="C185" s="84">
        <f t="shared" si="10"/>
        <v>20.100000000000001</v>
      </c>
      <c r="D185" s="84">
        <v>28</v>
      </c>
    </row>
    <row r="186" spans="2:4">
      <c r="B186" s="83" t="s">
        <v>200</v>
      </c>
      <c r="C186" s="84">
        <f t="shared" si="10"/>
        <v>12.6</v>
      </c>
      <c r="D186" s="84">
        <v>14</v>
      </c>
    </row>
    <row r="187" spans="2:4">
      <c r="B187" s="83" t="s">
        <v>201</v>
      </c>
      <c r="C187" s="84">
        <f t="shared" si="10"/>
        <v>13.6</v>
      </c>
      <c r="D187" s="84">
        <v>16</v>
      </c>
    </row>
    <row r="188" spans="2:4">
      <c r="B188" s="83" t="s">
        <v>202</v>
      </c>
      <c r="C188" s="84">
        <f t="shared" si="10"/>
        <v>15.3</v>
      </c>
      <c r="D188" s="84">
        <v>19</v>
      </c>
    </row>
    <row r="189" spans="2:4">
      <c r="B189" s="83" t="s">
        <v>203</v>
      </c>
      <c r="C189" s="84">
        <f t="shared" si="10"/>
        <v>16.3</v>
      </c>
      <c r="D189" s="84">
        <v>21</v>
      </c>
    </row>
    <row r="190" spans="2:4">
      <c r="B190" s="83" t="s">
        <v>204</v>
      </c>
      <c r="C190" s="84">
        <f t="shared" si="10"/>
        <v>18.5</v>
      </c>
      <c r="D190" s="84">
        <v>25</v>
      </c>
    </row>
    <row r="191" spans="2:4">
      <c r="B191" s="83" t="s">
        <v>205</v>
      </c>
      <c r="C191" s="84">
        <f t="shared" si="10"/>
        <v>21.2</v>
      </c>
      <c r="D191" s="84">
        <v>30</v>
      </c>
    </row>
    <row r="192" spans="2:4">
      <c r="B192" s="83" t="s">
        <v>206</v>
      </c>
      <c r="C192" s="84">
        <f t="shared" si="10"/>
        <v>13.1</v>
      </c>
      <c r="D192" s="84">
        <v>15</v>
      </c>
    </row>
    <row r="193" spans="2:4">
      <c r="B193" s="83" t="s">
        <v>207</v>
      </c>
      <c r="C193" s="84">
        <f t="shared" si="10"/>
        <v>14.7</v>
      </c>
      <c r="D193" s="84">
        <v>18</v>
      </c>
    </row>
    <row r="194" spans="2:4">
      <c r="B194" s="83" t="s">
        <v>208</v>
      </c>
      <c r="C194" s="84">
        <f t="shared" si="10"/>
        <v>16.3</v>
      </c>
      <c r="D194" s="84">
        <v>21</v>
      </c>
    </row>
    <row r="195" spans="2:4">
      <c r="B195" s="83" t="s">
        <v>209</v>
      </c>
      <c r="C195" s="84">
        <f t="shared" si="10"/>
        <v>18.5</v>
      </c>
      <c r="D195" s="84">
        <v>25</v>
      </c>
    </row>
    <row r="196" spans="2:4">
      <c r="B196" s="83" t="s">
        <v>210</v>
      </c>
      <c r="C196" s="84">
        <f t="shared" si="10"/>
        <v>20.100000000000001</v>
      </c>
      <c r="D196" s="84">
        <v>28</v>
      </c>
    </row>
    <row r="197" spans="2:4">
      <c r="B197" s="83" t="s">
        <v>211</v>
      </c>
      <c r="C197" s="84">
        <f t="shared" si="10"/>
        <v>23.4</v>
      </c>
      <c r="D197" s="84">
        <v>34</v>
      </c>
    </row>
    <row r="198" spans="2:4">
      <c r="B198" s="83" t="s">
        <v>212</v>
      </c>
      <c r="C198" s="84">
        <f t="shared" si="10"/>
        <v>33.1</v>
      </c>
      <c r="D198" s="84">
        <v>52</v>
      </c>
    </row>
    <row r="199" spans="2:4">
      <c r="B199" s="83" t="s">
        <v>213</v>
      </c>
      <c r="C199" s="84">
        <f t="shared" si="10"/>
        <v>14.2</v>
      </c>
      <c r="D199" s="84">
        <v>17</v>
      </c>
    </row>
    <row r="200" spans="2:4">
      <c r="B200" s="83" t="s">
        <v>214</v>
      </c>
      <c r="C200" s="84">
        <f t="shared" si="10"/>
        <v>16.3</v>
      </c>
      <c r="D200" s="84">
        <v>21</v>
      </c>
    </row>
    <row r="201" spans="2:4">
      <c r="B201" s="83" t="s">
        <v>215</v>
      </c>
      <c r="C201" s="84">
        <f t="shared" si="10"/>
        <v>18.5</v>
      </c>
      <c r="D201" s="84">
        <v>25</v>
      </c>
    </row>
    <row r="202" spans="2:4">
      <c r="B202" s="83" t="s">
        <v>216</v>
      </c>
      <c r="C202" s="84">
        <f t="shared" si="10"/>
        <v>21.2</v>
      </c>
      <c r="D202" s="84">
        <v>30</v>
      </c>
    </row>
    <row r="203" spans="2:4">
      <c r="B203" s="83" t="s">
        <v>217</v>
      </c>
      <c r="C203" s="84">
        <f t="shared" si="10"/>
        <v>23.9</v>
      </c>
      <c r="D203" s="84">
        <v>35</v>
      </c>
    </row>
    <row r="204" spans="2:4">
      <c r="B204" s="83" t="s">
        <v>218</v>
      </c>
      <c r="C204" s="84">
        <f t="shared" si="10"/>
        <v>27.7</v>
      </c>
      <c r="D204" s="84">
        <v>42</v>
      </c>
    </row>
    <row r="205" spans="2:4">
      <c r="B205" s="83" t="s">
        <v>219</v>
      </c>
      <c r="C205" s="84">
        <f t="shared" si="10"/>
        <v>36.9</v>
      </c>
      <c r="D205" s="84">
        <v>59</v>
      </c>
    </row>
    <row r="206" spans="2:4">
      <c r="B206" s="83" t="s">
        <v>220</v>
      </c>
      <c r="C206" s="84">
        <f t="shared" si="10"/>
        <v>15.8</v>
      </c>
      <c r="D206" s="84">
        <v>20</v>
      </c>
    </row>
    <row r="207" spans="2:4">
      <c r="B207" s="83" t="s">
        <v>221</v>
      </c>
      <c r="C207" s="84">
        <f>+ROUND(D207*0.54+5,1)</f>
        <v>18</v>
      </c>
      <c r="D207" s="84">
        <v>24</v>
      </c>
    </row>
    <row r="208" spans="2:4">
      <c r="B208" s="83" t="s">
        <v>222</v>
      </c>
      <c r="C208" s="84">
        <f t="shared" si="10"/>
        <v>21.2</v>
      </c>
      <c r="D208" s="84">
        <v>30</v>
      </c>
    </row>
    <row r="209" spans="2:4">
      <c r="B209" s="83" t="s">
        <v>223</v>
      </c>
      <c r="C209" s="84">
        <f t="shared" si="10"/>
        <v>23.4</v>
      </c>
      <c r="D209" s="84">
        <v>34</v>
      </c>
    </row>
    <row r="210" spans="2:4">
      <c r="B210" s="83" t="s">
        <v>224</v>
      </c>
      <c r="C210" s="84">
        <f t="shared" si="10"/>
        <v>26.6</v>
      </c>
      <c r="D210" s="84">
        <v>40</v>
      </c>
    </row>
    <row r="211" spans="2:4">
      <c r="B211" s="83" t="s">
        <v>225</v>
      </c>
      <c r="C211" s="84">
        <f t="shared" si="10"/>
        <v>32</v>
      </c>
      <c r="D211" s="84">
        <v>50</v>
      </c>
    </row>
    <row r="212" spans="2:4">
      <c r="B212" s="83" t="s">
        <v>226</v>
      </c>
      <c r="C212" s="84">
        <f t="shared" si="10"/>
        <v>42.8</v>
      </c>
      <c r="D212" s="84">
        <v>70</v>
      </c>
    </row>
    <row r="213" spans="2:4">
      <c r="B213" s="30"/>
    </row>
    <row r="214" spans="2:4">
      <c r="B214" s="30"/>
    </row>
    <row r="215" spans="2:4">
      <c r="B215" s="30"/>
    </row>
    <row r="216" spans="2:4">
      <c r="B216" s="30"/>
    </row>
    <row r="217" spans="2:4">
      <c r="B217" s="83" t="s">
        <v>227</v>
      </c>
      <c r="C217" s="84">
        <f t="shared" ref="C217:C222" si="11">+ROUND(D217*0.54+5,1)</f>
        <v>10.9</v>
      </c>
      <c r="D217" s="84">
        <v>11</v>
      </c>
    </row>
    <row r="218" spans="2:4">
      <c r="B218" s="83" t="s">
        <v>228</v>
      </c>
      <c r="C218" s="84">
        <f t="shared" si="11"/>
        <v>11.5</v>
      </c>
      <c r="D218" s="84">
        <v>12</v>
      </c>
    </row>
    <row r="219" spans="2:4">
      <c r="B219" s="83" t="s">
        <v>229</v>
      </c>
      <c r="C219" s="84">
        <f t="shared" si="11"/>
        <v>12</v>
      </c>
      <c r="D219" s="84">
        <v>13</v>
      </c>
    </row>
    <row r="220" spans="2:4">
      <c r="B220" s="83" t="s">
        <v>230</v>
      </c>
      <c r="C220" s="84">
        <f t="shared" si="11"/>
        <v>13.6</v>
      </c>
      <c r="D220" s="84">
        <v>16</v>
      </c>
    </row>
    <row r="221" spans="2:4">
      <c r="B221" s="83" t="s">
        <v>231</v>
      </c>
      <c r="C221" s="84">
        <f t="shared" si="11"/>
        <v>15.8</v>
      </c>
      <c r="D221" s="84">
        <v>20</v>
      </c>
    </row>
    <row r="222" spans="2:4">
      <c r="B222" s="83" t="s">
        <v>232</v>
      </c>
      <c r="C222" s="84">
        <f t="shared" si="11"/>
        <v>21.2</v>
      </c>
      <c r="D222" s="84">
        <v>30</v>
      </c>
    </row>
    <row r="223" spans="2:4">
      <c r="B223" s="30"/>
    </row>
    <row r="224" spans="2:4">
      <c r="B224" s="83" t="s">
        <v>233</v>
      </c>
      <c r="C224" s="84">
        <f>+ROUND(D224*0.54+5,1)</f>
        <v>10.4</v>
      </c>
      <c r="D224" s="84">
        <v>10</v>
      </c>
    </row>
    <row r="225" spans="2:4">
      <c r="B225" s="83" t="s">
        <v>234</v>
      </c>
      <c r="C225" s="84">
        <f t="shared" ref="C225:C276" si="12">+ROUND(D225*0.54+5,1)</f>
        <v>10.9</v>
      </c>
      <c r="D225" s="84">
        <v>11</v>
      </c>
    </row>
    <row r="226" spans="2:4">
      <c r="B226" s="83" t="s">
        <v>235</v>
      </c>
      <c r="C226" s="84">
        <f t="shared" si="12"/>
        <v>11.5</v>
      </c>
      <c r="D226" s="84">
        <v>12</v>
      </c>
    </row>
    <row r="227" spans="2:4">
      <c r="B227" s="83" t="s">
        <v>236</v>
      </c>
      <c r="C227" s="84">
        <f t="shared" si="12"/>
        <v>11.5</v>
      </c>
      <c r="D227" s="84">
        <v>12</v>
      </c>
    </row>
    <row r="228" spans="2:4">
      <c r="B228" s="83" t="s">
        <v>237</v>
      </c>
      <c r="C228" s="84">
        <f t="shared" si="12"/>
        <v>12</v>
      </c>
      <c r="D228" s="84">
        <v>13</v>
      </c>
    </row>
    <row r="229" spans="2:4">
      <c r="B229" s="83" t="s">
        <v>238</v>
      </c>
      <c r="C229" s="84">
        <f t="shared" si="12"/>
        <v>12.6</v>
      </c>
      <c r="D229" s="84">
        <v>14</v>
      </c>
    </row>
    <row r="230" spans="2:4">
      <c r="B230" s="83" t="s">
        <v>239</v>
      </c>
      <c r="C230" s="84">
        <f t="shared" si="12"/>
        <v>12</v>
      </c>
      <c r="D230" s="84">
        <v>13</v>
      </c>
    </row>
    <row r="231" spans="2:4">
      <c r="B231" s="83" t="s">
        <v>240</v>
      </c>
      <c r="C231" s="84">
        <f t="shared" si="12"/>
        <v>12.6</v>
      </c>
      <c r="D231" s="84">
        <v>14</v>
      </c>
    </row>
    <row r="232" spans="2:4">
      <c r="B232" s="83" t="s">
        <v>241</v>
      </c>
      <c r="C232" s="84">
        <f t="shared" si="12"/>
        <v>13.1</v>
      </c>
      <c r="D232" s="84">
        <v>15</v>
      </c>
    </row>
    <row r="233" spans="2:4">
      <c r="B233" s="83" t="s">
        <v>67</v>
      </c>
      <c r="C233" s="84">
        <f t="shared" si="12"/>
        <v>13.6</v>
      </c>
      <c r="D233" s="84">
        <v>16</v>
      </c>
    </row>
    <row r="234" spans="2:4">
      <c r="B234" s="83" t="s">
        <v>242</v>
      </c>
      <c r="C234" s="84">
        <f t="shared" si="12"/>
        <v>12.6</v>
      </c>
      <c r="D234" s="84">
        <v>14</v>
      </c>
    </row>
    <row r="235" spans="2:4">
      <c r="B235" s="83" t="s">
        <v>243</v>
      </c>
      <c r="C235" s="84">
        <f t="shared" si="12"/>
        <v>13.1</v>
      </c>
      <c r="D235" s="84">
        <v>15</v>
      </c>
    </row>
    <row r="236" spans="2:4">
      <c r="B236" s="83" t="s">
        <v>244</v>
      </c>
      <c r="C236" s="84">
        <f t="shared" si="12"/>
        <v>14.2</v>
      </c>
      <c r="D236" s="84">
        <v>17</v>
      </c>
    </row>
    <row r="237" spans="2:4">
      <c r="B237" s="83" t="s">
        <v>245</v>
      </c>
      <c r="C237" s="84">
        <f t="shared" si="12"/>
        <v>14.7</v>
      </c>
      <c r="D237" s="84">
        <v>18</v>
      </c>
    </row>
    <row r="238" spans="2:4">
      <c r="B238" s="83" t="s">
        <v>246</v>
      </c>
      <c r="C238" s="84">
        <f t="shared" si="12"/>
        <v>16.3</v>
      </c>
      <c r="D238" s="84">
        <v>21</v>
      </c>
    </row>
    <row r="239" spans="2:4">
      <c r="B239" s="83" t="s">
        <v>247</v>
      </c>
      <c r="C239" s="84">
        <f t="shared" si="12"/>
        <v>13.1</v>
      </c>
      <c r="D239" s="84">
        <v>15</v>
      </c>
    </row>
    <row r="240" spans="2:4">
      <c r="B240" s="83" t="s">
        <v>248</v>
      </c>
      <c r="C240" s="84">
        <f t="shared" si="12"/>
        <v>14.2</v>
      </c>
      <c r="D240" s="84">
        <v>17</v>
      </c>
    </row>
    <row r="241" spans="2:4">
      <c r="B241" s="83" t="s">
        <v>249</v>
      </c>
      <c r="C241" s="84">
        <f t="shared" si="12"/>
        <v>15.3</v>
      </c>
      <c r="D241" s="84">
        <v>19</v>
      </c>
    </row>
    <row r="242" spans="2:4">
      <c r="B242" s="83" t="s">
        <v>250</v>
      </c>
      <c r="C242" s="84">
        <f t="shared" si="12"/>
        <v>16.3</v>
      </c>
      <c r="D242" s="84">
        <v>21</v>
      </c>
    </row>
    <row r="243" spans="2:4">
      <c r="B243" s="83" t="s">
        <v>251</v>
      </c>
      <c r="C243" s="84">
        <f t="shared" si="12"/>
        <v>18</v>
      </c>
      <c r="D243" s="84">
        <v>24</v>
      </c>
    </row>
    <row r="244" spans="2:4">
      <c r="B244" s="83" t="s">
        <v>252</v>
      </c>
      <c r="C244" s="84">
        <f t="shared" si="12"/>
        <v>18.5</v>
      </c>
      <c r="D244" s="84">
        <v>25</v>
      </c>
    </row>
    <row r="245" spans="2:4">
      <c r="B245" s="83" t="s">
        <v>253</v>
      </c>
      <c r="C245" s="84">
        <f t="shared" si="12"/>
        <v>19.600000000000001</v>
      </c>
      <c r="D245" s="84">
        <v>27</v>
      </c>
    </row>
    <row r="246" spans="2:4">
      <c r="B246" s="83" t="s">
        <v>254</v>
      </c>
      <c r="C246" s="84">
        <f t="shared" si="12"/>
        <v>21.2</v>
      </c>
      <c r="D246" s="84">
        <v>30</v>
      </c>
    </row>
    <row r="247" spans="2:4">
      <c r="B247" s="83" t="s">
        <v>255</v>
      </c>
      <c r="C247" s="84">
        <f t="shared" si="12"/>
        <v>13.6</v>
      </c>
      <c r="D247" s="84">
        <v>16</v>
      </c>
    </row>
    <row r="248" spans="2:4">
      <c r="B248" s="83" t="s">
        <v>256</v>
      </c>
      <c r="C248" s="84">
        <f t="shared" si="12"/>
        <v>14.7</v>
      </c>
      <c r="D248" s="84">
        <v>18</v>
      </c>
    </row>
    <row r="249" spans="2:4">
      <c r="B249" s="83" t="s">
        <v>257</v>
      </c>
      <c r="C249" s="84">
        <f t="shared" si="12"/>
        <v>16.3</v>
      </c>
      <c r="D249" s="84">
        <v>21</v>
      </c>
    </row>
    <row r="250" spans="2:4">
      <c r="B250" s="83" t="s">
        <v>258</v>
      </c>
      <c r="C250" s="84">
        <f t="shared" si="12"/>
        <v>18</v>
      </c>
      <c r="D250" s="84">
        <v>24</v>
      </c>
    </row>
    <row r="251" spans="2:4">
      <c r="B251" s="83" t="s">
        <v>259</v>
      </c>
      <c r="C251" s="84">
        <f t="shared" si="12"/>
        <v>19.600000000000001</v>
      </c>
      <c r="D251" s="84">
        <v>27</v>
      </c>
    </row>
    <row r="252" spans="2:4">
      <c r="B252" s="83" t="s">
        <v>260</v>
      </c>
      <c r="C252" s="84">
        <f t="shared" si="12"/>
        <v>21.2</v>
      </c>
      <c r="D252" s="84">
        <v>30</v>
      </c>
    </row>
    <row r="253" spans="2:4">
      <c r="B253" s="83" t="s">
        <v>261</v>
      </c>
      <c r="C253" s="84">
        <f t="shared" si="12"/>
        <v>22.8</v>
      </c>
      <c r="D253" s="84">
        <v>33</v>
      </c>
    </row>
    <row r="254" spans="2:4">
      <c r="B254" s="83" t="s">
        <v>262</v>
      </c>
      <c r="C254" s="84">
        <f t="shared" si="12"/>
        <v>23.9</v>
      </c>
      <c r="D254" s="84">
        <v>35</v>
      </c>
    </row>
    <row r="255" spans="2:4">
      <c r="B255" s="83" t="s">
        <v>263</v>
      </c>
      <c r="C255" s="84">
        <f t="shared" si="12"/>
        <v>27.1</v>
      </c>
      <c r="D255" s="84">
        <v>41</v>
      </c>
    </row>
    <row r="256" spans="2:4">
      <c r="B256" s="83" t="s">
        <v>264</v>
      </c>
      <c r="C256" s="84">
        <f t="shared" si="12"/>
        <v>14.2</v>
      </c>
      <c r="D256" s="84">
        <v>17</v>
      </c>
    </row>
    <row r="257" spans="2:4">
      <c r="B257" s="83" t="s">
        <v>265</v>
      </c>
      <c r="C257" s="84">
        <f t="shared" si="12"/>
        <v>16.3</v>
      </c>
      <c r="D257" s="84">
        <v>21</v>
      </c>
    </row>
    <row r="258" spans="2:4">
      <c r="B258" s="83" t="s">
        <v>266</v>
      </c>
      <c r="C258" s="84">
        <f t="shared" si="12"/>
        <v>18</v>
      </c>
      <c r="D258" s="84">
        <v>24</v>
      </c>
    </row>
    <row r="259" spans="2:4">
      <c r="B259" s="83" t="s">
        <v>267</v>
      </c>
      <c r="C259" s="84">
        <f t="shared" si="12"/>
        <v>19.600000000000001</v>
      </c>
      <c r="D259" s="84">
        <v>27</v>
      </c>
    </row>
    <row r="260" spans="2:4">
      <c r="B260" s="83" t="s">
        <v>268</v>
      </c>
      <c r="C260" s="84">
        <f t="shared" si="12"/>
        <v>23.4</v>
      </c>
      <c r="D260" s="84">
        <v>34</v>
      </c>
    </row>
    <row r="261" spans="2:4">
      <c r="B261" s="83" t="s">
        <v>269</v>
      </c>
      <c r="C261" s="84">
        <f t="shared" si="12"/>
        <v>25</v>
      </c>
      <c r="D261" s="84">
        <v>37</v>
      </c>
    </row>
    <row r="262" spans="2:4">
      <c r="B262" s="83" t="s">
        <v>270</v>
      </c>
      <c r="C262" s="84">
        <f t="shared" si="12"/>
        <v>25.5</v>
      </c>
      <c r="D262" s="84">
        <v>38</v>
      </c>
    </row>
    <row r="263" spans="2:4">
      <c r="B263" s="83" t="s">
        <v>271</v>
      </c>
      <c r="C263" s="84">
        <f t="shared" si="12"/>
        <v>27.1</v>
      </c>
      <c r="D263" s="84">
        <v>41</v>
      </c>
    </row>
    <row r="264" spans="2:4">
      <c r="B264" s="83" t="s">
        <v>272</v>
      </c>
      <c r="C264" s="84">
        <f t="shared" si="12"/>
        <v>31.5</v>
      </c>
      <c r="D264" s="84">
        <v>49</v>
      </c>
    </row>
    <row r="265" spans="2:4">
      <c r="B265" s="83" t="s">
        <v>273</v>
      </c>
      <c r="C265" s="84">
        <f t="shared" si="12"/>
        <v>39</v>
      </c>
      <c r="D265" s="84">
        <v>63</v>
      </c>
    </row>
    <row r="266" spans="2:4">
      <c r="B266" s="83" t="s">
        <v>274</v>
      </c>
      <c r="C266" s="84">
        <f t="shared" si="12"/>
        <v>16.3</v>
      </c>
      <c r="D266" s="84">
        <v>21</v>
      </c>
    </row>
    <row r="267" spans="2:4">
      <c r="B267" s="83" t="s">
        <v>275</v>
      </c>
      <c r="C267" s="84">
        <f t="shared" si="12"/>
        <v>18.5</v>
      </c>
      <c r="D267" s="84">
        <v>25</v>
      </c>
    </row>
    <row r="268" spans="2:4">
      <c r="B268" s="83" t="s">
        <v>276</v>
      </c>
      <c r="C268" s="84">
        <f t="shared" si="12"/>
        <v>20.7</v>
      </c>
      <c r="D268" s="84">
        <v>29</v>
      </c>
    </row>
    <row r="269" spans="2:4">
      <c r="B269" s="83" t="s">
        <v>277</v>
      </c>
      <c r="C269" s="84">
        <f t="shared" si="12"/>
        <v>23.9</v>
      </c>
      <c r="D269" s="84">
        <v>35</v>
      </c>
    </row>
    <row r="270" spans="2:4">
      <c r="B270" s="83" t="s">
        <v>278</v>
      </c>
      <c r="C270" s="84">
        <f t="shared" si="12"/>
        <v>27.7</v>
      </c>
      <c r="D270" s="84">
        <v>42</v>
      </c>
    </row>
    <row r="271" spans="2:4">
      <c r="B271" s="83" t="s">
        <v>279</v>
      </c>
      <c r="C271" s="84">
        <f t="shared" si="12"/>
        <v>30.4</v>
      </c>
      <c r="D271" s="84">
        <v>47</v>
      </c>
    </row>
    <row r="272" spans="2:4">
      <c r="B272" s="83" t="s">
        <v>280</v>
      </c>
      <c r="C272" s="84">
        <f t="shared" si="12"/>
        <v>33.6</v>
      </c>
      <c r="D272" s="84">
        <v>53</v>
      </c>
    </row>
    <row r="273" spans="2:4">
      <c r="B273" s="83" t="s">
        <v>281</v>
      </c>
      <c r="C273" s="84">
        <f t="shared" si="12"/>
        <v>36.299999999999997</v>
      </c>
      <c r="D273" s="84">
        <v>58</v>
      </c>
    </row>
    <row r="274" spans="2:4">
      <c r="B274" s="83" t="s">
        <v>282</v>
      </c>
      <c r="C274" s="84">
        <f t="shared" si="12"/>
        <v>42.3</v>
      </c>
      <c r="D274" s="84">
        <v>69</v>
      </c>
    </row>
    <row r="275" spans="2:4">
      <c r="B275" s="83" t="s">
        <v>283</v>
      </c>
      <c r="C275" s="84">
        <f t="shared" si="12"/>
        <v>52</v>
      </c>
      <c r="D275" s="84">
        <v>87</v>
      </c>
    </row>
    <row r="276" spans="2:4">
      <c r="B276" s="83" t="s">
        <v>284</v>
      </c>
      <c r="C276" s="84">
        <f t="shared" si="12"/>
        <v>77.400000000000006</v>
      </c>
      <c r="D276" s="84">
        <v>134</v>
      </c>
    </row>
    <row r="277" spans="2:4">
      <c r="B277" s="30"/>
    </row>
    <row r="278" spans="2:4">
      <c r="B278" s="83" t="s">
        <v>285</v>
      </c>
      <c r="C278" s="84">
        <f>+ROUND(D278*0.54+5,1)</f>
        <v>10.4</v>
      </c>
      <c r="D278" s="84">
        <v>10</v>
      </c>
    </row>
    <row r="279" spans="2:4">
      <c r="B279" s="83" t="s">
        <v>286</v>
      </c>
      <c r="C279" s="84">
        <f t="shared" ref="C279:C330" si="13">+ROUND(D279*0.54+5,1)</f>
        <v>10.9</v>
      </c>
      <c r="D279" s="84">
        <v>11</v>
      </c>
    </row>
    <row r="280" spans="2:4">
      <c r="B280" s="83" t="s">
        <v>287</v>
      </c>
      <c r="C280" s="84">
        <f t="shared" si="13"/>
        <v>11.5</v>
      </c>
      <c r="D280" s="84">
        <v>12</v>
      </c>
    </row>
    <row r="281" spans="2:4">
      <c r="B281" s="83" t="s">
        <v>288</v>
      </c>
      <c r="C281" s="84">
        <f t="shared" si="13"/>
        <v>11.5</v>
      </c>
      <c r="D281" s="84">
        <v>12</v>
      </c>
    </row>
    <row r="282" spans="2:4">
      <c r="B282" s="83" t="s">
        <v>289</v>
      </c>
      <c r="C282" s="84">
        <f t="shared" si="13"/>
        <v>12</v>
      </c>
      <c r="D282" s="84">
        <v>13</v>
      </c>
    </row>
    <row r="283" spans="2:4">
      <c r="B283" s="83" t="s">
        <v>290</v>
      </c>
      <c r="C283" s="84">
        <f t="shared" si="13"/>
        <v>12.6</v>
      </c>
      <c r="D283" s="84">
        <v>14</v>
      </c>
    </row>
    <row r="284" spans="2:4">
      <c r="B284" s="83" t="s">
        <v>291</v>
      </c>
      <c r="C284" s="84">
        <f t="shared" si="13"/>
        <v>12</v>
      </c>
      <c r="D284" s="84">
        <v>13</v>
      </c>
    </row>
    <row r="285" spans="2:4">
      <c r="B285" s="83" t="s">
        <v>292</v>
      </c>
      <c r="C285" s="84">
        <f t="shared" si="13"/>
        <v>12.6</v>
      </c>
      <c r="D285" s="84">
        <v>14</v>
      </c>
    </row>
    <row r="286" spans="2:4">
      <c r="B286" s="83" t="s">
        <v>293</v>
      </c>
      <c r="C286" s="84">
        <f t="shared" si="13"/>
        <v>13.1</v>
      </c>
      <c r="D286" s="84">
        <v>15</v>
      </c>
    </row>
    <row r="287" spans="2:4">
      <c r="B287" s="83" t="s">
        <v>65</v>
      </c>
      <c r="C287" s="84">
        <f t="shared" si="13"/>
        <v>13.6</v>
      </c>
      <c r="D287" s="84">
        <v>16</v>
      </c>
    </row>
    <row r="288" spans="2:4">
      <c r="B288" s="83" t="s">
        <v>294</v>
      </c>
      <c r="C288" s="84">
        <f t="shared" si="13"/>
        <v>12.6</v>
      </c>
      <c r="D288" s="84">
        <v>14</v>
      </c>
    </row>
    <row r="289" spans="2:4">
      <c r="B289" s="83" t="s">
        <v>295</v>
      </c>
      <c r="C289" s="84">
        <f t="shared" si="13"/>
        <v>13.1</v>
      </c>
      <c r="D289" s="84">
        <v>15</v>
      </c>
    </row>
    <row r="290" spans="2:4">
      <c r="B290" s="83" t="s">
        <v>296</v>
      </c>
      <c r="C290" s="84">
        <f t="shared" si="13"/>
        <v>14.2</v>
      </c>
      <c r="D290" s="84">
        <v>17</v>
      </c>
    </row>
    <row r="291" spans="2:4">
      <c r="B291" s="83" t="s">
        <v>297</v>
      </c>
      <c r="C291" s="84">
        <f t="shared" si="13"/>
        <v>14.7</v>
      </c>
      <c r="D291" s="84">
        <v>18</v>
      </c>
    </row>
    <row r="292" spans="2:4">
      <c r="B292" s="83" t="s">
        <v>298</v>
      </c>
      <c r="C292" s="84">
        <f t="shared" si="13"/>
        <v>16.3</v>
      </c>
      <c r="D292" s="84">
        <v>21</v>
      </c>
    </row>
    <row r="293" spans="2:4">
      <c r="B293" s="83" t="s">
        <v>299</v>
      </c>
      <c r="C293" s="84">
        <f>+ROUND(D293*0.54+5,1)</f>
        <v>13.1</v>
      </c>
      <c r="D293" s="84">
        <v>15</v>
      </c>
    </row>
    <row r="294" spans="2:4">
      <c r="B294" s="83" t="s">
        <v>300</v>
      </c>
      <c r="C294" s="84">
        <f t="shared" si="13"/>
        <v>14.2</v>
      </c>
      <c r="D294" s="84">
        <v>17</v>
      </c>
    </row>
    <row r="295" spans="2:4">
      <c r="B295" s="83" t="s">
        <v>301</v>
      </c>
      <c r="C295" s="84">
        <f t="shared" si="13"/>
        <v>15.3</v>
      </c>
      <c r="D295" s="84">
        <v>19</v>
      </c>
    </row>
    <row r="296" spans="2:4">
      <c r="B296" s="83" t="s">
        <v>302</v>
      </c>
      <c r="C296" s="84">
        <f t="shared" si="13"/>
        <v>16.3</v>
      </c>
      <c r="D296" s="84">
        <v>21</v>
      </c>
    </row>
    <row r="297" spans="2:4">
      <c r="B297" s="83" t="s">
        <v>303</v>
      </c>
      <c r="C297" s="84">
        <f t="shared" si="13"/>
        <v>18</v>
      </c>
      <c r="D297" s="84">
        <v>24</v>
      </c>
    </row>
    <row r="298" spans="2:4">
      <c r="B298" s="83" t="s">
        <v>304</v>
      </c>
      <c r="C298" s="84">
        <f t="shared" si="13"/>
        <v>18.5</v>
      </c>
      <c r="D298" s="84">
        <v>25</v>
      </c>
    </row>
    <row r="299" spans="2:4">
      <c r="B299" s="83" t="s">
        <v>305</v>
      </c>
      <c r="C299" s="84">
        <f t="shared" si="13"/>
        <v>19.600000000000001</v>
      </c>
      <c r="D299" s="84">
        <v>27</v>
      </c>
    </row>
    <row r="300" spans="2:4">
      <c r="B300" s="83" t="s">
        <v>306</v>
      </c>
      <c r="C300" s="84">
        <f t="shared" si="13"/>
        <v>21.2</v>
      </c>
      <c r="D300" s="84">
        <v>30</v>
      </c>
    </row>
    <row r="301" spans="2:4">
      <c r="B301" s="83" t="s">
        <v>307</v>
      </c>
      <c r="C301" s="84">
        <f t="shared" si="13"/>
        <v>13.6</v>
      </c>
      <c r="D301" s="84">
        <v>16</v>
      </c>
    </row>
    <row r="302" spans="2:4">
      <c r="B302" s="83" t="s">
        <v>308</v>
      </c>
      <c r="C302" s="84">
        <f t="shared" si="13"/>
        <v>14.7</v>
      </c>
      <c r="D302" s="84">
        <v>18</v>
      </c>
    </row>
    <row r="303" spans="2:4">
      <c r="B303" s="83" t="s">
        <v>309</v>
      </c>
      <c r="C303" s="84">
        <f t="shared" si="13"/>
        <v>16.3</v>
      </c>
      <c r="D303" s="84">
        <v>21</v>
      </c>
    </row>
    <row r="304" spans="2:4">
      <c r="B304" s="83" t="s">
        <v>310</v>
      </c>
      <c r="C304" s="84">
        <f t="shared" si="13"/>
        <v>18</v>
      </c>
      <c r="D304" s="84">
        <v>24</v>
      </c>
    </row>
    <row r="305" spans="2:4">
      <c r="B305" s="83" t="s">
        <v>311</v>
      </c>
      <c r="C305" s="84">
        <f t="shared" si="13"/>
        <v>19.600000000000001</v>
      </c>
      <c r="D305" s="84">
        <v>27</v>
      </c>
    </row>
    <row r="306" spans="2:4">
      <c r="B306" s="83" t="s">
        <v>312</v>
      </c>
      <c r="C306" s="84">
        <f t="shared" si="13"/>
        <v>21.2</v>
      </c>
      <c r="D306" s="84">
        <v>30</v>
      </c>
    </row>
    <row r="307" spans="2:4">
      <c r="B307" s="83" t="s">
        <v>313</v>
      </c>
      <c r="C307" s="84">
        <f>+ROUND(D307*0.54+5,1)</f>
        <v>22.8</v>
      </c>
      <c r="D307" s="84">
        <v>33</v>
      </c>
    </row>
    <row r="308" spans="2:4">
      <c r="B308" s="83" t="s">
        <v>314</v>
      </c>
      <c r="C308" s="84">
        <f t="shared" si="13"/>
        <v>23.9</v>
      </c>
      <c r="D308" s="84">
        <v>35</v>
      </c>
    </row>
    <row r="309" spans="2:4">
      <c r="B309" s="83" t="s">
        <v>315</v>
      </c>
      <c r="C309" s="84">
        <f t="shared" si="13"/>
        <v>27.1</v>
      </c>
      <c r="D309" s="84">
        <v>41</v>
      </c>
    </row>
    <row r="310" spans="2:4">
      <c r="B310" s="83" t="s">
        <v>316</v>
      </c>
      <c r="C310" s="84">
        <f t="shared" si="13"/>
        <v>14.2</v>
      </c>
      <c r="D310" s="84">
        <v>17</v>
      </c>
    </row>
    <row r="311" spans="2:4">
      <c r="B311" s="83" t="s">
        <v>317</v>
      </c>
      <c r="C311" s="84">
        <f t="shared" si="13"/>
        <v>16.3</v>
      </c>
      <c r="D311" s="84">
        <v>21</v>
      </c>
    </row>
    <row r="312" spans="2:4">
      <c r="B312" s="83" t="s">
        <v>318</v>
      </c>
      <c r="C312" s="84">
        <f t="shared" si="13"/>
        <v>18</v>
      </c>
      <c r="D312" s="84">
        <v>24</v>
      </c>
    </row>
    <row r="313" spans="2:4">
      <c r="B313" s="83" t="s">
        <v>319</v>
      </c>
      <c r="C313" s="84">
        <f t="shared" si="13"/>
        <v>19.600000000000001</v>
      </c>
      <c r="D313" s="84">
        <v>27</v>
      </c>
    </row>
    <row r="314" spans="2:4">
      <c r="B314" s="83" t="s">
        <v>320</v>
      </c>
      <c r="C314" s="84">
        <f t="shared" si="13"/>
        <v>23.4</v>
      </c>
      <c r="D314" s="84">
        <v>34</v>
      </c>
    </row>
    <row r="315" spans="2:4">
      <c r="B315" s="83" t="s">
        <v>321</v>
      </c>
      <c r="C315" s="84">
        <f t="shared" si="13"/>
        <v>25</v>
      </c>
      <c r="D315" s="84">
        <v>37</v>
      </c>
    </row>
    <row r="316" spans="2:4">
      <c r="B316" s="83" t="s">
        <v>322</v>
      </c>
      <c r="C316" s="84">
        <f t="shared" si="13"/>
        <v>25.5</v>
      </c>
      <c r="D316" s="84">
        <v>38</v>
      </c>
    </row>
    <row r="317" spans="2:4">
      <c r="B317" s="83" t="s">
        <v>323</v>
      </c>
      <c r="C317" s="84">
        <f t="shared" si="13"/>
        <v>27.1</v>
      </c>
      <c r="D317" s="84">
        <v>41</v>
      </c>
    </row>
    <row r="318" spans="2:4">
      <c r="B318" s="83" t="s">
        <v>324</v>
      </c>
      <c r="C318" s="84">
        <f t="shared" si="13"/>
        <v>31.5</v>
      </c>
      <c r="D318" s="84">
        <v>49</v>
      </c>
    </row>
    <row r="319" spans="2:4">
      <c r="B319" s="83" t="s">
        <v>325</v>
      </c>
      <c r="C319" s="84">
        <f t="shared" si="13"/>
        <v>39</v>
      </c>
      <c r="D319" s="84">
        <v>63</v>
      </c>
    </row>
    <row r="320" spans="2:4">
      <c r="B320" s="83" t="s">
        <v>326</v>
      </c>
      <c r="C320" s="84">
        <f t="shared" si="13"/>
        <v>16.3</v>
      </c>
      <c r="D320" s="84">
        <v>21</v>
      </c>
    </row>
    <row r="321" spans="2:4">
      <c r="B321" s="83" t="s">
        <v>327</v>
      </c>
      <c r="C321" s="84">
        <f t="shared" si="13"/>
        <v>18.5</v>
      </c>
      <c r="D321" s="84">
        <v>25</v>
      </c>
    </row>
    <row r="322" spans="2:4">
      <c r="B322" s="83" t="s">
        <v>328</v>
      </c>
      <c r="C322" s="84">
        <f>+ROUND(D322*0.54+5,1)</f>
        <v>20.7</v>
      </c>
      <c r="D322" s="84">
        <v>29</v>
      </c>
    </row>
    <row r="323" spans="2:4">
      <c r="B323" s="83" t="s">
        <v>329</v>
      </c>
      <c r="C323" s="84">
        <f t="shared" si="13"/>
        <v>23.9</v>
      </c>
      <c r="D323" s="84">
        <v>35</v>
      </c>
    </row>
    <row r="324" spans="2:4">
      <c r="B324" s="83" t="s">
        <v>330</v>
      </c>
      <c r="C324" s="84">
        <f t="shared" si="13"/>
        <v>27.7</v>
      </c>
      <c r="D324" s="84">
        <v>42</v>
      </c>
    </row>
    <row r="325" spans="2:4">
      <c r="B325" s="83" t="s">
        <v>331</v>
      </c>
      <c r="C325" s="84">
        <f t="shared" si="13"/>
        <v>30.4</v>
      </c>
      <c r="D325" s="84">
        <v>47</v>
      </c>
    </row>
    <row r="326" spans="2:4">
      <c r="B326" s="83" t="s">
        <v>332</v>
      </c>
      <c r="C326" s="84">
        <f t="shared" si="13"/>
        <v>33.6</v>
      </c>
      <c r="D326" s="84">
        <v>53</v>
      </c>
    </row>
    <row r="327" spans="2:4">
      <c r="B327" s="83" t="s">
        <v>333</v>
      </c>
      <c r="C327" s="84">
        <f t="shared" si="13"/>
        <v>36.299999999999997</v>
      </c>
      <c r="D327" s="84">
        <v>58</v>
      </c>
    </row>
    <row r="328" spans="2:4">
      <c r="B328" s="83" t="s">
        <v>334</v>
      </c>
      <c r="C328" s="84">
        <f t="shared" si="13"/>
        <v>42.3</v>
      </c>
      <c r="D328" s="84">
        <v>69</v>
      </c>
    </row>
    <row r="329" spans="2:4">
      <c r="B329" s="83" t="s">
        <v>335</v>
      </c>
      <c r="C329" s="84">
        <f t="shared" si="13"/>
        <v>52</v>
      </c>
      <c r="D329" s="84">
        <v>87</v>
      </c>
    </row>
    <row r="330" spans="2:4">
      <c r="B330" s="83" t="s">
        <v>336</v>
      </c>
      <c r="C330" s="84">
        <f t="shared" si="13"/>
        <v>77.400000000000006</v>
      </c>
      <c r="D330" s="84">
        <v>134</v>
      </c>
    </row>
    <row r="331" spans="2:4">
      <c r="B331" s="86" t="s">
        <v>337</v>
      </c>
    </row>
    <row r="332" spans="2:4">
      <c r="B332" s="83" t="s">
        <v>83</v>
      </c>
      <c r="C332" s="84">
        <f t="shared" ref="C332:C345" si="14">+ROUND(D332*0.54+5,1)</f>
        <v>13.1</v>
      </c>
      <c r="D332" s="84">
        <v>15</v>
      </c>
    </row>
    <row r="333" spans="2:4">
      <c r="B333" s="83" t="s">
        <v>84</v>
      </c>
      <c r="C333" s="84">
        <f t="shared" si="14"/>
        <v>11.5</v>
      </c>
      <c r="D333" s="84">
        <v>12</v>
      </c>
    </row>
    <row r="334" spans="2:4">
      <c r="B334" s="83" t="s">
        <v>58</v>
      </c>
      <c r="C334" s="84">
        <f t="shared" si="14"/>
        <v>16.3</v>
      </c>
      <c r="D334" s="84">
        <v>21</v>
      </c>
    </row>
    <row r="335" spans="2:4">
      <c r="B335" s="83" t="s">
        <v>59</v>
      </c>
      <c r="C335" s="84">
        <f t="shared" si="14"/>
        <v>14.2</v>
      </c>
      <c r="D335" s="84">
        <v>17</v>
      </c>
    </row>
    <row r="336" spans="2:4">
      <c r="B336" s="83" t="s">
        <v>85</v>
      </c>
      <c r="C336" s="84">
        <f t="shared" si="14"/>
        <v>24.4</v>
      </c>
      <c r="D336" s="84">
        <v>36</v>
      </c>
    </row>
    <row r="337" spans="2:4">
      <c r="B337" s="83" t="s">
        <v>86</v>
      </c>
      <c r="C337" s="84">
        <f t="shared" si="14"/>
        <v>20.7</v>
      </c>
      <c r="D337" s="84">
        <v>29</v>
      </c>
    </row>
    <row r="338" spans="2:4">
      <c r="B338" s="83" t="s">
        <v>87</v>
      </c>
      <c r="C338" s="84">
        <f t="shared" si="14"/>
        <v>29.3</v>
      </c>
      <c r="D338" s="84">
        <v>45</v>
      </c>
    </row>
    <row r="339" spans="2:4">
      <c r="B339" s="83" t="s">
        <v>88</v>
      </c>
      <c r="C339" s="84">
        <f t="shared" si="14"/>
        <v>24.4</v>
      </c>
      <c r="D339" s="84">
        <v>36</v>
      </c>
    </row>
    <row r="340" spans="2:4">
      <c r="B340" s="83" t="s">
        <v>89</v>
      </c>
      <c r="C340" s="84">
        <f t="shared" si="14"/>
        <v>37.4</v>
      </c>
      <c r="D340" s="84">
        <v>60</v>
      </c>
    </row>
    <row r="341" spans="2:4">
      <c r="B341" s="83" t="s">
        <v>90</v>
      </c>
      <c r="C341" s="84">
        <f t="shared" si="14"/>
        <v>29.3</v>
      </c>
      <c r="D341" s="84">
        <v>45</v>
      </c>
    </row>
    <row r="342" spans="2:4">
      <c r="B342" s="83" t="s">
        <v>91</v>
      </c>
      <c r="C342" s="84">
        <f t="shared" si="14"/>
        <v>44.4</v>
      </c>
      <c r="D342" s="84">
        <v>73</v>
      </c>
    </row>
    <row r="343" spans="2:4">
      <c r="B343" s="83" t="s">
        <v>92</v>
      </c>
      <c r="C343" s="84">
        <f t="shared" si="14"/>
        <v>40.1</v>
      </c>
      <c r="D343" s="84">
        <v>65</v>
      </c>
    </row>
    <row r="344" spans="2:4">
      <c r="B344" s="83" t="s">
        <v>93</v>
      </c>
      <c r="C344" s="84">
        <f t="shared" si="14"/>
        <v>54.7</v>
      </c>
      <c r="D344" s="84">
        <v>92</v>
      </c>
    </row>
    <row r="345" spans="2:4">
      <c r="B345" s="83" t="s">
        <v>94</v>
      </c>
      <c r="C345" s="84">
        <f t="shared" si="14"/>
        <v>45.5</v>
      </c>
      <c r="D345" s="84">
        <v>75</v>
      </c>
    </row>
    <row r="346" spans="2:4">
      <c r="B346" s="86" t="s">
        <v>338</v>
      </c>
    </row>
    <row r="347" spans="2:4">
      <c r="B347" s="83" t="s">
        <v>58</v>
      </c>
      <c r="C347" s="84">
        <f t="shared" ref="C347:C358" si="15">+ROUND(D347*0.54+5,1)</f>
        <v>21.2</v>
      </c>
      <c r="D347" s="84">
        <v>30</v>
      </c>
    </row>
    <row r="348" spans="2:4">
      <c r="B348" s="83" t="s">
        <v>59</v>
      </c>
      <c r="C348" s="84">
        <f t="shared" si="15"/>
        <v>18.5</v>
      </c>
      <c r="D348" s="84">
        <v>25</v>
      </c>
    </row>
    <row r="349" spans="2:4">
      <c r="B349" s="83" t="s">
        <v>85</v>
      </c>
      <c r="C349" s="84">
        <f t="shared" si="15"/>
        <v>26.6</v>
      </c>
      <c r="D349" s="84">
        <v>40</v>
      </c>
    </row>
    <row r="350" spans="2:4">
      <c r="B350" s="83" t="s">
        <v>86</v>
      </c>
      <c r="C350" s="84">
        <f t="shared" si="15"/>
        <v>23.9</v>
      </c>
      <c r="D350" s="84">
        <v>35</v>
      </c>
    </row>
    <row r="351" spans="2:4">
      <c r="B351" s="83" t="s">
        <v>87</v>
      </c>
      <c r="C351" s="84">
        <f t="shared" si="15"/>
        <v>32</v>
      </c>
      <c r="D351" s="84">
        <v>50</v>
      </c>
    </row>
    <row r="352" spans="2:4">
      <c r="B352" s="83" t="s">
        <v>88</v>
      </c>
      <c r="C352" s="84">
        <f t="shared" si="15"/>
        <v>26.6</v>
      </c>
      <c r="D352" s="84">
        <v>40</v>
      </c>
    </row>
    <row r="353" spans="2:4">
      <c r="B353" s="83" t="s">
        <v>89</v>
      </c>
      <c r="C353" s="84">
        <f t="shared" si="15"/>
        <v>37.4</v>
      </c>
      <c r="D353" s="84">
        <v>60</v>
      </c>
    </row>
    <row r="354" spans="2:4">
      <c r="B354" s="83" t="s">
        <v>90</v>
      </c>
      <c r="C354" s="84">
        <f t="shared" si="15"/>
        <v>32</v>
      </c>
      <c r="D354" s="84">
        <v>50</v>
      </c>
    </row>
    <row r="355" spans="2:4">
      <c r="B355" s="83" t="s">
        <v>339</v>
      </c>
      <c r="C355" s="84">
        <f t="shared" si="15"/>
        <v>42.8</v>
      </c>
      <c r="D355" s="84">
        <v>70</v>
      </c>
    </row>
    <row r="356" spans="2:4">
      <c r="B356" s="83" t="s">
        <v>340</v>
      </c>
      <c r="C356" s="84">
        <f t="shared" si="15"/>
        <v>37.4</v>
      </c>
      <c r="D356" s="84">
        <v>60</v>
      </c>
    </row>
    <row r="357" spans="2:4">
      <c r="B357" s="83" t="s">
        <v>93</v>
      </c>
      <c r="C357" s="84">
        <f t="shared" si="15"/>
        <v>48.2</v>
      </c>
      <c r="D357" s="84">
        <v>80</v>
      </c>
    </row>
    <row r="358" spans="2:4">
      <c r="B358" s="83" t="s">
        <v>94</v>
      </c>
      <c r="C358" s="84">
        <f t="shared" si="15"/>
        <v>42.8</v>
      </c>
      <c r="D358" s="84">
        <v>70</v>
      </c>
    </row>
  </sheetData>
  <dataValidations count="7">
    <dataValidation type="list" allowBlank="1" showInputMessage="1" showErrorMessage="1" sqref="B17:B18" xr:uid="{270223F4-E50B-4B7F-BA51-5278651A42D2}">
      <formula1>$B$82:$B$97</formula1>
    </dataValidation>
    <dataValidation type="list" allowBlank="1" showInputMessage="1" showErrorMessage="1" sqref="B20:B21" xr:uid="{4BBF46B3-5CC8-436A-A1FE-ED271282C870}">
      <formula1>$B$99:$B$108</formula1>
    </dataValidation>
    <dataValidation type="list" allowBlank="1" showInputMessage="1" showErrorMessage="1" sqref="B23" xr:uid="{C95E72AB-275B-4865-8E15-A1144FCFA242}">
      <formula1>$B$129:$B$169</formula1>
    </dataValidation>
    <dataValidation type="list" allowBlank="1" showInputMessage="1" showErrorMessage="1" sqref="B24" xr:uid="{B8A32ADA-1FD6-4B60-BBE2-E9CCE876F217}">
      <formula1>$B$171:$B$212</formula1>
    </dataValidation>
    <dataValidation type="list" allowBlank="1" showInputMessage="1" showErrorMessage="1" sqref="B26:B27" xr:uid="{492DF91C-8330-4C5C-A165-77D1D1977EDC}">
      <formula1>$B$53:$B$80</formula1>
    </dataValidation>
    <dataValidation type="list" allowBlank="1" showInputMessage="1" showErrorMessage="1" sqref="B33" xr:uid="{13BEC4C5-76A1-491C-9425-EC7E90D472F3}">
      <formula1>$B$278:$B$330</formula1>
    </dataValidation>
    <dataValidation type="list" allowBlank="1" showInputMessage="1" showErrorMessage="1" sqref="B35" xr:uid="{AFE47CAB-67F2-4E96-ADA3-2AD1A3EE1133}">
      <formula1>$B$224:$B$276</formula1>
    </dataValidation>
  </dataValidations>
  <pageMargins left="0.7" right="0.7" top="0.75" bottom="0.75" header="0.3" footer="0.3"/>
  <pageSetup paperSize="9" scale="74" orientation="portrait" r:id="rId1"/>
  <rowBreaks count="1" manualBreakCount="1">
    <brk id="50" max="16383" man="1"/>
  </rowBreaks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69A39-31C7-43F2-86B4-1D8DAE9856A5}">
  <sheetPr codeName="Sheet19"/>
  <dimension ref="C1:M55"/>
  <sheetViews>
    <sheetView view="pageBreakPreview" zoomScale="85" zoomScaleNormal="100" workbookViewId="0">
      <selection activeCell="I41" sqref="I41"/>
    </sheetView>
  </sheetViews>
  <sheetFormatPr defaultRowHeight="15"/>
  <cols>
    <col min="3" max="3" width="9.85546875" style="2" bestFit="1" customWidth="1"/>
    <col min="4" max="4" width="11.42578125" style="2" customWidth="1"/>
    <col min="5" max="12" width="9.140625" style="7"/>
    <col min="13" max="13" width="13.5703125" style="2" customWidth="1"/>
  </cols>
  <sheetData>
    <row r="1" spans="3:13">
      <c r="C1" s="1" t="s">
        <v>1</v>
      </c>
      <c r="D1" s="1" t="s">
        <v>2</v>
      </c>
      <c r="E1" s="5" t="s">
        <v>3</v>
      </c>
      <c r="F1" s="5" t="s">
        <v>4</v>
      </c>
      <c r="G1" s="5" t="s">
        <v>5</v>
      </c>
      <c r="H1" s="5" t="s">
        <v>6</v>
      </c>
      <c r="I1" s="5"/>
      <c r="J1" s="5" t="s">
        <v>7</v>
      </c>
      <c r="K1" s="5" t="s">
        <v>7</v>
      </c>
      <c r="L1" s="5"/>
      <c r="M1" s="1" t="s">
        <v>8</v>
      </c>
    </row>
    <row r="2" spans="3:13">
      <c r="C2" s="1"/>
      <c r="D2" s="1"/>
      <c r="E2" s="5" t="s">
        <v>9</v>
      </c>
      <c r="F2" s="5" t="s">
        <v>9</v>
      </c>
      <c r="G2" s="5" t="s">
        <v>9</v>
      </c>
      <c r="H2" s="5" t="s">
        <v>10</v>
      </c>
      <c r="I2" s="5"/>
      <c r="J2" s="5" t="s">
        <v>11</v>
      </c>
      <c r="K2" s="5" t="s">
        <v>10</v>
      </c>
      <c r="L2" s="5"/>
      <c r="M2" s="5" t="s">
        <v>10</v>
      </c>
    </row>
    <row r="3" spans="3:13">
      <c r="E3" s="6"/>
      <c r="F3" s="6"/>
      <c r="G3" s="6"/>
      <c r="H3" s="6"/>
      <c r="J3" s="6"/>
      <c r="K3" s="6"/>
      <c r="M3" s="8"/>
    </row>
    <row r="4" spans="3:13">
      <c r="C4" s="3" t="s">
        <v>12</v>
      </c>
      <c r="E4" s="6"/>
      <c r="F4" s="6"/>
      <c r="G4" s="6"/>
      <c r="H4" s="6"/>
      <c r="J4" s="6"/>
      <c r="K4" s="6"/>
      <c r="M4" s="8"/>
    </row>
    <row r="5" spans="3:13">
      <c r="D5" s="2" t="s">
        <v>13</v>
      </c>
      <c r="E5" s="9">
        <v>0</v>
      </c>
      <c r="F5" s="9">
        <v>0</v>
      </c>
      <c r="G5" s="9"/>
      <c r="H5" s="6">
        <f t="shared" ref="H5:H26" si="0">+(E5*2+F5*2)*G5</f>
        <v>0</v>
      </c>
      <c r="J5" s="6">
        <v>3</v>
      </c>
      <c r="K5" s="6">
        <f t="shared" ref="K5:K26" si="1">+(E5*2+F5*2)*J5</f>
        <v>0</v>
      </c>
      <c r="M5" s="8">
        <f t="shared" ref="M5:M26" si="2">+H5</f>
        <v>0</v>
      </c>
    </row>
    <row r="6" spans="3:13">
      <c r="E6" s="9">
        <v>0</v>
      </c>
      <c r="F6" s="9">
        <v>0</v>
      </c>
      <c r="G6" s="9"/>
      <c r="H6" s="6">
        <f t="shared" si="0"/>
        <v>0</v>
      </c>
      <c r="J6" s="6">
        <v>0</v>
      </c>
      <c r="K6" s="6">
        <f t="shared" si="1"/>
        <v>0</v>
      </c>
      <c r="M6" s="8">
        <f t="shared" si="2"/>
        <v>0</v>
      </c>
    </row>
    <row r="7" spans="3:13">
      <c r="E7" s="9">
        <v>0</v>
      </c>
      <c r="F7" s="9">
        <v>0</v>
      </c>
      <c r="G7" s="9"/>
      <c r="H7" s="6">
        <f t="shared" si="0"/>
        <v>0</v>
      </c>
      <c r="J7" s="6">
        <v>0</v>
      </c>
      <c r="K7" s="6">
        <f t="shared" si="1"/>
        <v>0</v>
      </c>
      <c r="M7" s="8">
        <f t="shared" si="2"/>
        <v>0</v>
      </c>
    </row>
    <row r="8" spans="3:13">
      <c r="E8" s="9">
        <v>0</v>
      </c>
      <c r="F8" s="9">
        <v>0</v>
      </c>
      <c r="G8" s="9"/>
      <c r="H8" s="6">
        <f t="shared" si="0"/>
        <v>0</v>
      </c>
      <c r="J8" s="6">
        <v>0</v>
      </c>
      <c r="K8" s="6">
        <f t="shared" si="1"/>
        <v>0</v>
      </c>
      <c r="M8" s="8">
        <f t="shared" si="2"/>
        <v>0</v>
      </c>
    </row>
    <row r="9" spans="3:13">
      <c r="E9" s="9">
        <v>0</v>
      </c>
      <c r="F9" s="9">
        <v>0</v>
      </c>
      <c r="G9" s="9"/>
      <c r="H9" s="6">
        <f t="shared" si="0"/>
        <v>0</v>
      </c>
      <c r="J9" s="6">
        <v>0</v>
      </c>
      <c r="K9" s="6">
        <f t="shared" si="1"/>
        <v>0</v>
      </c>
      <c r="M9" s="8">
        <f t="shared" si="2"/>
        <v>0</v>
      </c>
    </row>
    <row r="10" spans="3:13">
      <c r="E10" s="9">
        <v>0</v>
      </c>
      <c r="F10" s="9">
        <v>0</v>
      </c>
      <c r="G10" s="9"/>
      <c r="H10" s="6">
        <f t="shared" si="0"/>
        <v>0</v>
      </c>
      <c r="J10" s="6">
        <v>0</v>
      </c>
      <c r="K10" s="6">
        <f t="shared" si="1"/>
        <v>0</v>
      </c>
      <c r="M10" s="8">
        <f t="shared" si="2"/>
        <v>0</v>
      </c>
    </row>
    <row r="11" spans="3:13">
      <c r="E11" s="9">
        <v>0</v>
      </c>
      <c r="F11" s="9">
        <v>0</v>
      </c>
      <c r="G11" s="9"/>
      <c r="H11" s="6">
        <f t="shared" si="0"/>
        <v>0</v>
      </c>
      <c r="J11" s="6">
        <v>0</v>
      </c>
      <c r="K11" s="6">
        <f t="shared" si="1"/>
        <v>0</v>
      </c>
      <c r="M11" s="8">
        <f t="shared" si="2"/>
        <v>0</v>
      </c>
    </row>
    <row r="12" spans="3:13">
      <c r="E12" s="9">
        <v>0</v>
      </c>
      <c r="F12" s="9">
        <v>0</v>
      </c>
      <c r="G12" s="9"/>
      <c r="H12" s="6">
        <f t="shared" si="0"/>
        <v>0</v>
      </c>
      <c r="J12" s="6">
        <v>0</v>
      </c>
      <c r="K12" s="6">
        <f t="shared" si="1"/>
        <v>0</v>
      </c>
      <c r="M12" s="8">
        <f t="shared" si="2"/>
        <v>0</v>
      </c>
    </row>
    <row r="13" spans="3:13">
      <c r="E13" s="9">
        <v>0</v>
      </c>
      <c r="F13" s="9">
        <v>0</v>
      </c>
      <c r="G13" s="9"/>
      <c r="H13" s="6">
        <f t="shared" si="0"/>
        <v>0</v>
      </c>
      <c r="J13" s="6">
        <v>0</v>
      </c>
      <c r="K13" s="6">
        <f t="shared" si="1"/>
        <v>0</v>
      </c>
      <c r="M13" s="8">
        <f t="shared" si="2"/>
        <v>0</v>
      </c>
    </row>
    <row r="14" spans="3:13">
      <c r="E14" s="9">
        <v>0</v>
      </c>
      <c r="F14" s="9">
        <v>0</v>
      </c>
      <c r="G14" s="9"/>
      <c r="H14" s="6">
        <f t="shared" si="0"/>
        <v>0</v>
      </c>
      <c r="J14" s="6">
        <v>0</v>
      </c>
      <c r="K14" s="6">
        <f t="shared" si="1"/>
        <v>0</v>
      </c>
      <c r="M14" s="8">
        <f t="shared" si="2"/>
        <v>0</v>
      </c>
    </row>
    <row r="15" spans="3:13">
      <c r="E15" s="9">
        <v>0</v>
      </c>
      <c r="F15" s="9">
        <v>0</v>
      </c>
      <c r="G15" s="9"/>
      <c r="H15" s="6">
        <f t="shared" si="0"/>
        <v>0</v>
      </c>
      <c r="J15" s="6">
        <v>0</v>
      </c>
      <c r="K15" s="6">
        <f t="shared" si="1"/>
        <v>0</v>
      </c>
      <c r="M15" s="8">
        <f t="shared" si="2"/>
        <v>0</v>
      </c>
    </row>
    <row r="16" spans="3:13">
      <c r="E16" s="9">
        <v>0</v>
      </c>
      <c r="F16" s="9">
        <v>0</v>
      </c>
      <c r="G16" s="9"/>
      <c r="H16" s="6">
        <f t="shared" si="0"/>
        <v>0</v>
      </c>
      <c r="J16" s="6">
        <v>0</v>
      </c>
      <c r="K16" s="6">
        <f t="shared" si="1"/>
        <v>0</v>
      </c>
      <c r="M16" s="8">
        <f t="shared" si="2"/>
        <v>0</v>
      </c>
    </row>
    <row r="17" spans="3:13">
      <c r="E17" s="9">
        <v>0</v>
      </c>
      <c r="F17" s="9">
        <v>0</v>
      </c>
      <c r="G17" s="9"/>
      <c r="H17" s="6">
        <f t="shared" si="0"/>
        <v>0</v>
      </c>
      <c r="J17" s="6">
        <v>0</v>
      </c>
      <c r="K17" s="6">
        <f t="shared" si="1"/>
        <v>0</v>
      </c>
      <c r="M17" s="8">
        <f t="shared" si="2"/>
        <v>0</v>
      </c>
    </row>
    <row r="18" spans="3:13">
      <c r="E18" s="9">
        <v>0</v>
      </c>
      <c r="F18" s="9">
        <v>0</v>
      </c>
      <c r="G18" s="9"/>
      <c r="H18" s="6">
        <f t="shared" si="0"/>
        <v>0</v>
      </c>
      <c r="J18" s="6">
        <v>0</v>
      </c>
      <c r="K18" s="6">
        <f t="shared" si="1"/>
        <v>0</v>
      </c>
      <c r="M18" s="8">
        <f t="shared" si="2"/>
        <v>0</v>
      </c>
    </row>
    <row r="19" spans="3:13">
      <c r="E19" s="9">
        <v>0</v>
      </c>
      <c r="F19" s="9">
        <v>0</v>
      </c>
      <c r="G19" s="9"/>
      <c r="H19" s="6">
        <f t="shared" si="0"/>
        <v>0</v>
      </c>
      <c r="J19" s="6">
        <v>0</v>
      </c>
      <c r="K19" s="6">
        <f t="shared" si="1"/>
        <v>0</v>
      </c>
      <c r="M19" s="8">
        <f t="shared" si="2"/>
        <v>0</v>
      </c>
    </row>
    <row r="20" spans="3:13">
      <c r="E20" s="9">
        <v>0</v>
      </c>
      <c r="F20" s="9">
        <v>0</v>
      </c>
      <c r="G20" s="9"/>
      <c r="H20" s="6">
        <f t="shared" si="0"/>
        <v>0</v>
      </c>
      <c r="J20" s="6">
        <v>0</v>
      </c>
      <c r="K20" s="6">
        <f t="shared" si="1"/>
        <v>0</v>
      </c>
      <c r="M20" s="8">
        <f t="shared" si="2"/>
        <v>0</v>
      </c>
    </row>
    <row r="21" spans="3:13">
      <c r="E21" s="9">
        <v>0</v>
      </c>
      <c r="F21" s="9">
        <v>0</v>
      </c>
      <c r="G21" s="9"/>
      <c r="H21" s="6">
        <f t="shared" si="0"/>
        <v>0</v>
      </c>
      <c r="J21" s="6">
        <v>0</v>
      </c>
      <c r="K21" s="6">
        <f t="shared" si="1"/>
        <v>0</v>
      </c>
      <c r="M21" s="8">
        <f t="shared" si="2"/>
        <v>0</v>
      </c>
    </row>
    <row r="22" spans="3:13">
      <c r="E22" s="9">
        <v>0</v>
      </c>
      <c r="F22" s="9">
        <v>0</v>
      </c>
      <c r="G22" s="9"/>
      <c r="H22" s="6">
        <f t="shared" si="0"/>
        <v>0</v>
      </c>
      <c r="J22" s="6">
        <v>0</v>
      </c>
      <c r="K22" s="6">
        <f t="shared" si="1"/>
        <v>0</v>
      </c>
      <c r="M22" s="8">
        <f t="shared" si="2"/>
        <v>0</v>
      </c>
    </row>
    <row r="23" spans="3:13">
      <c r="E23" s="9">
        <v>0</v>
      </c>
      <c r="F23" s="9">
        <v>0</v>
      </c>
      <c r="G23" s="9"/>
      <c r="H23" s="6">
        <f t="shared" si="0"/>
        <v>0</v>
      </c>
      <c r="J23" s="6">
        <v>0</v>
      </c>
      <c r="K23" s="6">
        <f t="shared" si="1"/>
        <v>0</v>
      </c>
      <c r="M23" s="8">
        <f t="shared" si="2"/>
        <v>0</v>
      </c>
    </row>
    <row r="24" spans="3:13">
      <c r="E24" s="9">
        <v>0</v>
      </c>
      <c r="F24" s="9">
        <v>0</v>
      </c>
      <c r="G24" s="9"/>
      <c r="H24" s="6">
        <f t="shared" si="0"/>
        <v>0</v>
      </c>
      <c r="J24" s="6">
        <v>0</v>
      </c>
      <c r="K24" s="6">
        <f t="shared" si="1"/>
        <v>0</v>
      </c>
      <c r="M24" s="8">
        <f t="shared" si="2"/>
        <v>0</v>
      </c>
    </row>
    <row r="25" spans="3:13">
      <c r="E25" s="9">
        <v>0</v>
      </c>
      <c r="F25" s="9">
        <v>0</v>
      </c>
      <c r="G25" s="9"/>
      <c r="H25" s="6">
        <f t="shared" si="0"/>
        <v>0</v>
      </c>
      <c r="J25" s="6">
        <v>0</v>
      </c>
      <c r="K25" s="6">
        <f t="shared" si="1"/>
        <v>0</v>
      </c>
      <c r="M25" s="8">
        <f t="shared" si="2"/>
        <v>0</v>
      </c>
    </row>
    <row r="26" spans="3:13">
      <c r="E26" s="9">
        <v>0</v>
      </c>
      <c r="F26" s="9">
        <v>0</v>
      </c>
      <c r="G26" s="9"/>
      <c r="H26" s="6">
        <f t="shared" si="0"/>
        <v>0</v>
      </c>
      <c r="J26" s="6">
        <v>0</v>
      </c>
      <c r="K26" s="6">
        <f t="shared" si="1"/>
        <v>0</v>
      </c>
      <c r="M26" s="8">
        <f t="shared" si="2"/>
        <v>0</v>
      </c>
    </row>
    <row r="27" spans="3:13">
      <c r="G27" s="10"/>
      <c r="H27" s="11"/>
      <c r="J27" s="6"/>
      <c r="K27" s="6"/>
    </row>
    <row r="28" spans="3:13">
      <c r="C28" s="4"/>
      <c r="D28" s="4"/>
      <c r="E28" s="12"/>
      <c r="F28" s="12"/>
      <c r="G28" s="12"/>
      <c r="H28" s="13">
        <f>SUM(H5:H27)*1.1</f>
        <v>0</v>
      </c>
      <c r="I28" s="12"/>
      <c r="J28" s="12"/>
      <c r="K28" s="13">
        <f>SUM(K5:K27)</f>
        <v>0</v>
      </c>
      <c r="L28" s="12"/>
      <c r="M28" s="14">
        <f>SUM(M5:M27)*1.1</f>
        <v>0</v>
      </c>
    </row>
    <row r="29" spans="3:13">
      <c r="G29" s="10"/>
      <c r="H29" s="10"/>
    </row>
    <row r="30" spans="3:13">
      <c r="G30" s="10"/>
      <c r="H30" s="10"/>
      <c r="K30" s="10"/>
    </row>
    <row r="31" spans="3:13">
      <c r="G31" s="10"/>
      <c r="H31" s="10"/>
      <c r="K31" s="10"/>
    </row>
    <row r="32" spans="3:13">
      <c r="C32" s="3" t="s">
        <v>14</v>
      </c>
      <c r="D32" s="2" t="s">
        <v>15</v>
      </c>
      <c r="G32" s="10"/>
      <c r="H32" s="11"/>
    </row>
    <row r="33" spans="3:13">
      <c r="D33" s="2" t="s">
        <v>16</v>
      </c>
      <c r="E33" s="6">
        <v>0.3</v>
      </c>
      <c r="F33" s="6">
        <v>0.3</v>
      </c>
      <c r="G33" s="9"/>
      <c r="H33" s="6"/>
      <c r="K33" s="6">
        <f>+(E33*2+F33*2)*G33</f>
        <v>0</v>
      </c>
      <c r="M33" s="8">
        <f>+H33</f>
        <v>0</v>
      </c>
    </row>
    <row r="34" spans="3:13">
      <c r="D34" s="2" t="s">
        <v>17</v>
      </c>
      <c r="E34" s="6">
        <v>0.3</v>
      </c>
      <c r="F34" s="6">
        <v>0.3</v>
      </c>
      <c r="G34" s="9"/>
      <c r="H34" s="6"/>
      <c r="K34" s="6">
        <f>+(E34*2+F34*2)*G34</f>
        <v>0</v>
      </c>
      <c r="M34" s="8">
        <f>+H34</f>
        <v>0</v>
      </c>
    </row>
    <row r="35" spans="3:13">
      <c r="D35" s="2" t="s">
        <v>18</v>
      </c>
      <c r="E35" s="6">
        <v>0.3</v>
      </c>
      <c r="F35" s="6">
        <v>0.3</v>
      </c>
      <c r="G35" s="9"/>
      <c r="H35" s="6"/>
      <c r="K35" s="6">
        <f>+(E35*2+F35*2)*G35</f>
        <v>0</v>
      </c>
      <c r="M35" s="8">
        <f>+H35</f>
        <v>0</v>
      </c>
    </row>
    <row r="36" spans="3:13">
      <c r="E36" s="6">
        <v>0.3</v>
      </c>
      <c r="F36" s="6">
        <v>0.3</v>
      </c>
      <c r="G36" s="9"/>
      <c r="H36" s="6"/>
      <c r="K36" s="6">
        <f t="shared" ref="K36:K45" si="3">+(E36*2+F36*2)*G36</f>
        <v>0</v>
      </c>
      <c r="M36" s="8">
        <f t="shared" ref="M36:M45" si="4">+H36</f>
        <v>0</v>
      </c>
    </row>
    <row r="37" spans="3:13">
      <c r="E37" s="6">
        <v>0.3</v>
      </c>
      <c r="F37" s="6">
        <v>0.3</v>
      </c>
      <c r="G37" s="9"/>
      <c r="H37" s="6"/>
      <c r="K37" s="6">
        <f t="shared" si="3"/>
        <v>0</v>
      </c>
      <c r="M37" s="8">
        <f t="shared" si="4"/>
        <v>0</v>
      </c>
    </row>
    <row r="38" spans="3:13">
      <c r="E38" s="6">
        <v>0.3</v>
      </c>
      <c r="F38" s="6">
        <v>0.3</v>
      </c>
      <c r="G38" s="9"/>
      <c r="H38" s="6"/>
      <c r="K38" s="6">
        <f t="shared" si="3"/>
        <v>0</v>
      </c>
      <c r="M38" s="8">
        <f t="shared" si="4"/>
        <v>0</v>
      </c>
    </row>
    <row r="39" spans="3:13">
      <c r="E39" s="6">
        <v>0.3</v>
      </c>
      <c r="F39" s="6">
        <v>0.3</v>
      </c>
      <c r="G39" s="9"/>
      <c r="H39" s="6"/>
      <c r="K39" s="6">
        <f t="shared" si="3"/>
        <v>0</v>
      </c>
      <c r="M39" s="8">
        <f t="shared" si="4"/>
        <v>0</v>
      </c>
    </row>
    <row r="40" spans="3:13">
      <c r="E40" s="6">
        <v>0.3</v>
      </c>
      <c r="F40" s="6">
        <v>0.3</v>
      </c>
      <c r="G40" s="9"/>
      <c r="H40" s="6"/>
      <c r="K40" s="6">
        <f t="shared" si="3"/>
        <v>0</v>
      </c>
      <c r="M40" s="8">
        <f t="shared" si="4"/>
        <v>0</v>
      </c>
    </row>
    <row r="41" spans="3:13">
      <c r="E41" s="6">
        <v>0.3</v>
      </c>
      <c r="F41" s="6">
        <v>0.3</v>
      </c>
      <c r="G41" s="9"/>
      <c r="H41" s="6"/>
      <c r="K41" s="6">
        <f t="shared" si="3"/>
        <v>0</v>
      </c>
      <c r="M41" s="8">
        <f t="shared" si="4"/>
        <v>0</v>
      </c>
    </row>
    <row r="42" spans="3:13">
      <c r="E42" s="6">
        <v>0.3</v>
      </c>
      <c r="F42" s="6">
        <v>0.3</v>
      </c>
      <c r="G42" s="9"/>
      <c r="H42" s="6"/>
      <c r="K42" s="6">
        <f t="shared" si="3"/>
        <v>0</v>
      </c>
      <c r="M42" s="8">
        <f t="shared" si="4"/>
        <v>0</v>
      </c>
    </row>
    <row r="43" spans="3:13">
      <c r="E43" s="6">
        <v>0.3</v>
      </c>
      <c r="F43" s="6">
        <v>0.3</v>
      </c>
      <c r="G43" s="9"/>
      <c r="H43" s="6"/>
      <c r="K43" s="6">
        <f t="shared" si="3"/>
        <v>0</v>
      </c>
      <c r="M43" s="8">
        <f t="shared" si="4"/>
        <v>0</v>
      </c>
    </row>
    <row r="44" spans="3:13">
      <c r="E44" s="6">
        <v>0.3</v>
      </c>
      <c r="F44" s="6">
        <v>0.3</v>
      </c>
      <c r="G44" s="9"/>
      <c r="H44" s="6"/>
      <c r="K44" s="6">
        <f t="shared" si="3"/>
        <v>0</v>
      </c>
      <c r="M44" s="8">
        <f t="shared" si="4"/>
        <v>0</v>
      </c>
    </row>
    <row r="45" spans="3:13">
      <c r="E45" s="6">
        <v>0.3</v>
      </c>
      <c r="F45" s="6">
        <v>0.3</v>
      </c>
      <c r="G45" s="9"/>
      <c r="H45" s="6"/>
      <c r="K45" s="6">
        <f t="shared" si="3"/>
        <v>0</v>
      </c>
      <c r="M45" s="8">
        <f t="shared" si="4"/>
        <v>0</v>
      </c>
    </row>
    <row r="46" spans="3:13">
      <c r="E46" s="6"/>
      <c r="F46" s="6"/>
      <c r="G46" s="6"/>
      <c r="H46" s="6"/>
      <c r="K46" s="6"/>
      <c r="M46" s="8"/>
    </row>
    <row r="47" spans="3:13">
      <c r="C47" s="4"/>
      <c r="D47" s="4"/>
      <c r="E47" s="15"/>
      <c r="F47" s="15"/>
      <c r="G47" s="13">
        <f>SUM(G33:G46)</f>
        <v>0</v>
      </c>
      <c r="H47" s="15"/>
      <c r="I47" s="12"/>
      <c r="J47" s="12"/>
      <c r="K47" s="13">
        <f>SUM(K33:K46)</f>
        <v>0</v>
      </c>
      <c r="L47" s="12"/>
      <c r="M47" s="14">
        <f>SUM(M33:M46)</f>
        <v>0</v>
      </c>
    </row>
    <row r="48" spans="3:13" ht="15.75" thickBot="1">
      <c r="G48" s="11"/>
      <c r="H48" s="11"/>
      <c r="K48" s="11"/>
    </row>
    <row r="49" spans="4:13" ht="15.75" thickBot="1">
      <c r="D49" s="16"/>
      <c r="E49" s="17"/>
      <c r="F49" s="18" t="s">
        <v>19</v>
      </c>
      <c r="G49" s="19">
        <f>+G47</f>
        <v>0</v>
      </c>
      <c r="H49" s="20"/>
    </row>
    <row r="50" spans="4:13" ht="15.75" thickBot="1">
      <c r="G50" s="11"/>
      <c r="H50" s="11"/>
      <c r="K50" s="11"/>
    </row>
    <row r="51" spans="4:13" ht="15.75" thickBot="1">
      <c r="E51" s="21"/>
      <c r="F51" s="17"/>
      <c r="G51" s="18" t="s">
        <v>20</v>
      </c>
      <c r="H51" s="19">
        <f>H28</f>
        <v>0</v>
      </c>
    </row>
    <row r="52" spans="4:13" ht="15.75" thickBot="1">
      <c r="G52" s="10"/>
      <c r="H52" s="22"/>
      <c r="I52" s="17"/>
      <c r="J52" s="23" t="s">
        <v>21</v>
      </c>
      <c r="K52" s="24">
        <f>+K28</f>
        <v>0</v>
      </c>
      <c r="L52" s="25" t="s">
        <v>22</v>
      </c>
    </row>
    <row r="53" spans="4:13" ht="15.75" thickBot="1">
      <c r="H53" s="22"/>
      <c r="I53" s="17"/>
      <c r="J53" s="23" t="s">
        <v>21</v>
      </c>
      <c r="K53" s="24">
        <f>+K47+K28</f>
        <v>0</v>
      </c>
      <c r="L53" s="25" t="s">
        <v>23</v>
      </c>
    </row>
    <row r="54" spans="4:13" ht="15.75" thickBot="1">
      <c r="J54" s="23"/>
      <c r="K54" s="26"/>
    </row>
    <row r="55" spans="4:13" ht="15.75" thickBot="1">
      <c r="J55" s="21"/>
      <c r="K55" s="17"/>
      <c r="L55" s="18" t="s">
        <v>24</v>
      </c>
      <c r="M55" s="27">
        <f>+M47+M28</f>
        <v>0</v>
      </c>
    </row>
  </sheetData>
  <pageMargins left="0.7" right="0.7" top="0.75" bottom="0.75" header="0.3" footer="0.3"/>
  <pageSetup paperSize="9" scale="6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20EAF-F923-419A-B8B4-B54A0C537730}">
  <sheetPr codeName="Sheet20"/>
  <dimension ref="A1:K81"/>
  <sheetViews>
    <sheetView workbookViewId="0">
      <selection activeCell="A2" sqref="A2:E4"/>
    </sheetView>
  </sheetViews>
  <sheetFormatPr defaultRowHeight="15"/>
  <cols>
    <col min="1" max="1" width="23.7109375" bestFit="1" customWidth="1"/>
    <col min="6" max="6" width="10.140625" bestFit="1" customWidth="1"/>
  </cols>
  <sheetData>
    <row r="1" spans="1:4" ht="19.899999999999999" customHeight="1">
      <c r="A1" t="s">
        <v>341</v>
      </c>
      <c r="B1" t="s">
        <v>388</v>
      </c>
      <c r="C1" t="s">
        <v>417</v>
      </c>
      <c r="D1" t="s">
        <v>591</v>
      </c>
    </row>
    <row r="60" spans="10:10">
      <c r="J60" s="212"/>
    </row>
    <row r="61" spans="10:10">
      <c r="J61" s="212"/>
    </row>
    <row r="62" spans="10:10">
      <c r="J62" s="212"/>
    </row>
    <row r="69" spans="9:10">
      <c r="I69" s="447"/>
    </row>
    <row r="76" spans="9:10">
      <c r="I76" s="447"/>
    </row>
    <row r="77" spans="9:10">
      <c r="J77" s="447"/>
    </row>
    <row r="79" spans="9:10">
      <c r="J79" s="447"/>
    </row>
    <row r="81" spans="11:11">
      <c r="K81" s="447"/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0AFC6-7CCF-4D67-852F-F67F5F3BEC43}">
  <sheetPr codeName="Sheet57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74</vt:i4>
      </vt:variant>
    </vt:vector>
  </HeadingPairs>
  <TitlesOfParts>
    <vt:vector size="96" baseType="lpstr">
      <vt:lpstr>Setup</vt:lpstr>
      <vt:lpstr>Config</vt:lpstr>
      <vt:lpstr>General</vt:lpstr>
      <vt:lpstr>CP</vt:lpstr>
      <vt:lpstr>Introduction Gree</vt:lpstr>
      <vt:lpstr>Sum(Total)</vt:lpstr>
      <vt:lpstr>Split</vt:lpstr>
      <vt:lpstr>Copper</vt:lpstr>
      <vt:lpstr>Outdoor</vt:lpstr>
      <vt:lpstr>Indoor</vt:lpstr>
      <vt:lpstr>Controllers</vt:lpstr>
      <vt:lpstr>Installation Price</vt:lpstr>
      <vt:lpstr>CCU</vt:lpstr>
      <vt:lpstr>FCU</vt:lpstr>
      <vt:lpstr>Heat Pump</vt:lpstr>
      <vt:lpstr>Package</vt:lpstr>
      <vt:lpstr>AHU</vt:lpstr>
      <vt:lpstr>Chillers</vt:lpstr>
      <vt:lpstr>Sum Duct</vt:lpstr>
      <vt:lpstr>Duct BOQ (Not to Print)</vt:lpstr>
      <vt:lpstr>Quantities (Not to Print)</vt:lpstr>
      <vt:lpstr>Sold</vt:lpstr>
      <vt:lpstr>AmmanVRF</vt:lpstr>
      <vt:lpstr>Brand</vt:lpstr>
      <vt:lpstr>CassetteIdu</vt:lpstr>
      <vt:lpstr>copper</vt:lpstr>
      <vt:lpstr>difusers</vt:lpstr>
      <vt:lpstr>DuctedIdu</vt:lpstr>
      <vt:lpstr>Gree</vt:lpstr>
      <vt:lpstr>IdCode</vt:lpstr>
      <vt:lpstr>IdoldCode</vt:lpstr>
      <vt:lpstr>IdOldP</vt:lpstr>
      <vt:lpstr>IdUP</vt:lpstr>
      <vt:lpstr>Image</vt:lpstr>
      <vt:lpstr>installationextra</vt:lpstr>
      <vt:lpstr>IraqIns</vt:lpstr>
      <vt:lpstr>IraqVRF</vt:lpstr>
      <vt:lpstr>Jordan</vt:lpstr>
      <vt:lpstr>Length</vt:lpstr>
      <vt:lpstr>maintenance</vt:lpstr>
      <vt:lpstr>Mitsubishi</vt:lpstr>
      <vt:lpstr>MyValidationRange</vt:lpstr>
      <vt:lpstr>NewCCCode</vt:lpstr>
      <vt:lpstr>NewCCP</vt:lpstr>
      <vt:lpstr>NewCICode</vt:lpstr>
      <vt:lpstr>NewCIP</vt:lpstr>
      <vt:lpstr>NewOdCode</vt:lpstr>
      <vt:lpstr>NewOdP</vt:lpstr>
      <vt:lpstr>NewSCode</vt:lpstr>
      <vt:lpstr>NewSP</vt:lpstr>
      <vt:lpstr>OldCCCode</vt:lpstr>
      <vt:lpstr>OldCCP</vt:lpstr>
      <vt:lpstr>OldCICode</vt:lpstr>
      <vt:lpstr>OldCIP</vt:lpstr>
      <vt:lpstr>oldCode</vt:lpstr>
      <vt:lpstr>OldOdCode</vt:lpstr>
      <vt:lpstr>OldOdP</vt:lpstr>
      <vt:lpstr>OldSCode</vt:lpstr>
      <vt:lpstr>OldSP</vt:lpstr>
      <vt:lpstr>Plength</vt:lpstr>
      <vt:lpstr>Pricing</vt:lpstr>
      <vt:lpstr>AHU!Print_Area</vt:lpstr>
      <vt:lpstr>CCU!Print_Area</vt:lpstr>
      <vt:lpstr>Chillers!Print_Area</vt:lpstr>
      <vt:lpstr>Controllers!Print_Area</vt:lpstr>
      <vt:lpstr>Copper!Print_Area</vt:lpstr>
      <vt:lpstr>CP!Print_Area</vt:lpstr>
      <vt:lpstr>'CP Iraq'!Print_Area</vt:lpstr>
      <vt:lpstr>'Duct BOQ (Not to Print)'!Print_Area</vt:lpstr>
      <vt:lpstr>FCU!Print_Area</vt:lpstr>
      <vt:lpstr>'Heat Pump'!Print_Area</vt:lpstr>
      <vt:lpstr>Indoor!Print_Area</vt:lpstr>
      <vt:lpstr>'Installation Price'!Print_Area</vt:lpstr>
      <vt:lpstr>'Introduction Gree'!Print_Area</vt:lpstr>
      <vt:lpstr>'Introduction Hitachi'!Print_Area</vt:lpstr>
      <vt:lpstr>'Introduction Mits'!Print_Area</vt:lpstr>
      <vt:lpstr>Outdoor!Print_Area</vt:lpstr>
      <vt:lpstr>Package!Print_Area</vt:lpstr>
      <vt:lpstr>'PM Costing'!Print_Area</vt:lpstr>
      <vt:lpstr>'Quantities (Not to Print)'!Print_Area</vt:lpstr>
      <vt:lpstr>Split!Print_Area</vt:lpstr>
      <vt:lpstr>'Sum Duct'!Print_Area</vt:lpstr>
      <vt:lpstr>'Sum(Discounted)'!Print_Area</vt:lpstr>
      <vt:lpstr>'Sum(Total)'!Print_Area</vt:lpstr>
      <vt:lpstr>Controllers!Print_Titles</vt:lpstr>
      <vt:lpstr>'Sum(Discounted)'!Print_Titles</vt:lpstr>
      <vt:lpstr>'Sum(Total)'!Print_Titles</vt:lpstr>
      <vt:lpstr>SBrand</vt:lpstr>
      <vt:lpstr>separations</vt:lpstr>
      <vt:lpstr>Short</vt:lpstr>
      <vt:lpstr>south</vt:lpstr>
      <vt:lpstr>Split</vt:lpstr>
      <vt:lpstr>sumIDU</vt:lpstr>
      <vt:lpstr>VRF</vt:lpstr>
      <vt:lpstr>VRFIraq</vt:lpstr>
      <vt:lpstr>warranty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Mohammad Tbeshe</dc:creator>
  <cp:lastModifiedBy>Hamza Jaber</cp:lastModifiedBy>
  <cp:lastPrinted>2025-07-23T06:23:33Z</cp:lastPrinted>
  <dcterms:created xsi:type="dcterms:W3CDTF">2015-06-05T18:17:20Z</dcterms:created>
  <dcterms:modified xsi:type="dcterms:W3CDTF">2026-09-22T08:41:21Z</dcterms:modified>
</cp:coreProperties>
</file>