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1355" windowHeight="9465"/>
  </bookViews>
  <sheets>
    <sheet name="Table 1" sheetId="1" r:id="rId1"/>
    <sheet name="Table 2" sheetId="2" r:id="rId2"/>
    <sheet name="Lookup" sheetId="3" r:id="rId3"/>
  </sheets>
  <definedNames>
    <definedName name="_xlnm.Print_Area" localSheetId="0">'Table 1'!$A$1:$AA$26</definedName>
    <definedName name="_xlnm.Print_Area" localSheetId="1">'Table 2'!$A$1:$S$33</definedName>
  </definedNames>
  <calcPr calcId="144525"/>
</workbook>
</file>

<file path=xl/calcChain.xml><?xml version="1.0" encoding="utf-8"?>
<calcChain xmlns="http://schemas.openxmlformats.org/spreadsheetml/2006/main">
  <c r="R18" i="2" l="1"/>
  <c r="R10" i="2"/>
  <c r="Z17" i="1"/>
  <c r="Z18" i="1"/>
  <c r="Z19" i="1"/>
  <c r="Z20" i="1"/>
  <c r="Z21" i="1"/>
  <c r="Z22" i="1"/>
  <c r="Z23" i="1"/>
  <c r="Y17" i="1"/>
  <c r="Y18" i="1"/>
  <c r="Y19" i="1"/>
  <c r="Y20" i="1"/>
  <c r="Y21" i="1"/>
  <c r="Y22" i="1"/>
  <c r="Y23" i="1"/>
  <c r="Y14" i="1"/>
  <c r="Y24" i="1" s="1"/>
  <c r="Y15" i="1"/>
  <c r="T15" i="1"/>
  <c r="T16" i="1"/>
  <c r="T17" i="1"/>
  <c r="T18" i="1"/>
  <c r="T19" i="1"/>
  <c r="T20" i="1"/>
  <c r="T21" i="1"/>
  <c r="T22" i="1"/>
  <c r="T23" i="1"/>
  <c r="O23" i="1"/>
  <c r="O22" i="1"/>
  <c r="O21" i="1"/>
  <c r="O20" i="1"/>
  <c r="O19" i="1"/>
  <c r="O17" i="1"/>
  <c r="O18" i="1"/>
  <c r="O16" i="1"/>
  <c r="O14" i="1"/>
  <c r="O15" i="1"/>
  <c r="J23" i="1"/>
  <c r="AA23" i="1" s="1"/>
  <c r="J22" i="1"/>
  <c r="AA22" i="1" s="1"/>
  <c r="J21" i="1"/>
  <c r="AA21" i="1" s="1"/>
  <c r="J20" i="1"/>
  <c r="AA20" i="1" s="1"/>
  <c r="J19" i="1"/>
  <c r="AA19" i="1" s="1"/>
  <c r="J18" i="1"/>
  <c r="AA18" i="1" s="1"/>
  <c r="J17" i="1"/>
  <c r="AA17" i="1" s="1"/>
  <c r="J16" i="1"/>
  <c r="J15" i="1"/>
  <c r="Z15" i="1"/>
  <c r="Z14" i="1"/>
  <c r="Q24" i="1"/>
  <c r="J14" i="1"/>
  <c r="AA14" i="1" s="1"/>
  <c r="L24" i="1"/>
  <c r="G24" i="1"/>
  <c r="Y16" i="1"/>
  <c r="AA16" i="1" s="1"/>
  <c r="V16" i="1"/>
  <c r="V24" i="1" s="1"/>
  <c r="T14" i="1"/>
  <c r="T24" i="1" s="1"/>
  <c r="AA24" i="1" s="1"/>
  <c r="R22" i="2" s="1"/>
  <c r="B31" i="3"/>
  <c r="AA15" i="1"/>
  <c r="O24" i="1"/>
  <c r="J24" i="1"/>
  <c r="Z24" i="1" l="1"/>
  <c r="R20" i="2" s="1"/>
  <c r="Z16" i="1"/>
</calcChain>
</file>

<file path=xl/sharedStrings.xml><?xml version="1.0" encoding="utf-8"?>
<sst xmlns="http://schemas.openxmlformats.org/spreadsheetml/2006/main" count="93" uniqueCount="75">
  <si>
    <t>ACADEMIC STAFF WORK LOAD REPORTING FORM</t>
  </si>
  <si>
    <t>Designation:</t>
  </si>
  <si>
    <t>Department:</t>
  </si>
  <si>
    <t>Student Contact Hrs</t>
  </si>
  <si>
    <t xml:space="preserve">Academic Instruction </t>
  </si>
  <si>
    <t>Module Code</t>
  </si>
  <si>
    <t>Intake &amp; Semester</t>
  </si>
  <si>
    <t>No of Students</t>
  </si>
  <si>
    <t xml:space="preserve">Research Supervision </t>
  </si>
  <si>
    <t>PhD Full Time @ 90 hrs.</t>
  </si>
  <si>
    <t>PhD Part Time @ 45 hrs</t>
  </si>
  <si>
    <t>M Phil Full Time @ 90 hrs</t>
  </si>
  <si>
    <t>MPhil Part Time @ 45 hrs</t>
  </si>
  <si>
    <t>MSc/MEng Full Time @ 60 hrs</t>
  </si>
  <si>
    <t xml:space="preserve">Academic Co-ordination </t>
  </si>
  <si>
    <t>Description</t>
  </si>
  <si>
    <t xml:space="preserve">TOTAL </t>
  </si>
  <si>
    <t>Student Contact Hours</t>
  </si>
  <si>
    <t>Norm as per Designation</t>
  </si>
  <si>
    <t xml:space="preserve">Hrs </t>
  </si>
  <si>
    <t xml:space="preserve">Student Credits </t>
  </si>
  <si>
    <t>Norm as stipulated</t>
  </si>
  <si>
    <t>Credits Declared</t>
  </si>
  <si>
    <t>University of Moratuwa</t>
  </si>
  <si>
    <t>Title and Name of Academic Staff Member:</t>
  </si>
  <si>
    <t>Lecture</t>
  </si>
  <si>
    <t>Number of students</t>
  </si>
  <si>
    <t>Tutorial</t>
  </si>
  <si>
    <t>Academic Instruction (For two consecutive semesters and a term)</t>
  </si>
  <si>
    <t>Labs</t>
  </si>
  <si>
    <t>Course based MSc/MEng/MBA Part Time @ 20 hrs</t>
  </si>
  <si>
    <t xml:space="preserve">Research Projects which involve undergraduate students other than the Undergraduate Research Projects in the curriculum. (10 per student/20 hrs max)  </t>
  </si>
  <si>
    <t>Sub Total 
Research Supervision Student Contact Hours</t>
  </si>
  <si>
    <t>……………………………………..</t>
  </si>
  <si>
    <t>Signature of the Staff member</t>
  </si>
  <si>
    <t>Date: ………………………….</t>
  </si>
  <si>
    <t>Signature of the HOD</t>
  </si>
  <si>
    <t>Declared</t>
  </si>
  <si>
    <t>Sub Total 
Academic Coordination Student Contact Hours</t>
  </si>
  <si>
    <t>Note: Instructions to fill the form are avaialable in the Dean's Office</t>
  </si>
  <si>
    <t>Sub Totals (Academic Instruction)</t>
  </si>
  <si>
    <t>(Please use the attached calendar to calculate workload)</t>
  </si>
  <si>
    <t>Faculty of Engineering:</t>
  </si>
  <si>
    <t>A</t>
  </si>
  <si>
    <t>B</t>
  </si>
  <si>
    <t>C</t>
  </si>
  <si>
    <t>D</t>
  </si>
  <si>
    <t>Level/Academic Coordination</t>
  </si>
  <si>
    <t>Academic Event Coordination</t>
  </si>
  <si>
    <t>Academic Subject Coordination</t>
  </si>
  <si>
    <t>Student Credits (Formula 1)</t>
  </si>
  <si>
    <t>Student Credits (Formula 2)</t>
  </si>
  <si>
    <t>Faculty(Degree Program) Coordination</t>
  </si>
  <si>
    <t>Assigned student contact hours</t>
  </si>
  <si>
    <t>Field Work/Projects/CDP</t>
  </si>
  <si>
    <t>Total Student Credits (A+B+C+D)</t>
  </si>
  <si>
    <t>Total Student Contact Hrs (5+8+11+14)</t>
  </si>
  <si>
    <t>Total Credit Value</t>
  </si>
  <si>
    <r>
      <t>Proportional contribution (P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)</t>
    </r>
  </si>
  <si>
    <t>Credit  Value (CW)</t>
  </si>
  <si>
    <t>usage</t>
  </si>
  <si>
    <t xml:space="preserve">SCb = </t>
  </si>
  <si>
    <t>AF</t>
  </si>
  <si>
    <t>Class size</t>
  </si>
  <si>
    <t>2009, S1</t>
  </si>
  <si>
    <t>2006, L4</t>
  </si>
  <si>
    <t>XY1022</t>
  </si>
  <si>
    <t>XY3042</t>
  </si>
  <si>
    <t>2006,L3S1</t>
  </si>
  <si>
    <t>XY4200</t>
  </si>
  <si>
    <t>Personal mentor/advisor L1</t>
  </si>
  <si>
    <t xml:space="preserve">Techno + Dept Exhibitions </t>
  </si>
  <si>
    <t>PQR Silva</t>
  </si>
  <si>
    <t>Lecturer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</si>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</sst>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4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3">
    <xf numFmtId="0" fontId="0" fillId="0" borderId="0" xfId="0"/>
    <xf numFmtId="0" fontId="4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6" xfId="0" applyFont="1" applyBorder="1" applyAlignment="1" applyProtection="1">
      <alignment horizontal="center" vertical="top" wrapText="1"/>
      <protection locked="0"/>
    </xf>
    <xf numFmtId="0" fontId="3" fillId="0" borderId="10" xfId="0" applyFont="1" applyBorder="1" applyAlignment="1" applyProtection="1">
      <alignment horizontal="center" textRotation="90" wrapText="1"/>
      <protection locked="0"/>
    </xf>
    <xf numFmtId="0" fontId="3" fillId="0" borderId="13" xfId="0" applyFont="1" applyBorder="1" applyAlignment="1" applyProtection="1">
      <alignment horizontal="center" textRotation="90" wrapText="1"/>
      <protection locked="0"/>
    </xf>
    <xf numFmtId="0" fontId="3" fillId="4" borderId="10" xfId="0" applyFont="1" applyFill="1" applyBorder="1" applyAlignment="1" applyProtection="1">
      <alignment horizontal="center" textRotation="90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7" fillId="0" borderId="0" xfId="0" applyFont="1" applyBorder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right" vertical="center" wrapText="1"/>
      <protection hidden="1"/>
    </xf>
    <xf numFmtId="0" fontId="0" fillId="0" borderId="0" xfId="0" applyProtection="1">
      <protection hidden="1"/>
    </xf>
    <xf numFmtId="0" fontId="3" fillId="0" borderId="0" xfId="1" applyFont="1" applyAlignment="1" applyProtection="1">
      <alignment horizontal="center"/>
      <protection hidden="1"/>
    </xf>
    <xf numFmtId="0" fontId="8" fillId="0" borderId="0" xfId="1" applyProtection="1">
      <protection hidden="1"/>
    </xf>
    <xf numFmtId="0" fontId="3" fillId="0" borderId="0" xfId="1" applyFont="1" applyProtection="1">
      <protection hidden="1"/>
    </xf>
    <xf numFmtId="0" fontId="8" fillId="0" borderId="0" xfId="0" applyFont="1" applyProtection="1">
      <protection locked="0"/>
    </xf>
    <xf numFmtId="0" fontId="4" fillId="0" borderId="2" xfId="0" applyFont="1" applyBorder="1" applyAlignment="1" applyProtection="1">
      <alignment horizontal="center" vertical="top" wrapText="1"/>
      <protection locked="0"/>
    </xf>
    <xf numFmtId="0" fontId="4" fillId="0" borderId="14" xfId="0" applyFont="1" applyBorder="1" applyAlignment="1" applyProtection="1">
      <alignment horizontal="center" vertical="top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 textRotation="90" wrapText="1"/>
      <protection locked="0"/>
    </xf>
    <xf numFmtId="0" fontId="6" fillId="0" borderId="13" xfId="0" applyFont="1" applyBorder="1" applyAlignment="1" applyProtection="1">
      <alignment horizontal="center" textRotation="90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 applyProtection="1">
      <alignment horizontal="justify" vertical="top" wrapText="1"/>
      <protection locked="0"/>
    </xf>
    <xf numFmtId="0" fontId="5" fillId="2" borderId="3" xfId="0" applyFont="1" applyFill="1" applyBorder="1" applyAlignment="1" applyProtection="1">
      <alignment horizontal="justify" vertical="top" wrapText="1"/>
      <protection locked="0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5" xfId="0" applyFont="1" applyBorder="1" applyAlignment="1" applyProtection="1">
      <alignment horizontal="center" wrapText="1"/>
      <protection locked="0"/>
    </xf>
    <xf numFmtId="0" fontId="3" fillId="0" borderId="8" xfId="0" applyFont="1" applyBorder="1" applyAlignment="1" applyProtection="1">
      <alignment horizontal="center" textRotation="90" wrapText="1"/>
      <protection locked="0"/>
    </xf>
    <xf numFmtId="0" fontId="3" fillId="0" borderId="9" xfId="0" applyFont="1" applyBorder="1" applyAlignment="1" applyProtection="1">
      <alignment horizontal="center" textRotation="90" wrapText="1"/>
      <protection locked="0"/>
    </xf>
    <xf numFmtId="0" fontId="3" fillId="0" borderId="11" xfId="0" applyFont="1" applyBorder="1" applyAlignment="1" applyProtection="1">
      <alignment horizontal="center" textRotation="90" wrapText="1"/>
      <protection locked="0"/>
    </xf>
    <xf numFmtId="0" fontId="3" fillId="0" borderId="12" xfId="0" applyFont="1" applyBorder="1" applyAlignment="1" applyProtection="1">
      <alignment horizontal="center" textRotation="90" wrapText="1"/>
      <protection locked="0"/>
    </xf>
    <xf numFmtId="0" fontId="3" fillId="0" borderId="10" xfId="0" applyFont="1" applyBorder="1" applyAlignment="1" applyProtection="1">
      <alignment horizontal="center" textRotation="90" wrapText="1"/>
      <protection locked="0"/>
    </xf>
    <xf numFmtId="0" fontId="3" fillId="0" borderId="13" xfId="0" applyFont="1" applyBorder="1" applyAlignment="1" applyProtection="1">
      <alignment horizont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4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horizontal="right" vertical="center" wrapText="1"/>
      <protection hidden="1"/>
    </xf>
    <xf numFmtId="0" fontId="4" fillId="0" borderId="6" xfId="0" applyFont="1" applyFill="1" applyBorder="1" applyAlignment="1" applyProtection="1">
      <alignment horizontal="center" vertical="center" wrapText="1"/>
      <protection hidden="1"/>
    </xf>
    <xf numFmtId="0" fontId="4" fillId="0" borderId="13" xfId="0" applyFont="1" applyFill="1" applyBorder="1" applyAlignment="1" applyProtection="1">
      <alignment horizontal="center" vertical="center" wrapText="1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Alignment="1" applyProtection="1">
      <alignment horizontal="center" vertical="top" wrapText="1"/>
      <protection hidden="1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7" fillId="0" borderId="6" xfId="0" applyFont="1" applyBorder="1" applyAlignment="1" applyProtection="1">
      <alignment horizontal="left" vertical="top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11" xfId="0" applyFont="1" applyFill="1" applyBorder="1" applyAlignment="1" applyProtection="1">
      <alignment horizontal="center" vertical="center" wrapText="1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7" fillId="3" borderId="12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left" vertical="top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7" fillId="0" borderId="13" xfId="0" applyFont="1" applyFill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6" fillId="0" borderId="14" xfId="0" applyFont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5" fillId="2" borderId="13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view="pageBreakPreview" zoomScaleSheetLayoutView="100" workbookViewId="0">
      <selection activeCell="D7" sqref="D7"/>
    </sheetView>
  </sheetViews>
  <sheetFormatPr defaultColWidth="8.85546875" defaultRowHeight="12.75" x14ac:dyDescent="0.2"/>
  <cols>
    <col min="1" max="1" width="3.28515625" style="4" customWidth="1"/>
    <col min="2" max="2" width="5.28515625" style="4" customWidth="1"/>
    <col min="3" max="3" width="5.85546875" style="4" customWidth="1"/>
    <col min="4" max="4" width="6.42578125" style="4" customWidth="1"/>
    <col min="5" max="5" width="2.85546875" style="4" customWidth="1"/>
    <col min="6" max="6" width="5.7109375" style="4" customWidth="1"/>
    <col min="7" max="7" width="7.7109375" style="4" customWidth="1"/>
    <col min="8" max="11" width="5.7109375" style="4" customWidth="1"/>
    <col min="12" max="12" width="7.7109375" style="4" customWidth="1"/>
    <col min="13" max="16" width="5.7109375" style="4" customWidth="1"/>
    <col min="17" max="17" width="7.7109375" style="4" customWidth="1"/>
    <col min="18" max="21" width="5.7109375" style="4" customWidth="1"/>
    <col min="22" max="22" width="7.7109375" style="4" customWidth="1"/>
    <col min="23" max="25" width="5.7109375" style="4" customWidth="1"/>
    <col min="26" max="26" width="7" style="4" customWidth="1"/>
    <col min="27" max="27" width="6.42578125" style="4" customWidth="1"/>
    <col min="28" max="16384" width="8.85546875" style="4"/>
  </cols>
  <sheetData>
    <row r="1" spans="1:27" ht="18.75" x14ac:dyDescent="0.3">
      <c r="A1" s="25" t="s">
        <v>23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5.75" x14ac:dyDescent="0.2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x14ac:dyDescent="0.2">
      <c r="A3" s="27" t="s">
        <v>41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8.75" customHeight="1" x14ac:dyDescent="0.2">
      <c r="A4" s="5" t="s">
        <v>24</v>
      </c>
      <c r="B4" s="5"/>
      <c r="I4" s="22" t="s">
        <v>72</v>
      </c>
    </row>
    <row r="5" spans="1:27" ht="18.75" customHeight="1" x14ac:dyDescent="0.2">
      <c r="A5" s="5" t="s">
        <v>1</v>
      </c>
      <c r="B5" s="5"/>
      <c r="D5" s="22" t="s">
        <v>73</v>
      </c>
    </row>
    <row r="6" spans="1:27" ht="18.75" customHeight="1" x14ac:dyDescent="0.2">
      <c r="A6" s="5" t="s">
        <v>2</v>
      </c>
      <c r="B6" s="5"/>
      <c r="D6" s="22" t="s">
        <v>74</v>
      </c>
      <c r="M6" s="5" t="s">
        <v>42</v>
      </c>
      <c r="N6" s="5"/>
      <c r="O6" s="5"/>
    </row>
    <row r="9" spans="1:27" ht="15" x14ac:dyDescent="0.2">
      <c r="A9" s="31" t="s">
        <v>28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0"/>
      <c r="AA9" s="30"/>
    </row>
    <row r="10" spans="1:27" ht="15" x14ac:dyDescent="0.2">
      <c r="A10" s="32" t="s">
        <v>4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3.5" customHeight="1" x14ac:dyDescent="0.2">
      <c r="A11" s="37">
        <v>1</v>
      </c>
      <c r="B11" s="38"/>
      <c r="C11" s="6">
        <v>2</v>
      </c>
      <c r="D11" s="37">
        <v>3</v>
      </c>
      <c r="E11" s="38"/>
      <c r="F11" s="34" t="s">
        <v>25</v>
      </c>
      <c r="G11" s="35"/>
      <c r="H11" s="35"/>
      <c r="I11" s="35"/>
      <c r="J11" s="36"/>
      <c r="K11" s="34" t="s">
        <v>27</v>
      </c>
      <c r="L11" s="35"/>
      <c r="M11" s="35"/>
      <c r="N11" s="35"/>
      <c r="O11" s="36"/>
      <c r="P11" s="34" t="s">
        <v>29</v>
      </c>
      <c r="Q11" s="35"/>
      <c r="R11" s="35"/>
      <c r="S11" s="35"/>
      <c r="T11" s="36"/>
      <c r="U11" s="34" t="s">
        <v>54</v>
      </c>
      <c r="V11" s="35"/>
      <c r="W11" s="35"/>
      <c r="X11" s="35"/>
      <c r="Y11" s="36"/>
      <c r="Z11" s="7">
        <v>16</v>
      </c>
      <c r="AA11" s="7">
        <v>17</v>
      </c>
    </row>
    <row r="12" spans="1:27" ht="13.5" customHeight="1" x14ac:dyDescent="0.2">
      <c r="A12" s="39" t="s">
        <v>5</v>
      </c>
      <c r="B12" s="40"/>
      <c r="C12" s="43" t="s">
        <v>57</v>
      </c>
      <c r="D12" s="39" t="s">
        <v>6</v>
      </c>
      <c r="E12" s="40"/>
      <c r="F12" s="6">
        <v>4</v>
      </c>
      <c r="G12" s="6">
        <v>5</v>
      </c>
      <c r="H12" s="6">
        <v>6</v>
      </c>
      <c r="I12" s="6"/>
      <c r="J12" s="6" t="s">
        <v>43</v>
      </c>
      <c r="K12" s="6">
        <v>7</v>
      </c>
      <c r="L12" s="6">
        <v>8</v>
      </c>
      <c r="M12" s="6">
        <v>9</v>
      </c>
      <c r="N12" s="6"/>
      <c r="O12" s="6" t="s">
        <v>44</v>
      </c>
      <c r="P12" s="6">
        <v>10</v>
      </c>
      <c r="Q12" s="6">
        <v>11</v>
      </c>
      <c r="R12" s="6">
        <v>12</v>
      </c>
      <c r="S12" s="6"/>
      <c r="T12" s="6" t="s">
        <v>45</v>
      </c>
      <c r="U12" s="6">
        <v>13</v>
      </c>
      <c r="V12" s="6">
        <v>14</v>
      </c>
      <c r="W12" s="6">
        <v>15</v>
      </c>
      <c r="X12" s="6"/>
      <c r="Y12" s="6" t="s">
        <v>46</v>
      </c>
      <c r="Z12" s="28" t="s">
        <v>56</v>
      </c>
      <c r="AA12" s="28" t="s">
        <v>55</v>
      </c>
    </row>
    <row r="13" spans="1:27" ht="162.75" customHeight="1" x14ac:dyDescent="0.2">
      <c r="A13" s="41"/>
      <c r="B13" s="42"/>
      <c r="C13" s="44"/>
      <c r="D13" s="41"/>
      <c r="E13" s="42"/>
      <c r="F13" s="9" t="s">
        <v>58</v>
      </c>
      <c r="G13" s="9" t="s">
        <v>53</v>
      </c>
      <c r="H13" s="9" t="s">
        <v>26</v>
      </c>
      <c r="I13" s="8" t="s">
        <v>59</v>
      </c>
      <c r="J13" s="10" t="s">
        <v>50</v>
      </c>
      <c r="K13" s="9" t="s">
        <v>58</v>
      </c>
      <c r="L13" s="9" t="s">
        <v>53</v>
      </c>
      <c r="M13" s="9" t="s">
        <v>26</v>
      </c>
      <c r="N13" s="8" t="s">
        <v>59</v>
      </c>
      <c r="O13" s="10" t="s">
        <v>50</v>
      </c>
      <c r="P13" s="9" t="s">
        <v>58</v>
      </c>
      <c r="Q13" s="9" t="s">
        <v>53</v>
      </c>
      <c r="R13" s="9" t="s">
        <v>26</v>
      </c>
      <c r="S13" s="8" t="s">
        <v>59</v>
      </c>
      <c r="T13" s="10" t="s">
        <v>51</v>
      </c>
      <c r="U13" s="9" t="s">
        <v>58</v>
      </c>
      <c r="V13" s="9" t="s">
        <v>53</v>
      </c>
      <c r="W13" s="9" t="s">
        <v>26</v>
      </c>
      <c r="X13" s="8" t="s">
        <v>59</v>
      </c>
      <c r="Y13" s="10" t="s">
        <v>51</v>
      </c>
      <c r="Z13" s="29"/>
      <c r="AA13" s="29"/>
    </row>
    <row r="14" spans="1:27" ht="14.25" x14ac:dyDescent="0.2">
      <c r="A14" s="23" t="s">
        <v>66</v>
      </c>
      <c r="B14" s="24"/>
      <c r="C14" s="2">
        <v>3</v>
      </c>
      <c r="D14" s="23" t="s">
        <v>64</v>
      </c>
      <c r="E14" s="24"/>
      <c r="F14" s="3">
        <v>0.5</v>
      </c>
      <c r="G14" s="3">
        <v>42</v>
      </c>
      <c r="H14" s="3">
        <v>750</v>
      </c>
      <c r="I14" s="3">
        <v>2</v>
      </c>
      <c r="J14" s="16">
        <f>Lookup!E4 * VLOOKUP(H14, Lookup!A4:B29, 2)* I14 * F14</f>
        <v>150</v>
      </c>
      <c r="K14" s="3"/>
      <c r="L14" s="3"/>
      <c r="M14" s="3"/>
      <c r="N14" s="3"/>
      <c r="O14" s="16">
        <f>Lookup!E4 * VLOOKUP(M14, Lookup!A4:B29, 2)* N14 * K14</f>
        <v>0</v>
      </c>
      <c r="P14" s="3">
        <v>0.5</v>
      </c>
      <c r="Q14" s="3">
        <v>30</v>
      </c>
      <c r="R14" s="3">
        <v>750</v>
      </c>
      <c r="S14" s="3">
        <v>1</v>
      </c>
      <c r="T14" s="16">
        <f>R14*S14 *P14</f>
        <v>375</v>
      </c>
      <c r="U14" s="3"/>
      <c r="V14" s="3"/>
      <c r="W14" s="3"/>
      <c r="X14" s="3"/>
      <c r="Y14" s="16">
        <f>W14*X14*U14</f>
        <v>0</v>
      </c>
      <c r="Z14" s="17">
        <f>SUM(G14,L14,Q14,V14)</f>
        <v>72</v>
      </c>
      <c r="AA14" s="17">
        <f>SUM(J14,O14,T14,Y14)</f>
        <v>525</v>
      </c>
    </row>
    <row r="15" spans="1:27" ht="14.25" x14ac:dyDescent="0.2">
      <c r="A15" s="23" t="s">
        <v>67</v>
      </c>
      <c r="B15" s="24"/>
      <c r="C15" s="2">
        <v>2.5</v>
      </c>
      <c r="D15" s="23" t="s">
        <v>68</v>
      </c>
      <c r="E15" s="24"/>
      <c r="F15" s="3">
        <v>1</v>
      </c>
      <c r="G15" s="3">
        <v>30</v>
      </c>
      <c r="H15" s="3">
        <v>90</v>
      </c>
      <c r="I15" s="3">
        <v>2</v>
      </c>
      <c r="J15" s="16">
        <f>Lookup!E4 * VLOOKUP(H15,Lookup!A4:B29, 2)* I15 * F15</f>
        <v>140</v>
      </c>
      <c r="K15" s="3">
        <v>0.5</v>
      </c>
      <c r="L15" s="3">
        <v>7</v>
      </c>
      <c r="M15" s="3">
        <v>91</v>
      </c>
      <c r="N15" s="3">
        <v>0.5</v>
      </c>
      <c r="O15" s="16">
        <f>Lookup!E4 * VLOOKUP(M15, Lookup!A4:B29, 2)* N15 * K15</f>
        <v>17.5</v>
      </c>
      <c r="P15" s="3"/>
      <c r="Q15" s="3"/>
      <c r="R15" s="3"/>
      <c r="S15" s="3"/>
      <c r="T15" s="16">
        <f t="shared" ref="T15:T23" si="0">R15*S15 *P15</f>
        <v>0</v>
      </c>
      <c r="U15" s="3"/>
      <c r="V15" s="3"/>
      <c r="W15" s="3"/>
      <c r="X15" s="3"/>
      <c r="Y15" s="16">
        <f>W15*X15*U15</f>
        <v>0</v>
      </c>
      <c r="Z15" s="17">
        <f t="shared" ref="Z15:Z23" si="1">SUM(G15,L15,Q15,V15)</f>
        <v>37</v>
      </c>
      <c r="AA15" s="17">
        <f t="shared" ref="AA15:AA23" si="2">SUM(J15,O15,T15,Y15)</f>
        <v>157.5</v>
      </c>
    </row>
    <row r="16" spans="1:27" ht="14.25" x14ac:dyDescent="0.2">
      <c r="A16" s="23" t="s">
        <v>69</v>
      </c>
      <c r="B16" s="24"/>
      <c r="C16" s="2">
        <v>10</v>
      </c>
      <c r="D16" s="23" t="s">
        <v>65</v>
      </c>
      <c r="E16" s="24"/>
      <c r="F16" s="3"/>
      <c r="G16" s="3"/>
      <c r="H16" s="3"/>
      <c r="I16" s="3"/>
      <c r="J16" s="16">
        <f>Lookup!E4 * VLOOKUP(H16,Lookup!A4:B29, 2)* I16 * F16</f>
        <v>0</v>
      </c>
      <c r="K16" s="3"/>
      <c r="L16" s="3"/>
      <c r="M16" s="3"/>
      <c r="N16" s="3"/>
      <c r="O16" s="16">
        <f>Lookup!E4 * VLOOKUP(M16, Lookup!A4:B29, 2)* N16 * K16</f>
        <v>0</v>
      </c>
      <c r="P16" s="3"/>
      <c r="Q16" s="3"/>
      <c r="R16" s="3"/>
      <c r="S16" s="3"/>
      <c r="T16" s="16">
        <f t="shared" si="0"/>
        <v>0</v>
      </c>
      <c r="U16" s="3">
        <v>1</v>
      </c>
      <c r="V16" s="3">
        <f>15* 8</f>
        <v>120</v>
      </c>
      <c r="W16" s="3">
        <v>8</v>
      </c>
      <c r="X16" s="3">
        <v>10</v>
      </c>
      <c r="Y16" s="16">
        <f>W16*X16*U16</f>
        <v>80</v>
      </c>
      <c r="Z16" s="17">
        <f t="shared" si="1"/>
        <v>120</v>
      </c>
      <c r="AA16" s="17">
        <f t="shared" si="2"/>
        <v>80</v>
      </c>
    </row>
    <row r="17" spans="1:27" ht="14.25" x14ac:dyDescent="0.2">
      <c r="A17" s="23"/>
      <c r="B17" s="24"/>
      <c r="C17" s="1"/>
      <c r="D17" s="23"/>
      <c r="E17" s="24"/>
      <c r="F17" s="3"/>
      <c r="G17" s="3"/>
      <c r="H17" s="3"/>
      <c r="I17" s="3"/>
      <c r="J17" s="16">
        <f>Lookup!E4 * VLOOKUP(H17,Lookup!A4:B29, 2)* I17 * F17</f>
        <v>0</v>
      </c>
      <c r="K17" s="3"/>
      <c r="L17" s="3"/>
      <c r="M17" s="3"/>
      <c r="N17" s="3"/>
      <c r="O17" s="16">
        <f>Lookup!E4 * VLOOKUP(M17, Lookup!A4:B29, 2)* N17 * K17</f>
        <v>0</v>
      </c>
      <c r="P17" s="3"/>
      <c r="Q17" s="3"/>
      <c r="R17" s="3"/>
      <c r="S17" s="3"/>
      <c r="T17" s="16">
        <f t="shared" si="0"/>
        <v>0</v>
      </c>
      <c r="U17" s="3"/>
      <c r="V17" s="3"/>
      <c r="W17" s="3"/>
      <c r="X17" s="3"/>
      <c r="Y17" s="16">
        <f t="shared" ref="Y17:Y23" si="3">W17*X17*U17</f>
        <v>0</v>
      </c>
      <c r="Z17" s="17">
        <f t="shared" si="1"/>
        <v>0</v>
      </c>
      <c r="AA17" s="17">
        <f t="shared" si="2"/>
        <v>0</v>
      </c>
    </row>
    <row r="18" spans="1:27" ht="14.25" x14ac:dyDescent="0.2">
      <c r="A18" s="23"/>
      <c r="B18" s="24"/>
      <c r="C18" s="1"/>
      <c r="D18" s="23"/>
      <c r="E18" s="24"/>
      <c r="F18" s="3"/>
      <c r="G18" s="3"/>
      <c r="H18" s="3"/>
      <c r="I18" s="3"/>
      <c r="J18" s="16">
        <f>Lookup!E4 * VLOOKUP(H18,Lookup!A4:B29, 2)* I18 * F18</f>
        <v>0</v>
      </c>
      <c r="K18" s="3"/>
      <c r="L18" s="3"/>
      <c r="M18" s="3"/>
      <c r="N18" s="3"/>
      <c r="O18" s="16">
        <f>Lookup!E4 * VLOOKUP(M18, Lookup!A4:B29, 2)* N18 * K18</f>
        <v>0</v>
      </c>
      <c r="P18" s="3"/>
      <c r="Q18" s="3"/>
      <c r="R18" s="3"/>
      <c r="S18" s="3"/>
      <c r="T18" s="16">
        <f t="shared" si="0"/>
        <v>0</v>
      </c>
      <c r="U18" s="3"/>
      <c r="V18" s="3"/>
      <c r="W18" s="3"/>
      <c r="X18" s="3"/>
      <c r="Y18" s="16">
        <f t="shared" si="3"/>
        <v>0</v>
      </c>
      <c r="Z18" s="17">
        <f t="shared" si="1"/>
        <v>0</v>
      </c>
      <c r="AA18" s="17">
        <f t="shared" si="2"/>
        <v>0</v>
      </c>
    </row>
    <row r="19" spans="1:27" ht="14.25" x14ac:dyDescent="0.2">
      <c r="A19" s="23"/>
      <c r="B19" s="24"/>
      <c r="C19" s="1"/>
      <c r="D19" s="23"/>
      <c r="E19" s="24"/>
      <c r="F19" s="3"/>
      <c r="G19" s="3"/>
      <c r="H19" s="3"/>
      <c r="I19" s="3"/>
      <c r="J19" s="16">
        <f>Lookup!E4 * VLOOKUP(H19,Lookup!A4:B29, 2)* I19 * F19</f>
        <v>0</v>
      </c>
      <c r="K19" s="3"/>
      <c r="L19" s="3"/>
      <c r="M19" s="3"/>
      <c r="N19" s="3"/>
      <c r="O19" s="16">
        <f>Lookup!E4 * VLOOKUP(M19, Lookup!A4:B29, 2)* N19 * K19</f>
        <v>0</v>
      </c>
      <c r="P19" s="3"/>
      <c r="Q19" s="3"/>
      <c r="R19" s="3"/>
      <c r="S19" s="3"/>
      <c r="T19" s="16">
        <f t="shared" si="0"/>
        <v>0</v>
      </c>
      <c r="U19" s="3"/>
      <c r="V19" s="3"/>
      <c r="W19" s="3"/>
      <c r="X19" s="3"/>
      <c r="Y19" s="16">
        <f t="shared" si="3"/>
        <v>0</v>
      </c>
      <c r="Z19" s="17">
        <f t="shared" si="1"/>
        <v>0</v>
      </c>
      <c r="AA19" s="17">
        <f t="shared" si="2"/>
        <v>0</v>
      </c>
    </row>
    <row r="20" spans="1:27" ht="14.25" x14ac:dyDescent="0.2">
      <c r="A20" s="23"/>
      <c r="B20" s="24"/>
      <c r="C20" s="1"/>
      <c r="D20" s="23"/>
      <c r="E20" s="24"/>
      <c r="F20" s="3"/>
      <c r="G20" s="3"/>
      <c r="H20" s="3"/>
      <c r="I20" s="3"/>
      <c r="J20" s="16">
        <f>Lookup!E4 * VLOOKUP(H20,Lookup!A4:B29, 2)* I20 * F20</f>
        <v>0</v>
      </c>
      <c r="K20" s="3"/>
      <c r="L20" s="3"/>
      <c r="M20" s="3"/>
      <c r="N20" s="3"/>
      <c r="O20" s="16">
        <f>Lookup!E4 * VLOOKUP(M20, Lookup!A4:B29, 2)* N20 * K20</f>
        <v>0</v>
      </c>
      <c r="P20" s="3"/>
      <c r="Q20" s="3"/>
      <c r="R20" s="3"/>
      <c r="S20" s="3"/>
      <c r="T20" s="16">
        <f t="shared" si="0"/>
        <v>0</v>
      </c>
      <c r="U20" s="3"/>
      <c r="V20" s="3"/>
      <c r="W20" s="3"/>
      <c r="X20" s="3"/>
      <c r="Y20" s="16">
        <f t="shared" si="3"/>
        <v>0</v>
      </c>
      <c r="Z20" s="17">
        <f t="shared" si="1"/>
        <v>0</v>
      </c>
      <c r="AA20" s="17">
        <f t="shared" si="2"/>
        <v>0</v>
      </c>
    </row>
    <row r="21" spans="1:27" ht="14.25" x14ac:dyDescent="0.2">
      <c r="A21" s="23"/>
      <c r="B21" s="24"/>
      <c r="C21" s="1"/>
      <c r="D21" s="23"/>
      <c r="E21" s="24"/>
      <c r="F21" s="3"/>
      <c r="G21" s="3"/>
      <c r="H21" s="3"/>
      <c r="I21" s="3"/>
      <c r="J21" s="16">
        <f>Lookup!E4 * VLOOKUP(H21,Lookup!A4:B29, 2)* I21 * F21</f>
        <v>0</v>
      </c>
      <c r="K21" s="3"/>
      <c r="L21" s="3"/>
      <c r="M21" s="3"/>
      <c r="N21" s="3"/>
      <c r="O21" s="16">
        <f>Lookup!E4 * VLOOKUP(M21, Lookup!A4:B29, 2)* N21 * K21</f>
        <v>0</v>
      </c>
      <c r="P21" s="3"/>
      <c r="Q21" s="3"/>
      <c r="R21" s="3"/>
      <c r="S21" s="3"/>
      <c r="T21" s="16">
        <f t="shared" si="0"/>
        <v>0</v>
      </c>
      <c r="U21" s="3"/>
      <c r="V21" s="3"/>
      <c r="W21" s="3"/>
      <c r="X21" s="3"/>
      <c r="Y21" s="16">
        <f t="shared" si="3"/>
        <v>0</v>
      </c>
      <c r="Z21" s="17">
        <f t="shared" si="1"/>
        <v>0</v>
      </c>
      <c r="AA21" s="17">
        <f t="shared" si="2"/>
        <v>0</v>
      </c>
    </row>
    <row r="22" spans="1:27" ht="14.25" x14ac:dyDescent="0.2">
      <c r="A22" s="23"/>
      <c r="B22" s="24"/>
      <c r="C22" s="1"/>
      <c r="D22" s="23"/>
      <c r="E22" s="24"/>
      <c r="F22" s="3"/>
      <c r="G22" s="3"/>
      <c r="H22" s="3"/>
      <c r="I22" s="3"/>
      <c r="J22" s="16">
        <f>Lookup!E4 * VLOOKUP(H22,Lookup!A4:B29, 2)* I22 * F22</f>
        <v>0</v>
      </c>
      <c r="K22" s="3"/>
      <c r="L22" s="3"/>
      <c r="M22" s="3"/>
      <c r="N22" s="3"/>
      <c r="O22" s="16">
        <f>Lookup!E4 * VLOOKUP(M22, Lookup!A4:B29, 2)* N22 * K22</f>
        <v>0</v>
      </c>
      <c r="P22" s="3"/>
      <c r="Q22" s="3"/>
      <c r="R22" s="3"/>
      <c r="S22" s="3"/>
      <c r="T22" s="16">
        <f t="shared" si="0"/>
        <v>0</v>
      </c>
      <c r="U22" s="3"/>
      <c r="V22" s="3"/>
      <c r="W22" s="3"/>
      <c r="X22" s="3"/>
      <c r="Y22" s="16">
        <f t="shared" si="3"/>
        <v>0</v>
      </c>
      <c r="Z22" s="17">
        <f t="shared" si="1"/>
        <v>0</v>
      </c>
      <c r="AA22" s="17">
        <f t="shared" si="2"/>
        <v>0</v>
      </c>
    </row>
    <row r="23" spans="1:27" ht="14.25" x14ac:dyDescent="0.2">
      <c r="A23" s="23"/>
      <c r="B23" s="24"/>
      <c r="C23" s="1"/>
      <c r="D23" s="23"/>
      <c r="E23" s="24"/>
      <c r="F23" s="3"/>
      <c r="G23" s="3"/>
      <c r="H23" s="3"/>
      <c r="I23" s="3"/>
      <c r="J23" s="16">
        <f>Lookup!E4 * VLOOKUP(H23,Lookup!A4:B29, 2)* I23 * F23</f>
        <v>0</v>
      </c>
      <c r="K23" s="3"/>
      <c r="L23" s="3"/>
      <c r="M23" s="3"/>
      <c r="N23" s="3"/>
      <c r="O23" s="16">
        <f>Lookup!E4 * VLOOKUP(M23, Lookup!A4:B29, 2)* N23 * K23</f>
        <v>0</v>
      </c>
      <c r="P23" s="3"/>
      <c r="Q23" s="3"/>
      <c r="R23" s="3"/>
      <c r="S23" s="3"/>
      <c r="T23" s="16">
        <f t="shared" si="0"/>
        <v>0</v>
      </c>
      <c r="U23" s="3"/>
      <c r="V23" s="3"/>
      <c r="W23" s="3"/>
      <c r="X23" s="3"/>
      <c r="Y23" s="16">
        <f t="shared" si="3"/>
        <v>0</v>
      </c>
      <c r="Z23" s="17">
        <f t="shared" si="1"/>
        <v>0</v>
      </c>
      <c r="AA23" s="17">
        <f t="shared" si="2"/>
        <v>0</v>
      </c>
    </row>
    <row r="24" spans="1:27" ht="14.25" customHeight="1" x14ac:dyDescent="0.2">
      <c r="A24" s="48" t="s">
        <v>40</v>
      </c>
      <c r="B24" s="48"/>
      <c r="C24" s="48"/>
      <c r="D24" s="48"/>
      <c r="E24" s="48"/>
      <c r="F24" s="49"/>
      <c r="G24" s="47">
        <f>SUM(G14:G23)</f>
        <v>72</v>
      </c>
      <c r="H24" s="46"/>
      <c r="I24" s="11"/>
      <c r="J24" s="45">
        <f>SUM(J14:J23)</f>
        <v>290</v>
      </c>
      <c r="K24" s="46"/>
      <c r="L24" s="47">
        <f>SUM(L14:L23)</f>
        <v>7</v>
      </c>
      <c r="M24" s="46"/>
      <c r="N24" s="11"/>
      <c r="O24" s="45">
        <f>SUM(O14:O23)</f>
        <v>17.5</v>
      </c>
      <c r="P24" s="46"/>
      <c r="Q24" s="47">
        <f>SUM(Q14:Q23)</f>
        <v>30</v>
      </c>
      <c r="R24" s="46"/>
      <c r="S24" s="11"/>
      <c r="T24" s="45">
        <f>SUM(T14:T23)</f>
        <v>375</v>
      </c>
      <c r="U24" s="46"/>
      <c r="V24" s="47">
        <f>SUM(V14:V23)</f>
        <v>120</v>
      </c>
      <c r="W24" s="46"/>
      <c r="X24" s="11"/>
      <c r="Y24" s="51">
        <f>SUM(Y14:Y23)</f>
        <v>80</v>
      </c>
      <c r="Z24" s="50">
        <f>SUM(G24,L24,Q24,V24)</f>
        <v>229</v>
      </c>
      <c r="AA24" s="50">
        <f>SUM(J24,O24,T24,Y24)</f>
        <v>762.5</v>
      </c>
    </row>
    <row r="25" spans="1:27" ht="12.75" customHeight="1" x14ac:dyDescent="0.2">
      <c r="A25" s="48"/>
      <c r="B25" s="48"/>
      <c r="C25" s="48"/>
      <c r="D25" s="48"/>
      <c r="E25" s="48"/>
      <c r="F25" s="49"/>
      <c r="G25" s="47"/>
      <c r="H25" s="46"/>
      <c r="I25" s="12"/>
      <c r="J25" s="45"/>
      <c r="K25" s="46"/>
      <c r="L25" s="47"/>
      <c r="M25" s="46"/>
      <c r="N25" s="12"/>
      <c r="O25" s="45"/>
      <c r="P25" s="46"/>
      <c r="Q25" s="47"/>
      <c r="R25" s="46"/>
      <c r="S25" s="12"/>
      <c r="T25" s="45"/>
      <c r="U25" s="46"/>
      <c r="V25" s="47"/>
      <c r="W25" s="46"/>
      <c r="X25" s="12"/>
      <c r="Y25" s="52"/>
      <c r="Z25" s="50"/>
      <c r="AA25" s="50"/>
    </row>
    <row r="26" spans="1:27" ht="12.75" customHeight="1" x14ac:dyDescent="0.2">
      <c r="A26" s="13" t="s">
        <v>39</v>
      </c>
      <c r="B26" s="14"/>
      <c r="C26" s="14"/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</sheetData>
  <sheetProtection password="DCE3" sheet="1"/>
  <mergeCells count="56">
    <mergeCell ref="F24:F25"/>
    <mergeCell ref="G24:G25"/>
    <mergeCell ref="H24:H25"/>
    <mergeCell ref="Z24:Z25"/>
    <mergeCell ref="AA24:AA25"/>
    <mergeCell ref="Y24:Y25"/>
    <mergeCell ref="R24:R25"/>
    <mergeCell ref="T24:T25"/>
    <mergeCell ref="U24:U25"/>
    <mergeCell ref="V24:V25"/>
    <mergeCell ref="A21:B21"/>
    <mergeCell ref="W24:W25"/>
    <mergeCell ref="P24:P25"/>
    <mergeCell ref="Q24:Q25"/>
    <mergeCell ref="A23:B23"/>
    <mergeCell ref="A17:B17"/>
    <mergeCell ref="D19:E19"/>
    <mergeCell ref="D20:E20"/>
    <mergeCell ref="D21:E21"/>
    <mergeCell ref="A18:B18"/>
    <mergeCell ref="A14:B14"/>
    <mergeCell ref="J24:J25"/>
    <mergeCell ref="K24:K25"/>
    <mergeCell ref="L24:L25"/>
    <mergeCell ref="M24:M25"/>
    <mergeCell ref="O24:O25"/>
    <mergeCell ref="A16:B16"/>
    <mergeCell ref="A24:E25"/>
    <mergeCell ref="A19:B19"/>
    <mergeCell ref="A20:B20"/>
    <mergeCell ref="F11:J11"/>
    <mergeCell ref="K11:O11"/>
    <mergeCell ref="P11:T11"/>
    <mergeCell ref="U11:Y11"/>
    <mergeCell ref="A15:B15"/>
    <mergeCell ref="A11:B11"/>
    <mergeCell ref="D11:E11"/>
    <mergeCell ref="A12:B13"/>
    <mergeCell ref="C12:C13"/>
    <mergeCell ref="D12:E13"/>
    <mergeCell ref="D23:E23"/>
    <mergeCell ref="D14:E14"/>
    <mergeCell ref="D15:E15"/>
    <mergeCell ref="D16:E16"/>
    <mergeCell ref="D22:E22"/>
    <mergeCell ref="Z12:Z13"/>
    <mergeCell ref="A22:B22"/>
    <mergeCell ref="D17:E17"/>
    <mergeCell ref="D18:E18"/>
    <mergeCell ref="A1:AA1"/>
    <mergeCell ref="A2:AA2"/>
    <mergeCell ref="A3:AA3"/>
    <mergeCell ref="AA12:AA13"/>
    <mergeCell ref="Z9:AA9"/>
    <mergeCell ref="A9:Y9"/>
    <mergeCell ref="A10:AA10"/>
  </mergeCells>
  <phoneticPr fontId="10" type="noConversion"/>
  <printOptions horizontalCentered="1" verticalCentered="1"/>
  <pageMargins left="0.2" right="0.2" top="0.23" bottom="0.16" header="0.23" footer="0.16"/>
  <pageSetup paperSize="9" scale="8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view="pageBreakPreview" zoomScaleSheetLayoutView="100" workbookViewId="0">
      <selection activeCell="R7" sqref="R7:S7"/>
    </sheetView>
  </sheetViews>
  <sheetFormatPr defaultColWidth="8.85546875" defaultRowHeight="12.75" x14ac:dyDescent="0.2"/>
  <cols>
    <col min="1" max="1" width="6.42578125" style="4" customWidth="1"/>
    <col min="2" max="2" width="8.140625" style="4" customWidth="1"/>
    <col min="3" max="3" width="8.85546875" style="4"/>
    <col min="4" max="4" width="8.140625" style="4" customWidth="1"/>
    <col min="5" max="5" width="5.85546875" style="4" customWidth="1"/>
    <col min="6" max="6" width="5.7109375" style="4" customWidth="1"/>
    <col min="7" max="7" width="7.7109375" style="4" customWidth="1"/>
    <col min="8" max="9" width="5.7109375" style="4" customWidth="1"/>
    <col min="10" max="10" width="7.7109375" style="4" customWidth="1"/>
    <col min="11" max="12" width="5.7109375" style="4" customWidth="1"/>
    <col min="13" max="13" width="7.7109375" style="4" customWidth="1"/>
    <col min="14" max="15" width="5.7109375" style="4" customWidth="1"/>
    <col min="16" max="16" width="8.85546875" style="4"/>
    <col min="17" max="17" width="6.5703125" style="4" customWidth="1"/>
    <col min="18" max="18" width="7.7109375" style="4" customWidth="1"/>
    <col min="19" max="19" width="10.85546875" style="4" customWidth="1"/>
    <col min="20" max="16384" width="8.85546875" style="4"/>
  </cols>
  <sheetData>
    <row r="1" spans="1:19" ht="15" x14ac:dyDescent="0.2">
      <c r="A1" s="80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19" ht="14.25" x14ac:dyDescent="0.2">
      <c r="A2" s="1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81" t="s">
        <v>7</v>
      </c>
      <c r="Q2" s="81"/>
      <c r="R2" s="81" t="s">
        <v>3</v>
      </c>
      <c r="S2" s="81"/>
    </row>
    <row r="3" spans="1:19" ht="14.25" x14ac:dyDescent="0.2">
      <c r="A3" s="1"/>
      <c r="B3" s="75" t="s">
        <v>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7"/>
      <c r="Q3" s="77"/>
      <c r="R3" s="82"/>
      <c r="S3" s="30"/>
    </row>
    <row r="4" spans="1:19" ht="14.25" x14ac:dyDescent="0.2">
      <c r="A4" s="1"/>
      <c r="B4" s="75" t="s">
        <v>10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7"/>
      <c r="Q4" s="77"/>
      <c r="R4" s="77"/>
      <c r="S4" s="77"/>
    </row>
    <row r="5" spans="1:19" ht="14.25" x14ac:dyDescent="0.2">
      <c r="A5" s="1"/>
      <c r="B5" s="75" t="s">
        <v>11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</row>
    <row r="6" spans="1:19" ht="14.25" x14ac:dyDescent="0.2">
      <c r="A6" s="1"/>
      <c r="B6" s="75" t="s">
        <v>12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77"/>
      <c r="S6" s="77"/>
    </row>
    <row r="7" spans="1:19" ht="14.25" x14ac:dyDescent="0.2">
      <c r="A7" s="1"/>
      <c r="B7" s="75" t="s">
        <v>13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77"/>
      <c r="S7" s="77"/>
    </row>
    <row r="8" spans="1:19" ht="14.25" x14ac:dyDescent="0.2">
      <c r="A8" s="1"/>
      <c r="B8" s="75" t="s">
        <v>30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>
        <v>4</v>
      </c>
      <c r="Q8" s="77"/>
      <c r="R8" s="77">
        <v>80</v>
      </c>
      <c r="S8" s="77"/>
    </row>
    <row r="9" spans="1:19" ht="14.25" x14ac:dyDescent="0.2">
      <c r="A9" s="1"/>
      <c r="B9" s="78" t="s">
        <v>31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9">
        <v>2</v>
      </c>
      <c r="Q9" s="79"/>
      <c r="R9" s="79">
        <v>20</v>
      </c>
      <c r="S9" s="79"/>
    </row>
    <row r="10" spans="1:19" x14ac:dyDescent="0.2">
      <c r="A10" s="48" t="s">
        <v>32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55">
        <f>SUM(R3:S9)</f>
        <v>100</v>
      </c>
      <c r="S10" s="55"/>
    </row>
    <row r="11" spans="1:19" ht="14.25" x14ac:dyDescent="0.2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ht="15" x14ac:dyDescent="0.2">
      <c r="A12" s="70" t="s">
        <v>14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</row>
    <row r="13" spans="1:19" ht="14.25" customHeight="1" x14ac:dyDescent="0.2">
      <c r="A13" s="1"/>
      <c r="B13" s="23"/>
      <c r="C13" s="69"/>
      <c r="D13" s="69"/>
      <c r="E13" s="69"/>
      <c r="F13" s="69"/>
      <c r="G13" s="72" t="s">
        <v>15</v>
      </c>
      <c r="H13" s="73"/>
      <c r="I13" s="73"/>
      <c r="J13" s="73"/>
      <c r="K13" s="73"/>
      <c r="L13" s="73"/>
      <c r="M13" s="73"/>
      <c r="N13" s="73"/>
      <c r="O13" s="73"/>
      <c r="P13" s="73"/>
      <c r="Q13" s="74"/>
      <c r="R13" s="71" t="s">
        <v>3</v>
      </c>
      <c r="S13" s="71"/>
    </row>
    <row r="14" spans="1:19" ht="14.25" customHeight="1" x14ac:dyDescent="0.2">
      <c r="A14" s="1"/>
      <c r="B14" s="67" t="s">
        <v>52</v>
      </c>
      <c r="C14" s="68"/>
      <c r="D14" s="68"/>
      <c r="E14" s="68"/>
      <c r="F14" s="68"/>
      <c r="G14" s="23"/>
      <c r="H14" s="69"/>
      <c r="I14" s="69"/>
      <c r="J14" s="69"/>
      <c r="K14" s="69"/>
      <c r="L14" s="69"/>
      <c r="M14" s="69"/>
      <c r="N14" s="69"/>
      <c r="O14" s="69"/>
      <c r="P14" s="69"/>
      <c r="Q14" s="24"/>
      <c r="R14" s="56"/>
      <c r="S14" s="56"/>
    </row>
    <row r="15" spans="1:19" ht="14.25" x14ac:dyDescent="0.2">
      <c r="A15" s="1"/>
      <c r="B15" s="67" t="s">
        <v>47</v>
      </c>
      <c r="C15" s="68"/>
      <c r="D15" s="68"/>
      <c r="E15" s="68"/>
      <c r="F15" s="68"/>
      <c r="G15" s="23" t="s">
        <v>70</v>
      </c>
      <c r="H15" s="69"/>
      <c r="I15" s="69"/>
      <c r="J15" s="69"/>
      <c r="K15" s="69"/>
      <c r="L15" s="69"/>
      <c r="M15" s="69"/>
      <c r="N15" s="69"/>
      <c r="O15" s="69"/>
      <c r="P15" s="69"/>
      <c r="Q15" s="24"/>
      <c r="R15" s="56">
        <v>30</v>
      </c>
      <c r="S15" s="56"/>
    </row>
    <row r="16" spans="1:19" ht="14.25" x14ac:dyDescent="0.2">
      <c r="A16" s="1"/>
      <c r="B16" s="67" t="s">
        <v>49</v>
      </c>
      <c r="C16" s="68"/>
      <c r="D16" s="68"/>
      <c r="E16" s="68"/>
      <c r="F16" s="68"/>
      <c r="G16" s="23"/>
      <c r="H16" s="69"/>
      <c r="I16" s="69"/>
      <c r="J16" s="69"/>
      <c r="K16" s="69"/>
      <c r="L16" s="69"/>
      <c r="M16" s="69"/>
      <c r="N16" s="69"/>
      <c r="O16" s="69"/>
      <c r="P16" s="69"/>
      <c r="Q16" s="24"/>
      <c r="R16" s="56"/>
      <c r="S16" s="56"/>
    </row>
    <row r="17" spans="1:19" ht="14.25" x14ac:dyDescent="0.2">
      <c r="A17" s="1"/>
      <c r="B17" s="67" t="s">
        <v>48</v>
      </c>
      <c r="C17" s="68"/>
      <c r="D17" s="68"/>
      <c r="E17" s="68"/>
      <c r="F17" s="68"/>
      <c r="G17" s="23" t="s">
        <v>71</v>
      </c>
      <c r="H17" s="69"/>
      <c r="I17" s="69"/>
      <c r="J17" s="69"/>
      <c r="K17" s="69"/>
      <c r="L17" s="69"/>
      <c r="M17" s="69"/>
      <c r="N17" s="69"/>
      <c r="O17" s="69"/>
      <c r="P17" s="69"/>
      <c r="Q17" s="24"/>
      <c r="R17" s="56">
        <v>10</v>
      </c>
      <c r="S17" s="56"/>
    </row>
    <row r="18" spans="1:19" x14ac:dyDescent="0.2">
      <c r="A18" s="48" t="s">
        <v>38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55">
        <f>SUM(R14:S17)</f>
        <v>40</v>
      </c>
      <c r="S18" s="55"/>
    </row>
    <row r="19" spans="1:19" ht="14.25" x14ac:dyDescent="0.2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1:19" x14ac:dyDescent="0.2">
      <c r="A20" s="57" t="s">
        <v>16</v>
      </c>
      <c r="B20" s="57"/>
      <c r="C20" s="57"/>
      <c r="D20" s="57"/>
      <c r="E20" s="48" t="s">
        <v>18</v>
      </c>
      <c r="F20" s="48"/>
      <c r="G20" s="48"/>
      <c r="H20" s="58">
        <v>360</v>
      </c>
      <c r="I20" s="59"/>
      <c r="J20" s="60"/>
      <c r="K20" s="64" t="s">
        <v>19</v>
      </c>
      <c r="L20" s="64"/>
      <c r="M20" s="64"/>
      <c r="N20" s="64"/>
      <c r="O20" s="64"/>
      <c r="P20" s="64"/>
      <c r="Q20" s="64"/>
      <c r="R20" s="53">
        <f>SUM('Table 1'!Z24:Z25, 'Table 2'!R10:S10,'Table 2'!R18:S18)</f>
        <v>369</v>
      </c>
      <c r="S20" s="53"/>
    </row>
    <row r="21" spans="1:19" x14ac:dyDescent="0.2">
      <c r="A21" s="65" t="s">
        <v>17</v>
      </c>
      <c r="B21" s="65"/>
      <c r="C21" s="65"/>
      <c r="D21" s="65"/>
      <c r="E21" s="48"/>
      <c r="F21" s="48"/>
      <c r="G21" s="48"/>
      <c r="H21" s="61"/>
      <c r="I21" s="62"/>
      <c r="J21" s="63"/>
      <c r="K21" s="66" t="s">
        <v>37</v>
      </c>
      <c r="L21" s="66"/>
      <c r="M21" s="66"/>
      <c r="N21" s="66"/>
      <c r="O21" s="66"/>
      <c r="P21" s="66"/>
      <c r="Q21" s="66"/>
      <c r="R21" s="53"/>
      <c r="S21" s="53"/>
    </row>
    <row r="22" spans="1:19" x14ac:dyDescent="0.2">
      <c r="A22" s="48" t="s">
        <v>20</v>
      </c>
      <c r="B22" s="48"/>
      <c r="C22" s="48"/>
      <c r="D22" s="48"/>
      <c r="E22" s="48" t="s">
        <v>21</v>
      </c>
      <c r="F22" s="48"/>
      <c r="G22" s="48"/>
      <c r="H22" s="53">
        <v>375</v>
      </c>
      <c r="I22" s="53"/>
      <c r="J22" s="53"/>
      <c r="K22" s="54" t="s">
        <v>22</v>
      </c>
      <c r="L22" s="54"/>
      <c r="M22" s="54"/>
      <c r="N22" s="54"/>
      <c r="O22" s="54"/>
      <c r="P22" s="54"/>
      <c r="Q22" s="54"/>
      <c r="R22" s="53">
        <f>SUM('Table 1'!AA24:AA25)</f>
        <v>762.5</v>
      </c>
      <c r="S22" s="53"/>
    </row>
    <row r="23" spans="1:19" x14ac:dyDescent="0.2">
      <c r="A23" s="48"/>
      <c r="B23" s="48"/>
      <c r="C23" s="48"/>
      <c r="D23" s="48"/>
      <c r="E23" s="48"/>
      <c r="F23" s="48"/>
      <c r="G23" s="48"/>
      <c r="H23" s="53"/>
      <c r="I23" s="53"/>
      <c r="J23" s="53"/>
      <c r="K23" s="54"/>
      <c r="L23" s="54"/>
      <c r="M23" s="54"/>
      <c r="N23" s="54"/>
      <c r="O23" s="54"/>
      <c r="P23" s="54"/>
      <c r="Q23" s="54"/>
      <c r="R23" s="53"/>
      <c r="S23" s="53"/>
    </row>
    <row r="27" spans="1:19" x14ac:dyDescent="0.2">
      <c r="A27" s="4" t="s">
        <v>33</v>
      </c>
      <c r="M27" s="4" t="s">
        <v>33</v>
      </c>
      <c r="Q27" s="18"/>
    </row>
    <row r="28" spans="1:19" x14ac:dyDescent="0.2">
      <c r="A28" s="4" t="s">
        <v>34</v>
      </c>
      <c r="M28" s="4" t="s">
        <v>36</v>
      </c>
    </row>
    <row r="31" spans="1:19" x14ac:dyDescent="0.2">
      <c r="A31" s="4" t="s">
        <v>35</v>
      </c>
      <c r="M31" s="4" t="s">
        <v>35</v>
      </c>
    </row>
    <row r="33" spans="1:1" x14ac:dyDescent="0.2">
      <c r="A33" s="13" t="s">
        <v>39</v>
      </c>
    </row>
  </sheetData>
  <sheetProtection password="DCE3" sheet="1"/>
  <mergeCells count="59">
    <mergeCell ref="A1:S1"/>
    <mergeCell ref="B2:O2"/>
    <mergeCell ref="P2:Q2"/>
    <mergeCell ref="R2:S2"/>
    <mergeCell ref="B3:O3"/>
    <mergeCell ref="P3:Q3"/>
    <mergeCell ref="R3:S3"/>
    <mergeCell ref="B4:O4"/>
    <mergeCell ref="P4:Q4"/>
    <mergeCell ref="R4:S4"/>
    <mergeCell ref="B5:O5"/>
    <mergeCell ref="P5:Q5"/>
    <mergeCell ref="R5:S5"/>
    <mergeCell ref="B6:O6"/>
    <mergeCell ref="P6:Q6"/>
    <mergeCell ref="R6:S6"/>
    <mergeCell ref="B7:O7"/>
    <mergeCell ref="P7:Q7"/>
    <mergeCell ref="R7:S7"/>
    <mergeCell ref="B8:O8"/>
    <mergeCell ref="P8:Q8"/>
    <mergeCell ref="R8:S8"/>
    <mergeCell ref="B9:O9"/>
    <mergeCell ref="P9:Q9"/>
    <mergeCell ref="R9:S9"/>
    <mergeCell ref="A10:Q10"/>
    <mergeCell ref="R10:S10"/>
    <mergeCell ref="A11:S11"/>
    <mergeCell ref="A12:S12"/>
    <mergeCell ref="R13:S13"/>
    <mergeCell ref="B13:F13"/>
    <mergeCell ref="G13:Q13"/>
    <mergeCell ref="G17:Q17"/>
    <mergeCell ref="R14:S14"/>
    <mergeCell ref="R15:S15"/>
    <mergeCell ref="B14:F14"/>
    <mergeCell ref="B15:F15"/>
    <mergeCell ref="G14:Q14"/>
    <mergeCell ref="G15:Q15"/>
    <mergeCell ref="H20:J21"/>
    <mergeCell ref="K20:Q20"/>
    <mergeCell ref="R20:S21"/>
    <mergeCell ref="A21:D21"/>
    <mergeCell ref="K21:Q21"/>
    <mergeCell ref="R16:S16"/>
    <mergeCell ref="R17:S17"/>
    <mergeCell ref="B16:F16"/>
    <mergeCell ref="B17:F17"/>
    <mergeCell ref="G16:Q16"/>
    <mergeCell ref="A22:D23"/>
    <mergeCell ref="E22:G23"/>
    <mergeCell ref="H22:J23"/>
    <mergeCell ref="K22:Q23"/>
    <mergeCell ref="R22:S23"/>
    <mergeCell ref="A18:Q18"/>
    <mergeCell ref="R18:S18"/>
    <mergeCell ref="A19:S19"/>
    <mergeCell ref="A20:D20"/>
    <mergeCell ref="E20:G21"/>
  </mergeCells>
  <phoneticPr fontId="10" type="noConversion"/>
  <pageMargins left="0.75" right="0.75" top="1" bottom="1" header="0.5" footer="0.5"/>
  <pageSetup paperSize="9" scale="97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B16" sqref="B16"/>
    </sheetView>
  </sheetViews>
  <sheetFormatPr defaultColWidth="8.85546875" defaultRowHeight="12.75" x14ac:dyDescent="0.2"/>
  <cols>
    <col min="1" max="16384" width="8.85546875" style="20"/>
  </cols>
  <sheetData>
    <row r="3" spans="1:5" x14ac:dyDescent="0.2">
      <c r="A3" s="19" t="s">
        <v>63</v>
      </c>
      <c r="B3" s="19" t="s">
        <v>62</v>
      </c>
    </row>
    <row r="4" spans="1:5" x14ac:dyDescent="0.2">
      <c r="A4" s="20">
        <v>0</v>
      </c>
      <c r="B4" s="20">
        <v>0.5</v>
      </c>
      <c r="D4" s="21" t="s">
        <v>61</v>
      </c>
      <c r="E4" s="21">
        <v>50</v>
      </c>
    </row>
    <row r="5" spans="1:5" x14ac:dyDescent="0.2">
      <c r="A5" s="20">
        <v>15</v>
      </c>
      <c r="B5" s="20">
        <v>0.6</v>
      </c>
    </row>
    <row r="6" spans="1:5" x14ac:dyDescent="0.2">
      <c r="A6" s="20">
        <v>25</v>
      </c>
      <c r="B6" s="20">
        <v>0.7</v>
      </c>
    </row>
    <row r="7" spans="1:5" x14ac:dyDescent="0.2">
      <c r="A7" s="20">
        <v>35</v>
      </c>
      <c r="B7" s="20">
        <v>0.8</v>
      </c>
    </row>
    <row r="8" spans="1:5" x14ac:dyDescent="0.2">
      <c r="A8" s="20">
        <v>40</v>
      </c>
      <c r="B8" s="20">
        <v>0.9</v>
      </c>
    </row>
    <row r="9" spans="1:5" x14ac:dyDescent="0.2">
      <c r="A9" s="20">
        <v>45</v>
      </c>
      <c r="B9" s="20">
        <v>1</v>
      </c>
    </row>
    <row r="10" spans="1:5" x14ac:dyDescent="0.2">
      <c r="A10" s="20">
        <v>55</v>
      </c>
      <c r="B10" s="20">
        <v>1.1000000000000001</v>
      </c>
    </row>
    <row r="11" spans="1:5" x14ac:dyDescent="0.2">
      <c r="A11" s="20">
        <v>65</v>
      </c>
      <c r="B11" s="20">
        <v>1.2</v>
      </c>
    </row>
    <row r="12" spans="1:5" x14ac:dyDescent="0.2">
      <c r="A12" s="20">
        <v>75</v>
      </c>
      <c r="B12" s="20">
        <v>1.3</v>
      </c>
    </row>
    <row r="13" spans="1:5" x14ac:dyDescent="0.2">
      <c r="A13" s="20">
        <v>85</v>
      </c>
      <c r="B13" s="20">
        <v>1.4</v>
      </c>
    </row>
    <row r="14" spans="1:5" x14ac:dyDescent="0.2">
      <c r="A14" s="20">
        <v>95</v>
      </c>
      <c r="B14" s="20">
        <v>1.5</v>
      </c>
    </row>
    <row r="15" spans="1:5" x14ac:dyDescent="0.2">
      <c r="A15" s="20">
        <v>105</v>
      </c>
      <c r="B15" s="20">
        <v>1.6</v>
      </c>
    </row>
    <row r="16" spans="1:5" x14ac:dyDescent="0.2">
      <c r="A16" s="20">
        <v>115</v>
      </c>
      <c r="B16" s="20">
        <v>1.7</v>
      </c>
    </row>
    <row r="17" spans="1:2" x14ac:dyDescent="0.2">
      <c r="A17" s="20">
        <v>125</v>
      </c>
      <c r="B17" s="20">
        <v>1.8</v>
      </c>
    </row>
    <row r="18" spans="1:2" x14ac:dyDescent="0.2">
      <c r="A18" s="20">
        <v>135</v>
      </c>
      <c r="B18" s="20">
        <v>1.9</v>
      </c>
    </row>
    <row r="19" spans="1:2" x14ac:dyDescent="0.2">
      <c r="A19" s="20">
        <v>145</v>
      </c>
      <c r="B19" s="20">
        <v>2</v>
      </c>
    </row>
    <row r="20" spans="1:2" x14ac:dyDescent="0.2">
      <c r="A20" s="20">
        <v>155</v>
      </c>
      <c r="B20" s="20">
        <v>2.1</v>
      </c>
    </row>
    <row r="21" spans="1:2" x14ac:dyDescent="0.2">
      <c r="A21" s="20">
        <v>165</v>
      </c>
      <c r="B21" s="20">
        <v>2.2000000000000002</v>
      </c>
    </row>
    <row r="22" spans="1:2" x14ac:dyDescent="0.2">
      <c r="A22" s="20">
        <v>175</v>
      </c>
      <c r="B22" s="20">
        <v>2.2999999999999998</v>
      </c>
    </row>
    <row r="23" spans="1:2" x14ac:dyDescent="0.2">
      <c r="A23" s="20">
        <v>185</v>
      </c>
      <c r="B23" s="20">
        <v>2.4</v>
      </c>
    </row>
    <row r="24" spans="1:2" x14ac:dyDescent="0.2">
      <c r="A24" s="20">
        <v>195</v>
      </c>
      <c r="B24" s="20">
        <v>2.5</v>
      </c>
    </row>
    <row r="25" spans="1:2" x14ac:dyDescent="0.2">
      <c r="A25" s="20">
        <v>205</v>
      </c>
      <c r="B25" s="20">
        <v>2.6</v>
      </c>
    </row>
    <row r="26" spans="1:2" x14ac:dyDescent="0.2">
      <c r="A26" s="20">
        <v>215</v>
      </c>
      <c r="B26" s="20">
        <v>2.7</v>
      </c>
    </row>
    <row r="27" spans="1:2" x14ac:dyDescent="0.2">
      <c r="A27" s="20">
        <v>225</v>
      </c>
      <c r="B27" s="20">
        <v>2.8</v>
      </c>
    </row>
    <row r="28" spans="1:2" x14ac:dyDescent="0.2">
      <c r="A28" s="20">
        <v>235</v>
      </c>
      <c r="B28" s="20">
        <v>2.9</v>
      </c>
    </row>
    <row r="29" spans="1:2" x14ac:dyDescent="0.2">
      <c r="A29" s="20">
        <v>250</v>
      </c>
      <c r="B29" s="20">
        <v>3</v>
      </c>
    </row>
    <row r="31" spans="1:2" x14ac:dyDescent="0.2">
      <c r="A31" s="20" t="s">
        <v>60</v>
      </c>
      <c r="B31" s="20">
        <f>VLOOKUP(260, A4:B29,2)</f>
        <v>3</v>
      </c>
    </row>
  </sheetData>
  <sheetProtection password="DCE3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</vt:lpstr>
      <vt:lpstr>Table 2</vt:lpstr>
      <vt:lpstr>Lookup</vt:lpstr>
      <vt:lpstr>'Table 1'!Print_Area</vt:lpstr>
      <vt:lpstr>'Table 2'!Print_Area</vt:lpstr>
    </vt:vector>
  </TitlesOfParts>
  <Company>ChaYa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Charitha Abeynayaka</dc:creator>
  <cp:lastModifiedBy>Charitha Abeynayaka</cp:lastModifiedBy>
  <cp:lastPrinted>2009-10-26T05:06:27Z</cp:lastPrinted>
  <dcterms:created xsi:type="dcterms:W3CDTF">2009-08-29T14:01:06Z</dcterms:created>
  <dcterms:modified xsi:type="dcterms:W3CDTF">2010-09-21T05:03:55Z</dcterms:modified>
</cp:coreProperties>
</file>