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38400" windowHeight="2182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32" i="1" l="1"/>
  <c r="L18" i="1"/>
  <c r="L19" i="1"/>
  <c r="L20" i="1"/>
  <c r="L22" i="1"/>
  <c r="L23" i="1"/>
  <c r="L24" i="1"/>
  <c r="L25" i="1"/>
  <c r="L26" i="1"/>
  <c r="L27" i="1"/>
  <c r="L28" i="1"/>
  <c r="L29" i="1"/>
  <c r="L30" i="1"/>
  <c r="L31" i="1"/>
  <c r="L32" i="1"/>
  <c r="L33" i="1"/>
  <c r="L17" i="1"/>
  <c r="P17" i="1"/>
  <c r="Q17" i="1"/>
  <c r="R17" i="1"/>
  <c r="P18" i="1"/>
  <c r="Q18" i="1"/>
  <c r="R18" i="1"/>
  <c r="U33" i="1"/>
  <c r="P33" i="1"/>
  <c r="Q33" i="1"/>
  <c r="R33" i="1"/>
  <c r="U40" i="1"/>
  <c r="U52" i="1"/>
  <c r="P52" i="1"/>
  <c r="Q52" i="1"/>
  <c r="R52" i="1"/>
  <c r="P51" i="1"/>
  <c r="P40" i="1"/>
  <c r="Q40" i="1"/>
  <c r="R40" i="1"/>
  <c r="U18" i="1"/>
  <c r="U20" i="1"/>
  <c r="U23" i="1"/>
  <c r="U25" i="1"/>
  <c r="U28" i="1"/>
  <c r="U32" i="1"/>
  <c r="U31" i="1"/>
  <c r="P31" i="1"/>
  <c r="Q31" i="1"/>
  <c r="R31" i="1"/>
  <c r="P28" i="1"/>
  <c r="Q28" i="1"/>
  <c r="R28" i="1"/>
  <c r="U19" i="1"/>
  <c r="P19" i="1"/>
  <c r="Q19" i="1"/>
  <c r="R19" i="1"/>
  <c r="P32" i="1"/>
  <c r="Q32" i="1"/>
  <c r="R32" i="1"/>
  <c r="P20" i="1"/>
  <c r="Q20" i="1"/>
  <c r="R20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9" i="1"/>
  <c r="Q29" i="1"/>
  <c r="R29" i="1"/>
  <c r="P30" i="1"/>
  <c r="Q30" i="1"/>
  <c r="R30" i="1"/>
  <c r="Q51" i="1"/>
  <c r="R51" i="1"/>
  <c r="P50" i="1"/>
  <c r="Q50" i="1"/>
  <c r="R50" i="1"/>
  <c r="P49" i="1"/>
  <c r="Q49" i="1"/>
  <c r="R49" i="1"/>
  <c r="P46" i="1"/>
  <c r="Q46" i="1"/>
  <c r="R46" i="1"/>
  <c r="P43" i="1"/>
  <c r="Q43" i="1"/>
  <c r="R43" i="1"/>
  <c r="P39" i="1"/>
  <c r="Q39" i="1"/>
  <c r="R39" i="1"/>
  <c r="P41" i="1"/>
  <c r="Q41" i="1"/>
  <c r="R41" i="1"/>
  <c r="P38" i="1"/>
  <c r="Q38" i="1"/>
  <c r="R38" i="1"/>
  <c r="F48" i="1"/>
  <c r="G48" i="1"/>
  <c r="H48" i="1"/>
  <c r="F46" i="1"/>
  <c r="G46" i="1"/>
  <c r="H46" i="1"/>
  <c r="F44" i="1"/>
  <c r="G44" i="1"/>
  <c r="H44" i="1"/>
  <c r="F41" i="1"/>
  <c r="G41" i="1"/>
  <c r="H41" i="1"/>
  <c r="F38" i="1"/>
  <c r="G38" i="1"/>
  <c r="H38" i="1"/>
  <c r="F37" i="1"/>
  <c r="G37" i="1"/>
  <c r="H37" i="1"/>
  <c r="F34" i="1"/>
  <c r="G34" i="1"/>
  <c r="H34" i="1"/>
  <c r="F27" i="1"/>
  <c r="G27" i="1"/>
  <c r="H27" i="1"/>
  <c r="F25" i="1"/>
  <c r="G25" i="1"/>
  <c r="H25" i="1"/>
  <c r="F23" i="1"/>
  <c r="G23" i="1"/>
  <c r="H23" i="1"/>
  <c r="F20" i="1"/>
  <c r="G20" i="1"/>
  <c r="H20" i="1"/>
  <c r="U39" i="1"/>
  <c r="U41" i="1"/>
  <c r="U43" i="1"/>
  <c r="U46" i="1"/>
  <c r="U49" i="1"/>
  <c r="U50" i="1"/>
  <c r="U22" i="1"/>
  <c r="U24" i="1"/>
  <c r="U26" i="1"/>
  <c r="U27" i="1"/>
  <c r="U29" i="1"/>
  <c r="U30" i="1"/>
  <c r="B50" i="1"/>
  <c r="U51" i="1"/>
  <c r="U38" i="1"/>
  <c r="U17" i="1"/>
  <c r="K20" i="1"/>
  <c r="K21" i="1"/>
  <c r="K23" i="1"/>
  <c r="K25" i="1"/>
  <c r="K27" i="1"/>
  <c r="K34" i="1"/>
  <c r="K38" i="1"/>
  <c r="K41" i="1"/>
  <c r="K42" i="1"/>
  <c r="K44" i="1"/>
  <c r="K45" i="1"/>
  <c r="K46" i="1"/>
  <c r="K47" i="1"/>
  <c r="K48" i="1"/>
  <c r="F30" i="1"/>
</calcChain>
</file>

<file path=xl/sharedStrings.xml><?xml version="1.0" encoding="utf-8"?>
<sst xmlns="http://schemas.openxmlformats.org/spreadsheetml/2006/main" count="186" uniqueCount="86">
  <si>
    <t>(10-15%err)</t>
  </si>
  <si>
    <t xml:space="preserve">ppb Li </t>
  </si>
  <si>
    <t>microM Li</t>
  </si>
  <si>
    <t>d7Li</t>
  </si>
  <si>
    <t>(tout repris)</t>
  </si>
  <si>
    <t>‰</t>
  </si>
  <si>
    <t>solution initiale 15mM Li</t>
  </si>
  <si>
    <t>replicat 15mM Li</t>
  </si>
  <si>
    <t>replicat D3</t>
  </si>
  <si>
    <t>C0 sec</t>
  </si>
  <si>
    <t>C15 sec</t>
  </si>
  <si>
    <t>C30 sec</t>
  </si>
  <si>
    <t>replicat C30</t>
  </si>
  <si>
    <t>C45 sec</t>
  </si>
  <si>
    <t>replicat C45</t>
  </si>
  <si>
    <t>C60 sec</t>
  </si>
  <si>
    <t>replicat C60 sec</t>
  </si>
  <si>
    <t>C60+ Inhibiteur §60sec)</t>
  </si>
  <si>
    <t>nouvelle serie de manipe sans melange avec spike 6Li</t>
  </si>
  <si>
    <t>differents temps: notés C, reprise en 500ul de solution (ech Laurent)</t>
  </si>
  <si>
    <t>tout dissous pour analyse isotopique</t>
  </si>
  <si>
    <t>2sigma err</t>
  </si>
  <si>
    <t>NB: repro externe de l'ordre de 0.4 ‰ a 2s</t>
  </si>
  <si>
    <t>frac iso</t>
  </si>
  <si>
    <t>3mM</t>
  </si>
  <si>
    <t>1mM</t>
  </si>
  <si>
    <t>10mM</t>
  </si>
  <si>
    <t>30mM</t>
  </si>
  <si>
    <t>60mM</t>
  </si>
  <si>
    <t>90mM</t>
  </si>
  <si>
    <t>nouvelle serie de manipes</t>
  </si>
  <si>
    <t>en concentrations et en cinétiques</t>
  </si>
  <si>
    <t>mais les manipes en cinetique contiennent bcp plus de cellules qu'avant pour avoir plus de signal</t>
  </si>
  <si>
    <t>tout dissous mais les cinetiques avaient un micro residu (extrait)</t>
  </si>
  <si>
    <t>NOUVEAUTE: toutes les manipes au LP2M ont ete faites en double</t>
  </si>
  <si>
    <t>Li ext mM</t>
  </si>
  <si>
    <t>ng Li total</t>
  </si>
  <si>
    <t xml:space="preserve"> passé sur colonne</t>
  </si>
  <si>
    <t>t initial</t>
  </si>
  <si>
    <t>15sec</t>
  </si>
  <si>
    <t>30sec</t>
  </si>
  <si>
    <t>45sec</t>
  </si>
  <si>
    <t>1 min</t>
  </si>
  <si>
    <t>1 min avec inhibiteur</t>
  </si>
  <si>
    <t>5 min</t>
  </si>
  <si>
    <t>15min</t>
  </si>
  <si>
    <t>60min</t>
  </si>
  <si>
    <t>NHE-1, 37°C, 1 min</t>
  </si>
  <si>
    <t xml:space="preserve">D3 </t>
  </si>
  <si>
    <t>D10</t>
  </si>
  <si>
    <t>D30</t>
  </si>
  <si>
    <t xml:space="preserve">D60 </t>
  </si>
  <si>
    <t>D90: perte residu</t>
  </si>
  <si>
    <t xml:space="preserve">D120 </t>
  </si>
  <si>
    <t>les cinetiques avec 15mM</t>
  </si>
  <si>
    <t>15s-1</t>
  </si>
  <si>
    <t>15s-2</t>
  </si>
  <si>
    <t>30s-1</t>
  </si>
  <si>
    <t>30s-2</t>
  </si>
  <si>
    <t>1m</t>
  </si>
  <si>
    <t>5m</t>
  </si>
  <si>
    <t>15m</t>
  </si>
  <si>
    <t>60m</t>
  </si>
  <si>
    <t>replicat</t>
  </si>
  <si>
    <t>repris en 250ul??</t>
  </si>
  <si>
    <t>Li cell/Li ext</t>
  </si>
  <si>
    <t xml:space="preserve">replicat </t>
  </si>
  <si>
    <t>1mM expe 1</t>
  </si>
  <si>
    <t>1mM expe 2</t>
  </si>
  <si>
    <t>3mM expe 1</t>
  </si>
  <si>
    <t>3mM expe 2</t>
  </si>
  <si>
    <t>10mM expe 1</t>
  </si>
  <si>
    <t>10mM expe 2</t>
  </si>
  <si>
    <t>30mM expe 1</t>
  </si>
  <si>
    <t>30mM expe 2</t>
  </si>
  <si>
    <t>60mM expe 1</t>
  </si>
  <si>
    <t>60mM expe 2</t>
  </si>
  <si>
    <t>90mM expe 1</t>
  </si>
  <si>
    <t>90mM expe 2</t>
  </si>
  <si>
    <t>15sec expe 1</t>
  </si>
  <si>
    <t>15sec expe 2</t>
  </si>
  <si>
    <t>30sec expe 1</t>
  </si>
  <si>
    <t>30sec expe 2</t>
  </si>
  <si>
    <t>differentes concentrations (1 minute): notées D, reprise en 250ul de solution (echantillon Laurent)</t>
  </si>
  <si>
    <t>les cinetiques avec 15mM  Li</t>
  </si>
  <si>
    <t>les memes données mais les series separées (pour les graphes)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</si>
</sst>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name val="Calibri"/>
      <scheme val="minor"/>
    </font>
    <font>
      <sz val="11"/>
      <name val="Calibri"/>
      <scheme val="minor"/>
    </font>
    <font>
      <sz val="12"/>
      <color theme="5" tint="-0.249977111117893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44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8">
    <xf numFmtId="0" fontId="0" fillId="0" borderId="0" xfId="0"/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1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right"/>
    </xf>
    <xf numFmtId="2" fontId="0" fillId="2" borderId="0" xfId="0" applyNumberFormat="1" applyFill="1" applyAlignment="1">
      <alignment horizontal="right"/>
    </xf>
    <xf numFmtId="2" fontId="4" fillId="2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1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164" fontId="0" fillId="3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7" fontId="7" fillId="4" borderId="0" xfId="0" applyNumberFormat="1" applyFont="1" applyFill="1"/>
    <xf numFmtId="0" fontId="0" fillId="4" borderId="0" xfId="0" applyFill="1"/>
    <xf numFmtId="0" fontId="0" fillId="2" borderId="0" xfId="0" applyFill="1"/>
    <xf numFmtId="1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2" fontId="2" fillId="0" borderId="0" xfId="0" applyNumberFormat="1" applyFont="1" applyFill="1" applyAlignment="1">
      <alignment horizontal="center"/>
    </xf>
    <xf numFmtId="0" fontId="0" fillId="0" borderId="0" xfId="0" applyFill="1"/>
    <xf numFmtId="0" fontId="0" fillId="5" borderId="0" xfId="0" applyFill="1"/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2" fontId="2" fillId="5" borderId="0" xfId="0" applyNumberFormat="1" applyFont="1" applyFill="1" applyAlignment="1">
      <alignment horizontal="center"/>
    </xf>
    <xf numFmtId="0" fontId="0" fillId="0" borderId="0" xfId="0" applyAlignment="1">
      <alignment horizontal="left" vertical="center" indent="1"/>
    </xf>
    <xf numFmtId="0" fontId="2" fillId="0" borderId="0" xfId="0" applyFont="1"/>
    <xf numFmtId="2" fontId="0" fillId="0" borderId="0" xfId="0" applyNumberFormat="1" applyFill="1" applyAlignment="1">
      <alignment horizontal="right"/>
    </xf>
    <xf numFmtId="2" fontId="2" fillId="0" borderId="0" xfId="0" applyNumberFormat="1" applyFont="1" applyFill="1" applyAlignment="1">
      <alignment horizontal="right"/>
    </xf>
    <xf numFmtId="0" fontId="0" fillId="2" borderId="0" xfId="0" applyFill="1" applyAlignment="1">
      <alignment horizontal="center"/>
    </xf>
    <xf numFmtId="0" fontId="0" fillId="0" borderId="0" xfId="0" applyFont="1"/>
    <xf numFmtId="1" fontId="0" fillId="0" borderId="0" xfId="0" applyNumberFormat="1" applyFill="1"/>
    <xf numFmtId="1" fontId="0" fillId="6" borderId="0" xfId="0" applyNumberFormat="1" applyFill="1" applyAlignment="1">
      <alignment horizontal="center"/>
    </xf>
    <xf numFmtId="0" fontId="0" fillId="6" borderId="0" xfId="0" applyFill="1"/>
    <xf numFmtId="1" fontId="0" fillId="6" borderId="0" xfId="0" applyNumberFormat="1" applyFill="1"/>
    <xf numFmtId="2" fontId="0" fillId="6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7" borderId="0" xfId="0" applyFill="1"/>
    <xf numFmtId="164" fontId="0" fillId="7" borderId="0" xfId="0" applyNumberFormat="1" applyFill="1" applyAlignment="1">
      <alignment horizontal="center"/>
    </xf>
    <xf numFmtId="0" fontId="0" fillId="8" borderId="0" xfId="0" applyFill="1"/>
    <xf numFmtId="1" fontId="0" fillId="8" borderId="0" xfId="0" applyNumberFormat="1" applyFill="1" applyAlignment="1">
      <alignment horizontal="center"/>
    </xf>
    <xf numFmtId="11" fontId="0" fillId="6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2" fontId="6" fillId="0" borderId="0" xfId="0" applyNumberFormat="1" applyFont="1" applyAlignment="1">
      <alignment horizontal="center"/>
    </xf>
    <xf numFmtId="11" fontId="6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6" fillId="0" borderId="0" xfId="0" applyNumberFormat="1" applyFont="1" applyFill="1" applyAlignment="1">
      <alignment horizontal="center"/>
    </xf>
    <xf numFmtId="11" fontId="6" fillId="0" borderId="0" xfId="0" applyNumberFormat="1" applyFont="1" applyFill="1" applyAlignment="1">
      <alignment horizontal="center"/>
    </xf>
    <xf numFmtId="2" fontId="0" fillId="7" borderId="0" xfId="0" applyNumberFormat="1" applyFill="1"/>
    <xf numFmtId="164" fontId="0" fillId="8" borderId="0" xfId="0" applyNumberFormat="1" applyFont="1" applyFill="1" applyAlignment="1">
      <alignment horizontal="center"/>
    </xf>
    <xf numFmtId="165" fontId="0" fillId="0" borderId="0" xfId="137" applyNumberFormat="1" applyFont="1"/>
    <xf numFmtId="0" fontId="0" fillId="9" borderId="0" xfId="0" applyFill="1"/>
    <xf numFmtId="0" fontId="0" fillId="9" borderId="0" xfId="0" applyFill="1" applyAlignment="1">
      <alignment horizontal="right"/>
    </xf>
    <xf numFmtId="1" fontId="0" fillId="9" borderId="0" xfId="0" applyNumberFormat="1" applyFill="1"/>
    <xf numFmtId="0" fontId="0" fillId="9" borderId="0" xfId="0" applyFill="1" applyAlignment="1">
      <alignment horizontal="center"/>
    </xf>
    <xf numFmtId="1" fontId="0" fillId="9" borderId="0" xfId="0" applyNumberFormat="1" applyFill="1" applyAlignment="1">
      <alignment horizontal="center"/>
    </xf>
    <xf numFmtId="11" fontId="0" fillId="9" borderId="0" xfId="0" applyNumberFormat="1" applyFill="1" applyAlignment="1">
      <alignment horizontal="center"/>
    </xf>
    <xf numFmtId="2" fontId="6" fillId="9" borderId="0" xfId="0" applyNumberFormat="1" applyFont="1" applyFill="1" applyAlignment="1">
      <alignment horizontal="center"/>
    </xf>
    <xf numFmtId="11" fontId="6" fillId="9" borderId="0" xfId="0" applyNumberFormat="1" applyFont="1" applyFill="1" applyAlignment="1">
      <alignment horizontal="center"/>
    </xf>
    <xf numFmtId="2" fontId="0" fillId="9" borderId="0" xfId="0" applyNumberFormat="1" applyFill="1"/>
  </cellXfs>
  <cellStyles count="144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Normal" xfId="0" builtinId="0"/>
    <cellStyle name="Pourcentage" xfId="137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509948704545"/>
          <c:y val="0.192762953863504"/>
          <c:w val="0.794812887195071"/>
          <c:h val="0.74421487207716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fixedVal"/>
            <c:noEndCap val="1"/>
            <c:val val="0.5"/>
          </c:errBars>
          <c:xVal>
            <c:numRef>
              <c:f>Feuil1!$B$17:$B$34</c:f>
              <c:numCache>
                <c:formatCode>General</c:formatCode>
                <c:ptCount val="1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10.0</c:v>
                </c:pt>
                <c:pt idx="7">
                  <c:v>10.0</c:v>
                </c:pt>
                <c:pt idx="8">
                  <c:v>30.0</c:v>
                </c:pt>
                <c:pt idx="9">
                  <c:v>30.0</c:v>
                </c:pt>
                <c:pt idx="10">
                  <c:v>60.0</c:v>
                </c:pt>
                <c:pt idx="11">
                  <c:v>60.0</c:v>
                </c:pt>
                <c:pt idx="12">
                  <c:v>60.0</c:v>
                </c:pt>
                <c:pt idx="13">
                  <c:v>90.0</c:v>
                </c:pt>
                <c:pt idx="14">
                  <c:v>90.0</c:v>
                </c:pt>
                <c:pt idx="15">
                  <c:v>90.0</c:v>
                </c:pt>
                <c:pt idx="16">
                  <c:v>90.0</c:v>
                </c:pt>
                <c:pt idx="17">
                  <c:v>120.0</c:v>
                </c:pt>
              </c:numCache>
            </c:numRef>
          </c:xVal>
          <c:yVal>
            <c:numRef>
              <c:f>Feuil1!$K$17:$K$34</c:f>
              <c:numCache>
                <c:formatCode>General</c:formatCode>
                <c:ptCount val="18"/>
                <c:pt idx="3" formatCode="0.0">
                  <c:v>-8.771987800000001</c:v>
                </c:pt>
                <c:pt idx="4" formatCode="0.0">
                  <c:v>-8.7024606</c:v>
                </c:pt>
                <c:pt idx="6" formatCode="0.0">
                  <c:v>-13.1915437</c:v>
                </c:pt>
                <c:pt idx="8" formatCode="0.0">
                  <c:v>-12.9250522</c:v>
                </c:pt>
                <c:pt idx="10" formatCode="0.0">
                  <c:v>-12.8275887</c:v>
                </c:pt>
                <c:pt idx="17" formatCode="0.0">
                  <c:v>-12.9629817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errBars>
            <c:errDir val="y"/>
            <c:errBarType val="both"/>
            <c:errValType val="fixedVal"/>
            <c:noEndCap val="1"/>
            <c:val val="0.5"/>
          </c:errBars>
          <c:xVal>
            <c:numRef>
              <c:f>Feuil1!$B$17:$B$34</c:f>
              <c:numCache>
                <c:formatCode>General</c:formatCode>
                <c:ptCount val="1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10.0</c:v>
                </c:pt>
                <c:pt idx="7">
                  <c:v>10.0</c:v>
                </c:pt>
                <c:pt idx="8">
                  <c:v>30.0</c:v>
                </c:pt>
                <c:pt idx="9">
                  <c:v>30.0</c:v>
                </c:pt>
                <c:pt idx="10">
                  <c:v>60.0</c:v>
                </c:pt>
                <c:pt idx="11">
                  <c:v>60.0</c:v>
                </c:pt>
                <c:pt idx="12">
                  <c:v>60.0</c:v>
                </c:pt>
                <c:pt idx="13">
                  <c:v>90.0</c:v>
                </c:pt>
                <c:pt idx="14">
                  <c:v>90.0</c:v>
                </c:pt>
                <c:pt idx="15">
                  <c:v>90.0</c:v>
                </c:pt>
                <c:pt idx="16">
                  <c:v>90.0</c:v>
                </c:pt>
                <c:pt idx="17">
                  <c:v>120.0</c:v>
                </c:pt>
              </c:numCache>
            </c:numRef>
          </c:xVal>
          <c:yVal>
            <c:numRef>
              <c:f>Feuil1!$U$17:$U$32</c:f>
              <c:numCache>
                <c:formatCode>0.00</c:formatCode>
                <c:ptCount val="16"/>
                <c:pt idx="0" formatCode="General">
                  <c:v>-12.23</c:v>
                </c:pt>
                <c:pt idx="1">
                  <c:v>-12.57</c:v>
                </c:pt>
                <c:pt idx="2">
                  <c:v>-12.5999368</c:v>
                </c:pt>
                <c:pt idx="3" formatCode="General">
                  <c:v>-12.46</c:v>
                </c:pt>
                <c:pt idx="5" formatCode="General">
                  <c:v>-12.55</c:v>
                </c:pt>
                <c:pt idx="6" formatCode="General">
                  <c:v>-13.55</c:v>
                </c:pt>
                <c:pt idx="7" formatCode="General">
                  <c:v>-13.23</c:v>
                </c:pt>
                <c:pt idx="8" formatCode="General">
                  <c:v>-13.87</c:v>
                </c:pt>
                <c:pt idx="9" formatCode="General">
                  <c:v>-13.64</c:v>
                </c:pt>
                <c:pt idx="10" formatCode="General">
                  <c:v>-14.18</c:v>
                </c:pt>
                <c:pt idx="11">
                  <c:v>-14.0139737</c:v>
                </c:pt>
                <c:pt idx="12" formatCode="General">
                  <c:v>-13.86</c:v>
                </c:pt>
                <c:pt idx="13" formatCode="General">
                  <c:v>-14.56</c:v>
                </c:pt>
                <c:pt idx="14">
                  <c:v>-14.0530334</c:v>
                </c:pt>
                <c:pt idx="15" formatCode="General">
                  <c:v>-14.32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804824"/>
        <c:axId val="-2130800856"/>
      </c:scatterChart>
      <c:valAx>
        <c:axId val="-2130804824"/>
        <c:scaling>
          <c:orientation val="minMax"/>
          <c:max val="13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mM Li extracellulaire</a:t>
                </a:r>
              </a:p>
            </c:rich>
          </c:tx>
          <c:layout>
            <c:manualLayout>
              <c:xMode val="edge"/>
              <c:yMode val="edge"/>
              <c:x val="0.378309185232443"/>
              <c:y val="0.0343833616542613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crossAx val="-2130800856"/>
        <c:crosses val="autoZero"/>
        <c:crossBetween val="midCat"/>
      </c:valAx>
      <c:valAx>
        <c:axId val="-2130800856"/>
        <c:scaling>
          <c:orientation val="minMax"/>
          <c:max val="-6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Fractionnement isotopique</a:t>
                </a:r>
              </a:p>
            </c:rich>
          </c:tx>
          <c:layout>
            <c:manualLayout>
              <c:xMode val="edge"/>
              <c:yMode val="edge"/>
              <c:x val="0.0362925147841997"/>
              <c:y val="0.26140443442012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08048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298775153106"/>
          <c:y val="0.143982513549443"/>
          <c:w val="0.798887206406891"/>
          <c:h val="0.749524235606913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Feuil1!$B$37:$B$51</c:f>
              <c:numCache>
                <c:formatCode>General</c:formatCode>
                <c:ptCount val="15"/>
                <c:pt idx="0">
                  <c:v>0.0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30.0</c:v>
                </c:pt>
                <c:pt idx="5">
                  <c:v>30.0</c:v>
                </c:pt>
                <c:pt idx="6">
                  <c:v>30.0</c:v>
                </c:pt>
                <c:pt idx="7">
                  <c:v>45.0</c:v>
                </c:pt>
                <c:pt idx="8">
                  <c:v>45.0</c:v>
                </c:pt>
                <c:pt idx="9">
                  <c:v>60.0</c:v>
                </c:pt>
                <c:pt idx="10">
                  <c:v>60.0</c:v>
                </c:pt>
                <c:pt idx="12">
                  <c:v>300.0</c:v>
                </c:pt>
                <c:pt idx="13">
                  <c:v>900.0</c:v>
                </c:pt>
                <c:pt idx="14">
                  <c:v>3600.0</c:v>
                </c:pt>
              </c:numCache>
            </c:numRef>
          </c:xVal>
          <c:yVal>
            <c:numRef>
              <c:f>Feuil1!$K$37:$K$51</c:f>
              <c:numCache>
                <c:formatCode>0.0</c:formatCode>
                <c:ptCount val="15"/>
                <c:pt idx="1">
                  <c:v>-11.6644118</c:v>
                </c:pt>
                <c:pt idx="4">
                  <c:v>-12.6856292</c:v>
                </c:pt>
                <c:pt idx="5">
                  <c:v>-12.7830606</c:v>
                </c:pt>
                <c:pt idx="7">
                  <c:v>-12.5649687</c:v>
                </c:pt>
                <c:pt idx="8">
                  <c:v>-12.9577622</c:v>
                </c:pt>
                <c:pt idx="9">
                  <c:v>-11.2561168</c:v>
                </c:pt>
                <c:pt idx="10">
                  <c:v>-11.8195848</c:v>
                </c:pt>
                <c:pt idx="11">
                  <c:v>-0.810119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Feuil1!$B$37:$B$51</c:f>
              <c:numCache>
                <c:formatCode>General</c:formatCode>
                <c:ptCount val="15"/>
                <c:pt idx="0">
                  <c:v>0.0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30.0</c:v>
                </c:pt>
                <c:pt idx="5">
                  <c:v>30.0</c:v>
                </c:pt>
                <c:pt idx="6">
                  <c:v>30.0</c:v>
                </c:pt>
                <c:pt idx="7">
                  <c:v>45.0</c:v>
                </c:pt>
                <c:pt idx="8">
                  <c:v>45.0</c:v>
                </c:pt>
                <c:pt idx="9">
                  <c:v>60.0</c:v>
                </c:pt>
                <c:pt idx="10">
                  <c:v>60.0</c:v>
                </c:pt>
                <c:pt idx="12">
                  <c:v>300.0</c:v>
                </c:pt>
                <c:pt idx="13">
                  <c:v>900.0</c:v>
                </c:pt>
                <c:pt idx="14">
                  <c:v>3600.0</c:v>
                </c:pt>
              </c:numCache>
            </c:numRef>
          </c:xVal>
          <c:yVal>
            <c:numRef>
              <c:f>Feuil1!$U$37:$U$51</c:f>
              <c:numCache>
                <c:formatCode>General</c:formatCode>
                <c:ptCount val="15"/>
                <c:pt idx="1">
                  <c:v>-13.93</c:v>
                </c:pt>
                <c:pt idx="2">
                  <c:v>-13.62</c:v>
                </c:pt>
                <c:pt idx="3" formatCode="0.00">
                  <c:v>-13.2764986</c:v>
                </c:pt>
                <c:pt idx="4">
                  <c:v>-13.95</c:v>
                </c:pt>
                <c:pt idx="6">
                  <c:v>-13.83</c:v>
                </c:pt>
                <c:pt idx="9">
                  <c:v>-12.81</c:v>
                </c:pt>
                <c:pt idx="12">
                  <c:v>-7.81</c:v>
                </c:pt>
                <c:pt idx="13">
                  <c:v>-2.71</c:v>
                </c:pt>
                <c:pt idx="14">
                  <c:v>-0.219999999999999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336008"/>
        <c:axId val="-2131341784"/>
      </c:scatterChart>
      <c:valAx>
        <c:axId val="-2131336008"/>
        <c:scaling>
          <c:orientation val="minMax"/>
          <c:max val="370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Time</a:t>
                </a:r>
                <a:r>
                  <a:rPr lang="fr-FR" sz="1400" baseline="0"/>
                  <a:t> (in sec)</a:t>
                </a:r>
                <a:endParaRPr lang="fr-FR" sz="1400"/>
              </a:p>
            </c:rich>
          </c:tx>
          <c:layout>
            <c:manualLayout>
              <c:xMode val="edge"/>
              <c:yMode val="edge"/>
              <c:x val="0.40505249343832"/>
              <c:y val="0.00389635954596589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crossAx val="-2131341784"/>
        <c:crosses val="autoZero"/>
        <c:crossBetween val="midCat"/>
      </c:valAx>
      <c:valAx>
        <c:axId val="-21313417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Fractionnement isotopique</a:t>
                </a:r>
              </a:p>
            </c:rich>
          </c:tx>
          <c:layout>
            <c:manualLayout>
              <c:xMode val="edge"/>
              <c:yMode val="edge"/>
              <c:x val="0.0217950400430715"/>
              <c:y val="0.278663973821454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-21313360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635323200879"/>
          <c:y val="0.213723861440397"/>
          <c:w val="0.682825947628639"/>
          <c:h val="0.6837120359955"/>
        </c:manualLayout>
      </c:layout>
      <c:scatterChart>
        <c:scatterStyle val="lineMarker"/>
        <c:varyColors val="0"/>
        <c:ser>
          <c:idx val="0"/>
          <c:order val="0"/>
          <c:tx>
            <c:v>mars-17</c:v>
          </c:tx>
          <c:spPr>
            <a:ln w="47625">
              <a:noFill/>
            </a:ln>
          </c:spPr>
          <c:xVal>
            <c:numRef>
              <c:f>Feuil1!$G$37:$G$47</c:f>
              <c:numCache>
                <c:formatCode>0.0</c:formatCode>
                <c:ptCount val="11"/>
                <c:pt idx="0">
                  <c:v>0.259365994236311</c:v>
                </c:pt>
                <c:pt idx="1">
                  <c:v>22.10374639769452</c:v>
                </c:pt>
                <c:pt idx="4">
                  <c:v>27.6657060518732</c:v>
                </c:pt>
                <c:pt idx="7">
                  <c:v>38.90489913544668</c:v>
                </c:pt>
                <c:pt idx="9">
                  <c:v>42.93948126801153</c:v>
                </c:pt>
              </c:numCache>
            </c:numRef>
          </c:xVal>
          <c:yVal>
            <c:numRef>
              <c:f>Feuil1!$K$37:$K$47</c:f>
              <c:numCache>
                <c:formatCode>0.0</c:formatCode>
                <c:ptCount val="11"/>
                <c:pt idx="1">
                  <c:v>-11.6644118</c:v>
                </c:pt>
                <c:pt idx="4">
                  <c:v>-12.6856292</c:v>
                </c:pt>
                <c:pt idx="5">
                  <c:v>-12.7830606</c:v>
                </c:pt>
                <c:pt idx="7">
                  <c:v>-12.5649687</c:v>
                </c:pt>
                <c:pt idx="8">
                  <c:v>-12.9577622</c:v>
                </c:pt>
                <c:pt idx="9">
                  <c:v>-11.2561168</c:v>
                </c:pt>
                <c:pt idx="10">
                  <c:v>-11.8195848</c:v>
                </c:pt>
              </c:numCache>
            </c:numRef>
          </c:yVal>
          <c:smooth val="0"/>
        </c:ser>
        <c:ser>
          <c:idx val="1"/>
          <c:order val="1"/>
          <c:tx>
            <c:v>juin-17</c:v>
          </c:tx>
          <c:spPr>
            <a:ln w="47625">
              <a:noFill/>
            </a:ln>
          </c:spPr>
          <c:xVal>
            <c:numRef>
              <c:f>Feuil1!$Q$37:$Q$51</c:f>
              <c:numCache>
                <c:formatCode>0</c:formatCode>
                <c:ptCount val="15"/>
                <c:pt idx="1">
                  <c:v>65.9942363112392</c:v>
                </c:pt>
                <c:pt idx="2">
                  <c:v>67.14697406340058</c:v>
                </c:pt>
                <c:pt idx="3">
                  <c:v>67.14697406340058</c:v>
                </c:pt>
                <c:pt idx="4">
                  <c:v>139.7694524495677</c:v>
                </c:pt>
                <c:pt idx="6">
                  <c:v>113.5446685878963</c:v>
                </c:pt>
                <c:pt idx="9">
                  <c:v>228.8184438040346</c:v>
                </c:pt>
                <c:pt idx="12">
                  <c:v>628.5302593659943</c:v>
                </c:pt>
                <c:pt idx="13">
                  <c:v>674.6397694524495</c:v>
                </c:pt>
                <c:pt idx="14">
                  <c:v>397.9827089337176</c:v>
                </c:pt>
              </c:numCache>
            </c:numRef>
          </c:xVal>
          <c:yVal>
            <c:numRef>
              <c:f>Feuil1!$U$37:$U$51</c:f>
              <c:numCache>
                <c:formatCode>General</c:formatCode>
                <c:ptCount val="15"/>
                <c:pt idx="1">
                  <c:v>-13.93</c:v>
                </c:pt>
                <c:pt idx="2">
                  <c:v>-13.62</c:v>
                </c:pt>
                <c:pt idx="3" formatCode="0.00">
                  <c:v>-13.2764986</c:v>
                </c:pt>
                <c:pt idx="4">
                  <c:v>-13.95</c:v>
                </c:pt>
                <c:pt idx="6">
                  <c:v>-13.83</c:v>
                </c:pt>
                <c:pt idx="9">
                  <c:v>-12.81</c:v>
                </c:pt>
                <c:pt idx="12">
                  <c:v>-7.81</c:v>
                </c:pt>
                <c:pt idx="13">
                  <c:v>-2.71</c:v>
                </c:pt>
                <c:pt idx="14">
                  <c:v>-0.219999999999999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379224"/>
        <c:axId val="-2131384776"/>
      </c:scatterChart>
      <c:valAx>
        <c:axId val="-2131379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mM</a:t>
                </a:r>
                <a:r>
                  <a:rPr lang="fr-FR" sz="1400" baseline="0"/>
                  <a:t> Li CELL    (Expé cinétiques)</a:t>
                </a:r>
                <a:endParaRPr lang="fr-FR" sz="1400"/>
              </a:p>
            </c:rich>
          </c:tx>
          <c:layout>
            <c:manualLayout>
              <c:xMode val="edge"/>
              <c:yMode val="edge"/>
              <c:x val="0.315141289923029"/>
              <c:y val="0.0479926440116038"/>
            </c:manualLayout>
          </c:layout>
          <c:overlay val="0"/>
        </c:title>
        <c:numFmt formatCode="0.0" sourceLinked="1"/>
        <c:majorTickMark val="out"/>
        <c:minorTickMark val="none"/>
        <c:tickLblPos val="high"/>
        <c:crossAx val="-2131384776"/>
        <c:crosses val="autoZero"/>
        <c:crossBetween val="midCat"/>
      </c:valAx>
      <c:valAx>
        <c:axId val="-21313847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Fractionnement isotopique</a:t>
                </a:r>
              </a:p>
            </c:rich>
          </c:tx>
          <c:layout>
            <c:manualLayout>
              <c:xMode val="edge"/>
              <c:yMode val="edge"/>
              <c:x val="0.0197675944576695"/>
              <c:y val="0.266404776326036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-2131379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4615765725913"/>
          <c:y val="0.813003522585992"/>
          <c:w val="0.116352230971129"/>
          <c:h val="0.12473859245855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967356934714"/>
          <c:y val="0.18193092884666"/>
          <c:w val="0.629273796471644"/>
          <c:h val="0.69912885005982"/>
        </c:manualLayout>
      </c:layout>
      <c:scatterChart>
        <c:scatterStyle val="lineMarker"/>
        <c:varyColors val="0"/>
        <c:ser>
          <c:idx val="0"/>
          <c:order val="0"/>
          <c:tx>
            <c:v>mars-17</c:v>
          </c:tx>
          <c:spPr>
            <a:ln w="47625">
              <a:noFill/>
            </a:ln>
          </c:spPr>
          <c:xVal>
            <c:numRef>
              <c:f>Feuil1!$G$20:$G$34</c:f>
              <c:numCache>
                <c:formatCode>0.00</c:formatCode>
                <c:ptCount val="15"/>
                <c:pt idx="0" formatCode="0.0">
                  <c:v>5.072046109510086</c:v>
                </c:pt>
                <c:pt idx="3" formatCode="0.0">
                  <c:v>25.36023054755043</c:v>
                </c:pt>
                <c:pt idx="5" formatCode="0.0">
                  <c:v>23.05475504322767</c:v>
                </c:pt>
                <c:pt idx="7" formatCode="0.0">
                  <c:v>23.63112391930836</c:v>
                </c:pt>
                <c:pt idx="14" formatCode="0.0">
                  <c:v>22.47838616714698</c:v>
                </c:pt>
              </c:numCache>
            </c:numRef>
          </c:xVal>
          <c:yVal>
            <c:numRef>
              <c:f>Feuil1!$K$20:$K$34</c:f>
              <c:numCache>
                <c:formatCode>0.0</c:formatCode>
                <c:ptCount val="15"/>
                <c:pt idx="0">
                  <c:v>-8.771987800000001</c:v>
                </c:pt>
                <c:pt idx="1">
                  <c:v>-8.7024606</c:v>
                </c:pt>
                <c:pt idx="3">
                  <c:v>-13.1915437</c:v>
                </c:pt>
                <c:pt idx="5">
                  <c:v>-12.9250522</c:v>
                </c:pt>
                <c:pt idx="7">
                  <c:v>-12.8275887</c:v>
                </c:pt>
                <c:pt idx="14">
                  <c:v>-12.9629817</c:v>
                </c:pt>
              </c:numCache>
            </c:numRef>
          </c:yVal>
          <c:smooth val="0"/>
        </c:ser>
        <c:ser>
          <c:idx val="1"/>
          <c:order val="1"/>
          <c:tx>
            <c:v>juin-17</c:v>
          </c:tx>
          <c:spPr>
            <a:ln w="47625">
              <a:noFill/>
            </a:ln>
          </c:spPr>
          <c:xVal>
            <c:numRef>
              <c:f>Feuil1!$Q$17:$Q$32</c:f>
              <c:numCache>
                <c:formatCode>0</c:formatCode>
                <c:ptCount val="16"/>
                <c:pt idx="0">
                  <c:v>11.52737752161383</c:v>
                </c:pt>
                <c:pt idx="1">
                  <c:v>14.40922190201729</c:v>
                </c:pt>
                <c:pt idx="2">
                  <c:v>14.40922190201729</c:v>
                </c:pt>
                <c:pt idx="3">
                  <c:v>36.31123919308358</c:v>
                </c:pt>
                <c:pt idx="5">
                  <c:v>39.19308357348702</c:v>
                </c:pt>
                <c:pt idx="6">
                  <c:v>100.2881844380404</c:v>
                </c:pt>
                <c:pt idx="7">
                  <c:v>71.46974063400577</c:v>
                </c:pt>
                <c:pt idx="8">
                  <c:v>162.536023054755</c:v>
                </c:pt>
                <c:pt idx="9">
                  <c:v>102.0172910662824</c:v>
                </c:pt>
                <c:pt idx="10">
                  <c:v>152.1613832853026</c:v>
                </c:pt>
                <c:pt idx="11">
                  <c:v>152.1613832853026</c:v>
                </c:pt>
                <c:pt idx="12">
                  <c:v>141.7867435158502</c:v>
                </c:pt>
                <c:pt idx="13">
                  <c:v>155.043227665706</c:v>
                </c:pt>
                <c:pt idx="14">
                  <c:v>155.043227665706</c:v>
                </c:pt>
                <c:pt idx="15">
                  <c:v>156.7723342939481</c:v>
                </c:pt>
              </c:numCache>
            </c:numRef>
          </c:xVal>
          <c:yVal>
            <c:numRef>
              <c:f>Feuil1!$U$17:$U$32</c:f>
              <c:numCache>
                <c:formatCode>0.00</c:formatCode>
                <c:ptCount val="16"/>
                <c:pt idx="0" formatCode="General">
                  <c:v>-12.23</c:v>
                </c:pt>
                <c:pt idx="1">
                  <c:v>-12.57</c:v>
                </c:pt>
                <c:pt idx="2">
                  <c:v>-12.5999368</c:v>
                </c:pt>
                <c:pt idx="3" formatCode="General">
                  <c:v>-12.46</c:v>
                </c:pt>
                <c:pt idx="5" formatCode="General">
                  <c:v>-12.55</c:v>
                </c:pt>
                <c:pt idx="6" formatCode="General">
                  <c:v>-13.55</c:v>
                </c:pt>
                <c:pt idx="7" formatCode="General">
                  <c:v>-13.23</c:v>
                </c:pt>
                <c:pt idx="8" formatCode="General">
                  <c:v>-13.87</c:v>
                </c:pt>
                <c:pt idx="9" formatCode="General">
                  <c:v>-13.64</c:v>
                </c:pt>
                <c:pt idx="10" formatCode="General">
                  <c:v>-14.18</c:v>
                </c:pt>
                <c:pt idx="11">
                  <c:v>-14.0139737</c:v>
                </c:pt>
                <c:pt idx="12" formatCode="General">
                  <c:v>-13.86</c:v>
                </c:pt>
                <c:pt idx="13" formatCode="General">
                  <c:v>-14.56</c:v>
                </c:pt>
                <c:pt idx="14">
                  <c:v>-14.0530334</c:v>
                </c:pt>
                <c:pt idx="15" formatCode="General">
                  <c:v>-14.32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square"/>
            <c:size val="9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Feuil1!$G$114:$G$128</c:f>
              <c:numCache>
                <c:formatCode>General</c:formatCode>
                <c:ptCount val="15"/>
                <c:pt idx="0" formatCode="0">
                  <c:v>11.52737752161383</c:v>
                </c:pt>
                <c:pt idx="3" formatCode="0">
                  <c:v>36.31123919308358</c:v>
                </c:pt>
                <c:pt idx="6" formatCode="0">
                  <c:v>100.2881844380404</c:v>
                </c:pt>
                <c:pt idx="8" formatCode="0">
                  <c:v>162.536023054755</c:v>
                </c:pt>
                <c:pt idx="10" formatCode="0">
                  <c:v>152.1613832853026</c:v>
                </c:pt>
                <c:pt idx="11" formatCode="0">
                  <c:v>152.1613832853026</c:v>
                </c:pt>
                <c:pt idx="13" formatCode="0">
                  <c:v>155.043227665706</c:v>
                </c:pt>
                <c:pt idx="14" formatCode="0">
                  <c:v>155.043227665706</c:v>
                </c:pt>
              </c:numCache>
            </c:numRef>
          </c:xVal>
          <c:yVal>
            <c:numRef>
              <c:f>Feuil1!$K$114:$K$128</c:f>
              <c:numCache>
                <c:formatCode>General</c:formatCode>
                <c:ptCount val="15"/>
                <c:pt idx="0">
                  <c:v>-12.23</c:v>
                </c:pt>
                <c:pt idx="3">
                  <c:v>-12.46</c:v>
                </c:pt>
                <c:pt idx="6">
                  <c:v>-13.55</c:v>
                </c:pt>
                <c:pt idx="8">
                  <c:v>-13.87</c:v>
                </c:pt>
                <c:pt idx="10">
                  <c:v>-14.18</c:v>
                </c:pt>
                <c:pt idx="11" formatCode="0.00">
                  <c:v>-14.0139737</c:v>
                </c:pt>
                <c:pt idx="13">
                  <c:v>-14.56</c:v>
                </c:pt>
                <c:pt idx="14" formatCode="0.00">
                  <c:v>-14.0530334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421224"/>
        <c:axId val="-2131428616"/>
      </c:scatterChart>
      <c:valAx>
        <c:axId val="-2131421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mM Li CELL (expé conc differentes)</a:t>
                </a:r>
              </a:p>
            </c:rich>
          </c:tx>
          <c:layout>
            <c:manualLayout>
              <c:xMode val="edge"/>
              <c:yMode val="edge"/>
              <c:x val="0.278882554004124"/>
              <c:y val="0.0219083701866034"/>
            </c:manualLayout>
          </c:layout>
          <c:overlay val="0"/>
        </c:title>
        <c:numFmt formatCode="0.0" sourceLinked="1"/>
        <c:majorTickMark val="out"/>
        <c:minorTickMark val="none"/>
        <c:tickLblPos val="high"/>
        <c:crossAx val="-2131428616"/>
        <c:crosses val="autoZero"/>
        <c:crossBetween val="midCat"/>
      </c:valAx>
      <c:valAx>
        <c:axId val="-2131428616"/>
        <c:scaling>
          <c:orientation val="minMax"/>
          <c:max val="-8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Fractionnement</a:t>
                </a:r>
                <a:r>
                  <a:rPr lang="fr-FR" sz="1400" baseline="0"/>
                  <a:t> isotopique</a:t>
                </a:r>
                <a:endParaRPr lang="fr-FR" sz="1400"/>
              </a:p>
            </c:rich>
          </c:tx>
          <c:layout>
            <c:manualLayout>
              <c:xMode val="edge"/>
              <c:yMode val="edge"/>
              <c:x val="0.0728654907309815"/>
              <c:y val="0.3064272551037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-2131421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2480660919143"/>
          <c:y val="0.242866734980045"/>
          <c:w val="0.0995408820095206"/>
          <c:h val="0.165518516916155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43938395366"/>
          <c:y val="0.0392749244712991"/>
          <c:w val="0.783270318082486"/>
          <c:h val="0.775992340081357"/>
        </c:manualLayout>
      </c:layout>
      <c:scatterChart>
        <c:scatterStyle val="lineMarker"/>
        <c:varyColors val="0"/>
        <c:ser>
          <c:idx val="0"/>
          <c:order val="0"/>
          <c:tx>
            <c:v>mars-17</c:v>
          </c:tx>
          <c:spPr>
            <a:ln w="47625">
              <a:noFill/>
            </a:ln>
          </c:spPr>
          <c:xVal>
            <c:numRef>
              <c:f>Feuil1!$B$17:$B$34</c:f>
              <c:numCache>
                <c:formatCode>General</c:formatCode>
                <c:ptCount val="1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10.0</c:v>
                </c:pt>
                <c:pt idx="7">
                  <c:v>10.0</c:v>
                </c:pt>
                <c:pt idx="8">
                  <c:v>30.0</c:v>
                </c:pt>
                <c:pt idx="9">
                  <c:v>30.0</c:v>
                </c:pt>
                <c:pt idx="10">
                  <c:v>60.0</c:v>
                </c:pt>
                <c:pt idx="11">
                  <c:v>60.0</c:v>
                </c:pt>
                <c:pt idx="12">
                  <c:v>60.0</c:v>
                </c:pt>
                <c:pt idx="13">
                  <c:v>90.0</c:v>
                </c:pt>
                <c:pt idx="14">
                  <c:v>90.0</c:v>
                </c:pt>
                <c:pt idx="15">
                  <c:v>90.0</c:v>
                </c:pt>
                <c:pt idx="16">
                  <c:v>90.0</c:v>
                </c:pt>
                <c:pt idx="17">
                  <c:v>120.0</c:v>
                </c:pt>
              </c:numCache>
            </c:numRef>
          </c:xVal>
          <c:yVal>
            <c:numRef>
              <c:f>Feuil1!$H$17:$H$34</c:f>
              <c:numCache>
                <c:formatCode>0.00</c:formatCode>
                <c:ptCount val="18"/>
                <c:pt idx="3" formatCode="0.00E+00">
                  <c:v>0.00169068203650336</c:v>
                </c:pt>
                <c:pt idx="6" formatCode="0.00E+00">
                  <c:v>0.00253602305475504</c:v>
                </c:pt>
                <c:pt idx="8" formatCode="0.00E+00">
                  <c:v>0.000768491834774255</c:v>
                </c:pt>
                <c:pt idx="10" formatCode="0.00E+00">
                  <c:v>0.000393852065321806</c:v>
                </c:pt>
                <c:pt idx="17" formatCode="0.00E+00">
                  <c:v>0.000187319884726225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square"/>
            <c:size val="8"/>
            <c:spPr>
              <a:solidFill>
                <a:schemeClr val="accent2">
                  <a:lumMod val="60000"/>
                  <a:lumOff val="40000"/>
                </a:schemeClr>
              </a:solidFill>
            </c:spPr>
          </c:marker>
          <c:xVal>
            <c:numRef>
              <c:f>Feuil1!$B$17:$B$34</c:f>
              <c:numCache>
                <c:formatCode>General</c:formatCode>
                <c:ptCount val="1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10.0</c:v>
                </c:pt>
                <c:pt idx="7">
                  <c:v>10.0</c:v>
                </c:pt>
                <c:pt idx="8">
                  <c:v>30.0</c:v>
                </c:pt>
                <c:pt idx="9">
                  <c:v>30.0</c:v>
                </c:pt>
                <c:pt idx="10">
                  <c:v>60.0</c:v>
                </c:pt>
                <c:pt idx="11">
                  <c:v>60.0</c:v>
                </c:pt>
                <c:pt idx="12">
                  <c:v>60.0</c:v>
                </c:pt>
                <c:pt idx="13">
                  <c:v>90.0</c:v>
                </c:pt>
                <c:pt idx="14">
                  <c:v>90.0</c:v>
                </c:pt>
                <c:pt idx="15">
                  <c:v>90.0</c:v>
                </c:pt>
                <c:pt idx="16">
                  <c:v>90.0</c:v>
                </c:pt>
                <c:pt idx="17">
                  <c:v>120.0</c:v>
                </c:pt>
              </c:numCache>
            </c:numRef>
          </c:xVal>
          <c:yVal>
            <c:numRef>
              <c:f>Feuil1!$R$17:$R$34</c:f>
              <c:numCache>
                <c:formatCode>0.00E+00</c:formatCode>
                <c:ptCount val="18"/>
                <c:pt idx="0">
                  <c:v>0.0115273775216138</c:v>
                </c:pt>
                <c:pt idx="1">
                  <c:v>0.0144092219020173</c:v>
                </c:pt>
                <c:pt idx="2">
                  <c:v>0.0144092219020173</c:v>
                </c:pt>
                <c:pt idx="3">
                  <c:v>0.0121037463976945</c:v>
                </c:pt>
                <c:pt idx="5">
                  <c:v>0.0130643611911623</c:v>
                </c:pt>
                <c:pt idx="6">
                  <c:v>0.010028818443804</c:v>
                </c:pt>
                <c:pt idx="7">
                  <c:v>0.00714697406340058</c:v>
                </c:pt>
                <c:pt idx="8">
                  <c:v>0.0054178674351585</c:v>
                </c:pt>
                <c:pt idx="9">
                  <c:v>0.00340057636887608</c:v>
                </c:pt>
                <c:pt idx="10">
                  <c:v>0.00253602305475504</c:v>
                </c:pt>
                <c:pt idx="11">
                  <c:v>0.00253602305475504</c:v>
                </c:pt>
                <c:pt idx="12">
                  <c:v>0.00236311239193084</c:v>
                </c:pt>
                <c:pt idx="13">
                  <c:v>0.00172270252961896</c:v>
                </c:pt>
                <c:pt idx="14">
                  <c:v>0.00172270252961896</c:v>
                </c:pt>
                <c:pt idx="15">
                  <c:v>0.00174191482548831</c:v>
                </c:pt>
                <c:pt idx="16">
                  <c:v>0.00174191482548831</c:v>
                </c:pt>
              </c:numCache>
            </c:numRef>
          </c:yVal>
          <c:smooth val="0"/>
        </c:ser>
        <c:ser>
          <c:idx val="2"/>
          <c:order val="2"/>
          <c:tx>
            <c:v>cinetique 15mM / 1 min Mars 17</c:v>
          </c:tx>
          <c:spPr>
            <a:ln w="47625"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xVal>
            <c:numRef>
              <c:f>Feuil1!$A$46</c:f>
              <c:numCache>
                <c:formatCode>General</c:formatCode>
                <c:ptCount val="1"/>
                <c:pt idx="0">
                  <c:v>15.0</c:v>
                </c:pt>
              </c:numCache>
            </c:numRef>
          </c:xVal>
          <c:yVal>
            <c:numRef>
              <c:f>Feuil1!$H$46</c:f>
              <c:numCache>
                <c:formatCode>0.00E+00</c:formatCode>
                <c:ptCount val="1"/>
                <c:pt idx="0">
                  <c:v>0.0028626320845341</c:v>
                </c:pt>
              </c:numCache>
            </c:numRef>
          </c:yVal>
          <c:smooth val="0"/>
        </c:ser>
        <c:ser>
          <c:idx val="3"/>
          <c:order val="3"/>
          <c:tx>
            <c:v>cinetique 15mM / 1 min  Juin 2017</c:v>
          </c:tx>
          <c:spPr>
            <a:ln w="47625">
              <a:noFill/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xVal>
            <c:numRef>
              <c:f>Feuil1!$A$46</c:f>
              <c:numCache>
                <c:formatCode>General</c:formatCode>
                <c:ptCount val="1"/>
                <c:pt idx="0">
                  <c:v>15.0</c:v>
                </c:pt>
              </c:numCache>
            </c:numRef>
          </c:xVal>
          <c:yVal>
            <c:numRef>
              <c:f>Feuil1!$R$46</c:f>
              <c:numCache>
                <c:formatCode>0.00E+00</c:formatCode>
                <c:ptCount val="1"/>
                <c:pt idx="0">
                  <c:v>0.015254562920269</c:v>
                </c:pt>
              </c:numCache>
            </c:numRef>
          </c:yVal>
          <c:smooth val="0"/>
        </c:ser>
        <c:ser>
          <c:idx val="4"/>
          <c:order val="4"/>
          <c:spPr>
            <a:ln w="47625">
              <a:noFill/>
            </a:ln>
          </c:spPr>
          <c:marker>
            <c:symbol val="circle"/>
            <c:size val="10"/>
            <c:spPr>
              <a:solidFill>
                <a:schemeClr val="accent2">
                  <a:lumMod val="75000"/>
                  <a:alpha val="51000"/>
                </a:schemeClr>
              </a:solidFill>
              <a:ln>
                <a:noFill/>
              </a:ln>
            </c:spPr>
          </c:marker>
          <c:xVal>
            <c:numRef>
              <c:f>Feuil1!$B$114:$B$128</c:f>
              <c:numCache>
                <c:formatCode>General</c:formatCode>
                <c:ptCount val="15"/>
                <c:pt idx="0">
                  <c:v>1.0</c:v>
                </c:pt>
                <c:pt idx="2">
                  <c:v>1.0</c:v>
                </c:pt>
                <c:pt idx="3">
                  <c:v>3.0</c:v>
                </c:pt>
                <c:pt idx="4">
                  <c:v>3.0</c:v>
                </c:pt>
                <c:pt idx="6">
                  <c:v>10.0</c:v>
                </c:pt>
                <c:pt idx="8">
                  <c:v>30.0</c:v>
                </c:pt>
                <c:pt idx="10">
                  <c:v>60.0</c:v>
                </c:pt>
                <c:pt idx="11">
                  <c:v>60.0</c:v>
                </c:pt>
                <c:pt idx="13">
                  <c:v>90.0</c:v>
                </c:pt>
                <c:pt idx="14">
                  <c:v>90.0</c:v>
                </c:pt>
              </c:numCache>
            </c:numRef>
          </c:xVal>
          <c:yVal>
            <c:numRef>
              <c:f>Feuil1!$H$114:$H$128</c:f>
              <c:numCache>
                <c:formatCode>General</c:formatCode>
                <c:ptCount val="15"/>
                <c:pt idx="0" formatCode="0.00E+00">
                  <c:v>0.0115273775216138</c:v>
                </c:pt>
                <c:pt idx="3" formatCode="0.00E+00">
                  <c:v>0.0121037463976945</c:v>
                </c:pt>
                <c:pt idx="6" formatCode="0.00E+00">
                  <c:v>0.010028818443804</c:v>
                </c:pt>
                <c:pt idx="8" formatCode="0.00E+00">
                  <c:v>0.0054178674351585</c:v>
                </c:pt>
                <c:pt idx="10" formatCode="0.00E+00">
                  <c:v>0.00253602305475504</c:v>
                </c:pt>
                <c:pt idx="11" formatCode="0.00E+00">
                  <c:v>0.00253602305475504</c:v>
                </c:pt>
                <c:pt idx="13" formatCode="0.00E+00">
                  <c:v>0.00172270252961896</c:v>
                </c:pt>
                <c:pt idx="14" formatCode="0.00E+00">
                  <c:v>0.00172270252961896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474584"/>
        <c:axId val="-2131482424"/>
      </c:scatterChart>
      <c:valAx>
        <c:axId val="-2131474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mM</a:t>
                </a:r>
                <a:r>
                  <a:rPr lang="fr-FR" sz="1400" baseline="0"/>
                  <a:t> Li ext</a:t>
                </a:r>
                <a:endParaRPr lang="fr-FR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1482424"/>
        <c:crosses val="autoZero"/>
        <c:crossBetween val="midCat"/>
      </c:valAx>
      <c:valAx>
        <c:axId val="-21314824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Li CELL</a:t>
                </a:r>
                <a:r>
                  <a:rPr lang="fr-FR" sz="1400" baseline="0"/>
                  <a:t> / Li exr</a:t>
                </a:r>
                <a:endParaRPr lang="fr-FR" sz="1400"/>
              </a:p>
            </c:rich>
          </c:tx>
          <c:layout>
            <c:manualLayout>
              <c:xMode val="edge"/>
              <c:yMode val="edge"/>
              <c:x val="0.0141843971631206"/>
              <c:y val="0.358836281828408"/>
            </c:manualLayout>
          </c:layout>
          <c:overlay val="0"/>
        </c:title>
        <c:numFmt formatCode="0.000" sourceLinked="0"/>
        <c:majorTickMark val="out"/>
        <c:minorTickMark val="none"/>
        <c:tickLblPos val="nextTo"/>
        <c:crossAx val="-2131474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3263653956951"/>
          <c:y val="0.0685814037396269"/>
          <c:w val="0.300233561330162"/>
          <c:h val="0.270659210051574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Feuil1!$B$17:$B$34</c:f>
              <c:numCache>
                <c:formatCode>General</c:formatCode>
                <c:ptCount val="1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10.0</c:v>
                </c:pt>
                <c:pt idx="7">
                  <c:v>10.0</c:v>
                </c:pt>
                <c:pt idx="8">
                  <c:v>30.0</c:v>
                </c:pt>
                <c:pt idx="9">
                  <c:v>30.0</c:v>
                </c:pt>
                <c:pt idx="10">
                  <c:v>60.0</c:v>
                </c:pt>
                <c:pt idx="11">
                  <c:v>60.0</c:v>
                </c:pt>
                <c:pt idx="12">
                  <c:v>60.0</c:v>
                </c:pt>
                <c:pt idx="13">
                  <c:v>90.0</c:v>
                </c:pt>
                <c:pt idx="14">
                  <c:v>90.0</c:v>
                </c:pt>
                <c:pt idx="15">
                  <c:v>90.0</c:v>
                </c:pt>
                <c:pt idx="16">
                  <c:v>90.0</c:v>
                </c:pt>
                <c:pt idx="17">
                  <c:v>120.0</c:v>
                </c:pt>
              </c:numCache>
            </c:numRef>
          </c:xVal>
          <c:yVal>
            <c:numRef>
              <c:f>Feuil1!$Q$17:$Q$34</c:f>
              <c:numCache>
                <c:formatCode>0</c:formatCode>
                <c:ptCount val="18"/>
                <c:pt idx="0">
                  <c:v>11.52737752161383</c:v>
                </c:pt>
                <c:pt idx="1">
                  <c:v>14.40922190201729</c:v>
                </c:pt>
                <c:pt idx="2">
                  <c:v>14.40922190201729</c:v>
                </c:pt>
                <c:pt idx="3">
                  <c:v>36.31123919308358</c:v>
                </c:pt>
                <c:pt idx="5">
                  <c:v>39.19308357348702</c:v>
                </c:pt>
                <c:pt idx="6">
                  <c:v>100.2881844380404</c:v>
                </c:pt>
                <c:pt idx="7">
                  <c:v>71.46974063400577</c:v>
                </c:pt>
                <c:pt idx="8">
                  <c:v>162.536023054755</c:v>
                </c:pt>
                <c:pt idx="9">
                  <c:v>102.0172910662824</c:v>
                </c:pt>
                <c:pt idx="10">
                  <c:v>152.1613832853026</c:v>
                </c:pt>
                <c:pt idx="11">
                  <c:v>152.1613832853026</c:v>
                </c:pt>
                <c:pt idx="12">
                  <c:v>141.7867435158502</c:v>
                </c:pt>
                <c:pt idx="13">
                  <c:v>155.043227665706</c:v>
                </c:pt>
                <c:pt idx="14">
                  <c:v>155.043227665706</c:v>
                </c:pt>
                <c:pt idx="15">
                  <c:v>156.7723342939481</c:v>
                </c:pt>
                <c:pt idx="16">
                  <c:v>156.7723342939481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Feuil1!$B$114:$B$128</c:f>
              <c:numCache>
                <c:formatCode>General</c:formatCode>
                <c:ptCount val="15"/>
                <c:pt idx="0">
                  <c:v>1.0</c:v>
                </c:pt>
                <c:pt idx="2">
                  <c:v>1.0</c:v>
                </c:pt>
                <c:pt idx="3">
                  <c:v>3.0</c:v>
                </c:pt>
                <c:pt idx="4">
                  <c:v>3.0</c:v>
                </c:pt>
                <c:pt idx="6">
                  <c:v>10.0</c:v>
                </c:pt>
                <c:pt idx="8">
                  <c:v>30.0</c:v>
                </c:pt>
                <c:pt idx="10">
                  <c:v>60.0</c:v>
                </c:pt>
                <c:pt idx="11">
                  <c:v>60.0</c:v>
                </c:pt>
                <c:pt idx="13">
                  <c:v>90.0</c:v>
                </c:pt>
                <c:pt idx="14">
                  <c:v>90.0</c:v>
                </c:pt>
              </c:numCache>
            </c:numRef>
          </c:xVal>
          <c:yVal>
            <c:numRef>
              <c:f>Feuil1!$G$114:$G$128</c:f>
              <c:numCache>
                <c:formatCode>General</c:formatCode>
                <c:ptCount val="15"/>
                <c:pt idx="0" formatCode="0">
                  <c:v>11.52737752161383</c:v>
                </c:pt>
                <c:pt idx="3" formatCode="0">
                  <c:v>36.31123919308358</c:v>
                </c:pt>
                <c:pt idx="6" formatCode="0">
                  <c:v>100.2881844380404</c:v>
                </c:pt>
                <c:pt idx="8" formatCode="0">
                  <c:v>162.536023054755</c:v>
                </c:pt>
                <c:pt idx="10" formatCode="0">
                  <c:v>152.1613832853026</c:v>
                </c:pt>
                <c:pt idx="11" formatCode="0">
                  <c:v>152.1613832853026</c:v>
                </c:pt>
                <c:pt idx="13" formatCode="0">
                  <c:v>155.043227665706</c:v>
                </c:pt>
                <c:pt idx="14" formatCode="0">
                  <c:v>155.043227665706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505416"/>
        <c:axId val="-2131509208"/>
      </c:scatterChart>
      <c:valAx>
        <c:axId val="-2131505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1509208"/>
        <c:crosses val="autoZero"/>
        <c:crossBetween val="midCat"/>
      </c:valAx>
      <c:valAx>
        <c:axId val="-2131509208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-2131505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774700</xdr:colOff>
      <xdr:row>14</xdr:row>
      <xdr:rowOff>12700</xdr:rowOff>
    </xdr:from>
    <xdr:to>
      <xdr:col>34</xdr:col>
      <xdr:colOff>63500</xdr:colOff>
      <xdr:row>42</xdr:row>
      <xdr:rowOff>63500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546100</xdr:colOff>
      <xdr:row>21</xdr:row>
      <xdr:rowOff>139700</xdr:rowOff>
    </xdr:from>
    <xdr:to>
      <xdr:col>29</xdr:col>
      <xdr:colOff>228600</xdr:colOff>
      <xdr:row>24</xdr:row>
      <xdr:rowOff>25400</xdr:rowOff>
    </xdr:to>
    <xdr:sp macro="" textlink="">
      <xdr:nvSpPr>
        <xdr:cNvPr id="3" name="ZoneTexte 2"/>
        <xdr:cNvSpPr txBox="1"/>
      </xdr:nvSpPr>
      <xdr:spPr>
        <a:xfrm>
          <a:off x="23837900" y="3949700"/>
          <a:ext cx="13335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rgbClr val="FF0000"/>
              </a:solidFill>
            </a:rPr>
            <a:t>Juin 2017</a:t>
          </a:r>
        </a:p>
        <a:p>
          <a:r>
            <a:rPr lang="fr-FR" sz="1100">
              <a:solidFill>
                <a:schemeClr val="tx2">
                  <a:lumMod val="60000"/>
                  <a:lumOff val="40000"/>
                </a:schemeClr>
              </a:solidFill>
            </a:rPr>
            <a:t>Mars 2017</a:t>
          </a:r>
        </a:p>
      </xdr:txBody>
    </xdr:sp>
    <xdr:clientData/>
  </xdr:twoCellAnchor>
  <xdr:twoCellAnchor>
    <xdr:from>
      <xdr:col>23</xdr:col>
      <xdr:colOff>673100</xdr:colOff>
      <xdr:row>43</xdr:row>
      <xdr:rowOff>165100</xdr:rowOff>
    </xdr:from>
    <xdr:to>
      <xdr:col>33</xdr:col>
      <xdr:colOff>419100</xdr:colOff>
      <xdr:row>70</xdr:row>
      <xdr:rowOff>25400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215900</xdr:colOff>
      <xdr:row>53</xdr:row>
      <xdr:rowOff>63500</xdr:rowOff>
    </xdr:from>
    <xdr:to>
      <xdr:col>6</xdr:col>
      <xdr:colOff>419100</xdr:colOff>
      <xdr:row>74</xdr:row>
      <xdr:rowOff>152400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660400</xdr:colOff>
      <xdr:row>53</xdr:row>
      <xdr:rowOff>165100</xdr:rowOff>
    </xdr:from>
    <xdr:to>
      <xdr:col>19</xdr:col>
      <xdr:colOff>342900</xdr:colOff>
      <xdr:row>82</xdr:row>
      <xdr:rowOff>88900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558800</xdr:colOff>
      <xdr:row>78</xdr:row>
      <xdr:rowOff>88900</xdr:rowOff>
    </xdr:from>
    <xdr:to>
      <xdr:col>9</xdr:col>
      <xdr:colOff>596900</xdr:colOff>
      <xdr:row>103</xdr:row>
      <xdr:rowOff>38100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1104900</xdr:colOff>
      <xdr:row>85</xdr:row>
      <xdr:rowOff>88900</xdr:rowOff>
    </xdr:from>
    <xdr:to>
      <xdr:col>20</xdr:col>
      <xdr:colOff>139700</xdr:colOff>
      <xdr:row>105</xdr:row>
      <xdr:rowOff>165100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0.74573</cdr:x>
      <cdr:y>0.64935</cdr:y>
    </cdr:from>
    <cdr:to>
      <cdr:x>0.97009</cdr:x>
      <cdr:y>0.76623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4432300" y="2540000"/>
          <a:ext cx="1333500" cy="4572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>
              <a:solidFill>
                <a:srgbClr val="FF0000"/>
              </a:solidFill>
            </a:rPr>
            <a:t>Juin 2017</a:t>
          </a:r>
        </a:p>
        <a:p xmlns:a="http://schemas.openxmlformats.org/drawingml/2006/main">
          <a:r>
            <a:rPr lang="fr-FR" sz="1100">
              <a:solidFill>
                <a:schemeClr val="tx2">
                  <a:lumMod val="60000"/>
                  <a:lumOff val="40000"/>
                </a:schemeClr>
              </a:solidFill>
            </a:rPr>
            <a:t>Mars 2017</a:t>
          </a:r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9"/>
  <sheetViews>
    <sheetView tabSelected="1" topLeftCell="A116" workbookViewId="0">
      <selection activeCell="B134" sqref="B134:K149"/>
    </sheetView>
  </sheetViews>
  <sheetFormatPr baseColWidth="10" defaultRowHeight="15" x14ac:dyDescent="0"/>
  <cols>
    <col min="3" max="3" width="20" customWidth="1"/>
    <col min="4" max="4" width="22.1640625" customWidth="1"/>
    <col min="5" max="5" width="19.33203125" customWidth="1"/>
    <col min="8" max="8" width="14.33203125" customWidth="1"/>
    <col min="12" max="12" width="15.6640625" customWidth="1"/>
    <col min="13" max="13" width="13.83203125" customWidth="1"/>
    <col min="14" max="14" width="18.1640625" customWidth="1"/>
    <col min="18" max="18" width="14.83203125" customWidth="1"/>
    <col min="19" max="19" width="9.5" customWidth="1"/>
    <col min="20" max="20" width="10.5" customWidth="1"/>
    <col min="21" max="21" width="9.33203125" customWidth="1"/>
  </cols>
  <sheetData>
    <row r="1" spans="1:21">
      <c r="A1" s="19"/>
      <c r="B1" s="18">
        <v>42795</v>
      </c>
      <c r="G1" t="s">
        <v>22</v>
      </c>
      <c r="M1" s="19"/>
      <c r="N1" s="18">
        <v>42887</v>
      </c>
    </row>
    <row r="2" spans="1:21">
      <c r="B2" t="s">
        <v>18</v>
      </c>
      <c r="M2" t="s">
        <v>30</v>
      </c>
    </row>
    <row r="3" spans="1:21">
      <c r="B3" t="s">
        <v>83</v>
      </c>
      <c r="M3" t="s">
        <v>31</v>
      </c>
    </row>
    <row r="4" spans="1:21">
      <c r="B4" t="s">
        <v>19</v>
      </c>
      <c r="M4" t="s">
        <v>32</v>
      </c>
    </row>
    <row r="5" spans="1:21">
      <c r="B5" t="s">
        <v>20</v>
      </c>
      <c r="D5" s="1"/>
      <c r="E5" s="1"/>
      <c r="F5" s="1"/>
      <c r="I5" s="1"/>
      <c r="M5" t="s">
        <v>33</v>
      </c>
    </row>
    <row r="6" spans="1:21">
      <c r="D6" s="1"/>
      <c r="E6" s="1"/>
      <c r="F6" s="1"/>
      <c r="I6" s="1"/>
      <c r="M6" t="s">
        <v>34</v>
      </c>
    </row>
    <row r="7" spans="1:21">
      <c r="B7" s="32" t="s">
        <v>47</v>
      </c>
      <c r="D7" s="1"/>
      <c r="E7" s="1"/>
      <c r="F7" s="1"/>
      <c r="I7" s="1"/>
      <c r="M7" s="32" t="s">
        <v>47</v>
      </c>
    </row>
    <row r="8" spans="1:21">
      <c r="B8" s="32" t="s">
        <v>84</v>
      </c>
      <c r="C8" s="36"/>
      <c r="D8" s="1"/>
      <c r="E8" s="1"/>
      <c r="F8" s="1"/>
      <c r="I8" s="1"/>
      <c r="M8" s="32" t="s">
        <v>54</v>
      </c>
    </row>
    <row r="9" spans="1:21">
      <c r="D9" s="1"/>
      <c r="E9" s="1"/>
      <c r="F9" s="1"/>
      <c r="I9" s="1"/>
    </row>
    <row r="10" spans="1:21">
      <c r="D10" s="6"/>
      <c r="E10" s="8" t="s">
        <v>36</v>
      </c>
      <c r="F10" s="8" t="s">
        <v>0</v>
      </c>
      <c r="G10" s="8" t="s">
        <v>0</v>
      </c>
      <c r="H10" s="8"/>
      <c r="I10" s="8"/>
      <c r="J10" s="8"/>
      <c r="K10" s="20"/>
      <c r="M10" s="27"/>
      <c r="N10" s="27"/>
      <c r="O10" s="8" t="s">
        <v>36</v>
      </c>
      <c r="P10" s="8" t="s">
        <v>0</v>
      </c>
      <c r="Q10" s="8" t="s">
        <v>0</v>
      </c>
      <c r="R10" s="8"/>
      <c r="S10" s="8"/>
      <c r="T10" s="8"/>
      <c r="U10" s="20"/>
    </row>
    <row r="11" spans="1:21">
      <c r="D11" s="6"/>
      <c r="E11" s="8" t="s">
        <v>37</v>
      </c>
      <c r="F11" s="8" t="s">
        <v>1</v>
      </c>
      <c r="G11" s="8" t="s">
        <v>2</v>
      </c>
      <c r="H11" s="8" t="s">
        <v>65</v>
      </c>
      <c r="I11" s="8" t="s">
        <v>3</v>
      </c>
      <c r="J11" s="8" t="s">
        <v>21</v>
      </c>
      <c r="K11" s="8" t="s">
        <v>23</v>
      </c>
      <c r="M11" s="30" t="s">
        <v>35</v>
      </c>
      <c r="N11" s="28"/>
      <c r="O11" s="8" t="s">
        <v>37</v>
      </c>
      <c r="P11" s="8" t="s">
        <v>1</v>
      </c>
      <c r="Q11" s="8" t="s">
        <v>2</v>
      </c>
      <c r="R11" s="8" t="s">
        <v>65</v>
      </c>
      <c r="S11" s="8" t="s">
        <v>3</v>
      </c>
      <c r="T11" s="8" t="s">
        <v>21</v>
      </c>
      <c r="U11" s="8" t="s">
        <v>23</v>
      </c>
    </row>
    <row r="12" spans="1:21">
      <c r="D12" s="6"/>
      <c r="E12" s="29" t="s">
        <v>4</v>
      </c>
      <c r="F12" s="8"/>
      <c r="G12" s="8"/>
      <c r="H12" s="8"/>
      <c r="I12" s="8" t="s">
        <v>5</v>
      </c>
      <c r="J12" s="8"/>
      <c r="K12" s="20"/>
      <c r="M12" s="27"/>
      <c r="N12" s="27"/>
      <c r="O12" s="29" t="s">
        <v>4</v>
      </c>
      <c r="P12" s="8"/>
      <c r="Q12" s="8"/>
      <c r="R12" s="8"/>
      <c r="S12" s="8" t="s">
        <v>5</v>
      </c>
      <c r="T12" s="8"/>
      <c r="U12" s="20"/>
    </row>
    <row r="13" spans="1:21" s="26" customFormat="1">
      <c r="D13" s="25"/>
      <c r="E13"/>
      <c r="F13" s="25"/>
      <c r="G13" s="25"/>
      <c r="H13" s="25"/>
      <c r="I13" s="25"/>
      <c r="J13" s="25"/>
      <c r="O13"/>
      <c r="P13" s="25"/>
      <c r="Q13" s="25"/>
      <c r="R13" s="25"/>
      <c r="S13" s="25"/>
      <c r="T13" s="25"/>
    </row>
    <row r="14" spans="1:21">
      <c r="D14" s="9" t="s">
        <v>6</v>
      </c>
      <c r="E14" s="1"/>
      <c r="F14" s="1"/>
      <c r="G14" s="1"/>
      <c r="H14" s="1"/>
      <c r="I14" s="2">
        <v>14.5738</v>
      </c>
      <c r="J14" s="3">
        <v>6.8498397000000003E-2</v>
      </c>
      <c r="M14" s="27"/>
      <c r="N14" s="9" t="s">
        <v>6</v>
      </c>
      <c r="S14">
        <v>15.35</v>
      </c>
      <c r="T14">
        <v>2.7E-2</v>
      </c>
    </row>
    <row r="15" spans="1:21">
      <c r="D15" s="9" t="s">
        <v>7</v>
      </c>
      <c r="E15" s="1"/>
      <c r="F15" s="1"/>
      <c r="G15" s="1"/>
      <c r="H15" s="1"/>
      <c r="I15" s="2">
        <v>14.672755</v>
      </c>
      <c r="J15" s="3">
        <v>9.8443262000000004E-2</v>
      </c>
      <c r="N15" t="s">
        <v>63</v>
      </c>
      <c r="S15">
        <v>15.34</v>
      </c>
      <c r="T15">
        <v>2.7E-2</v>
      </c>
    </row>
    <row r="16" spans="1:21">
      <c r="D16" s="34"/>
      <c r="E16" s="1"/>
      <c r="F16" s="1"/>
      <c r="G16" s="1"/>
      <c r="H16" s="1"/>
      <c r="I16" s="2"/>
      <c r="J16" s="3"/>
    </row>
    <row r="17" spans="2:39">
      <c r="B17">
        <v>1</v>
      </c>
      <c r="C17" s="24" t="s">
        <v>25</v>
      </c>
      <c r="D17" s="9"/>
      <c r="E17" s="1"/>
      <c r="F17" s="1"/>
      <c r="G17" s="41"/>
      <c r="H17" s="41"/>
      <c r="I17" s="2"/>
      <c r="J17" s="3"/>
      <c r="K17" s="43"/>
      <c r="L17" s="58">
        <f>R17</f>
        <v>1.1527377521613834E-2</v>
      </c>
      <c r="M17" s="24" t="s">
        <v>67</v>
      </c>
      <c r="N17" s="35">
        <v>1</v>
      </c>
      <c r="O17">
        <v>20</v>
      </c>
      <c r="P17" s="4">
        <f>O17/0.25</f>
        <v>80</v>
      </c>
      <c r="Q17" s="38">
        <f>P17*0.000000001/6.94*1000000*1000</f>
        <v>11.527377521613834</v>
      </c>
      <c r="R17" s="47">
        <f>Q17*0.001/B17</f>
        <v>1.1527377521613834E-2</v>
      </c>
      <c r="S17" s="48">
        <v>3.12</v>
      </c>
      <c r="T17" s="48"/>
      <c r="U17" s="43">
        <f>S17-$S$14</f>
        <v>-12.23</v>
      </c>
    </row>
    <row r="18" spans="2:39">
      <c r="B18">
        <v>1</v>
      </c>
      <c r="C18" s="24" t="s">
        <v>25</v>
      </c>
      <c r="D18" s="10"/>
      <c r="E18" s="1"/>
      <c r="F18" s="1"/>
      <c r="G18" s="41"/>
      <c r="H18" s="41"/>
      <c r="I18" s="1"/>
      <c r="J18" s="1"/>
      <c r="K18" s="43"/>
      <c r="L18" s="58">
        <f t="shared" ref="L18:L33" si="0">R18</f>
        <v>1.4409221902017292E-2</v>
      </c>
      <c r="M18" s="24" t="s">
        <v>68</v>
      </c>
      <c r="N18" s="35">
        <v>2</v>
      </c>
      <c r="O18">
        <v>25</v>
      </c>
      <c r="P18" s="4">
        <f t="shared" ref="P18:P30" si="1">O18/0.25</f>
        <v>100</v>
      </c>
      <c r="Q18" s="38">
        <f t="shared" ref="Q18:Q30" si="2">P18*0.000000001/6.94*1000000*1000</f>
        <v>14.409221902017292</v>
      </c>
      <c r="R18" s="47">
        <f>Q18*0.001/B18</f>
        <v>1.4409221902017292E-2</v>
      </c>
      <c r="S18" s="48">
        <v>2.78</v>
      </c>
      <c r="T18" s="48"/>
      <c r="U18" s="56">
        <f>S18-$S$14</f>
        <v>-12.57</v>
      </c>
    </row>
    <row r="19" spans="2:39">
      <c r="B19">
        <v>1</v>
      </c>
      <c r="C19" s="24" t="s">
        <v>25</v>
      </c>
      <c r="D19" s="10"/>
      <c r="E19" s="1"/>
      <c r="F19" s="1"/>
      <c r="G19" s="41"/>
      <c r="H19" s="41"/>
      <c r="I19" s="1"/>
      <c r="J19" s="1"/>
      <c r="K19" s="43"/>
      <c r="L19" s="58">
        <f t="shared" si="0"/>
        <v>1.4409221902017292E-2</v>
      </c>
      <c r="M19" s="24"/>
      <c r="N19" s="35" t="s">
        <v>63</v>
      </c>
      <c r="O19">
        <v>25</v>
      </c>
      <c r="P19" s="4">
        <f t="shared" ref="P19" si="3">O19/0.25</f>
        <v>100</v>
      </c>
      <c r="Q19" s="38">
        <f t="shared" ref="Q19" si="4">P19*0.000000001/6.94*1000000*1000</f>
        <v>14.409221902017292</v>
      </c>
      <c r="R19" s="47">
        <f t="shared" ref="R19" si="5">Q19*0.001/B19</f>
        <v>1.4409221902017292E-2</v>
      </c>
      <c r="S19" s="49">
        <v>2.7500632</v>
      </c>
      <c r="T19" s="50">
        <v>2.1013154999999999E-2</v>
      </c>
      <c r="U19" s="56">
        <f t="shared" ref="U19:U30" si="6">S19-$S$14</f>
        <v>-12.5999368</v>
      </c>
    </row>
    <row r="20" spans="2:39">
      <c r="B20">
        <v>3</v>
      </c>
      <c r="C20" s="24" t="s">
        <v>24</v>
      </c>
      <c r="D20" s="11" t="s">
        <v>48</v>
      </c>
      <c r="E20" s="57">
        <v>8.8000000000000007</v>
      </c>
      <c r="F20" s="4">
        <f>E20/0.25</f>
        <v>35.200000000000003</v>
      </c>
      <c r="G20" s="42">
        <f>F20*0.000000001/6.94*1000000*1000</f>
        <v>5.0720461095100866</v>
      </c>
      <c r="H20" s="47">
        <f>G20*0.001/B20</f>
        <v>1.6906820365033624E-3</v>
      </c>
      <c r="I20" s="2">
        <v>5.8018121999999996</v>
      </c>
      <c r="J20" s="3">
        <v>6.5687526999999996E-2</v>
      </c>
      <c r="K20" s="44">
        <f>I20-$I$14</f>
        <v>-8.7719878000000016</v>
      </c>
      <c r="L20" s="58">
        <f t="shared" si="0"/>
        <v>1.2103746397694527E-2</v>
      </c>
      <c r="M20" s="24" t="s">
        <v>69</v>
      </c>
      <c r="N20" s="35">
        <v>3</v>
      </c>
      <c r="O20">
        <v>63</v>
      </c>
      <c r="P20" s="4">
        <f t="shared" si="1"/>
        <v>252</v>
      </c>
      <c r="Q20" s="38">
        <f t="shared" si="2"/>
        <v>36.31123919308358</v>
      </c>
      <c r="R20" s="47">
        <f t="shared" ref="R20:R30" si="7">Q20*0.001/B20</f>
        <v>1.2103746397694527E-2</v>
      </c>
      <c r="S20" s="48">
        <v>2.89</v>
      </c>
      <c r="T20" s="48"/>
      <c r="U20" s="43">
        <f>S20-$S$14</f>
        <v>-12.459999999999999</v>
      </c>
    </row>
    <row r="21" spans="2:39">
      <c r="B21">
        <v>3</v>
      </c>
      <c r="C21" s="24"/>
      <c r="D21" s="10" t="s">
        <v>8</v>
      </c>
      <c r="E21" s="5"/>
      <c r="F21" s="4"/>
      <c r="G21" s="41"/>
      <c r="H21" s="41"/>
      <c r="I21" s="2">
        <v>5.8713394000000001</v>
      </c>
      <c r="J21" s="3">
        <v>6.9099764999999994E-2</v>
      </c>
      <c r="K21" s="44">
        <f t="shared" ref="K21:K48" si="8">I21-$I$14</f>
        <v>-8.7024606000000002</v>
      </c>
      <c r="L21" s="58"/>
      <c r="M21" s="24"/>
      <c r="N21" s="35"/>
      <c r="P21" s="4"/>
      <c r="Q21" s="38"/>
      <c r="R21" s="47"/>
      <c r="S21" s="48"/>
      <c r="T21" s="48"/>
      <c r="U21" s="43"/>
    </row>
    <row r="22" spans="2:39">
      <c r="B22">
        <v>3</v>
      </c>
      <c r="C22" s="24" t="s">
        <v>24</v>
      </c>
      <c r="D22" s="10"/>
      <c r="E22" s="5"/>
      <c r="F22" s="4"/>
      <c r="G22" s="41"/>
      <c r="H22" s="41"/>
      <c r="I22" s="2"/>
      <c r="J22" s="3"/>
      <c r="K22" s="44"/>
      <c r="L22" s="58">
        <f t="shared" si="0"/>
        <v>1.3064361191162341E-2</v>
      </c>
      <c r="M22" s="24" t="s">
        <v>70</v>
      </c>
      <c r="N22" s="35">
        <v>4</v>
      </c>
      <c r="O22">
        <v>68</v>
      </c>
      <c r="P22" s="4">
        <f t="shared" si="1"/>
        <v>272</v>
      </c>
      <c r="Q22" s="38">
        <f t="shared" si="2"/>
        <v>39.193083573487023</v>
      </c>
      <c r="R22" s="47">
        <f t="shared" si="7"/>
        <v>1.3064361191162341E-2</v>
      </c>
      <c r="S22" s="48">
        <v>2.8</v>
      </c>
      <c r="T22" s="48"/>
      <c r="U22" s="43">
        <f t="shared" si="6"/>
        <v>-12.55</v>
      </c>
    </row>
    <row r="23" spans="2:39">
      <c r="B23">
        <v>10</v>
      </c>
      <c r="C23" s="24" t="s">
        <v>26</v>
      </c>
      <c r="D23" s="11" t="s">
        <v>49</v>
      </c>
      <c r="E23" s="7">
        <v>44</v>
      </c>
      <c r="F23" s="4">
        <f t="shared" ref="F23:F30" si="9">E23/0.25</f>
        <v>176</v>
      </c>
      <c r="G23" s="42">
        <f t="shared" ref="G23:G27" si="10">F23*0.000000001/6.94*1000000*1000</f>
        <v>25.360230547550433</v>
      </c>
      <c r="H23" s="47">
        <f>G23*0.001/B23</f>
        <v>2.5360230547550435E-3</v>
      </c>
      <c r="I23" s="2">
        <v>1.3822563000000001</v>
      </c>
      <c r="J23" s="3">
        <v>9.1192911000000001E-2</v>
      </c>
      <c r="K23" s="44">
        <f t="shared" si="8"/>
        <v>-13.1915437</v>
      </c>
      <c r="L23" s="58">
        <f t="shared" si="0"/>
        <v>1.0028818443804035E-2</v>
      </c>
      <c r="M23" s="24" t="s">
        <v>71</v>
      </c>
      <c r="N23" s="35">
        <v>5</v>
      </c>
      <c r="O23">
        <v>174</v>
      </c>
      <c r="P23" s="4">
        <f t="shared" si="1"/>
        <v>696</v>
      </c>
      <c r="Q23" s="38">
        <f t="shared" si="2"/>
        <v>100.28818443804036</v>
      </c>
      <c r="R23" s="47">
        <f t="shared" si="7"/>
        <v>1.0028818443804035E-2</v>
      </c>
      <c r="S23" s="48">
        <v>1.8</v>
      </c>
      <c r="T23" s="48"/>
      <c r="U23" s="43">
        <f>S23-$S$14</f>
        <v>-13.549999999999999</v>
      </c>
    </row>
    <row r="24" spans="2:39">
      <c r="B24">
        <v>10</v>
      </c>
      <c r="C24" s="24" t="s">
        <v>26</v>
      </c>
      <c r="D24" s="11"/>
      <c r="E24" s="7"/>
      <c r="F24" s="4"/>
      <c r="G24" s="42"/>
      <c r="H24" s="42"/>
      <c r="I24" s="2"/>
      <c r="J24" s="3"/>
      <c r="K24" s="44"/>
      <c r="L24" s="58">
        <f t="shared" si="0"/>
        <v>7.1469740634005786E-3</v>
      </c>
      <c r="M24" s="24" t="s">
        <v>72</v>
      </c>
      <c r="N24" s="35">
        <v>6</v>
      </c>
      <c r="O24">
        <v>124</v>
      </c>
      <c r="P24" s="4">
        <f t="shared" si="1"/>
        <v>496</v>
      </c>
      <c r="Q24" s="38">
        <f t="shared" si="2"/>
        <v>71.469740634005774</v>
      </c>
      <c r="R24" s="47">
        <f t="shared" si="7"/>
        <v>7.1469740634005786E-3</v>
      </c>
      <c r="S24" s="48">
        <v>2.12</v>
      </c>
      <c r="T24" s="48"/>
      <c r="U24" s="43">
        <f t="shared" si="6"/>
        <v>-13.23</v>
      </c>
    </row>
    <row r="25" spans="2:39">
      <c r="B25">
        <v>30</v>
      </c>
      <c r="C25" s="24" t="s">
        <v>27</v>
      </c>
      <c r="D25" s="11" t="s">
        <v>50</v>
      </c>
      <c r="E25" s="7">
        <v>40</v>
      </c>
      <c r="F25" s="4">
        <f t="shared" si="9"/>
        <v>160</v>
      </c>
      <c r="G25" s="42">
        <f t="shared" si="10"/>
        <v>23.054755043227669</v>
      </c>
      <c r="H25" s="47">
        <f>G25*0.001/B25</f>
        <v>7.6849183477425563E-4</v>
      </c>
      <c r="I25" s="2">
        <v>1.6487478</v>
      </c>
      <c r="J25" s="3">
        <v>0.10976579</v>
      </c>
      <c r="K25" s="44">
        <f t="shared" si="8"/>
        <v>-12.9250522</v>
      </c>
      <c r="L25" s="58">
        <f t="shared" si="0"/>
        <v>5.4178674351585019E-3</v>
      </c>
      <c r="M25" s="24" t="s">
        <v>73</v>
      </c>
      <c r="N25" s="35">
        <v>7</v>
      </c>
      <c r="O25">
        <v>282</v>
      </c>
      <c r="P25" s="4">
        <f t="shared" si="1"/>
        <v>1128</v>
      </c>
      <c r="Q25" s="38">
        <f t="shared" si="2"/>
        <v>162.53602305475505</v>
      </c>
      <c r="R25" s="47">
        <f t="shared" si="7"/>
        <v>5.4178674351585019E-3</v>
      </c>
      <c r="S25" s="48">
        <v>1.48</v>
      </c>
      <c r="T25" s="48"/>
      <c r="U25" s="43">
        <f>S25-$S$14</f>
        <v>-13.87</v>
      </c>
    </row>
    <row r="26" spans="2:39">
      <c r="B26">
        <v>30</v>
      </c>
      <c r="C26" s="24" t="s">
        <v>27</v>
      </c>
      <c r="D26" s="11"/>
      <c r="E26" s="7"/>
      <c r="F26" s="4"/>
      <c r="G26" s="42"/>
      <c r="H26" s="42"/>
      <c r="I26" s="2"/>
      <c r="J26" s="3"/>
      <c r="K26" s="44"/>
      <c r="L26" s="58">
        <f t="shared" si="0"/>
        <v>3.4005763688760809E-3</v>
      </c>
      <c r="M26" s="24" t="s">
        <v>74</v>
      </c>
      <c r="N26" s="35">
        <v>8</v>
      </c>
      <c r="O26">
        <v>177</v>
      </c>
      <c r="P26" s="4">
        <f t="shared" si="1"/>
        <v>708</v>
      </c>
      <c r="Q26" s="38">
        <f t="shared" si="2"/>
        <v>102.01729106628243</v>
      </c>
      <c r="R26" s="47">
        <f t="shared" si="7"/>
        <v>3.4005763688760809E-3</v>
      </c>
      <c r="S26" s="48">
        <v>1.71</v>
      </c>
      <c r="T26" s="48"/>
      <c r="U26" s="43">
        <f t="shared" si="6"/>
        <v>-13.64</v>
      </c>
    </row>
    <row r="27" spans="2:39">
      <c r="B27">
        <v>60</v>
      </c>
      <c r="C27" s="24" t="s">
        <v>28</v>
      </c>
      <c r="D27" s="11" t="s">
        <v>51</v>
      </c>
      <c r="E27" s="7">
        <v>41</v>
      </c>
      <c r="F27" s="4">
        <f t="shared" si="9"/>
        <v>164</v>
      </c>
      <c r="G27" s="42">
        <f t="shared" si="10"/>
        <v>23.631123919308358</v>
      </c>
      <c r="H27" s="47">
        <f>G27*0.001/B27</f>
        <v>3.93852065321806E-4</v>
      </c>
      <c r="I27" s="2">
        <v>1.7462112999999999</v>
      </c>
      <c r="J27" s="3">
        <v>5.3995812999999997E-2</v>
      </c>
      <c r="K27" s="44">
        <f t="shared" si="8"/>
        <v>-12.8275887</v>
      </c>
      <c r="L27" s="58">
        <f t="shared" si="0"/>
        <v>2.5360230547550435E-3</v>
      </c>
      <c r="M27" s="24" t="s">
        <v>75</v>
      </c>
      <c r="N27" s="35">
        <v>9</v>
      </c>
      <c r="O27">
        <v>264</v>
      </c>
      <c r="P27" s="4">
        <f t="shared" si="1"/>
        <v>1056</v>
      </c>
      <c r="Q27" s="38">
        <f t="shared" si="2"/>
        <v>152.16138328530261</v>
      </c>
      <c r="R27" s="47">
        <f t="shared" si="7"/>
        <v>2.5360230547550435E-3</v>
      </c>
      <c r="S27" s="48">
        <v>1.17</v>
      </c>
      <c r="T27" s="48"/>
      <c r="U27" s="43">
        <f t="shared" si="6"/>
        <v>-14.18</v>
      </c>
    </row>
    <row r="28" spans="2:39">
      <c r="B28">
        <v>60</v>
      </c>
      <c r="C28" s="24"/>
      <c r="D28" s="11"/>
      <c r="E28" s="7"/>
      <c r="F28" s="4"/>
      <c r="G28" s="42"/>
      <c r="H28" s="47"/>
      <c r="I28" s="2"/>
      <c r="J28" s="3"/>
      <c r="K28" s="44"/>
      <c r="L28" s="58">
        <f t="shared" si="0"/>
        <v>2.5360230547550435E-3</v>
      </c>
      <c r="M28" s="24"/>
      <c r="N28" s="35" t="s">
        <v>63</v>
      </c>
      <c r="O28">
        <v>264</v>
      </c>
      <c r="P28" s="4">
        <f t="shared" ref="P28" si="11">O28/0.25</f>
        <v>1056</v>
      </c>
      <c r="Q28" s="38">
        <f t="shared" ref="Q28" si="12">P28*0.000000001/6.94*1000000*1000</f>
        <v>152.16138328530261</v>
      </c>
      <c r="R28" s="47">
        <f t="shared" ref="R28" si="13">Q28*0.001/B28</f>
        <v>2.5360230547550435E-3</v>
      </c>
      <c r="S28" s="49">
        <v>1.3360262999999999</v>
      </c>
      <c r="T28" s="50">
        <v>2.0367962E-2</v>
      </c>
      <c r="U28" s="56">
        <f>S28-$S$14</f>
        <v>-14.013973699999999</v>
      </c>
    </row>
    <row r="29" spans="2:39">
      <c r="B29">
        <v>60</v>
      </c>
      <c r="C29" s="24" t="s">
        <v>28</v>
      </c>
      <c r="D29" s="11"/>
      <c r="E29" s="7"/>
      <c r="F29" s="4"/>
      <c r="G29" s="42"/>
      <c r="H29" s="42"/>
      <c r="I29" s="2"/>
      <c r="J29" s="3"/>
      <c r="K29" s="44"/>
      <c r="L29" s="58">
        <f t="shared" si="0"/>
        <v>2.363112391930836E-3</v>
      </c>
      <c r="M29" s="24" t="s">
        <v>76</v>
      </c>
      <c r="N29" s="35">
        <v>10</v>
      </c>
      <c r="O29">
        <v>246</v>
      </c>
      <c r="P29" s="4">
        <f t="shared" si="1"/>
        <v>984</v>
      </c>
      <c r="Q29" s="38">
        <f t="shared" si="2"/>
        <v>141.78674351585016</v>
      </c>
      <c r="R29" s="47">
        <f t="shared" si="7"/>
        <v>2.363112391930836E-3</v>
      </c>
      <c r="S29" s="48">
        <v>1.49</v>
      </c>
      <c r="T29" s="48"/>
      <c r="U29" s="43">
        <f t="shared" si="6"/>
        <v>-13.86</v>
      </c>
    </row>
    <row r="30" spans="2:39">
      <c r="B30">
        <v>90</v>
      </c>
      <c r="C30" s="24" t="s">
        <v>29</v>
      </c>
      <c r="D30" s="11" t="s">
        <v>52</v>
      </c>
      <c r="E30" s="15">
        <v>0.8</v>
      </c>
      <c r="F30" s="13">
        <f t="shared" si="9"/>
        <v>3.2</v>
      </c>
      <c r="G30" s="42"/>
      <c r="H30" s="42"/>
      <c r="I30" s="14"/>
      <c r="J30" s="14"/>
      <c r="K30" s="44"/>
      <c r="L30" s="58">
        <f t="shared" si="0"/>
        <v>1.7227025296189561E-3</v>
      </c>
      <c r="M30" s="24" t="s">
        <v>77</v>
      </c>
      <c r="N30" s="35">
        <v>11</v>
      </c>
      <c r="O30">
        <v>269</v>
      </c>
      <c r="P30" s="4">
        <f t="shared" si="1"/>
        <v>1076</v>
      </c>
      <c r="Q30" s="38">
        <f t="shared" si="2"/>
        <v>155.04322766570604</v>
      </c>
      <c r="R30" s="47">
        <f t="shared" si="7"/>
        <v>1.7227025296189561E-3</v>
      </c>
      <c r="S30" s="48">
        <v>0.79</v>
      </c>
      <c r="T30" s="48"/>
      <c r="U30" s="43">
        <f t="shared" si="6"/>
        <v>-14.559999999999999</v>
      </c>
    </row>
    <row r="31" spans="2:39" s="26" customFormat="1">
      <c r="B31" s="26">
        <v>90</v>
      </c>
      <c r="C31" s="52"/>
      <c r="D31" s="53"/>
      <c r="E31" s="16"/>
      <c r="F31" s="21"/>
      <c r="G31" s="22"/>
      <c r="H31" s="22"/>
      <c r="I31" s="23"/>
      <c r="J31" s="23"/>
      <c r="K31" s="22"/>
      <c r="L31" s="58">
        <f t="shared" si="0"/>
        <v>1.7227025296189561E-3</v>
      </c>
      <c r="M31" s="52" t="s">
        <v>63</v>
      </c>
      <c r="N31" s="51"/>
      <c r="O31">
        <v>269</v>
      </c>
      <c r="P31" s="4">
        <f t="shared" ref="P31" si="14">O31/0.25</f>
        <v>1076</v>
      </c>
      <c r="Q31" s="38">
        <f t="shared" ref="Q31" si="15">P31*0.000000001/6.94*1000000*1000</f>
        <v>155.04322766570604</v>
      </c>
      <c r="R31" s="47">
        <f t="shared" ref="R31" si="16">Q31*0.001/B31</f>
        <v>1.7227025296189561E-3</v>
      </c>
      <c r="S31" s="54">
        <v>1.2969666</v>
      </c>
      <c r="T31" s="55">
        <v>3.0558908999999999E-2</v>
      </c>
      <c r="U31" s="56">
        <f>S31-$S$14</f>
        <v>-14.0530334</v>
      </c>
    </row>
    <row r="32" spans="2:39">
      <c r="B32">
        <v>90</v>
      </c>
      <c r="C32" s="24" t="s">
        <v>29</v>
      </c>
      <c r="D32" s="11"/>
      <c r="E32" s="16"/>
      <c r="F32" s="21"/>
      <c r="G32" s="42"/>
      <c r="H32" s="42"/>
      <c r="I32" s="23"/>
      <c r="J32" s="23"/>
      <c r="K32" s="44"/>
      <c r="L32" s="58">
        <f t="shared" si="0"/>
        <v>1.7419148254883123E-3</v>
      </c>
      <c r="M32" s="24" t="s">
        <v>78</v>
      </c>
      <c r="N32" s="35">
        <v>12</v>
      </c>
      <c r="O32">
        <v>272</v>
      </c>
      <c r="P32" s="4">
        <f>O32/0.25</f>
        <v>1088</v>
      </c>
      <c r="Q32" s="38">
        <f>P32*0.000000001/6.94*1000000*1000</f>
        <v>156.77233429394809</v>
      </c>
      <c r="R32" s="47">
        <f>Q32*0.001/B32</f>
        <v>1.7419148254883123E-3</v>
      </c>
      <c r="S32" s="48">
        <v>1.03</v>
      </c>
      <c r="T32" s="48"/>
      <c r="U32" s="43">
        <f>S32-$S$14</f>
        <v>-14.32</v>
      </c>
      <c r="AM32">
        <f>180/5</f>
        <v>36</v>
      </c>
    </row>
    <row r="33" spans="1:21">
      <c r="B33">
        <v>90</v>
      </c>
      <c r="L33" s="58">
        <f t="shared" si="0"/>
        <v>1.7419148254883123E-3</v>
      </c>
      <c r="M33" s="24"/>
      <c r="N33" s="35" t="s">
        <v>63</v>
      </c>
      <c r="O33">
        <v>272</v>
      </c>
      <c r="P33" s="4">
        <f>O33/0.25</f>
        <v>1088</v>
      </c>
      <c r="Q33" s="38">
        <f>P33*0.000000001/6.94*1000000*1000</f>
        <v>156.77233429394809</v>
      </c>
      <c r="R33" s="47">
        <f>Q33*0.001/B33</f>
        <v>1.7419148254883123E-3</v>
      </c>
      <c r="S33" s="49">
        <v>1.2535854</v>
      </c>
      <c r="T33" s="50">
        <v>2.2554448000000001E-2</v>
      </c>
      <c r="U33" s="56">
        <f>S33-$S$14</f>
        <v>-14.096414599999999</v>
      </c>
    </row>
    <row r="34" spans="1:21">
      <c r="B34">
        <v>120</v>
      </c>
      <c r="D34" s="11" t="s">
        <v>53</v>
      </c>
      <c r="E34" s="16">
        <v>39</v>
      </c>
      <c r="F34" s="4">
        <f>E34/0.25</f>
        <v>156</v>
      </c>
      <c r="G34" s="42">
        <f>F34*0.000000001/6.94*1000000*1000</f>
        <v>22.478386167146976</v>
      </c>
      <c r="H34" s="47">
        <f>G34*0.001/B34</f>
        <v>1.8731988472622479E-4</v>
      </c>
      <c r="I34" s="2">
        <v>1.6108183</v>
      </c>
      <c r="J34" s="3">
        <v>7.2143816999999999E-2</v>
      </c>
      <c r="K34" s="44">
        <f>I34-$I$14</f>
        <v>-12.9629817</v>
      </c>
    </row>
    <row r="35" spans="1:21" s="26" customFormat="1">
      <c r="D35" s="33"/>
      <c r="E35" s="22"/>
      <c r="F35" s="23"/>
      <c r="G35" s="23"/>
      <c r="H35" s="23"/>
      <c r="I35" s="23"/>
      <c r="K35" s="22"/>
      <c r="Q35" s="37"/>
      <c r="R35" s="37"/>
      <c r="S35" s="51"/>
      <c r="T35" s="51"/>
    </row>
    <row r="36" spans="1:21" s="26" customFormat="1">
      <c r="D36" s="33"/>
      <c r="E36" s="22"/>
      <c r="F36" s="23"/>
      <c r="G36" s="23"/>
      <c r="H36" s="23"/>
      <c r="I36" s="23"/>
      <c r="K36" s="22"/>
      <c r="Q36" s="37"/>
      <c r="R36" s="37"/>
      <c r="S36" s="51"/>
      <c r="T36" s="51"/>
    </row>
    <row r="37" spans="1:21">
      <c r="A37">
        <v>15</v>
      </c>
      <c r="B37">
        <v>0</v>
      </c>
      <c r="C37" s="24" t="s">
        <v>38</v>
      </c>
      <c r="D37" s="12" t="s">
        <v>9</v>
      </c>
      <c r="E37" s="17">
        <v>0.9</v>
      </c>
      <c r="F37" s="4">
        <f>E37/0.5</f>
        <v>1.8</v>
      </c>
      <c r="G37" s="42">
        <f>F37*0.000000001/6.94*1000000*1000</f>
        <v>0.25936599423631124</v>
      </c>
      <c r="H37" s="47">
        <f>G37*0.001/15</f>
        <v>1.7291066282420749E-5</v>
      </c>
      <c r="I37" s="1"/>
      <c r="J37" s="1"/>
      <c r="K37" s="44"/>
      <c r="M37" s="24" t="s">
        <v>38</v>
      </c>
      <c r="N37" s="20"/>
      <c r="Q37" s="40"/>
      <c r="R37" s="40"/>
      <c r="S37" s="48"/>
      <c r="T37" s="48"/>
      <c r="U37" s="43"/>
    </row>
    <row r="38" spans="1:21">
      <c r="A38">
        <v>15</v>
      </c>
      <c r="B38">
        <v>15</v>
      </c>
      <c r="C38" s="24" t="s">
        <v>39</v>
      </c>
      <c r="D38" s="12" t="s">
        <v>10</v>
      </c>
      <c r="E38" s="17">
        <v>76.7</v>
      </c>
      <c r="F38" s="4">
        <f t="shared" ref="F38" si="17">E38/0.5</f>
        <v>153.4</v>
      </c>
      <c r="G38" s="42">
        <f t="shared" ref="G38" si="18">F38*0.000000001/6.94*1000000*1000</f>
        <v>22.103746397694522</v>
      </c>
      <c r="H38" s="47">
        <f>G38*0.001/15</f>
        <v>1.4735830931796349E-3</v>
      </c>
      <c r="I38" s="2">
        <v>2.9093882</v>
      </c>
      <c r="J38" s="3">
        <v>9.5513274999999995E-2</v>
      </c>
      <c r="K38" s="44">
        <f t="shared" si="8"/>
        <v>-11.6644118</v>
      </c>
      <c r="M38" s="24" t="s">
        <v>79</v>
      </c>
      <c r="N38" s="35" t="s">
        <v>55</v>
      </c>
      <c r="O38">
        <v>229</v>
      </c>
      <c r="P38" s="4">
        <f>O38/0.5</f>
        <v>458</v>
      </c>
      <c r="Q38" s="38">
        <f>P38*0.000000001/6.94*1000000*1000</f>
        <v>65.994236311239206</v>
      </c>
      <c r="R38" s="47">
        <f>Q38*0.001/15</f>
        <v>4.399615754082614E-3</v>
      </c>
      <c r="S38" s="48">
        <v>1.42</v>
      </c>
      <c r="T38" s="48"/>
      <c r="U38" s="43">
        <f>S38-$S$14</f>
        <v>-13.93</v>
      </c>
    </row>
    <row r="39" spans="1:21">
      <c r="A39">
        <v>15</v>
      </c>
      <c r="B39">
        <v>15</v>
      </c>
      <c r="C39" s="24" t="s">
        <v>39</v>
      </c>
      <c r="D39" s="12"/>
      <c r="E39" s="17"/>
      <c r="F39" s="4"/>
      <c r="G39" s="42"/>
      <c r="H39" s="42"/>
      <c r="I39" s="2"/>
      <c r="J39" s="3"/>
      <c r="K39" s="44"/>
      <c r="M39" s="24" t="s">
        <v>80</v>
      </c>
      <c r="N39" s="35" t="s">
        <v>56</v>
      </c>
      <c r="O39">
        <v>233</v>
      </c>
      <c r="P39" s="4">
        <f t="shared" ref="P39:P43" si="19">O39/0.5</f>
        <v>466</v>
      </c>
      <c r="Q39" s="38">
        <f t="shared" ref="Q39:Q43" si="20">P39*0.000000001/6.94*1000000*1000</f>
        <v>67.146974063400577</v>
      </c>
      <c r="R39" s="47">
        <f t="shared" ref="R39:R43" si="21">Q39*0.001/15</f>
        <v>4.4764649375600386E-3</v>
      </c>
      <c r="S39" s="48">
        <v>1.73</v>
      </c>
      <c r="T39" s="48"/>
      <c r="U39" s="43">
        <f t="shared" ref="U39:U50" si="22">S39-$S$14</f>
        <v>-13.62</v>
      </c>
    </row>
    <row r="40" spans="1:21">
      <c r="B40">
        <v>15</v>
      </c>
      <c r="C40" s="24"/>
      <c r="D40" s="12"/>
      <c r="E40" s="17"/>
      <c r="F40" s="4"/>
      <c r="G40" s="42"/>
      <c r="H40" s="42"/>
      <c r="I40" s="2"/>
      <c r="J40" s="3"/>
      <c r="K40" s="44"/>
      <c r="M40" s="24"/>
      <c r="N40" s="35" t="s">
        <v>63</v>
      </c>
      <c r="O40">
        <v>233</v>
      </c>
      <c r="P40" s="4">
        <f t="shared" ref="P40" si="23">O40/0.5</f>
        <v>466</v>
      </c>
      <c r="Q40" s="38">
        <f t="shared" ref="Q40" si="24">P40*0.000000001/6.94*1000000*1000</f>
        <v>67.146974063400577</v>
      </c>
      <c r="R40" s="47">
        <f t="shared" ref="R40" si="25">Q40*0.001/15</f>
        <v>4.4764649375600386E-3</v>
      </c>
      <c r="S40" s="49">
        <v>2.0735014000000001</v>
      </c>
      <c r="T40" s="50">
        <v>2.2834185999999999E-2</v>
      </c>
      <c r="U40" s="56">
        <f t="shared" si="22"/>
        <v>-13.2764986</v>
      </c>
    </row>
    <row r="41" spans="1:21">
      <c r="A41">
        <v>15</v>
      </c>
      <c r="B41">
        <v>30</v>
      </c>
      <c r="C41" s="24" t="s">
        <v>40</v>
      </c>
      <c r="D41" s="12" t="s">
        <v>11</v>
      </c>
      <c r="E41" s="17">
        <v>96</v>
      </c>
      <c r="F41" s="4">
        <f>E41/0.5</f>
        <v>192</v>
      </c>
      <c r="G41" s="42">
        <f>F41*0.000000001/6.94*1000000*1000</f>
        <v>27.665706051873201</v>
      </c>
      <c r="H41" s="47">
        <f>G41*0.001/15</f>
        <v>1.8443804034582135E-3</v>
      </c>
      <c r="I41" s="2">
        <v>1.8881707999999999</v>
      </c>
      <c r="J41" s="3">
        <v>0.10171569</v>
      </c>
      <c r="K41" s="44">
        <f t="shared" si="8"/>
        <v>-12.685629200000001</v>
      </c>
      <c r="M41" s="24" t="s">
        <v>81</v>
      </c>
      <c r="N41" s="35" t="s">
        <v>57</v>
      </c>
      <c r="O41">
        <v>485</v>
      </c>
      <c r="P41" s="4">
        <f t="shared" si="19"/>
        <v>970</v>
      </c>
      <c r="Q41" s="38">
        <f t="shared" si="20"/>
        <v>139.76945244956772</v>
      </c>
      <c r="R41" s="47">
        <f t="shared" si="21"/>
        <v>9.3179634966378492E-3</v>
      </c>
      <c r="S41" s="48">
        <v>1.4</v>
      </c>
      <c r="T41" s="48"/>
      <c r="U41" s="43">
        <f t="shared" si="22"/>
        <v>-13.95</v>
      </c>
    </row>
    <row r="42" spans="1:21">
      <c r="A42">
        <v>15</v>
      </c>
      <c r="B42">
        <v>30</v>
      </c>
      <c r="C42" s="24" t="s">
        <v>40</v>
      </c>
      <c r="D42" s="10" t="s">
        <v>12</v>
      </c>
      <c r="E42" s="5"/>
      <c r="F42" s="1"/>
      <c r="G42" s="41"/>
      <c r="H42" s="41"/>
      <c r="I42" s="2">
        <v>1.7907394000000001</v>
      </c>
      <c r="J42" s="3">
        <v>6.7224977000000005E-2</v>
      </c>
      <c r="K42" s="44">
        <f t="shared" si="8"/>
        <v>-12.783060600000001</v>
      </c>
      <c r="M42" s="24"/>
      <c r="N42" s="35"/>
      <c r="P42" s="4"/>
      <c r="Q42" s="39"/>
      <c r="R42" s="39"/>
      <c r="S42" s="48"/>
      <c r="T42" s="48"/>
      <c r="U42" s="43"/>
    </row>
    <row r="43" spans="1:21">
      <c r="A43">
        <v>15</v>
      </c>
      <c r="B43">
        <v>30</v>
      </c>
      <c r="C43" s="24" t="s">
        <v>40</v>
      </c>
      <c r="D43" s="10"/>
      <c r="E43" s="5"/>
      <c r="F43" s="1"/>
      <c r="G43" s="41"/>
      <c r="H43" s="41"/>
      <c r="I43" s="2"/>
      <c r="J43" s="3"/>
      <c r="K43" s="44"/>
      <c r="M43" s="24" t="s">
        <v>82</v>
      </c>
      <c r="N43" s="35" t="s">
        <v>58</v>
      </c>
      <c r="O43">
        <v>394</v>
      </c>
      <c r="P43" s="4">
        <f t="shared" si="19"/>
        <v>788</v>
      </c>
      <c r="Q43" s="38">
        <f t="shared" si="20"/>
        <v>113.54466858789625</v>
      </c>
      <c r="R43" s="47">
        <f t="shared" si="21"/>
        <v>7.5696445725264173E-3</v>
      </c>
      <c r="S43" s="48">
        <v>1.52</v>
      </c>
      <c r="T43" s="48"/>
      <c r="U43" s="43">
        <f t="shared" si="22"/>
        <v>-13.83</v>
      </c>
    </row>
    <row r="44" spans="1:21">
      <c r="A44">
        <v>15</v>
      </c>
      <c r="B44">
        <v>45</v>
      </c>
      <c r="C44" s="24" t="s">
        <v>41</v>
      </c>
      <c r="D44" s="12" t="s">
        <v>13</v>
      </c>
      <c r="E44" s="17">
        <v>135</v>
      </c>
      <c r="F44" s="4">
        <f>E44/0.5</f>
        <v>270</v>
      </c>
      <c r="G44" s="42">
        <f>F44*0.000000001/6.94*1000000*1000</f>
        <v>38.904899135446684</v>
      </c>
      <c r="H44" s="47">
        <f>G44*0.001/15</f>
        <v>2.5936599423631119E-3</v>
      </c>
      <c r="I44" s="2">
        <v>2.0088313000000002</v>
      </c>
      <c r="J44" s="3">
        <v>5.4351951000000003E-2</v>
      </c>
      <c r="K44" s="44">
        <f t="shared" si="8"/>
        <v>-12.5649687</v>
      </c>
      <c r="M44" s="24"/>
      <c r="N44" s="35"/>
      <c r="Q44" s="39"/>
      <c r="R44" s="39"/>
      <c r="S44" s="48"/>
      <c r="T44" s="48"/>
      <c r="U44" s="43"/>
    </row>
    <row r="45" spans="1:21">
      <c r="A45">
        <v>15</v>
      </c>
      <c r="B45">
        <v>45</v>
      </c>
      <c r="C45" s="24" t="s">
        <v>41</v>
      </c>
      <c r="D45" s="10" t="s">
        <v>14</v>
      </c>
      <c r="E45" s="5"/>
      <c r="F45" s="1"/>
      <c r="G45" s="41"/>
      <c r="H45" s="41"/>
      <c r="I45" s="2">
        <v>1.6160378</v>
      </c>
      <c r="J45" s="3">
        <v>9.3366743000000002E-2</v>
      </c>
      <c r="K45" s="44">
        <f t="shared" si="8"/>
        <v>-12.957762200000001</v>
      </c>
      <c r="M45" s="24"/>
      <c r="N45" s="35"/>
      <c r="Q45" s="39"/>
      <c r="R45" s="39"/>
      <c r="S45" s="48"/>
      <c r="T45" s="48"/>
      <c r="U45" s="43"/>
    </row>
    <row r="46" spans="1:21">
      <c r="A46">
        <v>15</v>
      </c>
      <c r="B46">
        <v>60</v>
      </c>
      <c r="C46" s="24" t="s">
        <v>42</v>
      </c>
      <c r="D46" s="12" t="s">
        <v>15</v>
      </c>
      <c r="E46" s="17">
        <v>149</v>
      </c>
      <c r="F46" s="4">
        <f>E46/0.5</f>
        <v>298</v>
      </c>
      <c r="G46" s="42">
        <f>F46*0.000000001/6.94*1000000*1000</f>
        <v>42.939481268011527</v>
      </c>
      <c r="H46" s="47">
        <f>G46*0.001/15</f>
        <v>2.8626320845341014E-3</v>
      </c>
      <c r="I46" s="2">
        <v>3.3176831999999998</v>
      </c>
      <c r="J46" s="3">
        <v>6.0602754000000002E-2</v>
      </c>
      <c r="K46" s="44">
        <f t="shared" si="8"/>
        <v>-11.256116800000001</v>
      </c>
      <c r="M46" s="24" t="s">
        <v>42</v>
      </c>
      <c r="N46" s="35" t="s">
        <v>59</v>
      </c>
      <c r="O46">
        <v>794</v>
      </c>
      <c r="P46" s="4">
        <f>O46/0.5</f>
        <v>1588</v>
      </c>
      <c r="Q46" s="38">
        <f>P46*0.000000001/6.94*1000000*1000</f>
        <v>228.81844380403459</v>
      </c>
      <c r="R46" s="47">
        <f t="shared" ref="R46" si="26">Q46*0.001/15</f>
        <v>1.5254562920268973E-2</v>
      </c>
      <c r="S46" s="48">
        <v>2.54</v>
      </c>
      <c r="T46" s="48"/>
      <c r="U46" s="43">
        <f t="shared" si="22"/>
        <v>-12.809999999999999</v>
      </c>
    </row>
    <row r="47" spans="1:21">
      <c r="A47">
        <v>15</v>
      </c>
      <c r="B47">
        <v>60</v>
      </c>
      <c r="C47" s="24" t="s">
        <v>42</v>
      </c>
      <c r="D47" s="10" t="s">
        <v>16</v>
      </c>
      <c r="E47" s="5"/>
      <c r="F47" s="1"/>
      <c r="G47" s="41"/>
      <c r="H47" s="41"/>
      <c r="I47" s="2">
        <v>2.7542152</v>
      </c>
      <c r="J47" s="3">
        <v>0.1201137</v>
      </c>
      <c r="K47" s="44">
        <f t="shared" si="8"/>
        <v>-11.819584800000001</v>
      </c>
      <c r="M47" s="24"/>
      <c r="N47" s="35"/>
      <c r="Q47" s="39"/>
      <c r="R47" s="39"/>
      <c r="S47" s="48"/>
      <c r="T47" s="48"/>
      <c r="U47" s="43"/>
    </row>
    <row r="48" spans="1:21">
      <c r="A48">
        <v>15</v>
      </c>
      <c r="C48" s="24" t="s">
        <v>43</v>
      </c>
      <c r="D48" s="12" t="s">
        <v>17</v>
      </c>
      <c r="E48" s="17">
        <v>14</v>
      </c>
      <c r="F48" s="4">
        <f>E48/0.5</f>
        <v>28</v>
      </c>
      <c r="G48" s="42">
        <f>F48*0.000000001/6.94*1000000*1000</f>
        <v>4.0345821325648421</v>
      </c>
      <c r="H48" s="47">
        <f>G48*0.001/15</f>
        <v>2.6897214217098947E-4</v>
      </c>
      <c r="I48" s="2">
        <v>13.763681</v>
      </c>
      <c r="J48" s="3">
        <v>6.1186800999999999E-2</v>
      </c>
      <c r="K48" s="5">
        <f t="shared" si="8"/>
        <v>-0.81011900000000026</v>
      </c>
      <c r="M48" s="24"/>
      <c r="N48" s="35"/>
      <c r="Q48" s="39"/>
      <c r="R48" s="39"/>
      <c r="S48" s="48"/>
      <c r="T48" s="48"/>
      <c r="U48" s="43"/>
    </row>
    <row r="49" spans="2:21">
      <c r="B49">
        <v>300</v>
      </c>
      <c r="C49" s="24" t="s">
        <v>44</v>
      </c>
      <c r="M49" s="24" t="s">
        <v>44</v>
      </c>
      <c r="N49" s="35" t="s">
        <v>60</v>
      </c>
      <c r="O49">
        <v>2181</v>
      </c>
      <c r="P49" s="4">
        <f>O49/0.5</f>
        <v>4362</v>
      </c>
      <c r="Q49" s="38">
        <f>P49*0.000000001/6.94*1000000*1000</f>
        <v>628.53025936599431</v>
      </c>
      <c r="R49" s="47">
        <f t="shared" ref="R49:R51" si="27">Q49*0.001/15</f>
        <v>4.1902017291066282E-2</v>
      </c>
      <c r="S49" s="48">
        <v>7.54</v>
      </c>
      <c r="T49" s="48"/>
      <c r="U49" s="43">
        <f t="shared" si="22"/>
        <v>-7.81</v>
      </c>
    </row>
    <row r="50" spans="2:21">
      <c r="B50">
        <f>15*60</f>
        <v>900</v>
      </c>
      <c r="C50" s="24" t="s">
        <v>45</v>
      </c>
      <c r="M50" s="24" t="s">
        <v>45</v>
      </c>
      <c r="N50" s="35" t="s">
        <v>61</v>
      </c>
      <c r="O50">
        <v>2341</v>
      </c>
      <c r="P50" s="4">
        <f>O50/0.5</f>
        <v>4682</v>
      </c>
      <c r="Q50" s="38">
        <f>P50*0.000000001/6.94*1000000*1000</f>
        <v>674.63976945244951</v>
      </c>
      <c r="R50" s="47">
        <f t="shared" si="27"/>
        <v>4.49759846301633E-2</v>
      </c>
      <c r="S50" s="48">
        <v>12.64</v>
      </c>
      <c r="T50" s="48"/>
      <c r="U50" s="43">
        <f t="shared" si="22"/>
        <v>-2.7099999999999991</v>
      </c>
    </row>
    <row r="51" spans="2:21">
      <c r="B51">
        <v>3600</v>
      </c>
      <c r="C51" s="24" t="s">
        <v>46</v>
      </c>
      <c r="L51" s="45" t="s">
        <v>64</v>
      </c>
      <c r="M51" s="24" t="s">
        <v>46</v>
      </c>
      <c r="N51" s="35" t="s">
        <v>62</v>
      </c>
      <c r="O51" s="45">
        <v>1381</v>
      </c>
      <c r="P51" s="46">
        <f>O51/0.5</f>
        <v>2762</v>
      </c>
      <c r="Q51" s="38">
        <f>P51*0.000000001/6.94*1000000*1000</f>
        <v>397.98270893371756</v>
      </c>
      <c r="R51" s="47">
        <f t="shared" si="27"/>
        <v>2.653218059558117E-2</v>
      </c>
      <c r="S51" s="48">
        <v>15.13</v>
      </c>
      <c r="T51" s="48"/>
      <c r="U51" s="43">
        <f>S51-$S$14</f>
        <v>-0.21999999999999886</v>
      </c>
    </row>
    <row r="52" spans="2:21">
      <c r="N52" s="48" t="s">
        <v>66</v>
      </c>
      <c r="O52" s="45">
        <v>1381</v>
      </c>
      <c r="P52" s="46">
        <f>O52/0.5</f>
        <v>2762</v>
      </c>
      <c r="Q52" s="38">
        <f>P52*0.000000001/6.94*1000000*1000</f>
        <v>397.98270893371756</v>
      </c>
      <c r="R52" s="47">
        <f t="shared" ref="R52" si="28">Q52*0.001/15</f>
        <v>2.653218059558117E-2</v>
      </c>
      <c r="S52" s="49">
        <v>14.981471000000001</v>
      </c>
      <c r="T52" s="50">
        <v>2.1293106999999999E-2</v>
      </c>
      <c r="U52" s="56">
        <f>S52-$S$14</f>
        <v>-0.36852899999999877</v>
      </c>
    </row>
    <row r="53" spans="2:21">
      <c r="C53" s="24"/>
      <c r="M53" s="24"/>
    </row>
    <row r="55" spans="2:21">
      <c r="C55" s="24"/>
      <c r="M55" s="24"/>
    </row>
    <row r="59" spans="2:21">
      <c r="B59" s="31"/>
    </row>
    <row r="60" spans="2:21">
      <c r="B60" s="31"/>
    </row>
    <row r="61" spans="2:21">
      <c r="B61" s="31"/>
    </row>
    <row r="62" spans="2:21">
      <c r="B62" s="31"/>
    </row>
    <row r="63" spans="2:21">
      <c r="B63" s="31"/>
    </row>
    <row r="67" spans="2:2">
      <c r="B67" s="31"/>
    </row>
    <row r="71" spans="2:2">
      <c r="B71" s="31"/>
    </row>
    <row r="72" spans="2:2">
      <c r="B72" s="31"/>
    </row>
    <row r="104" spans="1:21">
      <c r="B104" t="s">
        <v>85</v>
      </c>
    </row>
    <row r="107" spans="1:21">
      <c r="C107" s="27"/>
      <c r="D107" s="27"/>
      <c r="E107" s="8" t="s">
        <v>36</v>
      </c>
      <c r="F107" s="8" t="s">
        <v>0</v>
      </c>
      <c r="G107" s="8" t="s">
        <v>0</v>
      </c>
      <c r="H107" s="8"/>
      <c r="I107" s="8"/>
      <c r="J107" s="8"/>
      <c r="K107" s="20"/>
      <c r="M107" s="27"/>
      <c r="N107" s="27"/>
      <c r="O107" s="8" t="s">
        <v>36</v>
      </c>
      <c r="P107" s="8" t="s">
        <v>0</v>
      </c>
      <c r="Q107" s="8" t="s">
        <v>0</v>
      </c>
      <c r="R107" s="8"/>
      <c r="S107" s="8"/>
      <c r="T107" s="8"/>
      <c r="U107" s="20"/>
    </row>
    <row r="108" spans="1:21">
      <c r="C108" s="30" t="s">
        <v>35</v>
      </c>
      <c r="D108" s="28"/>
      <c r="E108" s="8" t="s">
        <v>37</v>
      </c>
      <c r="F108" s="8" t="s">
        <v>1</v>
      </c>
      <c r="G108" s="8" t="s">
        <v>2</v>
      </c>
      <c r="H108" s="8" t="s">
        <v>65</v>
      </c>
      <c r="I108" s="8" t="s">
        <v>3</v>
      </c>
      <c r="J108" s="8" t="s">
        <v>21</v>
      </c>
      <c r="K108" s="8" t="s">
        <v>23</v>
      </c>
      <c r="M108" s="30" t="s">
        <v>35</v>
      </c>
      <c r="N108" s="28"/>
      <c r="O108" s="8" t="s">
        <v>37</v>
      </c>
      <c r="P108" s="8" t="s">
        <v>1</v>
      </c>
      <c r="Q108" s="8" t="s">
        <v>2</v>
      </c>
      <c r="R108" s="8" t="s">
        <v>65</v>
      </c>
      <c r="S108" s="8" t="s">
        <v>3</v>
      </c>
      <c r="T108" s="8" t="s">
        <v>21</v>
      </c>
      <c r="U108" s="8" t="s">
        <v>23</v>
      </c>
    </row>
    <row r="109" spans="1:21">
      <c r="C109" s="27"/>
      <c r="D109" s="27"/>
      <c r="E109" s="29" t="s">
        <v>4</v>
      </c>
      <c r="F109" s="8"/>
      <c r="G109" s="8"/>
      <c r="H109" s="8"/>
      <c r="I109" s="8" t="s">
        <v>5</v>
      </c>
      <c r="J109" s="8"/>
      <c r="K109" s="20"/>
      <c r="M109" s="27"/>
      <c r="N109" s="27"/>
      <c r="O109" s="29" t="s">
        <v>4</v>
      </c>
      <c r="P109" s="8"/>
      <c r="Q109" s="8"/>
      <c r="R109" s="8"/>
      <c r="S109" s="8" t="s">
        <v>5</v>
      </c>
      <c r="T109" s="8"/>
      <c r="U109" s="20"/>
    </row>
    <row r="110" spans="1:21">
      <c r="A110" s="26"/>
      <c r="B110" s="26"/>
      <c r="C110" s="26"/>
      <c r="D110" s="26"/>
      <c r="F110" s="25"/>
      <c r="G110" s="25"/>
      <c r="H110" s="25"/>
      <c r="I110" s="25"/>
      <c r="J110" s="25"/>
      <c r="K110" s="26"/>
    </row>
    <row r="111" spans="1:21">
      <c r="C111" s="27"/>
      <c r="D111" s="9" t="s">
        <v>6</v>
      </c>
      <c r="I111">
        <v>15.35</v>
      </c>
      <c r="J111">
        <v>2.7E-2</v>
      </c>
    </row>
    <row r="112" spans="1:21">
      <c r="D112" t="s">
        <v>63</v>
      </c>
      <c r="I112">
        <v>15.34</v>
      </c>
      <c r="J112">
        <v>2.7E-2</v>
      </c>
    </row>
    <row r="114" spans="1:22">
      <c r="B114">
        <v>1</v>
      </c>
      <c r="C114" s="24" t="s">
        <v>67</v>
      </c>
      <c r="D114" s="35">
        <v>1</v>
      </c>
      <c r="E114">
        <v>20</v>
      </c>
      <c r="F114" s="4">
        <v>80</v>
      </c>
      <c r="G114" s="38">
        <v>11.527377521613834</v>
      </c>
      <c r="H114" s="47">
        <v>1.1527377521613834E-2</v>
      </c>
      <c r="I114" s="48">
        <v>3.12</v>
      </c>
      <c r="J114" s="48"/>
      <c r="K114" s="43">
        <v>-12.23</v>
      </c>
    </row>
    <row r="115" spans="1:22">
      <c r="M115">
        <v>1</v>
      </c>
      <c r="N115" s="24" t="s">
        <v>68</v>
      </c>
      <c r="O115" s="35">
        <v>2</v>
      </c>
      <c r="P115">
        <v>25</v>
      </c>
      <c r="Q115" s="4">
        <v>100</v>
      </c>
      <c r="R115" s="38">
        <v>14.409221902017292</v>
      </c>
      <c r="S115" s="47">
        <v>1.4409221902017292E-2</v>
      </c>
      <c r="T115" s="48">
        <v>2.78</v>
      </c>
      <c r="U115" s="48"/>
      <c r="V115" s="56">
        <v>-12.57</v>
      </c>
    </row>
    <row r="116" spans="1:22">
      <c r="B116">
        <v>1</v>
      </c>
      <c r="C116" s="24"/>
      <c r="O116" s="35" t="s">
        <v>63</v>
      </c>
      <c r="P116">
        <v>25</v>
      </c>
      <c r="Q116" s="4">
        <v>100</v>
      </c>
      <c r="R116" s="38">
        <v>14.409221902017292</v>
      </c>
      <c r="S116" s="47">
        <v>1.4409221902017292E-2</v>
      </c>
      <c r="T116" s="49">
        <v>2.7500632</v>
      </c>
      <c r="U116" s="50">
        <v>2.1013154999999999E-2</v>
      </c>
      <c r="V116" s="56">
        <v>-12.5999368</v>
      </c>
    </row>
    <row r="117" spans="1:22">
      <c r="B117">
        <v>3</v>
      </c>
      <c r="C117" s="24" t="s">
        <v>69</v>
      </c>
      <c r="D117" s="35">
        <v>3</v>
      </c>
      <c r="E117">
        <v>63</v>
      </c>
      <c r="F117" s="4">
        <v>252</v>
      </c>
      <c r="G117" s="38">
        <v>36.31123919308358</v>
      </c>
      <c r="H117" s="47">
        <v>1.2103746397694527E-2</v>
      </c>
      <c r="I117" s="48">
        <v>2.89</v>
      </c>
      <c r="J117" s="48"/>
      <c r="K117" s="43">
        <v>-12.459999999999999</v>
      </c>
    </row>
    <row r="118" spans="1:22">
      <c r="B118">
        <v>3</v>
      </c>
      <c r="C118" s="24"/>
      <c r="D118" s="35"/>
      <c r="F118" s="4"/>
      <c r="G118" s="38"/>
      <c r="H118" s="47"/>
      <c r="I118" s="48"/>
      <c r="J118" s="48"/>
      <c r="K118" s="43"/>
    </row>
    <row r="119" spans="1:22">
      <c r="M119">
        <v>3</v>
      </c>
      <c r="N119" s="24" t="s">
        <v>70</v>
      </c>
      <c r="O119" s="35">
        <v>4</v>
      </c>
      <c r="P119">
        <v>68</v>
      </c>
      <c r="Q119" s="4">
        <v>272</v>
      </c>
      <c r="R119" s="38">
        <v>39.193083573487023</v>
      </c>
      <c r="S119" s="47">
        <v>1.3064361191162341E-2</v>
      </c>
      <c r="T119" s="48">
        <v>2.8</v>
      </c>
      <c r="U119" s="48"/>
      <c r="V119" s="43">
        <v>-12.55</v>
      </c>
    </row>
    <row r="120" spans="1:22">
      <c r="B120">
        <v>10</v>
      </c>
      <c r="C120" s="24" t="s">
        <v>71</v>
      </c>
      <c r="D120" s="35">
        <v>5</v>
      </c>
      <c r="E120">
        <v>174</v>
      </c>
      <c r="F120" s="4">
        <v>696</v>
      </c>
      <c r="G120" s="38">
        <v>100.28818443804036</v>
      </c>
      <c r="H120" s="47">
        <v>1.0028818443804035E-2</v>
      </c>
      <c r="I120" s="48">
        <v>1.8</v>
      </c>
      <c r="J120" s="48"/>
      <c r="K120" s="43">
        <v>-13.549999999999999</v>
      </c>
    </row>
    <row r="121" spans="1:22">
      <c r="M121">
        <v>10</v>
      </c>
      <c r="N121" s="24" t="s">
        <v>72</v>
      </c>
      <c r="O121" s="35">
        <v>6</v>
      </c>
      <c r="P121">
        <v>124</v>
      </c>
      <c r="Q121" s="4">
        <v>496</v>
      </c>
      <c r="R121" s="38">
        <v>71.469740634005774</v>
      </c>
      <c r="S121" s="47">
        <v>7.1469740634005786E-3</v>
      </c>
      <c r="T121" s="48">
        <v>2.12</v>
      </c>
      <c r="U121" s="48"/>
      <c r="V121" s="43">
        <v>-13.23</v>
      </c>
    </row>
    <row r="122" spans="1:22">
      <c r="B122">
        <v>30</v>
      </c>
      <c r="C122" s="24" t="s">
        <v>73</v>
      </c>
      <c r="D122" s="35">
        <v>7</v>
      </c>
      <c r="E122">
        <v>282</v>
      </c>
      <c r="F122" s="4">
        <v>1128</v>
      </c>
      <c r="G122" s="38">
        <v>162.53602305475505</v>
      </c>
      <c r="H122" s="47">
        <v>5.4178674351585019E-3</v>
      </c>
      <c r="I122" s="48">
        <v>1.48</v>
      </c>
      <c r="J122" s="48"/>
      <c r="K122" s="43">
        <v>-13.87</v>
      </c>
    </row>
    <row r="123" spans="1:22">
      <c r="M123">
        <v>30</v>
      </c>
      <c r="N123" s="24" t="s">
        <v>74</v>
      </c>
      <c r="O123" s="35">
        <v>8</v>
      </c>
      <c r="P123">
        <v>177</v>
      </c>
      <c r="Q123" s="4">
        <v>708</v>
      </c>
      <c r="R123" s="38">
        <v>102.01729106628243</v>
      </c>
      <c r="S123" s="47">
        <v>3.4005763688760809E-3</v>
      </c>
      <c r="T123" s="48">
        <v>1.71</v>
      </c>
      <c r="U123" s="48"/>
      <c r="V123" s="43">
        <v>-13.64</v>
      </c>
    </row>
    <row r="124" spans="1:22">
      <c r="B124">
        <v>60</v>
      </c>
      <c r="C124" s="24" t="s">
        <v>75</v>
      </c>
      <c r="D124" s="35">
        <v>9</v>
      </c>
      <c r="E124">
        <v>264</v>
      </c>
      <c r="F124" s="4">
        <v>1056</v>
      </c>
      <c r="G124" s="38">
        <v>152.16138328530261</v>
      </c>
      <c r="H124" s="47">
        <v>2.5360230547550435E-3</v>
      </c>
      <c r="I124" s="48">
        <v>1.17</v>
      </c>
      <c r="J124" s="48"/>
      <c r="K124" s="43">
        <v>-14.18</v>
      </c>
    </row>
    <row r="125" spans="1:22">
      <c r="B125">
        <v>60</v>
      </c>
      <c r="C125" s="24"/>
      <c r="D125" s="35" t="s">
        <v>63</v>
      </c>
      <c r="E125">
        <v>264</v>
      </c>
      <c r="F125" s="4">
        <v>1056</v>
      </c>
      <c r="G125" s="38">
        <v>152.16138328530261</v>
      </c>
      <c r="H125" s="47">
        <v>2.5360230547550435E-3</v>
      </c>
      <c r="I125" s="49">
        <v>1.3360262999999999</v>
      </c>
      <c r="J125" s="50">
        <v>2.0367962E-2</v>
      </c>
      <c r="K125" s="56">
        <v>-14.013973699999999</v>
      </c>
    </row>
    <row r="126" spans="1:22">
      <c r="M126">
        <v>60</v>
      </c>
      <c r="N126" s="24" t="s">
        <v>76</v>
      </c>
      <c r="O126" s="35">
        <v>10</v>
      </c>
      <c r="P126">
        <v>246</v>
      </c>
      <c r="Q126" s="4">
        <v>984</v>
      </c>
      <c r="R126" s="38">
        <v>141.78674351585016</v>
      </c>
      <c r="S126" s="47">
        <v>2.363112391930836E-3</v>
      </c>
      <c r="T126" s="48">
        <v>1.49</v>
      </c>
      <c r="U126" s="48"/>
      <c r="V126" s="43">
        <v>-13.86</v>
      </c>
    </row>
    <row r="127" spans="1:22">
      <c r="B127">
        <v>90</v>
      </c>
      <c r="C127" s="24" t="s">
        <v>77</v>
      </c>
      <c r="D127" s="35">
        <v>11</v>
      </c>
      <c r="E127">
        <v>269</v>
      </c>
      <c r="F127" s="4">
        <v>1076</v>
      </c>
      <c r="G127" s="38">
        <v>155.04322766570604</v>
      </c>
      <c r="H127" s="47">
        <v>1.7227025296189561E-3</v>
      </c>
      <c r="I127" s="48">
        <v>0.79</v>
      </c>
      <c r="J127" s="48"/>
      <c r="K127" s="43">
        <v>-14.559999999999999</v>
      </c>
    </row>
    <row r="128" spans="1:22">
      <c r="A128" s="26"/>
      <c r="B128" s="26">
        <v>90</v>
      </c>
      <c r="C128" s="52" t="s">
        <v>63</v>
      </c>
      <c r="D128" s="51"/>
      <c r="E128">
        <v>269</v>
      </c>
      <c r="F128" s="4">
        <v>1076</v>
      </c>
      <c r="G128" s="38">
        <v>155.04322766570604</v>
      </c>
      <c r="H128" s="47">
        <v>1.7227025296189561E-3</v>
      </c>
      <c r="I128" s="54">
        <v>1.2969666</v>
      </c>
      <c r="J128" s="55">
        <v>3.0558908999999999E-2</v>
      </c>
      <c r="K128" s="56">
        <v>-14.0530334</v>
      </c>
    </row>
    <row r="129" spans="1:22">
      <c r="M129">
        <v>90</v>
      </c>
      <c r="N129" s="24" t="s">
        <v>78</v>
      </c>
      <c r="O129" s="35">
        <v>12</v>
      </c>
      <c r="P129">
        <v>272</v>
      </c>
      <c r="Q129" s="4">
        <v>1088</v>
      </c>
      <c r="R129" s="38">
        <v>156.77233429394809</v>
      </c>
      <c r="S129" s="47">
        <v>1.7419148254883123E-3</v>
      </c>
      <c r="T129" s="48">
        <v>1.03</v>
      </c>
      <c r="U129" s="48"/>
      <c r="V129" s="43">
        <v>-14.32</v>
      </c>
    </row>
    <row r="130" spans="1:22">
      <c r="M130">
        <v>90</v>
      </c>
      <c r="N130" s="24"/>
      <c r="O130" s="35" t="s">
        <v>63</v>
      </c>
      <c r="P130">
        <v>272</v>
      </c>
      <c r="Q130" s="4">
        <v>1088</v>
      </c>
      <c r="R130" s="38">
        <v>156.77233429394809</v>
      </c>
      <c r="S130" s="47">
        <v>1.7419148254883123E-3</v>
      </c>
      <c r="T130" s="49">
        <v>1.2535854</v>
      </c>
      <c r="U130" s="50">
        <v>2.2554448000000001E-2</v>
      </c>
      <c r="V130" s="56">
        <v>-14.096414599999999</v>
      </c>
    </row>
    <row r="132" spans="1:22">
      <c r="A132" s="26"/>
      <c r="B132" s="26"/>
      <c r="C132" s="26"/>
      <c r="D132" s="26"/>
      <c r="E132" s="26"/>
      <c r="F132" s="26"/>
      <c r="G132" s="37"/>
      <c r="H132" s="37"/>
      <c r="I132" s="51"/>
      <c r="J132" s="51"/>
      <c r="K132" s="26"/>
    </row>
    <row r="133" spans="1:22">
      <c r="A133" s="26"/>
      <c r="B133" s="26"/>
      <c r="C133" s="26"/>
      <c r="D133" s="26"/>
      <c r="E133" s="26"/>
      <c r="F133" s="26"/>
      <c r="G133" s="37"/>
      <c r="H133" s="37"/>
      <c r="I133" s="51"/>
      <c r="J133" s="51"/>
      <c r="K133" s="26"/>
    </row>
    <row r="134" spans="1:22">
      <c r="A134">
        <v>15</v>
      </c>
      <c r="B134" s="59">
        <v>0</v>
      </c>
      <c r="C134" s="60" t="s">
        <v>38</v>
      </c>
      <c r="D134" s="59"/>
      <c r="E134" s="59"/>
      <c r="F134" s="59"/>
      <c r="G134" s="61"/>
      <c r="H134" s="61"/>
      <c r="I134" s="62"/>
      <c r="J134" s="62"/>
      <c r="K134" s="59"/>
    </row>
    <row r="135" spans="1:22">
      <c r="A135">
        <v>15</v>
      </c>
      <c r="B135" s="59">
        <v>15</v>
      </c>
      <c r="C135" s="60" t="s">
        <v>79</v>
      </c>
      <c r="D135" s="62" t="s">
        <v>55</v>
      </c>
      <c r="E135" s="59">
        <v>229</v>
      </c>
      <c r="F135" s="63">
        <v>458</v>
      </c>
      <c r="G135" s="63">
        <v>65.994236311239206</v>
      </c>
      <c r="H135" s="64">
        <v>4.399615754082614E-3</v>
      </c>
      <c r="I135" s="62">
        <v>1.42</v>
      </c>
      <c r="J135" s="62"/>
      <c r="K135" s="59">
        <v>-13.93</v>
      </c>
    </row>
    <row r="136" spans="1:22"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>
        <v>15</v>
      </c>
      <c r="M136">
        <v>15</v>
      </c>
      <c r="N136" s="24" t="s">
        <v>80</v>
      </c>
      <c r="O136" s="35" t="s">
        <v>56</v>
      </c>
      <c r="P136">
        <v>233</v>
      </c>
      <c r="Q136" s="4">
        <v>466</v>
      </c>
      <c r="R136" s="38">
        <v>67.146974063400577</v>
      </c>
      <c r="S136" s="47">
        <v>4.4764649375600386E-3</v>
      </c>
      <c r="T136" s="48">
        <v>1.73</v>
      </c>
      <c r="U136" s="48"/>
      <c r="V136" s="43">
        <v>-13.62</v>
      </c>
    </row>
    <row r="137" spans="1:22"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M137">
        <v>15</v>
      </c>
      <c r="N137" s="24"/>
      <c r="O137" s="35" t="s">
        <v>63</v>
      </c>
      <c r="P137">
        <v>233</v>
      </c>
      <c r="Q137" s="4">
        <v>466</v>
      </c>
      <c r="R137" s="38">
        <v>67.146974063400577</v>
      </c>
      <c r="S137" s="47">
        <v>4.4764649375600386E-3</v>
      </c>
      <c r="T137" s="49">
        <v>2.0735014000000001</v>
      </c>
      <c r="U137" s="50">
        <v>2.2834185999999999E-2</v>
      </c>
      <c r="V137" s="56">
        <v>-13.2764986</v>
      </c>
    </row>
    <row r="138" spans="1:22">
      <c r="A138">
        <v>15</v>
      </c>
      <c r="B138" s="59">
        <v>30</v>
      </c>
      <c r="C138" s="60" t="s">
        <v>81</v>
      </c>
      <c r="D138" s="62" t="s">
        <v>57</v>
      </c>
      <c r="E138" s="59">
        <v>485</v>
      </c>
      <c r="F138" s="63">
        <v>970</v>
      </c>
      <c r="G138" s="63">
        <v>139.76945244956772</v>
      </c>
      <c r="H138" s="64">
        <v>9.3179634966378492E-3</v>
      </c>
      <c r="I138" s="62">
        <v>1.4</v>
      </c>
      <c r="J138" s="62"/>
      <c r="K138" s="59">
        <v>-13.95</v>
      </c>
    </row>
    <row r="139" spans="1:22">
      <c r="A139">
        <v>15</v>
      </c>
      <c r="B139" s="59">
        <v>30</v>
      </c>
      <c r="C139" s="60"/>
      <c r="D139" s="62"/>
      <c r="E139" s="59"/>
      <c r="F139" s="63"/>
      <c r="G139" s="59"/>
      <c r="H139" s="59"/>
      <c r="I139" s="62"/>
      <c r="J139" s="62"/>
      <c r="K139" s="59"/>
    </row>
    <row r="140" spans="1:22"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>
        <v>15</v>
      </c>
      <c r="M140">
        <v>30</v>
      </c>
      <c r="N140" s="24" t="s">
        <v>82</v>
      </c>
      <c r="O140" s="35" t="s">
        <v>58</v>
      </c>
      <c r="P140">
        <v>394</v>
      </c>
      <c r="Q140" s="4">
        <v>788</v>
      </c>
      <c r="R140" s="38">
        <v>113.54466858789625</v>
      </c>
      <c r="S140" s="47">
        <v>7.5696445725264173E-3</v>
      </c>
      <c r="T140" s="48">
        <v>1.52</v>
      </c>
      <c r="U140" s="48"/>
      <c r="V140" s="43">
        <v>-13.83</v>
      </c>
    </row>
    <row r="141" spans="1:22">
      <c r="A141">
        <v>15</v>
      </c>
      <c r="B141" s="59">
        <v>45</v>
      </c>
      <c r="C141" s="60"/>
      <c r="D141" s="62"/>
      <c r="E141" s="59"/>
      <c r="F141" s="59"/>
      <c r="G141" s="59"/>
      <c r="H141" s="59"/>
      <c r="I141" s="62"/>
      <c r="J141" s="62"/>
      <c r="K141" s="59"/>
    </row>
    <row r="142" spans="1:22">
      <c r="A142">
        <v>15</v>
      </c>
      <c r="B142" s="59">
        <v>45</v>
      </c>
      <c r="C142" s="60"/>
      <c r="D142" s="62"/>
      <c r="E142" s="59"/>
      <c r="F142" s="59"/>
      <c r="G142" s="59"/>
      <c r="H142" s="59"/>
      <c r="I142" s="62"/>
      <c r="J142" s="62"/>
      <c r="K142" s="59"/>
    </row>
    <row r="143" spans="1:22">
      <c r="A143">
        <v>15</v>
      </c>
      <c r="B143" s="59">
        <v>60</v>
      </c>
      <c r="C143" s="60" t="s">
        <v>42</v>
      </c>
      <c r="D143" s="62" t="s">
        <v>59</v>
      </c>
      <c r="E143" s="59">
        <v>794</v>
      </c>
      <c r="F143" s="63">
        <v>1588</v>
      </c>
      <c r="G143" s="63">
        <v>228.81844380403459</v>
      </c>
      <c r="H143" s="64">
        <v>1.5254562920268973E-2</v>
      </c>
      <c r="I143" s="62">
        <v>2.54</v>
      </c>
      <c r="J143" s="62"/>
      <c r="K143" s="59">
        <v>-12.809999999999999</v>
      </c>
    </row>
    <row r="144" spans="1:22">
      <c r="A144">
        <v>15</v>
      </c>
      <c r="B144" s="59">
        <v>60</v>
      </c>
      <c r="C144" s="60"/>
      <c r="D144" s="62"/>
      <c r="E144" s="59"/>
      <c r="F144" s="59"/>
      <c r="G144" s="59"/>
      <c r="H144" s="59"/>
      <c r="I144" s="62"/>
      <c r="J144" s="62"/>
      <c r="K144" s="59"/>
    </row>
    <row r="145" spans="1:11">
      <c r="A145">
        <v>15</v>
      </c>
      <c r="B145" s="59"/>
      <c r="C145" s="60"/>
      <c r="D145" s="62"/>
      <c r="E145" s="59"/>
      <c r="F145" s="59"/>
      <c r="G145" s="59"/>
      <c r="H145" s="59"/>
      <c r="I145" s="62"/>
      <c r="J145" s="62"/>
      <c r="K145" s="59"/>
    </row>
    <row r="146" spans="1:11">
      <c r="B146" s="59">
        <v>300</v>
      </c>
      <c r="C146" s="60" t="s">
        <v>44</v>
      </c>
      <c r="D146" s="62" t="s">
        <v>60</v>
      </c>
      <c r="E146" s="59">
        <v>2181</v>
      </c>
      <c r="F146" s="63">
        <v>4362</v>
      </c>
      <c r="G146" s="63">
        <v>628.53025936599431</v>
      </c>
      <c r="H146" s="64">
        <v>4.1902017291066282E-2</v>
      </c>
      <c r="I146" s="62">
        <v>7.54</v>
      </c>
      <c r="J146" s="62"/>
      <c r="K146" s="59">
        <v>-7.81</v>
      </c>
    </row>
    <row r="147" spans="1:11">
      <c r="B147" s="59">
        <v>900</v>
      </c>
      <c r="C147" s="60" t="s">
        <v>45</v>
      </c>
      <c r="D147" s="62" t="s">
        <v>61</v>
      </c>
      <c r="E147" s="59">
        <v>2341</v>
      </c>
      <c r="F147" s="63">
        <v>4682</v>
      </c>
      <c r="G147" s="63">
        <v>674.63976945244951</v>
      </c>
      <c r="H147" s="64">
        <v>4.49759846301633E-2</v>
      </c>
      <c r="I147" s="62">
        <v>12.64</v>
      </c>
      <c r="J147" s="62"/>
      <c r="K147" s="59">
        <v>-2.7099999999999991</v>
      </c>
    </row>
    <row r="148" spans="1:11">
      <c r="B148" s="59">
        <v>3600</v>
      </c>
      <c r="C148" s="60" t="s">
        <v>46</v>
      </c>
      <c r="D148" s="62" t="s">
        <v>62</v>
      </c>
      <c r="E148" s="59">
        <v>1381</v>
      </c>
      <c r="F148" s="63">
        <v>2762</v>
      </c>
      <c r="G148" s="63">
        <v>397.98270893371756</v>
      </c>
      <c r="H148" s="64">
        <v>2.653218059558117E-2</v>
      </c>
      <c r="I148" s="62">
        <v>15.13</v>
      </c>
      <c r="J148" s="62"/>
      <c r="K148" s="59">
        <v>-0.21999999999999886</v>
      </c>
    </row>
    <row r="149" spans="1:11">
      <c r="B149" s="59"/>
      <c r="C149" s="59"/>
      <c r="D149" s="62" t="s">
        <v>66</v>
      </c>
      <c r="E149" s="59">
        <v>1381</v>
      </c>
      <c r="F149" s="63">
        <v>2762</v>
      </c>
      <c r="G149" s="63">
        <v>397.98270893371756</v>
      </c>
      <c r="H149" s="64">
        <v>2.653218059558117E-2</v>
      </c>
      <c r="I149" s="65">
        <v>14.981471000000001</v>
      </c>
      <c r="J149" s="66">
        <v>2.1293106999999999E-2</v>
      </c>
      <c r="K149" s="67">
        <v>-0.36852899999999877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CNRS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Vigier</dc:creator>
  <cp:lastModifiedBy>Utilisateur de Microsoft Office</cp:lastModifiedBy>
  <dcterms:created xsi:type="dcterms:W3CDTF">2017-03-17T08:10:08Z</dcterms:created>
  <dcterms:modified xsi:type="dcterms:W3CDTF">2017-10-03T11:34:59Z</dcterms:modified>
</cp:coreProperties>
</file>