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35200" windowHeight="203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4" i="1" l="1"/>
  <c r="J155" i="1"/>
  <c r="J156" i="1"/>
  <c r="J157" i="1"/>
  <c r="I155" i="1"/>
  <c r="I156" i="1"/>
  <c r="I157" i="1"/>
  <c r="I154" i="1"/>
  <c r="AC15" i="1"/>
  <c r="Y37" i="1"/>
  <c r="H21" i="1"/>
  <c r="H18" i="1"/>
  <c r="O141" i="1"/>
  <c r="I15" i="1"/>
  <c r="I16" i="1"/>
  <c r="I17" i="1"/>
  <c r="I18" i="1"/>
  <c r="I21" i="1"/>
  <c r="I14" i="1"/>
  <c r="D9" i="1"/>
  <c r="G9" i="1"/>
  <c r="G6" i="1"/>
  <c r="G7" i="1"/>
  <c r="G8" i="1"/>
  <c r="G5" i="1"/>
  <c r="H15" i="1"/>
  <c r="H16" i="1"/>
  <c r="H17" i="1"/>
  <c r="H14" i="1"/>
  <c r="U61" i="1"/>
  <c r="U60" i="1"/>
  <c r="T61" i="1"/>
  <c r="T60" i="1"/>
  <c r="J14" i="1"/>
  <c r="F99" i="1"/>
  <c r="C95" i="1"/>
  <c r="C96" i="1"/>
  <c r="J61" i="1"/>
  <c r="I61" i="1"/>
  <c r="I62" i="1"/>
  <c r="J63" i="1"/>
  <c r="I63" i="1"/>
  <c r="C73" i="1"/>
  <c r="C74" i="1"/>
  <c r="C75" i="1"/>
  <c r="N151" i="1"/>
  <c r="N150" i="1"/>
  <c r="N149" i="1"/>
  <c r="N148" i="1"/>
  <c r="N147" i="1"/>
  <c r="N142" i="1"/>
  <c r="N141" i="1"/>
  <c r="N140" i="1"/>
  <c r="N139" i="1"/>
  <c r="N138" i="1"/>
  <c r="N137" i="1"/>
  <c r="N136" i="1"/>
  <c r="N135" i="1"/>
  <c r="N134" i="1"/>
  <c r="N133" i="1"/>
  <c r="E118" i="1"/>
  <c r="E122" i="1"/>
  <c r="F6" i="1"/>
  <c r="Q6" i="1"/>
  <c r="F7" i="1"/>
  <c r="Q7" i="1"/>
  <c r="F8" i="1"/>
  <c r="Q8" i="1"/>
  <c r="F9" i="1"/>
  <c r="Q9" i="1"/>
  <c r="F5" i="1"/>
  <c r="Q5" i="1"/>
  <c r="O41" i="1"/>
  <c r="C103" i="1"/>
  <c r="C122" i="1"/>
  <c r="C105" i="1"/>
  <c r="F32" i="1"/>
  <c r="J32" i="1"/>
  <c r="F33" i="1"/>
  <c r="J33" i="1"/>
  <c r="F34" i="1"/>
  <c r="J34" i="1"/>
  <c r="F35" i="1"/>
  <c r="J35" i="1"/>
  <c r="F36" i="1"/>
  <c r="J36" i="1"/>
  <c r="F37" i="1"/>
  <c r="J37" i="1"/>
  <c r="F31" i="1"/>
  <c r="J31" i="1"/>
  <c r="I32" i="1"/>
  <c r="I33" i="1"/>
  <c r="I34" i="1"/>
  <c r="I35" i="1"/>
  <c r="I36" i="1"/>
  <c r="I37" i="1"/>
  <c r="I31" i="1"/>
</calcChain>
</file>

<file path=xl/sharedStrings.xml><?xml version="1.0" encoding="utf-8"?>
<sst xmlns="http://schemas.openxmlformats.org/spreadsheetml/2006/main" count="120" uniqueCount="77">
  <si>
    <t>Delta 7</t>
  </si>
  <si>
    <t>7dLi Intracellular</t>
  </si>
  <si>
    <t>Ecartype</t>
  </si>
  <si>
    <t>Li+ext (mM)</t>
  </si>
  <si>
    <t>Cinétique de NHE1 temps courts. 37°C-15mM Lithium extracellulaire.</t>
  </si>
  <si>
    <t>Manip 2</t>
  </si>
  <si>
    <t>Moyenne</t>
  </si>
  <si>
    <t>(et on n'a pas triché...)</t>
  </si>
  <si>
    <t>1/S</t>
  </si>
  <si>
    <t>1/V</t>
  </si>
  <si>
    <t>Temps courts (s)</t>
  </si>
  <si>
    <t>2017 bis</t>
  </si>
  <si>
    <t>Temps</t>
  </si>
  <si>
    <t>Li+int (µM)</t>
  </si>
  <si>
    <t xml:space="preserve"> Manip1</t>
  </si>
  <si>
    <t xml:space="preserve"> (+temps longs pour fuite)</t>
  </si>
  <si>
    <t>Moyenne delta7</t>
  </si>
  <si>
    <t>Moyenne Li-int (µM)</t>
  </si>
  <si>
    <t>Concentration Li-int µM (boite)</t>
  </si>
  <si>
    <t>Fuite</t>
  </si>
  <si>
    <t>PS120 30mM LiCl</t>
  </si>
  <si>
    <t>PS120 120 mM LiCl</t>
  </si>
  <si>
    <t>15mM 60 Sec+ Cariporide</t>
  </si>
  <si>
    <t>3600 secondes</t>
  </si>
  <si>
    <t>Delta 7 replicate</t>
  </si>
  <si>
    <t>Manip de Juin 2017</t>
  </si>
  <si>
    <t>Manips de Juin 2016</t>
  </si>
  <si>
    <t>Manips de Février 2018</t>
  </si>
  <si>
    <t>1 mM Li + Cari</t>
  </si>
  <si>
    <t>3 mMLi + Cari</t>
  </si>
  <si>
    <t>30mMLi + Cari</t>
  </si>
  <si>
    <t>37°C</t>
  </si>
  <si>
    <t>22°C</t>
  </si>
  <si>
    <t>0.3 mM +Cari</t>
  </si>
  <si>
    <t>Moyenne PS120</t>
  </si>
  <si>
    <t>5s-15mM-Cari</t>
  </si>
  <si>
    <t xml:space="preserve"> 10s-15mM-Cari</t>
  </si>
  <si>
    <t>15s-15mM-Cari</t>
  </si>
  <si>
    <t>30s-15mM-Cari</t>
  </si>
  <si>
    <t>Solution Extérieure</t>
  </si>
  <si>
    <t>Mars</t>
  </si>
  <si>
    <t>à Mai 2016</t>
  </si>
  <si>
    <t>MOYENNE Sol Ext</t>
  </si>
  <si>
    <t>Moyenne fuites juin 2017</t>
  </si>
  <si>
    <t>NHE-2</t>
  </si>
  <si>
    <t>NHE-3</t>
  </si>
  <si>
    <t>NHE-6</t>
  </si>
  <si>
    <t>NHE-7</t>
  </si>
  <si>
    <t>Isoformes</t>
  </si>
  <si>
    <t>Température</t>
  </si>
  <si>
    <t>mM Lithium Ext</t>
  </si>
  <si>
    <t>Li+Intracell</t>
  </si>
  <si>
    <t>Erreur</t>
  </si>
  <si>
    <t xml:space="preserve"> NHE1</t>
  </si>
  <si>
    <t>Dose réponse à 37°C 1min</t>
  </si>
  <si>
    <t>Km</t>
  </si>
  <si>
    <t>(2017-2018)</t>
  </si>
  <si>
    <t>Li 15mM (Mallo)</t>
  </si>
  <si>
    <t>May 2018</t>
  </si>
  <si>
    <t>60+ inhibitor</t>
  </si>
  <si>
    <t>Experiments performed with PS120 (no NHE exchangers)</t>
  </si>
  <si>
    <t>NHE-Null</t>
  </si>
  <si>
    <t>Cariporide</t>
  </si>
  <si>
    <t>SEM PS120</t>
  </si>
  <si>
    <t>30-120</t>
  </si>
  <si>
    <t>Uptake Solution</t>
  </si>
  <si>
    <t>Moyenne  @22°C</t>
  </si>
  <si>
    <t xml:space="preserve">Moyenne Cari Total </t>
  </si>
  <si>
    <t>(mais très faible expression)</t>
  </si>
  <si>
    <t>Compiler les manips PS120 cinétiques.</t>
  </si>
  <si>
    <t>Concent</t>
  </si>
  <si>
    <t>Fev2018</t>
  </si>
  <si>
    <t>SEM</t>
  </si>
  <si>
    <t>NM</t>
  </si>
  <si>
    <t>Moyenne du Cariporide</t>
  </si>
  <si>
    <t>Difficile à détecter</t>
  </si>
  <si>
    <t xml:space="preserve">Asymptote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</si>
</sst>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 (Corps)"/>
    </font>
    <font>
      <sz val="12"/>
      <color theme="6" tint="-0.249977111117893"/>
      <name val="Calibri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Border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1" fontId="0" fillId="0" borderId="0" xfId="0" applyNumberFormat="1" applyFont="1" applyFill="1" applyBorder="1" applyAlignment="1">
      <alignment horizontal="center"/>
    </xf>
    <xf numFmtId="0" fontId="1" fillId="0" borderId="6" xfId="0" applyFont="1" applyBorder="1"/>
    <xf numFmtId="1" fontId="0" fillId="0" borderId="7" xfId="0" applyNumberFormat="1" applyFont="1" applyFill="1" applyBorder="1" applyAlignment="1">
      <alignment horizontal="center"/>
    </xf>
    <xf numFmtId="0" fontId="0" fillId="0" borderId="7" xfId="0" applyBorder="1"/>
    <xf numFmtId="0" fontId="1" fillId="0" borderId="2" xfId="0" applyFon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6" fillId="0" borderId="0" xfId="0" applyFont="1"/>
    <xf numFmtId="0" fontId="1" fillId="0" borderId="2" xfId="0" applyFont="1" applyFill="1" applyBorder="1"/>
    <xf numFmtId="164" fontId="2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164" fontId="5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/>
    <xf numFmtId="164" fontId="2" fillId="0" borderId="7" xfId="0" applyNumberFormat="1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0" fontId="0" fillId="0" borderId="4" xfId="0" applyBorder="1"/>
    <xf numFmtId="0" fontId="6" fillId="0" borderId="1" xfId="0" applyFont="1" applyBorder="1"/>
    <xf numFmtId="0" fontId="6" fillId="0" borderId="6" xfId="0" applyFont="1" applyBorder="1"/>
    <xf numFmtId="164" fontId="0" fillId="0" borderId="5" xfId="0" applyNumberFormat="1" applyFont="1" applyBorder="1"/>
    <xf numFmtId="164" fontId="0" fillId="0" borderId="8" xfId="0" applyNumberFormat="1" applyFont="1" applyBorder="1"/>
    <xf numFmtId="17" fontId="1" fillId="0" borderId="2" xfId="0" applyNumberFormat="1" applyFont="1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7" fillId="0" borderId="0" xfId="0" applyFont="1"/>
    <xf numFmtId="0" fontId="8" fillId="0" borderId="0" xfId="0" applyFont="1"/>
    <xf numFmtId="0" fontId="0" fillId="0" borderId="0" xfId="0" applyFill="1"/>
    <xf numFmtId="164" fontId="9" fillId="2" borderId="0" xfId="0" applyNumberFormat="1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17" fontId="0" fillId="0" borderId="0" xfId="0" applyNumberFormat="1"/>
    <xf numFmtId="0" fontId="2" fillId="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0" fontId="0" fillId="3" borderId="0" xfId="0" applyFill="1"/>
    <xf numFmtId="0" fontId="1" fillId="0" borderId="0" xfId="0" applyFont="1" applyFill="1"/>
    <xf numFmtId="2" fontId="1" fillId="0" borderId="0" xfId="0" applyNumberFormat="1" applyFont="1"/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9" fillId="3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/>
    </xf>
    <xf numFmtId="11" fontId="9" fillId="3" borderId="0" xfId="0" applyNumberFormat="1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11" fontId="10" fillId="3" borderId="0" xfId="0" applyNumberFormat="1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11" fontId="10" fillId="4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0" fontId="12" fillId="3" borderId="0" xfId="0" applyFont="1" applyFill="1"/>
    <xf numFmtId="0" fontId="0" fillId="0" borderId="1" xfId="0" applyFill="1" applyBorder="1"/>
    <xf numFmtId="0" fontId="1" fillId="0" borderId="0" xfId="0" applyFont="1" applyAlignment="1">
      <alignment horizontal="center"/>
    </xf>
    <xf numFmtId="165" fontId="0" fillId="0" borderId="0" xfId="0" applyNumberFormat="1"/>
    <xf numFmtId="164" fontId="5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/>
    <xf numFmtId="17" fontId="1" fillId="0" borderId="3" xfId="0" applyNumberFormat="1" applyFont="1" applyBorder="1"/>
    <xf numFmtId="2" fontId="0" fillId="0" borderId="0" xfId="0" applyNumberFormat="1"/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/>
    <xf numFmtId="0" fontId="0" fillId="4" borderId="9" xfId="0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2" fontId="10" fillId="4" borderId="9" xfId="0" applyNumberFormat="1" applyFont="1" applyFill="1" applyBorder="1" applyAlignment="1">
      <alignment horizontal="center"/>
    </xf>
    <xf numFmtId="11" fontId="10" fillId="4" borderId="9" xfId="0" applyNumberFormat="1" applyFont="1" applyFill="1" applyBorder="1" applyAlignment="1">
      <alignment horizontal="center"/>
    </xf>
    <xf numFmtId="164" fontId="12" fillId="4" borderId="9" xfId="0" applyNumberFormat="1" applyFont="1" applyFill="1" applyBorder="1" applyAlignment="1">
      <alignment horizontal="center"/>
    </xf>
    <xf numFmtId="165" fontId="0" fillId="5" borderId="5" xfId="0" applyNumberFormat="1" applyFont="1" applyFill="1" applyBorder="1"/>
  </cellXfs>
  <cellStyles count="2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Feuil1!$B$31:$B$37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Feuil1!$F$31:$F$37</c:f>
              <c:numCache>
                <c:formatCode>0.0</c:formatCode>
                <c:ptCount val="7"/>
                <c:pt idx="0">
                  <c:v>57.48417141584081</c:v>
                </c:pt>
                <c:pt idx="1">
                  <c:v>159.866558387892</c:v>
                </c:pt>
                <c:pt idx="2">
                  <c:v>350.4930936347891</c:v>
                </c:pt>
                <c:pt idx="3">
                  <c:v>909.4642578470437</c:v>
                </c:pt>
                <c:pt idx="4">
                  <c:v>1320.0</c:v>
                </c:pt>
                <c:pt idx="5">
                  <c:v>1490.0</c:v>
                </c:pt>
                <c:pt idx="6">
                  <c:v>1560.0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207512"/>
        <c:axId val="-2116186888"/>
      </c:scatterChart>
      <c:valAx>
        <c:axId val="-2116207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186888"/>
        <c:crosses val="autoZero"/>
        <c:crossBetween val="midCat"/>
        <c:majorUnit val="20.0"/>
      </c:valAx>
      <c:valAx>
        <c:axId val="-2116186888"/>
        <c:scaling>
          <c:orientation val="minMax"/>
          <c:max val="180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crossAx val="-2116207512"/>
        <c:crosses val="autoZero"/>
        <c:crossBetween val="midCat"/>
        <c:majorUnit val="500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Feuil1!$A$84:$A$86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30.0</c:v>
                </c:pt>
              </c:numCache>
            </c:numRef>
          </c:xVal>
          <c:yVal>
            <c:numRef>
              <c:f>Feuil1!$C$84:$C$86</c:f>
              <c:numCache>
                <c:formatCode>General</c:formatCode>
                <c:ptCount val="3"/>
                <c:pt idx="0">
                  <c:v>4.53</c:v>
                </c:pt>
                <c:pt idx="1">
                  <c:v>3.16</c:v>
                </c:pt>
                <c:pt idx="2">
                  <c:v>1.24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38680"/>
        <c:axId val="-2117043080"/>
      </c:scatterChart>
      <c:valAx>
        <c:axId val="-2117038680"/>
        <c:scaling>
          <c:logBase val="10.0"/>
          <c:orientation val="minMax"/>
          <c:max val="50.0"/>
          <c:min val="0.3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43080"/>
        <c:crosses val="autoZero"/>
        <c:crossBetween val="midCat"/>
      </c:valAx>
      <c:valAx>
        <c:axId val="-2117043080"/>
        <c:scaling>
          <c:orientation val="minMax"/>
          <c:max val="5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38680"/>
        <c:crossesAt val="0.1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Feuil1!$I$31:$I$37</c:f>
              <c:numCache>
                <c:formatCode>General</c:formatCode>
                <c:ptCount val="7"/>
                <c:pt idx="0">
                  <c:v>3.333333333333333</c:v>
                </c:pt>
                <c:pt idx="1">
                  <c:v>1.0</c:v>
                </c:pt>
                <c:pt idx="2">
                  <c:v>0.333333333333333</c:v>
                </c:pt>
                <c:pt idx="3">
                  <c:v>0.1</c:v>
                </c:pt>
                <c:pt idx="4">
                  <c:v>0.0333333333333333</c:v>
                </c:pt>
                <c:pt idx="5">
                  <c:v>0.0166666666666667</c:v>
                </c:pt>
                <c:pt idx="6">
                  <c:v>0.0111111111111111</c:v>
                </c:pt>
              </c:numCache>
            </c:numRef>
          </c:xVal>
          <c:yVal>
            <c:numRef>
              <c:f>Feuil1!$J$31:$J$37</c:f>
              <c:numCache>
                <c:formatCode>General</c:formatCode>
                <c:ptCount val="7"/>
                <c:pt idx="0">
                  <c:v>0.0173960931395531</c:v>
                </c:pt>
                <c:pt idx="1">
                  <c:v>0.00625521691393175</c:v>
                </c:pt>
                <c:pt idx="2">
                  <c:v>0.00285312326593799</c:v>
                </c:pt>
                <c:pt idx="3">
                  <c:v>0.00109954843345607</c:v>
                </c:pt>
                <c:pt idx="4">
                  <c:v>0.000757575757575757</c:v>
                </c:pt>
                <c:pt idx="5">
                  <c:v>0.000671140939597315</c:v>
                </c:pt>
                <c:pt idx="6">
                  <c:v>0.000641025641025641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8520"/>
        <c:axId val="-2116155624"/>
      </c:scatterChart>
      <c:valAx>
        <c:axId val="-211615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155624"/>
        <c:crosses val="autoZero"/>
        <c:crossBetween val="midCat"/>
        <c:majorUnit val="1.0"/>
      </c:valAx>
      <c:valAx>
        <c:axId val="-2116155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158520"/>
        <c:crosses val="autoZero"/>
        <c:crossBetween val="midCat"/>
        <c:majorUnit val="0.00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plus>
            <c:minus>
              <c:numRef>
                <c:f>Feuil1!$G$5:$G$9</c:f>
                <c:numCache>
                  <c:formatCode>General</c:formatCode>
                  <c:ptCount val="5"/>
                  <c:pt idx="0">
                    <c:v>1.726278847074834</c:v>
                  </c:pt>
                  <c:pt idx="1">
                    <c:v>31.6160152984731</c:v>
                  </c:pt>
                  <c:pt idx="2">
                    <c:v>30.39989687271836</c:v>
                  </c:pt>
                  <c:pt idx="3">
                    <c:v>16.21869857256428</c:v>
                  </c:pt>
                  <c:pt idx="4">
                    <c:v>44.50036902386471</c:v>
                  </c:pt>
                </c:numCache>
              </c:numRef>
            </c:minus>
          </c:errBars>
          <c:xVal>
            <c:numRef>
              <c:f>Feuil1!$B$5:$B$9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Feuil1!$F$5:$F$9</c:f>
              <c:numCache>
                <c:formatCode>0.0</c:formatCode>
                <c:ptCount val="5"/>
                <c:pt idx="0">
                  <c:v>62.7273094134749</c:v>
                </c:pt>
                <c:pt idx="1">
                  <c:v>157.8684315681861</c:v>
                </c:pt>
                <c:pt idx="2">
                  <c:v>228.3512052325632</c:v>
                </c:pt>
                <c:pt idx="3">
                  <c:v>408.8631852183231</c:v>
                </c:pt>
                <c:pt idx="4">
                  <c:v>483.5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27256"/>
        <c:axId val="-2116124280"/>
      </c:scatterChart>
      <c:valAx>
        <c:axId val="-211612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124280"/>
        <c:crosses val="autoZero"/>
        <c:crossBetween val="midCat"/>
      </c:valAx>
      <c:valAx>
        <c:axId val="-2116124280"/>
        <c:scaling>
          <c:orientation val="minMax"/>
          <c:max val="500.0"/>
        </c:scaling>
        <c:delete val="0"/>
        <c:axPos val="l"/>
        <c:majorGridlines>
          <c:spPr>
            <a:ln>
              <a:noFill/>
            </a:ln>
          </c:spPr>
        </c:majorGridlines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1272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plus>
            <c:minus>
              <c:numRef>
                <c:f>Feuil1!$I$14:$I$21</c:f>
                <c:numCache>
                  <c:formatCode>General</c:formatCode>
                  <c:ptCount val="8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  <c:pt idx="7">
                    <c:v>1.591284717334734</c:v>
                  </c:pt>
                </c:numCache>
              </c:numRef>
            </c:minus>
          </c:errBars>
          <c:xVal>
            <c:numRef>
              <c:f>Feuil1!$B$14:$B$21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  <c:pt idx="5">
                  <c:v>300.0</c:v>
                </c:pt>
                <c:pt idx="6">
                  <c:v>1500.0</c:v>
                </c:pt>
                <c:pt idx="7">
                  <c:v>3600.0</c:v>
                </c:pt>
              </c:numCache>
            </c:numRef>
          </c:xVal>
          <c:yVal>
            <c:numRef>
              <c:f>Feuil1!$H$14:$H$21</c:f>
              <c:numCache>
                <c:formatCode>0.000</c:formatCode>
                <c:ptCount val="8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  <c:pt idx="5">
                  <c:v>7.5365548</c:v>
                </c:pt>
                <c:pt idx="6">
                  <c:v>12.640273</c:v>
                </c:pt>
                <c:pt idx="7">
                  <c:v>14.13777016666666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97784"/>
        <c:axId val="-2116094840"/>
      </c:scatterChart>
      <c:valAx>
        <c:axId val="-2116097784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94840"/>
        <c:crosses val="autoZero"/>
        <c:crossBetween val="midCat"/>
      </c:valAx>
      <c:valAx>
        <c:axId val="-2116094840"/>
        <c:scaling>
          <c:orientation val="minMax"/>
          <c:max val="16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097784"/>
        <c:crosses val="autoZero"/>
        <c:crossBetween val="midCat"/>
        <c:majorUnit val="5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plus>
            <c:minus>
              <c:numRef>
                <c:f>Feuil1!$E$43:$E$49</c:f>
                <c:numCache>
                  <c:formatCode>General</c:formatCode>
                  <c:ptCount val="7"/>
                  <c:pt idx="0">
                    <c:v>0.19</c:v>
                  </c:pt>
                  <c:pt idx="1">
                    <c:v>0.205580490732973</c:v>
                  </c:pt>
                  <c:pt idx="2">
                    <c:v>0.0624965721950012</c:v>
                  </c:pt>
                  <c:pt idx="3">
                    <c:v>0.224084260278361</c:v>
                  </c:pt>
                  <c:pt idx="4">
                    <c:v>0.163302917002483</c:v>
                  </c:pt>
                  <c:pt idx="5">
                    <c:v>0.271294109336791</c:v>
                  </c:pt>
                  <c:pt idx="6">
                    <c:v>0.234393923963093</c:v>
                  </c:pt>
                </c:numCache>
              </c:numRef>
            </c:minus>
          </c:errBars>
          <c:xVal>
            <c:numRef>
              <c:f>Feuil1!$B$43:$B$49</c:f>
              <c:numCache>
                <c:formatCode>General</c:formatCode>
                <c:ptCount val="7"/>
                <c:pt idx="0">
                  <c:v>0.3</c:v>
                </c:pt>
                <c:pt idx="1">
                  <c:v>1.0</c:v>
                </c:pt>
                <c:pt idx="2">
                  <c:v>3.0</c:v>
                </c:pt>
                <c:pt idx="3">
                  <c:v>10.0</c:v>
                </c:pt>
                <c:pt idx="4">
                  <c:v>30.0</c:v>
                </c:pt>
                <c:pt idx="5">
                  <c:v>60.0</c:v>
                </c:pt>
                <c:pt idx="6">
                  <c:v>90.0</c:v>
                </c:pt>
              </c:numCache>
            </c:numRef>
          </c:xVal>
          <c:yVal>
            <c:numRef>
              <c:f>Feuil1!$C$43:$C$49</c:f>
              <c:numCache>
                <c:formatCode>0.000</c:formatCode>
                <c:ptCount val="7"/>
                <c:pt idx="0">
                  <c:v>5.37</c:v>
                </c:pt>
                <c:pt idx="1">
                  <c:v>2.8851937</c:v>
                </c:pt>
                <c:pt idx="2">
                  <c:v>2.84392325</c:v>
                </c:pt>
                <c:pt idx="3">
                  <c:v>1.9583568</c:v>
                </c:pt>
                <c:pt idx="4">
                  <c:v>1.5909428</c:v>
                </c:pt>
                <c:pt idx="5">
                  <c:v>1.449207633333333</c:v>
                </c:pt>
                <c:pt idx="6">
                  <c:v>1.092503615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71480"/>
        <c:axId val="-2116068472"/>
      </c:scatterChart>
      <c:valAx>
        <c:axId val="-21160714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68472"/>
        <c:crosses val="autoZero"/>
        <c:crossBetween val="midCat"/>
      </c:valAx>
      <c:valAx>
        <c:axId val="-2116068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6071480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Feuil1!$J$59:$J$64</c:f>
                <c:numCache>
                  <c:formatCode>General</c:formatCode>
                  <c:ptCount val="6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0.08</c:v>
                  </c:pt>
                  <c:pt idx="4">
                    <c:v>0.628617928474841</c:v>
                  </c:pt>
                  <c:pt idx="5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Feuil1!$B$59:$B$64</c:f>
              <c:strCache>
                <c:ptCount val="6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NHE-6</c:v>
                </c:pt>
                <c:pt idx="4">
                  <c:v>NHE-7</c:v>
                </c:pt>
                <c:pt idx="5">
                  <c:v>NHE-Null</c:v>
                </c:pt>
              </c:strCache>
            </c:strRef>
          </c:cat>
          <c:val>
            <c:numRef>
              <c:f>Feuil1!$I$59:$I$64</c:f>
              <c:numCache>
                <c:formatCode>General</c:formatCode>
                <c:ptCount val="6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3.814999999999999</c:v>
                </c:pt>
                <c:pt idx="4" formatCode="0.00">
                  <c:v>4.9445</c:v>
                </c:pt>
                <c:pt idx="5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20792"/>
        <c:axId val="-2116923624"/>
      </c:barChart>
      <c:catAx>
        <c:axId val="-2116920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923624"/>
        <c:crosses val="autoZero"/>
        <c:auto val="1"/>
        <c:lblAlgn val="ctr"/>
        <c:lblOffset val="100"/>
        <c:noMultiLvlLbl val="0"/>
      </c:catAx>
      <c:valAx>
        <c:axId val="-2116923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692079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Feuil1!$U$58:$U$62</c:f>
                <c:numCache>
                  <c:formatCode>General</c:formatCode>
                  <c:ptCount val="5"/>
                  <c:pt idx="0">
                    <c:v>0.65781627627578</c:v>
                  </c:pt>
                  <c:pt idx="1">
                    <c:v>0.27</c:v>
                  </c:pt>
                  <c:pt idx="2">
                    <c:v>1.165175954854778</c:v>
                  </c:pt>
                  <c:pt idx="3">
                    <c:v>0.628617928474841</c:v>
                  </c:pt>
                  <c:pt idx="4">
                    <c:v>0.919901864067095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Feuil1!$S$58:$S$62</c:f>
              <c:strCache>
                <c:ptCount val="5"/>
                <c:pt idx="0">
                  <c:v>Uptake Solution</c:v>
                </c:pt>
                <c:pt idx="1">
                  <c:v> NHE1</c:v>
                </c:pt>
                <c:pt idx="2">
                  <c:v>NHE-2</c:v>
                </c:pt>
                <c:pt idx="3">
                  <c:v>NHE-7</c:v>
                </c:pt>
                <c:pt idx="4">
                  <c:v>NHE-Null</c:v>
                </c:pt>
              </c:strCache>
            </c:strRef>
          </c:cat>
          <c:val>
            <c:numRef>
              <c:f>Feuil1!$T$58:$T$62</c:f>
              <c:numCache>
                <c:formatCode>General</c:formatCode>
                <c:ptCount val="5"/>
                <c:pt idx="0">
                  <c:v>14.5734</c:v>
                </c:pt>
                <c:pt idx="1">
                  <c:v>1.39</c:v>
                </c:pt>
                <c:pt idx="2">
                  <c:v>4.235</c:v>
                </c:pt>
                <c:pt idx="3" formatCode="0.00">
                  <c:v>4.9445</c:v>
                </c:pt>
                <c:pt idx="4">
                  <c:v>10.80157543333333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949928"/>
        <c:axId val="-2116952824"/>
      </c:barChart>
      <c:catAx>
        <c:axId val="-21169499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52824"/>
        <c:crosses val="autoZero"/>
        <c:auto val="1"/>
        <c:lblAlgn val="ctr"/>
        <c:lblOffset val="100"/>
        <c:noMultiLvlLbl val="0"/>
      </c:catAx>
      <c:valAx>
        <c:axId val="-21169528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4992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1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-0.33619050743657"/>
                  <c:y val="-0.17399241761446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 b="1" i="0"/>
                  </a:pPr>
                  <a:endParaRPr lang="fr-FR"/>
                </a:p>
              </c:txPr>
            </c:trendlineLbl>
          </c:trendline>
          <c:xVal>
            <c:numRef>
              <c:f>Feuil1!$B$5:$B$8</c:f>
              <c:numCache>
                <c:formatCode>General</c:formatCode>
                <c:ptCount val="4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</c:numCache>
            </c:numRef>
          </c:xVal>
          <c:yVal>
            <c:numRef>
              <c:f>Feuil1!$Q$5:$Q$8</c:f>
              <c:numCache>
                <c:formatCode>General</c:formatCode>
                <c:ptCount val="4"/>
                <c:pt idx="0">
                  <c:v>5.98462292294613</c:v>
                </c:pt>
                <c:pt idx="1">
                  <c:v>5.710862579562873</c:v>
                </c:pt>
                <c:pt idx="2">
                  <c:v>5.4452224090321</c:v>
                </c:pt>
                <c:pt idx="3">
                  <c:v>3.934504683638524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982840"/>
        <c:axId val="-2116985736"/>
      </c:scatterChart>
      <c:valAx>
        <c:axId val="-211698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85736"/>
        <c:crosses val="autoZero"/>
        <c:crossBetween val="midCat"/>
      </c:valAx>
      <c:valAx>
        <c:axId val="-2116985736"/>
        <c:scaling>
          <c:orientation val="minMax"/>
          <c:min val="3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 i="0"/>
            </a:pPr>
            <a:endParaRPr lang="fr-FR"/>
          </a:p>
        </c:txPr>
        <c:crossAx val="-211698284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Feuil1!$H$13</c:f>
              <c:strCache>
                <c:ptCount val="1"/>
                <c:pt idx="0">
                  <c:v>Moyenne delta7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plus>
            <c:minus>
              <c:numRef>
                <c:f>Feuil1!$I$14:$I$18</c:f>
                <c:numCache>
                  <c:formatCode>General</c:formatCode>
                  <c:ptCount val="5"/>
                  <c:pt idx="0">
                    <c:v>0.442358570618033</c:v>
                  </c:pt>
                  <c:pt idx="1">
                    <c:v>0.297378480301301</c:v>
                  </c:pt>
                  <c:pt idx="2">
                    <c:v>0.335152444841631</c:v>
                  </c:pt>
                  <c:pt idx="3">
                    <c:v>0.192957043672628</c:v>
                  </c:pt>
                  <c:pt idx="4">
                    <c:v>0.394966979369952</c:v>
                  </c:pt>
                </c:numCache>
              </c:numRef>
            </c:minus>
          </c:errBars>
          <c:xVal>
            <c:numRef>
              <c:f>Feuil1!$B$14:$B$18</c:f>
              <c:numCache>
                <c:formatCode>General</c:formatCode>
                <c:ptCount val="5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30.0</c:v>
                </c:pt>
                <c:pt idx="4">
                  <c:v>60.0</c:v>
                </c:pt>
              </c:numCache>
            </c:numRef>
          </c:xVal>
          <c:yVal>
            <c:numRef>
              <c:f>Feuil1!$H$14:$H$18</c:f>
              <c:numCache>
                <c:formatCode>0.000</c:formatCode>
                <c:ptCount val="5"/>
                <c:pt idx="0">
                  <c:v>1.002612155</c:v>
                </c:pt>
                <c:pt idx="1">
                  <c:v>0.83019506</c:v>
                </c:pt>
                <c:pt idx="2">
                  <c:v>1.306386375</c:v>
                </c:pt>
                <c:pt idx="3">
                  <c:v>1.5671284</c:v>
                </c:pt>
                <c:pt idx="4">
                  <c:v>2.891668833333334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012248"/>
        <c:axId val="-2117015352"/>
      </c:scatterChart>
      <c:valAx>
        <c:axId val="-211701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 i="0"/>
            </a:pPr>
            <a:endParaRPr lang="fr-FR"/>
          </a:p>
        </c:txPr>
        <c:crossAx val="-2117015352"/>
        <c:crosses val="autoZero"/>
        <c:crossBetween val="midCat"/>
      </c:valAx>
      <c:valAx>
        <c:axId val="-2117015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 b="1" i="0"/>
            </a:pPr>
            <a:endParaRPr lang="fr-FR"/>
          </a:p>
        </c:txPr>
        <c:crossAx val="-2117012248"/>
        <c:crosses val="autoZero"/>
        <c:crossBetween val="midCat"/>
        <c:majorUnit val="1.0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image" Target="../media/image1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25</xdr:row>
      <xdr:rowOff>177800</xdr:rowOff>
    </xdr:from>
    <xdr:to>
      <xdr:col>15</xdr:col>
      <xdr:colOff>723900</xdr:colOff>
      <xdr:row>38</xdr:row>
      <xdr:rowOff>25400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774700</xdr:colOff>
      <xdr:row>26</xdr:row>
      <xdr:rowOff>101600</xdr:rowOff>
    </xdr:from>
    <xdr:to>
      <xdr:col>21</xdr:col>
      <xdr:colOff>279400</xdr:colOff>
      <xdr:row>41</xdr:row>
      <xdr:rowOff>139700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50800</xdr:colOff>
      <xdr:row>0</xdr:row>
      <xdr:rowOff>76200</xdr:rowOff>
    </xdr:from>
    <xdr:to>
      <xdr:col>14</xdr:col>
      <xdr:colOff>723900</xdr:colOff>
      <xdr:row>10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787400</xdr:colOff>
      <xdr:row>11</xdr:row>
      <xdr:rowOff>101600</xdr:rowOff>
    </xdr:from>
    <xdr:to>
      <xdr:col>16</xdr:col>
      <xdr:colOff>0</xdr:colOff>
      <xdr:row>25</xdr:row>
      <xdr:rowOff>101600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1104900</xdr:colOff>
      <xdr:row>39</xdr:row>
      <xdr:rowOff>184150</xdr:rowOff>
    </xdr:from>
    <xdr:to>
      <xdr:col>12</xdr:col>
      <xdr:colOff>723900</xdr:colOff>
      <xdr:row>54</xdr:row>
      <xdr:rowOff>69850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749300</xdr:colOff>
      <xdr:row>57</xdr:row>
      <xdr:rowOff>127000</xdr:rowOff>
    </xdr:from>
    <xdr:to>
      <xdr:col>16</xdr:col>
      <xdr:colOff>368300</xdr:colOff>
      <xdr:row>71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673100</xdr:colOff>
      <xdr:row>62</xdr:row>
      <xdr:rowOff>63500</xdr:rowOff>
    </xdr:from>
    <xdr:to>
      <xdr:col>22</xdr:col>
      <xdr:colOff>292100</xdr:colOff>
      <xdr:row>76</xdr:row>
      <xdr:rowOff>139700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95250</xdr:colOff>
      <xdr:row>0</xdr:row>
      <xdr:rowOff>101600</xdr:rowOff>
    </xdr:from>
    <xdr:to>
      <xdr:col>22</xdr:col>
      <xdr:colOff>539750</xdr:colOff>
      <xdr:row>12</xdr:row>
      <xdr:rowOff>38100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463550</xdr:colOff>
      <xdr:row>12</xdr:row>
      <xdr:rowOff>76200</xdr:rowOff>
    </xdr:from>
    <xdr:to>
      <xdr:col>23</xdr:col>
      <xdr:colOff>88900</xdr:colOff>
      <xdr:row>26</xdr:row>
      <xdr:rowOff>152400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514350</xdr:colOff>
      <xdr:row>77</xdr:row>
      <xdr:rowOff>114300</xdr:rowOff>
    </xdr:from>
    <xdr:to>
      <xdr:col>6</xdr:col>
      <xdr:colOff>1200150</xdr:colOff>
      <xdr:row>92</xdr:row>
      <xdr:rowOff>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26</xdr:col>
      <xdr:colOff>495300</xdr:colOff>
      <xdr:row>24</xdr:row>
      <xdr:rowOff>122184</xdr:rowOff>
    </xdr:from>
    <xdr:to>
      <xdr:col>31</xdr:col>
      <xdr:colOff>22171</xdr:colOff>
      <xdr:row>40</xdr:row>
      <xdr:rowOff>139699</xdr:rowOff>
    </xdr:to>
    <xdr:pic>
      <xdr:nvPicPr>
        <xdr:cNvPr id="10" name="Image 9"/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36181" t="9494" r="19861" b="23291"/>
        <a:stretch/>
      </xdr:blipFill>
      <xdr:spPr>
        <a:xfrm>
          <a:off x="26073100" y="4694184"/>
          <a:ext cx="3654371" cy="3065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"/>
  <sheetViews>
    <sheetView tabSelected="1" workbookViewId="0">
      <selection activeCell="H25" sqref="H25"/>
    </sheetView>
  </sheetViews>
  <sheetFormatPr baseColWidth="10" defaultRowHeight="15" x14ac:dyDescent="0"/>
  <cols>
    <col min="2" max="2" width="22.83203125" customWidth="1"/>
    <col min="3" max="4" width="20.1640625" customWidth="1"/>
    <col min="5" max="5" width="11.1640625" customWidth="1"/>
    <col min="6" max="7" width="19.6640625" customWidth="1"/>
    <col min="8" max="8" width="16.1640625" customWidth="1"/>
  </cols>
  <sheetData>
    <row r="1" spans="1:29">
      <c r="A1" s="7" t="s">
        <v>4</v>
      </c>
      <c r="C1" s="7"/>
      <c r="D1" s="7"/>
    </row>
    <row r="2" spans="1:29">
      <c r="A2" s="1"/>
      <c r="E2" s="1"/>
      <c r="F2" s="1"/>
      <c r="G2" s="1"/>
      <c r="H2" s="1"/>
      <c r="I2" s="1"/>
      <c r="J2" s="1"/>
      <c r="K2" s="1"/>
    </row>
    <row r="3" spans="1:29">
      <c r="A3" s="1"/>
      <c r="B3" s="23"/>
      <c r="C3" s="10" t="s">
        <v>71</v>
      </c>
      <c r="D3" s="82">
        <v>43221</v>
      </c>
      <c r="E3" s="10">
        <v>2017</v>
      </c>
      <c r="F3" s="24"/>
      <c r="G3" s="2"/>
      <c r="H3" s="1"/>
      <c r="I3" s="1"/>
      <c r="J3" s="1"/>
      <c r="K3" s="1"/>
    </row>
    <row r="4" spans="1:29">
      <c r="A4" s="1"/>
      <c r="B4" s="25" t="s">
        <v>10</v>
      </c>
      <c r="C4" s="7" t="s">
        <v>18</v>
      </c>
      <c r="D4" s="7"/>
      <c r="E4" s="7"/>
      <c r="F4" s="26" t="s">
        <v>17</v>
      </c>
      <c r="G4" s="80" t="s">
        <v>72</v>
      </c>
      <c r="H4" s="1"/>
      <c r="I4" s="1"/>
      <c r="J4" s="1"/>
      <c r="K4" s="1"/>
    </row>
    <row r="5" spans="1:29">
      <c r="A5" s="1"/>
      <c r="B5" s="25">
        <v>5</v>
      </c>
      <c r="C5" s="2">
        <v>64.841498559077806</v>
      </c>
      <c r="D5" s="2">
        <v>60.613120267871999</v>
      </c>
      <c r="E5" s="1"/>
      <c r="F5" s="27">
        <f t="shared" ref="F5:F9" si="0">AVERAGE(C5:E5)</f>
        <v>62.727309413474899</v>
      </c>
      <c r="G5" s="65">
        <f>STDEV(C5:E5)/1.732</f>
        <v>1.7262788470748338</v>
      </c>
      <c r="H5" s="3"/>
      <c r="I5" s="3"/>
      <c r="J5" s="1"/>
      <c r="K5" s="1"/>
      <c r="Q5">
        <f>LN(460-F5)</f>
        <v>5.9846229229461301</v>
      </c>
    </row>
    <row r="6" spans="1:29">
      <c r="A6" s="1"/>
      <c r="B6" s="25">
        <v>10</v>
      </c>
      <c r="C6" s="2">
        <v>123.24566422871648</v>
      </c>
      <c r="D6" s="2">
        <v>129.35963047584181</v>
      </c>
      <c r="E6" s="1">
        <v>221</v>
      </c>
      <c r="F6" s="27">
        <f t="shared" si="0"/>
        <v>157.86843156818608</v>
      </c>
      <c r="G6" s="65">
        <f t="shared" ref="G6:G9" si="1">STDEV(C6:E6)/1.732</f>
        <v>31.616015298473098</v>
      </c>
      <c r="H6" s="3"/>
      <c r="I6" s="3"/>
      <c r="J6" s="1"/>
      <c r="K6" s="1"/>
      <c r="Q6">
        <f t="shared" ref="Q6:Q9" si="2">LN(460-F6)</f>
        <v>5.7108625795628729</v>
      </c>
    </row>
    <row r="7" spans="1:29">
      <c r="A7" s="1"/>
      <c r="B7" s="25">
        <v>15</v>
      </c>
      <c r="C7" s="2">
        <v>235.60638375347222</v>
      </c>
      <c r="D7" s="2">
        <v>172.44723194421741</v>
      </c>
      <c r="E7" s="1">
        <v>277</v>
      </c>
      <c r="F7" s="27">
        <f t="shared" si="0"/>
        <v>228.35120523256319</v>
      </c>
      <c r="G7" s="65">
        <f t="shared" si="1"/>
        <v>30.399896872718358</v>
      </c>
      <c r="H7" s="3"/>
      <c r="I7" s="3"/>
      <c r="J7" s="1"/>
      <c r="K7" s="1"/>
      <c r="Q7">
        <f t="shared" si="2"/>
        <v>5.4452224090321009</v>
      </c>
    </row>
    <row r="8" spans="1:29">
      <c r="A8" s="1"/>
      <c r="B8" s="25">
        <v>30</v>
      </c>
      <c r="C8" s="2">
        <v>428.72637043664622</v>
      </c>
      <c r="D8" s="2"/>
      <c r="E8" s="1">
        <v>389</v>
      </c>
      <c r="F8" s="27">
        <f t="shared" si="0"/>
        <v>408.86318521832311</v>
      </c>
      <c r="G8" s="65">
        <f t="shared" si="1"/>
        <v>16.218698572564278</v>
      </c>
      <c r="H8" s="3"/>
      <c r="I8" s="3"/>
      <c r="J8" s="1"/>
      <c r="K8" s="1"/>
      <c r="Q8">
        <f t="shared" si="2"/>
        <v>3.9345046836385245</v>
      </c>
    </row>
    <row r="9" spans="1:29">
      <c r="A9" s="1"/>
      <c r="B9" s="28">
        <v>60</v>
      </c>
      <c r="C9" s="29">
        <v>429</v>
      </c>
      <c r="D9" s="29">
        <f>269*2</f>
        <v>538</v>
      </c>
      <c r="E9" s="16"/>
      <c r="F9" s="30">
        <f t="shared" si="0"/>
        <v>483.5</v>
      </c>
      <c r="G9" s="65">
        <f t="shared" si="1"/>
        <v>44.500369023864707</v>
      </c>
      <c r="H9" s="3"/>
      <c r="I9" s="3"/>
      <c r="J9" s="1"/>
      <c r="K9" s="1"/>
      <c r="Q9" t="e">
        <f t="shared" si="2"/>
        <v>#NUM!</v>
      </c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29">
      <c r="B12" s="9"/>
      <c r="C12" s="82">
        <v>43132</v>
      </c>
      <c r="D12" s="82"/>
      <c r="E12" s="10">
        <v>2017</v>
      </c>
      <c r="F12" s="10" t="s">
        <v>11</v>
      </c>
      <c r="G12" s="82">
        <v>43221</v>
      </c>
      <c r="H12" s="31"/>
    </row>
    <row r="13" spans="1:29">
      <c r="B13" s="8" t="s">
        <v>12</v>
      </c>
      <c r="C13" s="7" t="s">
        <v>0</v>
      </c>
      <c r="D13" s="7"/>
      <c r="E13" s="7" t="s">
        <v>0</v>
      </c>
      <c r="F13" s="7" t="s">
        <v>0</v>
      </c>
      <c r="G13" s="7"/>
      <c r="H13" s="12" t="s">
        <v>16</v>
      </c>
      <c r="I13" s="6" t="s">
        <v>2</v>
      </c>
    </row>
    <row r="14" spans="1:29">
      <c r="A14" s="1"/>
      <c r="B14" s="8">
        <v>5</v>
      </c>
      <c r="C14" s="18">
        <v>1.3154068999999999</v>
      </c>
      <c r="D14" s="18"/>
      <c r="E14" s="1"/>
      <c r="F14" s="1"/>
      <c r="G14" s="66">
        <v>0.68981740999999996</v>
      </c>
      <c r="H14" s="91">
        <f>AVERAGE(C14:G14)</f>
        <v>1.002612155</v>
      </c>
      <c r="I14">
        <f>STDEV(C14:G14)</f>
        <v>0.44235857061803352</v>
      </c>
      <c r="J14" s="79">
        <f>AVERAGE(H14:H16)</f>
        <v>1.0463978633333333</v>
      </c>
      <c r="Y14" s="8">
        <v>5</v>
      </c>
      <c r="Z14">
        <v>1.002612155</v>
      </c>
      <c r="AB14" t="s">
        <v>76</v>
      </c>
      <c r="AC14">
        <v>15.04</v>
      </c>
    </row>
    <row r="15" spans="1:29">
      <c r="A15" s="1"/>
      <c r="B15" s="8">
        <v>10</v>
      </c>
      <c r="C15" s="18">
        <v>1.0404734</v>
      </c>
      <c r="D15" s="18"/>
      <c r="E15" s="1"/>
      <c r="F15" s="1"/>
      <c r="G15" s="66">
        <v>0.61991671999999998</v>
      </c>
      <c r="H15" s="91">
        <f t="shared" ref="H15:H18" si="3">AVERAGE(C15:G15)</f>
        <v>0.83019505999999998</v>
      </c>
      <c r="I15">
        <f t="shared" ref="I15:I21" si="4">STDEV(C15:G15)</f>
        <v>0.29737848030130076</v>
      </c>
      <c r="Y15" s="8">
        <v>10</v>
      </c>
      <c r="Z15">
        <v>0.83019505999999998</v>
      </c>
      <c r="AC15">
        <f>AC14*3/100</f>
        <v>0.45119999999999999</v>
      </c>
    </row>
    <row r="16" spans="1:29">
      <c r="A16" s="1"/>
      <c r="B16" s="8">
        <v>15</v>
      </c>
      <c r="C16" s="18">
        <v>1.02339</v>
      </c>
      <c r="D16" s="18"/>
      <c r="E16" s="18">
        <v>1.4225657</v>
      </c>
      <c r="F16" s="18">
        <v>1.7285299999999999</v>
      </c>
      <c r="G16" s="66">
        <v>1.0510598</v>
      </c>
      <c r="H16" s="91">
        <f t="shared" si="3"/>
        <v>1.306386375</v>
      </c>
      <c r="I16">
        <f t="shared" si="4"/>
        <v>0.3351524448416307</v>
      </c>
      <c r="Y16" s="8">
        <v>15</v>
      </c>
      <c r="Z16">
        <v>1.306386375</v>
      </c>
    </row>
    <row r="17" spans="1:26">
      <c r="A17" s="1"/>
      <c r="B17" s="8">
        <v>30</v>
      </c>
      <c r="C17" s="18">
        <v>1.7801856</v>
      </c>
      <c r="D17" s="18"/>
      <c r="E17" s="18">
        <v>1.5170568</v>
      </c>
      <c r="F17" s="18">
        <v>1.4041428</v>
      </c>
      <c r="H17" s="91">
        <f t="shared" si="3"/>
        <v>1.5671283999999999</v>
      </c>
      <c r="I17">
        <f t="shared" si="4"/>
        <v>0.19295704367262798</v>
      </c>
      <c r="Y17" s="8">
        <v>30</v>
      </c>
      <c r="Z17">
        <v>1.5671283999999999</v>
      </c>
    </row>
    <row r="18" spans="1:26">
      <c r="A18" s="1"/>
      <c r="B18" s="8">
        <v>60</v>
      </c>
      <c r="C18" s="18">
        <v>3.3176831999999998</v>
      </c>
      <c r="D18" s="18"/>
      <c r="E18" s="18">
        <v>2.5376555000000001</v>
      </c>
      <c r="F18" s="1"/>
      <c r="G18" s="66">
        <v>2.8196677999999999</v>
      </c>
      <c r="H18" s="91">
        <f t="shared" si="3"/>
        <v>2.8916688333333336</v>
      </c>
      <c r="I18">
        <f t="shared" si="4"/>
        <v>0.39496697936995212</v>
      </c>
      <c r="Y18" s="8">
        <v>60</v>
      </c>
      <c r="Z18">
        <v>2.8916688333333336</v>
      </c>
    </row>
    <row r="19" spans="1:26">
      <c r="A19" s="1"/>
      <c r="B19" s="32">
        <v>300</v>
      </c>
      <c r="C19" s="18">
        <v>7.5365548000000002</v>
      </c>
      <c r="D19" s="18"/>
      <c r="E19" s="18"/>
      <c r="F19" s="1"/>
      <c r="G19" s="1"/>
      <c r="H19" s="91">
        <v>7.5365548000000002</v>
      </c>
      <c r="Y19" s="32">
        <v>300</v>
      </c>
      <c r="Z19">
        <v>7.5365548000000002</v>
      </c>
    </row>
    <row r="20" spans="1:26">
      <c r="A20" s="1"/>
      <c r="B20" s="32">
        <v>1500</v>
      </c>
      <c r="C20" s="18">
        <v>12.640273000000001</v>
      </c>
      <c r="D20" s="18"/>
      <c r="E20" s="18"/>
      <c r="F20" s="1"/>
      <c r="G20" s="1"/>
      <c r="H20" s="91">
        <v>12.640273000000001</v>
      </c>
      <c r="Y20" s="32">
        <v>1500</v>
      </c>
      <c r="Z20">
        <v>12.640273000000001</v>
      </c>
    </row>
    <row r="21" spans="1:26">
      <c r="A21" s="1"/>
      <c r="B21" s="33">
        <v>3600</v>
      </c>
      <c r="C21" s="20">
        <v>15.129536999999999</v>
      </c>
      <c r="D21" s="20"/>
      <c r="E21" s="20">
        <v>14.981471000000001</v>
      </c>
      <c r="F21" s="16"/>
      <c r="G21" s="16">
        <v>12.3023025</v>
      </c>
      <c r="H21" s="91">
        <f t="shared" ref="H21" si="5">AVERAGE(C21:G21)</f>
        <v>14.137770166666664</v>
      </c>
      <c r="I21">
        <f t="shared" si="4"/>
        <v>1.5912847173347338</v>
      </c>
      <c r="Y21" s="33">
        <v>3600</v>
      </c>
      <c r="Z21">
        <v>14.137770166666664</v>
      </c>
    </row>
    <row r="22" spans="1:26">
      <c r="A22" s="1"/>
    </row>
    <row r="23" spans="1:26">
      <c r="B23" s="22" t="s">
        <v>15</v>
      </c>
    </row>
    <row r="24" spans="1:26">
      <c r="C24" s="5"/>
      <c r="D24" s="5"/>
    </row>
    <row r="25" spans="1:26">
      <c r="B25" s="1"/>
    </row>
    <row r="27" spans="1:26">
      <c r="A27" s="7" t="s">
        <v>54</v>
      </c>
    </row>
    <row r="29" spans="1:26">
      <c r="B29" s="9"/>
      <c r="C29" s="10" t="s">
        <v>14</v>
      </c>
      <c r="D29" s="10"/>
      <c r="E29" s="10" t="s">
        <v>5</v>
      </c>
      <c r="F29" s="11" t="s">
        <v>6</v>
      </c>
      <c r="G29" s="7"/>
      <c r="Y29" s="8">
        <v>0.3</v>
      </c>
      <c r="Z29">
        <v>57.484171415840805</v>
      </c>
    </row>
    <row r="30" spans="1:26">
      <c r="B30" s="8" t="s">
        <v>3</v>
      </c>
      <c r="C30" s="7" t="s">
        <v>13</v>
      </c>
      <c r="D30" s="7"/>
      <c r="E30" s="7" t="s">
        <v>13</v>
      </c>
      <c r="F30" s="12" t="s">
        <v>13</v>
      </c>
      <c r="G30" s="7"/>
      <c r="I30" s="5" t="s">
        <v>8</v>
      </c>
      <c r="J30" s="5" t="s">
        <v>9</v>
      </c>
      <c r="Y30" s="8">
        <v>1</v>
      </c>
      <c r="Z30">
        <v>159.86655838789193</v>
      </c>
    </row>
    <row r="31" spans="1:26">
      <c r="B31" s="8">
        <v>0.3</v>
      </c>
      <c r="C31" s="1"/>
      <c r="D31" s="1"/>
      <c r="E31" s="2">
        <v>57.484171415840805</v>
      </c>
      <c r="F31" s="34">
        <f t="shared" ref="F31:F37" si="6">AVERAGE(C31,E31)</f>
        <v>57.484171415840805</v>
      </c>
      <c r="G31" s="81"/>
      <c r="I31">
        <f t="shared" ref="I31:I37" si="7">1/B31</f>
        <v>3.3333333333333335</v>
      </c>
      <c r="J31">
        <f t="shared" ref="J31:J37" si="8">1/F31</f>
        <v>1.7396093139553055E-2</v>
      </c>
      <c r="Y31" s="8">
        <v>3</v>
      </c>
      <c r="Z31">
        <v>350.49309363478915</v>
      </c>
    </row>
    <row r="32" spans="1:26">
      <c r="B32" s="8">
        <v>1</v>
      </c>
      <c r="C32" s="13">
        <v>132</v>
      </c>
      <c r="D32" s="13"/>
      <c r="E32" s="2">
        <v>187.73311677578386</v>
      </c>
      <c r="F32" s="34">
        <f t="shared" si="6"/>
        <v>159.86655838789193</v>
      </c>
      <c r="G32" s="81"/>
      <c r="I32">
        <f t="shared" si="7"/>
        <v>1</v>
      </c>
      <c r="J32">
        <f t="shared" si="8"/>
        <v>6.255216913931755E-3</v>
      </c>
      <c r="Y32" s="8">
        <v>10</v>
      </c>
      <c r="Z32">
        <v>909.46425784704365</v>
      </c>
    </row>
    <row r="33" spans="2:26">
      <c r="B33" s="8">
        <v>3</v>
      </c>
      <c r="C33" s="13">
        <v>375</v>
      </c>
      <c r="D33" s="13"/>
      <c r="E33" s="2">
        <v>325.98618726957824</v>
      </c>
      <c r="F33" s="34">
        <f t="shared" si="6"/>
        <v>350.49309363478915</v>
      </c>
      <c r="G33" s="81"/>
      <c r="I33">
        <f t="shared" si="7"/>
        <v>0.33333333333333331</v>
      </c>
      <c r="J33">
        <f t="shared" si="8"/>
        <v>2.8531232659379921E-3</v>
      </c>
      <c r="Y33" s="8">
        <v>30</v>
      </c>
      <c r="Z33">
        <v>1320</v>
      </c>
    </row>
    <row r="34" spans="2:26">
      <c r="B34" s="8">
        <v>10</v>
      </c>
      <c r="C34" s="13">
        <v>860</v>
      </c>
      <c r="D34" s="13"/>
      <c r="E34" s="2">
        <v>958.92851569408742</v>
      </c>
      <c r="F34" s="34">
        <f t="shared" si="6"/>
        <v>909.46425784704365</v>
      </c>
      <c r="G34" s="81"/>
      <c r="I34">
        <f t="shared" si="7"/>
        <v>0.1</v>
      </c>
      <c r="J34">
        <f t="shared" si="8"/>
        <v>1.0995484334560654E-3</v>
      </c>
      <c r="Y34" s="8">
        <v>60</v>
      </c>
      <c r="Z34">
        <v>1490</v>
      </c>
    </row>
    <row r="35" spans="2:26">
      <c r="B35" s="8">
        <v>30</v>
      </c>
      <c r="C35" s="13">
        <v>1320</v>
      </c>
      <c r="D35" s="13"/>
      <c r="E35" s="1"/>
      <c r="F35" s="34">
        <f t="shared" si="6"/>
        <v>1320</v>
      </c>
      <c r="G35" s="81"/>
      <c r="I35">
        <f t="shared" si="7"/>
        <v>3.3333333333333333E-2</v>
      </c>
      <c r="J35">
        <f t="shared" si="8"/>
        <v>7.5757575757575758E-4</v>
      </c>
      <c r="Y35" s="14">
        <v>90</v>
      </c>
      <c r="Z35">
        <v>1560</v>
      </c>
    </row>
    <row r="36" spans="2:26">
      <c r="B36" s="8">
        <v>60</v>
      </c>
      <c r="C36" s="13">
        <v>1490</v>
      </c>
      <c r="D36" s="13"/>
      <c r="E36" s="1"/>
      <c r="F36" s="34">
        <f t="shared" si="6"/>
        <v>1490</v>
      </c>
      <c r="G36" s="81"/>
      <c r="I36">
        <f t="shared" si="7"/>
        <v>1.6666666666666666E-2</v>
      </c>
      <c r="J36">
        <f t="shared" si="8"/>
        <v>6.711409395973154E-4</v>
      </c>
    </row>
    <row r="37" spans="2:26">
      <c r="B37" s="14">
        <v>90</v>
      </c>
      <c r="C37" s="15">
        <v>1560</v>
      </c>
      <c r="D37" s="15"/>
      <c r="E37" s="16"/>
      <c r="F37" s="35">
        <f t="shared" si="6"/>
        <v>1560</v>
      </c>
      <c r="G37" s="81"/>
      <c r="I37">
        <f t="shared" si="7"/>
        <v>1.1111111111111112E-2</v>
      </c>
      <c r="J37">
        <f t="shared" si="8"/>
        <v>6.4102564102564103E-4</v>
      </c>
      <c r="Y37">
        <f>9.94*7.2/100</f>
        <v>0.71567999999999998</v>
      </c>
    </row>
    <row r="38" spans="2:26">
      <c r="I38" t="s">
        <v>7</v>
      </c>
    </row>
    <row r="41" spans="2:26">
      <c r="N41" t="s">
        <v>55</v>
      </c>
      <c r="O41">
        <f>0.005/0.0008</f>
        <v>6.25</v>
      </c>
    </row>
    <row r="42" spans="2:26">
      <c r="B42" s="17" t="s">
        <v>3</v>
      </c>
      <c r="C42" s="10" t="s">
        <v>1</v>
      </c>
      <c r="D42" s="10"/>
      <c r="E42" s="11" t="s">
        <v>2</v>
      </c>
    </row>
    <row r="43" spans="2:26">
      <c r="B43" s="8">
        <v>0.3</v>
      </c>
      <c r="C43" s="18">
        <v>5.37</v>
      </c>
      <c r="D43" s="18"/>
      <c r="E43" s="19">
        <v>0.19</v>
      </c>
    </row>
    <row r="44" spans="2:26">
      <c r="B44" s="8">
        <v>1</v>
      </c>
      <c r="C44" s="18">
        <v>2.8851936999999999</v>
      </c>
      <c r="D44" s="18"/>
      <c r="E44" s="19">
        <v>0.20558049073297305</v>
      </c>
    </row>
    <row r="45" spans="2:26">
      <c r="B45" s="8">
        <v>3</v>
      </c>
      <c r="C45" s="18">
        <v>2.84392325</v>
      </c>
      <c r="D45" s="18"/>
      <c r="E45" s="19">
        <v>6.2496572195001189E-2</v>
      </c>
    </row>
    <row r="46" spans="2:26">
      <c r="B46" s="8">
        <v>10</v>
      </c>
      <c r="C46" s="18">
        <v>1.9583568000000002</v>
      </c>
      <c r="D46" s="18"/>
      <c r="E46" s="19">
        <v>0.22408426027836056</v>
      </c>
      <c r="F46" s="1"/>
      <c r="G46" s="1"/>
      <c r="H46" s="6"/>
    </row>
    <row r="47" spans="2:26">
      <c r="B47" s="8">
        <v>30</v>
      </c>
      <c r="C47" s="18">
        <v>1.5909428000000001</v>
      </c>
      <c r="D47" s="18"/>
      <c r="E47" s="19">
        <v>0.16330291700248351</v>
      </c>
      <c r="F47" s="1"/>
      <c r="G47" s="1"/>
      <c r="H47" s="1"/>
    </row>
    <row r="48" spans="2:26">
      <c r="B48" s="8">
        <v>60</v>
      </c>
      <c r="C48" s="18">
        <v>1.4492076333333335</v>
      </c>
      <c r="D48" s="18"/>
      <c r="E48" s="19">
        <v>0.2712941093367911</v>
      </c>
      <c r="F48" s="1"/>
      <c r="G48" s="1"/>
      <c r="H48" s="1"/>
    </row>
    <row r="49" spans="1:21">
      <c r="B49" s="14">
        <v>90</v>
      </c>
      <c r="C49" s="20">
        <v>1.092503615</v>
      </c>
      <c r="D49" s="20"/>
      <c r="E49" s="21">
        <v>0.23439392396309347</v>
      </c>
      <c r="F49" s="1"/>
      <c r="G49" s="1"/>
      <c r="H49" s="1"/>
    </row>
    <row r="50" spans="1:21">
      <c r="B50" s="1"/>
      <c r="C50" s="1"/>
      <c r="D50" s="1"/>
      <c r="E50" s="1"/>
      <c r="F50" s="4"/>
      <c r="G50" s="4"/>
      <c r="H50" s="4"/>
    </row>
    <row r="51" spans="1:21">
      <c r="B51" s="1"/>
      <c r="C51" s="1"/>
      <c r="D51" s="1"/>
      <c r="E51" s="1"/>
      <c r="F51" s="1"/>
      <c r="G51" s="1"/>
      <c r="H51" s="1"/>
    </row>
    <row r="52" spans="1:21">
      <c r="B52" s="1"/>
      <c r="C52" s="1"/>
      <c r="D52" s="1"/>
      <c r="E52" s="1"/>
      <c r="F52" s="1"/>
      <c r="G52" s="1"/>
      <c r="H52" s="1"/>
    </row>
    <row r="53" spans="1:21">
      <c r="B53" s="1"/>
      <c r="C53" s="1"/>
      <c r="D53" s="1"/>
      <c r="E53" s="1"/>
      <c r="F53" s="1"/>
      <c r="G53" s="1"/>
      <c r="H53" s="1"/>
    </row>
    <row r="56" spans="1:21">
      <c r="A56" s="5" t="s">
        <v>48</v>
      </c>
    </row>
    <row r="57" spans="1:21" ht="16">
      <c r="T57" s="54" t="s">
        <v>0</v>
      </c>
    </row>
    <row r="58" spans="1:21" ht="16">
      <c r="B58" s="54"/>
      <c r="C58" s="54" t="s">
        <v>49</v>
      </c>
      <c r="D58" s="54"/>
      <c r="E58" s="54" t="s">
        <v>12</v>
      </c>
      <c r="F58" s="54" t="s">
        <v>50</v>
      </c>
      <c r="G58" s="54"/>
      <c r="H58" s="54" t="s">
        <v>51</v>
      </c>
      <c r="I58" s="54" t="s">
        <v>0</v>
      </c>
      <c r="J58" s="54" t="s">
        <v>52</v>
      </c>
      <c r="R58" t="s">
        <v>6</v>
      </c>
      <c r="S58" s="78" t="s">
        <v>65</v>
      </c>
      <c r="T58">
        <v>14.573400000000001</v>
      </c>
      <c r="U58">
        <v>0.65781627627577977</v>
      </c>
    </row>
    <row r="59" spans="1:21">
      <c r="A59" t="s">
        <v>6</v>
      </c>
      <c r="B59" s="78" t="s">
        <v>65</v>
      </c>
      <c r="I59">
        <v>14.573400000000001</v>
      </c>
      <c r="J59">
        <v>0.65781627627577977</v>
      </c>
      <c r="S59" s="51" t="s">
        <v>53</v>
      </c>
      <c r="T59" s="51">
        <v>1.39</v>
      </c>
      <c r="U59" s="51">
        <v>0.27</v>
      </c>
    </row>
    <row r="60" spans="1:21">
      <c r="B60" s="51" t="s">
        <v>53</v>
      </c>
      <c r="C60" s="51">
        <v>37</v>
      </c>
      <c r="D60" s="51"/>
      <c r="E60" s="51">
        <v>1</v>
      </c>
      <c r="F60" s="51">
        <v>15</v>
      </c>
      <c r="G60" s="51"/>
      <c r="H60" s="51"/>
      <c r="I60" s="51">
        <v>1.39</v>
      </c>
      <c r="J60" s="51">
        <v>0.27</v>
      </c>
      <c r="S60" s="52" t="s">
        <v>44</v>
      </c>
      <c r="T60">
        <f>(5.4+3.07)/2</f>
        <v>4.2350000000000003</v>
      </c>
      <c r="U60" s="47">
        <f>STDEV(5.4,3.07)/1.414</f>
        <v>1.1651759548547775</v>
      </c>
    </row>
    <row r="61" spans="1:21">
      <c r="B61" s="52" t="s">
        <v>44</v>
      </c>
      <c r="C61" s="53">
        <v>37</v>
      </c>
      <c r="D61" s="53"/>
      <c r="E61" s="53">
        <v>1</v>
      </c>
      <c r="F61" s="53">
        <v>15</v>
      </c>
      <c r="G61" s="53"/>
      <c r="H61" s="47">
        <v>0.1</v>
      </c>
      <c r="I61">
        <f>(5.4+3.07)/2</f>
        <v>4.2350000000000003</v>
      </c>
      <c r="J61" s="47">
        <f>STDEV(5.4,3.07)/1.414</f>
        <v>1.1651759548547775</v>
      </c>
      <c r="S61" s="52" t="s">
        <v>47</v>
      </c>
      <c r="T61" s="47">
        <f>(4.5+5.389)/2</f>
        <v>4.9444999999999997</v>
      </c>
      <c r="U61" s="47">
        <f>STDEV(4.5,5.389)</f>
        <v>0.62861792847484099</v>
      </c>
    </row>
    <row r="62" spans="1:21">
      <c r="B62" s="52" t="s">
        <v>46</v>
      </c>
      <c r="C62" s="53">
        <v>37</v>
      </c>
      <c r="D62" s="53"/>
      <c r="E62" s="53">
        <v>1</v>
      </c>
      <c r="F62" s="53">
        <v>15</v>
      </c>
      <c r="G62" s="53"/>
      <c r="H62" s="47">
        <v>0.1</v>
      </c>
      <c r="I62" s="47">
        <f>(8.03-0.4)/2</f>
        <v>3.8149999999999995</v>
      </c>
      <c r="J62" s="47">
        <v>0.08</v>
      </c>
      <c r="L62" s="47"/>
      <c r="S62" s="52" t="s">
        <v>61</v>
      </c>
      <c r="T62">
        <v>10.801575433333333</v>
      </c>
      <c r="U62">
        <v>0.91990186406709462</v>
      </c>
    </row>
    <row r="63" spans="1:21">
      <c r="B63" s="52" t="s">
        <v>47</v>
      </c>
      <c r="C63" s="53">
        <v>21</v>
      </c>
      <c r="D63" s="53"/>
      <c r="E63" s="53">
        <v>1</v>
      </c>
      <c r="F63" s="53">
        <v>30</v>
      </c>
      <c r="G63" s="53"/>
      <c r="H63" s="47">
        <v>9.6</v>
      </c>
      <c r="I63" s="47">
        <f>(4.5+5.389)/2</f>
        <v>4.9444999999999997</v>
      </c>
      <c r="J63" s="47">
        <f>STDEV(4.5,5.389)</f>
        <v>0.62861792847484099</v>
      </c>
    </row>
    <row r="64" spans="1:21">
      <c r="B64" s="52" t="s">
        <v>61</v>
      </c>
      <c r="C64" s="53">
        <v>37</v>
      </c>
      <c r="D64" s="53"/>
      <c r="E64" s="53">
        <v>1</v>
      </c>
      <c r="F64" s="53" t="s">
        <v>64</v>
      </c>
      <c r="G64" s="53"/>
      <c r="I64">
        <v>10.801575433333333</v>
      </c>
      <c r="J64">
        <v>0.91990186406709462</v>
      </c>
    </row>
    <row r="66" spans="1:10">
      <c r="B66" s="52" t="s">
        <v>45</v>
      </c>
      <c r="C66" s="53">
        <v>37</v>
      </c>
      <c r="D66" s="53"/>
      <c r="E66" s="53">
        <v>1</v>
      </c>
      <c r="F66" s="53">
        <v>15</v>
      </c>
      <c r="G66" s="53"/>
      <c r="H66" s="47">
        <v>0.1</v>
      </c>
      <c r="I66" s="47">
        <v>7.7</v>
      </c>
      <c r="J66" s="47">
        <v>0.13</v>
      </c>
    </row>
    <row r="67" spans="1:10">
      <c r="A67" s="5" t="s">
        <v>19</v>
      </c>
      <c r="I67" t="s">
        <v>68</v>
      </c>
    </row>
    <row r="68" spans="1:10">
      <c r="C68" s="5" t="s">
        <v>0</v>
      </c>
      <c r="D68" s="5"/>
      <c r="E68" t="s">
        <v>24</v>
      </c>
    </row>
    <row r="69" spans="1:10">
      <c r="B69" s="5"/>
    </row>
    <row r="70" spans="1:10">
      <c r="B70" s="36" t="s">
        <v>26</v>
      </c>
      <c r="C70" s="31"/>
      <c r="D70" s="1"/>
    </row>
    <row r="71" spans="1:10">
      <c r="B71" s="37" t="s">
        <v>20</v>
      </c>
      <c r="C71" s="38">
        <v>11.472061</v>
      </c>
      <c r="D71" s="1"/>
    </row>
    <row r="72" spans="1:10">
      <c r="B72" s="37" t="s">
        <v>20</v>
      </c>
      <c r="C72" s="38">
        <v>8.2891432999999992</v>
      </c>
      <c r="D72" s="1"/>
    </row>
    <row r="73" spans="1:10">
      <c r="B73" s="37" t="s">
        <v>21</v>
      </c>
      <c r="C73" s="38">
        <f>AVERAGE(E73:F73)</f>
        <v>12.643522000000001</v>
      </c>
      <c r="D73" s="1"/>
      <c r="E73">
        <v>12.580658</v>
      </c>
      <c r="F73">
        <v>12.706386</v>
      </c>
    </row>
    <row r="74" spans="1:10">
      <c r="B74" s="14" t="s">
        <v>34</v>
      </c>
      <c r="C74" s="39">
        <f>AVERAGE(C71:C73)</f>
        <v>10.801575433333333</v>
      </c>
      <c r="D74" s="7"/>
    </row>
    <row r="75" spans="1:10">
      <c r="B75" s="77" t="s">
        <v>63</v>
      </c>
      <c r="C75">
        <f>STDEV(C71:C74)/2</f>
        <v>0.91990186406709462</v>
      </c>
    </row>
    <row r="77" spans="1:10">
      <c r="A77" t="s">
        <v>69</v>
      </c>
    </row>
    <row r="81" spans="1:5">
      <c r="A81" s="5" t="s">
        <v>62</v>
      </c>
    </row>
    <row r="82" spans="1:5">
      <c r="B82" s="5" t="s">
        <v>27</v>
      </c>
    </row>
    <row r="83" spans="1:5">
      <c r="B83" s="5" t="s">
        <v>31</v>
      </c>
    </row>
    <row r="84" spans="1:5">
      <c r="A84">
        <v>1</v>
      </c>
      <c r="B84" t="s">
        <v>28</v>
      </c>
      <c r="C84">
        <v>4.53</v>
      </c>
    </row>
    <row r="85" spans="1:5">
      <c r="A85">
        <v>3</v>
      </c>
      <c r="B85" t="s">
        <v>29</v>
      </c>
      <c r="C85">
        <v>3.16</v>
      </c>
    </row>
    <row r="86" spans="1:5">
      <c r="A86">
        <v>30</v>
      </c>
      <c r="B86" t="s">
        <v>30</v>
      </c>
      <c r="C86">
        <v>1.24</v>
      </c>
    </row>
    <row r="88" spans="1:5">
      <c r="B88" t="s">
        <v>35</v>
      </c>
      <c r="C88">
        <v>6.5798797999999996</v>
      </c>
    </row>
    <row r="89" spans="1:5">
      <c r="B89" t="s">
        <v>36</v>
      </c>
      <c r="C89">
        <v>5.1079268999999998</v>
      </c>
    </row>
    <row r="90" spans="1:5">
      <c r="B90" s="5" t="s">
        <v>37</v>
      </c>
      <c r="C90">
        <v>6.4017175000000002</v>
      </c>
    </row>
    <row r="91" spans="1:5">
      <c r="B91" t="s">
        <v>38</v>
      </c>
      <c r="C91">
        <v>3.9291575999999999</v>
      </c>
    </row>
    <row r="92" spans="1:5">
      <c r="B92" s="5"/>
      <c r="C92" s="5"/>
      <c r="D92" s="5"/>
    </row>
    <row r="93" spans="1:5">
      <c r="A93" s="40" t="s">
        <v>25</v>
      </c>
      <c r="B93" s="40"/>
      <c r="C93" s="41"/>
      <c r="D93" s="41"/>
    </row>
    <row r="94" spans="1:5">
      <c r="A94" s="41" t="s">
        <v>22</v>
      </c>
      <c r="B94" s="41"/>
      <c r="C94" s="41">
        <v>13.76</v>
      </c>
      <c r="D94" s="41"/>
    </row>
    <row r="95" spans="1:5">
      <c r="A95" s="41" t="s">
        <v>23</v>
      </c>
      <c r="B95" s="41"/>
      <c r="C95">
        <f>AVERAGE(D95:E95)</f>
        <v>15.055</v>
      </c>
      <c r="D95" s="41">
        <v>14.98</v>
      </c>
      <c r="E95" s="41">
        <v>15.13</v>
      </c>
    </row>
    <row r="96" spans="1:5">
      <c r="A96" s="5" t="s">
        <v>43</v>
      </c>
      <c r="B96" s="5"/>
      <c r="C96" s="5">
        <f>AVERAGE(C94:C95)</f>
        <v>14.407499999999999</v>
      </c>
    </row>
    <row r="98" spans="1:7">
      <c r="B98" s="5" t="s">
        <v>32</v>
      </c>
      <c r="F98" s="5" t="s">
        <v>67</v>
      </c>
      <c r="G98" s="5"/>
    </row>
    <row r="99" spans="1:7">
      <c r="B99" t="s">
        <v>33</v>
      </c>
      <c r="C99">
        <v>6.46</v>
      </c>
      <c r="D99" t="s">
        <v>75</v>
      </c>
      <c r="F99" s="5">
        <f>AVERAGE(C84:C91,C99:C102)</f>
        <v>4.6908681799999998</v>
      </c>
      <c r="G99" s="5"/>
    </row>
    <row r="100" spans="1:7">
      <c r="B100" t="s">
        <v>28</v>
      </c>
      <c r="C100">
        <v>3.52</v>
      </c>
    </row>
    <row r="101" spans="1:7">
      <c r="B101" t="s">
        <v>29</v>
      </c>
    </row>
    <row r="102" spans="1:7">
      <c r="B102" s="42" t="s">
        <v>30</v>
      </c>
      <c r="C102" s="42">
        <v>5.98</v>
      </c>
      <c r="D102" s="42"/>
    </row>
    <row r="103" spans="1:7">
      <c r="B103" s="49" t="s">
        <v>66</v>
      </c>
      <c r="C103" s="5">
        <f>AVERAGE(C99:C102)</f>
        <v>5.32</v>
      </c>
      <c r="D103" s="5"/>
    </row>
    <row r="105" spans="1:7">
      <c r="B105" s="5" t="s">
        <v>74</v>
      </c>
      <c r="C105" s="5">
        <f>AVERAGE(C71:C103)</f>
        <v>7.3461781788105478</v>
      </c>
      <c r="D105" s="5"/>
    </row>
    <row r="109" spans="1:7">
      <c r="A109" s="5" t="s">
        <v>39</v>
      </c>
      <c r="C109" t="s">
        <v>0</v>
      </c>
    </row>
    <row r="111" spans="1:7">
      <c r="B111" t="s">
        <v>40</v>
      </c>
      <c r="C111" s="43">
        <v>13.8</v>
      </c>
      <c r="D111" s="43"/>
    </row>
    <row r="112" spans="1:7">
      <c r="B112" t="s">
        <v>41</v>
      </c>
      <c r="C112" s="43">
        <v>13.6</v>
      </c>
      <c r="D112" s="43"/>
    </row>
    <row r="113" spans="2:6">
      <c r="C113" s="43">
        <v>14.8</v>
      </c>
      <c r="D113" s="43"/>
    </row>
    <row r="114" spans="2:6">
      <c r="C114" s="43">
        <v>14.7</v>
      </c>
      <c r="D114" s="43"/>
    </row>
    <row r="116" spans="2:6">
      <c r="B116" s="45">
        <v>42795</v>
      </c>
      <c r="C116" s="44">
        <v>14.5738</v>
      </c>
      <c r="D116" s="44"/>
    </row>
    <row r="117" spans="2:6">
      <c r="B117" s="45">
        <v>42887</v>
      </c>
      <c r="C117" s="46">
        <v>15.35</v>
      </c>
      <c r="D117" s="46"/>
    </row>
    <row r="118" spans="2:6">
      <c r="B118" s="45">
        <v>43132</v>
      </c>
      <c r="C118" s="47">
        <v>15.19</v>
      </c>
      <c r="D118" s="47"/>
      <c r="E118" s="44">
        <f>AVERAGE(C116:C118)</f>
        <v>15.037933333333333</v>
      </c>
      <c r="F118" t="s">
        <v>56</v>
      </c>
    </row>
    <row r="122" spans="2:6">
      <c r="B122" s="5" t="s">
        <v>42</v>
      </c>
      <c r="C122" s="50">
        <f>AVERAGE(C111:C118)</f>
        <v>14.573400000000001</v>
      </c>
      <c r="D122" s="50"/>
      <c r="E122">
        <f>STDEV(C111:C118)</f>
        <v>0.65781627627577977</v>
      </c>
    </row>
    <row r="130" spans="2:15">
      <c r="K130" t="s">
        <v>70</v>
      </c>
      <c r="L130" t="s">
        <v>0</v>
      </c>
      <c r="M130" t="s">
        <v>52</v>
      </c>
    </row>
    <row r="131" spans="2:15">
      <c r="B131" s="55" t="s">
        <v>57</v>
      </c>
      <c r="C131" s="56" t="s">
        <v>58</v>
      </c>
      <c r="D131" s="56"/>
      <c r="E131" s="56"/>
      <c r="F131" s="57"/>
      <c r="G131" s="57"/>
      <c r="H131" s="58"/>
      <c r="I131" s="57"/>
      <c r="J131" s="59"/>
      <c r="K131" s="60"/>
      <c r="L131" s="61">
        <v>15.193963999999999</v>
      </c>
      <c r="M131" s="62">
        <v>1.9135091E-2</v>
      </c>
      <c r="N131" s="63"/>
    </row>
    <row r="132" spans="2:15">
      <c r="B132" s="57"/>
      <c r="C132" s="56"/>
      <c r="D132" s="56"/>
      <c r="E132" s="56"/>
      <c r="F132" s="57"/>
      <c r="G132" s="57"/>
      <c r="H132" s="58"/>
      <c r="I132" s="57"/>
      <c r="J132" s="59"/>
      <c r="K132" s="60"/>
      <c r="L132" s="61"/>
      <c r="M132" s="62"/>
      <c r="N132" s="63"/>
    </row>
    <row r="133" spans="2:15">
      <c r="B133" s="57">
        <v>1</v>
      </c>
      <c r="C133" s="56" t="s">
        <v>58</v>
      </c>
      <c r="D133" s="56"/>
      <c r="E133" s="57">
        <v>21</v>
      </c>
      <c r="F133" s="57">
        <v>37</v>
      </c>
      <c r="G133" s="57"/>
      <c r="H133" s="57">
        <v>15</v>
      </c>
      <c r="I133" s="64">
        <v>5</v>
      </c>
      <c r="J133" s="59">
        <v>0</v>
      </c>
      <c r="K133" s="65">
        <v>30.306560133935999</v>
      </c>
      <c r="L133" s="66">
        <v>0.68981740999999996</v>
      </c>
      <c r="M133" s="67">
        <v>2.1751092E-2</v>
      </c>
      <c r="N133" s="63">
        <f t="shared" ref="N133:N142" si="9">L133-$K$85</f>
        <v>0.68981740999999996</v>
      </c>
    </row>
    <row r="134" spans="2:15">
      <c r="B134" s="57">
        <v>2</v>
      </c>
      <c r="C134" s="56" t="s">
        <v>58</v>
      </c>
      <c r="D134" s="56"/>
      <c r="E134" s="57">
        <v>21</v>
      </c>
      <c r="F134" s="57">
        <v>37</v>
      </c>
      <c r="G134" s="57"/>
      <c r="H134" s="57">
        <v>15</v>
      </c>
      <c r="I134" s="64">
        <v>10</v>
      </c>
      <c r="J134" s="59">
        <v>0</v>
      </c>
      <c r="K134" s="65">
        <v>64.67981523792092</v>
      </c>
      <c r="L134" s="66">
        <v>0.61991671999999998</v>
      </c>
      <c r="M134" s="67">
        <v>1.6271084000000002E-2</v>
      </c>
      <c r="N134" s="63">
        <f t="shared" si="9"/>
        <v>0.61991671999999998</v>
      </c>
    </row>
    <row r="135" spans="2:15">
      <c r="B135" s="57">
        <v>3</v>
      </c>
      <c r="C135" s="56" t="s">
        <v>58</v>
      </c>
      <c r="D135" s="56"/>
      <c r="E135" s="57">
        <v>21</v>
      </c>
      <c r="F135" s="57">
        <v>37</v>
      </c>
      <c r="G135" s="57"/>
      <c r="H135" s="57">
        <v>15</v>
      </c>
      <c r="I135" s="64">
        <v>15</v>
      </c>
      <c r="J135" s="59">
        <v>0</v>
      </c>
      <c r="K135" s="65">
        <v>86.223615972108661</v>
      </c>
      <c r="L135" s="66">
        <v>1.0510598</v>
      </c>
      <c r="M135" s="67">
        <v>2.6109284E-2</v>
      </c>
      <c r="N135" s="63">
        <f t="shared" si="9"/>
        <v>1.0510598</v>
      </c>
    </row>
    <row r="136" spans="2:15">
      <c r="B136" s="57">
        <v>5</v>
      </c>
      <c r="C136" s="56" t="s">
        <v>58</v>
      </c>
      <c r="D136" s="56"/>
      <c r="E136" s="57">
        <v>21</v>
      </c>
      <c r="F136" s="57">
        <v>37</v>
      </c>
      <c r="G136" s="57"/>
      <c r="H136" s="57">
        <v>15</v>
      </c>
      <c r="I136" s="64">
        <v>60</v>
      </c>
      <c r="J136" s="59">
        <v>0</v>
      </c>
      <c r="K136" s="68">
        <v>269.22488962431015</v>
      </c>
      <c r="L136" s="66">
        <v>2.8196677999999999</v>
      </c>
      <c r="M136" s="67">
        <v>2.3044306000000001E-2</v>
      </c>
      <c r="N136" s="63">
        <f t="shared" si="9"/>
        <v>2.8196677999999999</v>
      </c>
    </row>
    <row r="137" spans="2:15">
      <c r="B137" s="57">
        <v>6</v>
      </c>
      <c r="C137" s="56" t="s">
        <v>58</v>
      </c>
      <c r="D137" s="56"/>
      <c r="E137" s="57">
        <v>9.6</v>
      </c>
      <c r="F137" s="57">
        <v>37</v>
      </c>
      <c r="G137" s="57"/>
      <c r="H137" s="64">
        <v>3</v>
      </c>
      <c r="I137" s="57" t="s">
        <v>59</v>
      </c>
      <c r="J137" s="59">
        <v>0</v>
      </c>
      <c r="K137" s="65">
        <v>62.290600138833391</v>
      </c>
      <c r="L137" s="66">
        <v>1.6516755999999999</v>
      </c>
      <c r="M137" s="67">
        <v>2.385837E-2</v>
      </c>
      <c r="N137" s="63">
        <f t="shared" si="9"/>
        <v>1.6516755999999999</v>
      </c>
    </row>
    <row r="138" spans="2:15">
      <c r="B138" s="57">
        <v>7</v>
      </c>
      <c r="C138" s="56" t="s">
        <v>58</v>
      </c>
      <c r="D138" s="56"/>
      <c r="E138" s="57">
        <v>9.6</v>
      </c>
      <c r="F138" s="57">
        <v>37</v>
      </c>
      <c r="G138" s="57"/>
      <c r="H138" s="64">
        <v>10</v>
      </c>
      <c r="I138" s="57" t="s">
        <v>59</v>
      </c>
      <c r="J138" s="59">
        <v>0</v>
      </c>
      <c r="K138" s="68">
        <v>157.32856896442914</v>
      </c>
      <c r="L138" s="66">
        <v>1.7276951</v>
      </c>
      <c r="M138" s="67">
        <v>3.6780186999999999E-2</v>
      </c>
      <c r="N138" s="63">
        <f t="shared" si="9"/>
        <v>1.7276951</v>
      </c>
    </row>
    <row r="139" spans="2:15">
      <c r="B139" s="57">
        <v>8</v>
      </c>
      <c r="C139" s="56" t="s">
        <v>58</v>
      </c>
      <c r="D139" s="56"/>
      <c r="E139" s="57">
        <v>9.6</v>
      </c>
      <c r="F139" s="57">
        <v>37</v>
      </c>
      <c r="G139" s="57"/>
      <c r="H139" s="64">
        <v>30</v>
      </c>
      <c r="I139" s="57" t="s">
        <v>59</v>
      </c>
      <c r="J139" s="59">
        <v>0</v>
      </c>
      <c r="K139" s="68">
        <v>252.36653779002503</v>
      </c>
      <c r="L139" s="61">
        <v>0.83920634999999999</v>
      </c>
      <c r="M139" s="62">
        <v>3.5485684000000003E-2</v>
      </c>
      <c r="N139" s="63">
        <f t="shared" si="9"/>
        <v>0.83920634999999999</v>
      </c>
    </row>
    <row r="140" spans="2:15">
      <c r="B140" s="57">
        <v>9</v>
      </c>
      <c r="C140" s="56" t="s">
        <v>58</v>
      </c>
      <c r="D140" s="56"/>
      <c r="E140" s="57">
        <v>9.6</v>
      </c>
      <c r="F140" s="57">
        <v>37</v>
      </c>
      <c r="G140" s="57"/>
      <c r="H140" s="64">
        <v>90</v>
      </c>
      <c r="I140" s="57" t="s">
        <v>59</v>
      </c>
      <c r="J140" s="59">
        <v>0</v>
      </c>
      <c r="K140" s="68">
        <v>309.38931908538245</v>
      </c>
      <c r="L140" s="66">
        <v>1.5091853</v>
      </c>
      <c r="M140" s="67">
        <v>1.7822774999999999E-2</v>
      </c>
      <c r="N140" s="63">
        <f t="shared" si="9"/>
        <v>1.5091853</v>
      </c>
    </row>
    <row r="141" spans="2:15">
      <c r="B141" s="69">
        <v>16</v>
      </c>
      <c r="C141" s="70" t="s">
        <v>58</v>
      </c>
      <c r="D141" s="70"/>
      <c r="E141" s="69">
        <v>21</v>
      </c>
      <c r="F141" s="69">
        <v>37</v>
      </c>
      <c r="G141" s="69"/>
      <c r="H141" s="69">
        <v>30</v>
      </c>
      <c r="I141" s="69">
        <v>3600</v>
      </c>
      <c r="J141" s="71">
        <v>0</v>
      </c>
      <c r="K141" s="72">
        <v>165.13686360520077</v>
      </c>
      <c r="L141" s="73">
        <v>12.8886</v>
      </c>
      <c r="M141" s="74">
        <v>1.7478875000000001E-2</v>
      </c>
      <c r="N141" s="75">
        <f t="shared" si="9"/>
        <v>12.8886</v>
      </c>
      <c r="O141" s="83">
        <f>AVERAGE(L141:L142)</f>
        <v>12.3023025</v>
      </c>
    </row>
    <row r="142" spans="2:15">
      <c r="B142" s="69">
        <v>17</v>
      </c>
      <c r="C142" s="70" t="s">
        <v>58</v>
      </c>
      <c r="D142" s="70"/>
      <c r="E142" s="69">
        <v>21</v>
      </c>
      <c r="F142" s="69">
        <v>37</v>
      </c>
      <c r="G142" s="69"/>
      <c r="H142" s="69">
        <v>30</v>
      </c>
      <c r="I142" s="69">
        <v>3600</v>
      </c>
      <c r="J142" s="71">
        <v>0</v>
      </c>
      <c r="K142" s="72">
        <v>146.98197534605382</v>
      </c>
      <c r="L142" s="73">
        <v>11.716004999999999</v>
      </c>
      <c r="M142" s="74">
        <v>2.3191895000000001E-2</v>
      </c>
      <c r="N142" s="75">
        <f t="shared" si="9"/>
        <v>11.716004999999999</v>
      </c>
    </row>
    <row r="143" spans="2:15">
      <c r="B143" s="57"/>
      <c r="C143" s="56"/>
      <c r="D143" s="56"/>
      <c r="E143" s="57"/>
      <c r="F143" s="57"/>
      <c r="G143" s="57"/>
      <c r="H143" s="57"/>
      <c r="I143" s="57"/>
      <c r="J143" s="59"/>
      <c r="K143" s="57"/>
      <c r="L143" s="66"/>
      <c r="M143" s="67"/>
      <c r="N143" s="63"/>
    </row>
    <row r="144" spans="2:15">
      <c r="B144" s="48" t="s">
        <v>60</v>
      </c>
      <c r="C144" s="48"/>
      <c r="D144" s="48"/>
      <c r="E144" s="48"/>
      <c r="F144" s="48"/>
      <c r="G144" s="48"/>
      <c r="H144" s="48"/>
      <c r="I144" s="48"/>
      <c r="J144" s="59"/>
      <c r="K144" s="48"/>
      <c r="L144" s="48"/>
      <c r="M144" s="48"/>
      <c r="N144" s="76"/>
    </row>
    <row r="145" spans="2:14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2:14">
      <c r="B146" s="57">
        <v>10</v>
      </c>
      <c r="C146" s="56" t="s">
        <v>58</v>
      </c>
      <c r="D146" s="56"/>
      <c r="E146" s="57">
        <v>9.6</v>
      </c>
      <c r="F146" s="57">
        <v>37</v>
      </c>
      <c r="G146" s="57"/>
      <c r="H146" s="57">
        <v>3</v>
      </c>
      <c r="I146" s="57">
        <v>60</v>
      </c>
      <c r="J146" s="59">
        <v>0</v>
      </c>
      <c r="K146" s="65">
        <v>0.25688382170428486</v>
      </c>
      <c r="L146" s="57" t="s">
        <v>73</v>
      </c>
      <c r="M146" s="48"/>
      <c r="N146" s="76"/>
    </row>
    <row r="147" spans="2:14">
      <c r="B147" s="57">
        <v>11</v>
      </c>
      <c r="C147" s="56" t="s">
        <v>58</v>
      </c>
      <c r="D147" s="56"/>
      <c r="E147" s="57">
        <v>9.6</v>
      </c>
      <c r="F147" s="57">
        <v>37</v>
      </c>
      <c r="G147" s="57"/>
      <c r="H147" s="57">
        <v>10</v>
      </c>
      <c r="I147" s="57">
        <v>60</v>
      </c>
      <c r="J147" s="59">
        <v>0</v>
      </c>
      <c r="K147" s="65">
        <v>0.65682393662342453</v>
      </c>
      <c r="L147" s="61">
        <v>2.2763585000000002</v>
      </c>
      <c r="M147" s="62">
        <v>0.11169571</v>
      </c>
      <c r="N147" s="63">
        <f>L147-$K$85</f>
        <v>2.2763585000000002</v>
      </c>
    </row>
    <row r="148" spans="2:14">
      <c r="B148" s="57">
        <v>12</v>
      </c>
      <c r="C148" s="56" t="s">
        <v>58</v>
      </c>
      <c r="D148" s="56"/>
      <c r="E148" s="57">
        <v>9.6</v>
      </c>
      <c r="F148" s="57">
        <v>37</v>
      </c>
      <c r="G148" s="57"/>
      <c r="H148" s="57">
        <v>30</v>
      </c>
      <c r="I148" s="57">
        <v>60</v>
      </c>
      <c r="J148" s="59">
        <v>0</v>
      </c>
      <c r="K148" s="65">
        <v>2.2115284061394771</v>
      </c>
      <c r="L148" s="61">
        <v>7.3153196999999999</v>
      </c>
      <c r="M148" s="62">
        <v>4.9451768E-2</v>
      </c>
      <c r="N148" s="63">
        <f>L148-$K$85</f>
        <v>7.3153196999999999</v>
      </c>
    </row>
    <row r="149" spans="2:14">
      <c r="B149" s="57">
        <v>13</v>
      </c>
      <c r="C149" s="56" t="s">
        <v>58</v>
      </c>
      <c r="D149" s="56"/>
      <c r="E149" s="57">
        <v>9.6</v>
      </c>
      <c r="F149" s="57">
        <v>37</v>
      </c>
      <c r="G149" s="57"/>
      <c r="H149" s="57">
        <v>90</v>
      </c>
      <c r="I149" s="57">
        <v>60</v>
      </c>
      <c r="J149" s="59">
        <v>0</v>
      </c>
      <c r="K149" s="65">
        <v>2.1722964302993324</v>
      </c>
      <c r="L149" s="66">
        <v>9.8694919999999993</v>
      </c>
      <c r="M149" s="67">
        <v>3.4386020000000003E-2</v>
      </c>
      <c r="N149" s="63">
        <f>L149-$K$85</f>
        <v>9.8694919999999993</v>
      </c>
    </row>
    <row r="150" spans="2:14">
      <c r="B150" s="69">
        <v>14</v>
      </c>
      <c r="C150" s="70" t="s">
        <v>58</v>
      </c>
      <c r="D150" s="70"/>
      <c r="E150" s="69">
        <v>21</v>
      </c>
      <c r="F150" s="69">
        <v>37</v>
      </c>
      <c r="G150" s="69"/>
      <c r="H150" s="69">
        <v>30</v>
      </c>
      <c r="I150" s="69">
        <v>3600</v>
      </c>
      <c r="J150" s="71">
        <v>0</v>
      </c>
      <c r="K150" s="72">
        <v>108.34328446117925</v>
      </c>
      <c r="L150" s="73">
        <v>8.1556180000000005</v>
      </c>
      <c r="M150" s="74">
        <v>1.3563153999999999E-2</v>
      </c>
      <c r="N150" s="75">
        <f>L150-$K$85</f>
        <v>8.1556180000000005</v>
      </c>
    </row>
    <row r="151" spans="2:14" ht="16" thickBot="1">
      <c r="B151" s="84">
        <v>15</v>
      </c>
      <c r="C151" s="85" t="s">
        <v>58</v>
      </c>
      <c r="D151" s="85"/>
      <c r="E151" s="84">
        <v>21</v>
      </c>
      <c r="F151" s="84">
        <v>37</v>
      </c>
      <c r="G151" s="84"/>
      <c r="H151" s="84">
        <v>30</v>
      </c>
      <c r="I151" s="84">
        <v>3600</v>
      </c>
      <c r="J151" s="86">
        <v>0</v>
      </c>
      <c r="K151" s="87">
        <v>97.481802309682593</v>
      </c>
      <c r="L151" s="88">
        <v>9.0354703999999995</v>
      </c>
      <c r="M151" s="89">
        <v>2.1095715000000001E-2</v>
      </c>
      <c r="N151" s="90">
        <f>L151-$K$85</f>
        <v>9.0354703999999995</v>
      </c>
    </row>
    <row r="154" spans="2:14">
      <c r="F154" s="57">
        <v>3</v>
      </c>
      <c r="G154" s="65">
        <v>0.25688382170428486</v>
      </c>
      <c r="I154">
        <f>1/F154</f>
        <v>0.33333333333333331</v>
      </c>
      <c r="J154">
        <f>1/G154</f>
        <v>3.8928103504749432</v>
      </c>
    </row>
    <row r="155" spans="2:14">
      <c r="F155" s="57">
        <v>10</v>
      </c>
      <c r="G155" s="65">
        <v>0.65682393662342453</v>
      </c>
      <c r="I155">
        <f t="shared" ref="I155:J157" si="10">1/F155</f>
        <v>0.1</v>
      </c>
      <c r="J155">
        <f t="shared" si="10"/>
        <v>1.5224780100749098</v>
      </c>
    </row>
    <row r="156" spans="2:14">
      <c r="F156" s="57">
        <v>30</v>
      </c>
      <c r="G156" s="65">
        <v>2.2115284061394771</v>
      </c>
      <c r="I156">
        <f t="shared" si="10"/>
        <v>3.3333333333333333E-2</v>
      </c>
      <c r="J156">
        <f t="shared" si="10"/>
        <v>0.4521759689922481</v>
      </c>
    </row>
    <row r="157" spans="2:14">
      <c r="F157" s="57">
        <v>90</v>
      </c>
      <c r="G157" s="65">
        <v>2.1722964302993324</v>
      </c>
      <c r="I157">
        <f t="shared" si="10"/>
        <v>1.1111111111111112E-2</v>
      </c>
      <c r="J157">
        <f t="shared" si="10"/>
        <v>0.46034232991958868</v>
      </c>
    </row>
    <row r="158" spans="2:14">
      <c r="F158" s="69">
        <v>30</v>
      </c>
      <c r="G158" s="72">
        <v>108.34328446117925</v>
      </c>
    </row>
    <row r="159" spans="2:14" ht="16" thickBot="1">
      <c r="F159" s="84">
        <v>30</v>
      </c>
      <c r="G159" s="87">
        <v>97.481802309682593</v>
      </c>
    </row>
  </sheetData>
  <phoneticPr fontId="1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cp:lastPrinted>2018-11-09T14:46:57Z</cp:lastPrinted>
  <dcterms:created xsi:type="dcterms:W3CDTF">2018-04-23T14:05:48Z</dcterms:created>
  <dcterms:modified xsi:type="dcterms:W3CDTF">2018-12-11T15:10:32Z</dcterms:modified>
</cp:coreProperties>
</file>