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report_sc_2020_02_01 (2)" sheetId="1" r:id="rId1"/>
  </sheets>
  <definedNames>
    <definedName name="_xlnm._FilterDatabase" localSheetId="0" hidden="1">'report_sc_2020_02_01 (2)'!$A$1:$AN$99</definedName>
  </definedNames>
  <calcPr calcId="125725"/>
</workbook>
</file>

<file path=xl/calcChain.xml><?xml version="1.0" encoding="utf-8"?>
<calcChain xmlns="http://schemas.openxmlformats.org/spreadsheetml/2006/main">
  <c r="S56" i="1"/>
  <c r="S45"/>
  <c r="S40"/>
  <c r="S12"/>
  <c r="S7"/>
  <c r="S14"/>
  <c r="S6"/>
  <c r="S5"/>
  <c r="S9"/>
  <c r="S91"/>
  <c r="S90"/>
  <c r="S89"/>
  <c r="S88"/>
  <c r="S87"/>
  <c r="S86"/>
  <c r="S85"/>
  <c r="S84"/>
  <c r="S83"/>
  <c r="S97"/>
  <c r="S4"/>
  <c r="S82"/>
  <c r="S81"/>
  <c r="S80"/>
  <c r="S79"/>
  <c r="S78"/>
  <c r="S77"/>
  <c r="S96"/>
  <c r="S76"/>
  <c r="S8"/>
  <c r="S75"/>
  <c r="S74"/>
  <c r="S73"/>
  <c r="S13"/>
  <c r="S72"/>
  <c r="S3"/>
  <c r="S71"/>
  <c r="S70"/>
  <c r="S69"/>
  <c r="S68"/>
  <c r="S67"/>
  <c r="S66"/>
  <c r="S65"/>
  <c r="S64"/>
  <c r="S63"/>
  <c r="S62"/>
  <c r="S61"/>
  <c r="S60"/>
  <c r="S59"/>
  <c r="S58"/>
  <c r="S57"/>
  <c r="S55"/>
  <c r="S54"/>
  <c r="S53"/>
  <c r="S52"/>
  <c r="S99"/>
  <c r="S51"/>
  <c r="S50"/>
  <c r="S49"/>
  <c r="S95"/>
  <c r="S10"/>
  <c r="S48"/>
  <c r="S47"/>
  <c r="S46"/>
  <c r="S44"/>
  <c r="S43"/>
  <c r="S42"/>
  <c r="S41"/>
  <c r="S94"/>
  <c r="S2"/>
  <c r="S11"/>
  <c r="S39"/>
  <c r="S38"/>
  <c r="S37"/>
  <c r="S36"/>
  <c r="S98"/>
  <c r="S35"/>
  <c r="S34"/>
  <c r="S33"/>
  <c r="S32"/>
  <c r="S93"/>
  <c r="S31"/>
  <c r="S30"/>
  <c r="S29"/>
  <c r="S92"/>
  <c r="S28"/>
  <c r="S27"/>
  <c r="S26"/>
  <c r="S25"/>
  <c r="S24"/>
  <c r="S23"/>
  <c r="S22"/>
  <c r="S21"/>
  <c r="S20"/>
  <c r="S19"/>
  <c r="S18"/>
  <c r="S17"/>
  <c r="S16"/>
  <c r="S15"/>
</calcChain>
</file>

<file path=xl/sharedStrings.xml><?xml version="1.0" encoding="utf-8"?>
<sst xmlns="http://schemas.openxmlformats.org/spreadsheetml/2006/main" count="1675" uniqueCount="732">
  <si>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</si>
  <si>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</si>
  <si>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</si>
  <si>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</si>
  <si>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</si>
  <si>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</si>
  <si>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</si>
  <si>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</si>
  <si>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</si>
  <si>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</si>
  <si>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</si>
  <si>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</si>
  <si>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</si>
  <si>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</si>
  <si>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</si>
  <si>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</si>
  <si>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</si>
  <si>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</si>
  <si>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</si>
  <si>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</si>
  <si>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</si>
  <si>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</si>
  <si>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</si>
  <si>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</si>
  <si>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</si>
  <si>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</si>
  <si>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</si>
  <si>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</si>
  <si>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</si>
  <si>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</si>
  <si>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</si>
  <si>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</si>
  <si>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</si>
  <si>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</si>
  <si>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</si>
  <si>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</si>
  <si>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</si>
  <si>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</si>
  <si>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</si>
  <si>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</si>
  <si>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</si>
  <si>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MGO</t>
  </si>
  <si>
    <t>AO</t>
  </si>
  <si>
    <t>2P</t>
  </si>
  <si>
    <t>ODP-DMO-FSU/20 FSU/D02/20.01</t>
  </si>
  <si>
    <t>Fallout (WFM)</t>
  </si>
  <si>
    <t>Provisioning Failed|WFM|IN59111339|Manja</t>
  </si>
  <si>
    <t>=DATEDIF(O2,NOW(),"d")&amp;" Hari"</t>
  </si>
  <si>
    <t>PAKUWON JATI</t>
  </si>
  <si>
    <t>SURABAYA, KEDUNGDORO, EMBONG MALANG, TP3</t>
  </si>
  <si>
    <t>DES;AM PRO AGI;PIC ILLNE 081216006684</t>
  </si>
  <si>
    <t>Kendala Pelanggan</t>
  </si>
  <si>
    <t>PENDING### tunggu konfirmasi AM, yg ngerjain mitra dari AM</t>
  </si>
  <si>
    <t>ADI PURWANTO</t>
  </si>
  <si>
    <t>- 11_1123;Biaya PSB[0] - BWY DL;BWY DL ~ Saluran Dua Arah(BothWay)[0] - C19034;C19034 ~ CS19 - IndiHome New Netizen POTS[0] - C19034~null~C19034_IN300;IN300 ~ Free Lokal dan SLJJ 300 Menit ~ C19034[45000]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280000</t>
  </si>
  <si>
    <t>DES - Property &amp; Construction</t>
  </si>
  <si>
    <t>1P</t>
  </si>
  <si>
    <t>ODP-DMO-FS/31 FS/D06/31.01</t>
  </si>
  <si>
    <t>Provisioning Failed|WFM|IN59137133|info staff di lokasi YBS sedang ke JKT, call RNA</t>
  </si>
  <si>
    <t>=DATEDIF(O3,NOW(),"d")&amp;" Hari"</t>
  </si>
  <si>
    <t>PT BANK UOB INDONESIA</t>
  </si>
  <si>
    <t>SURABAYA, EMBONG KALIASIN, PANGLIMA SUDIRMAN, 53</t>
  </si>
  <si>
    <t>PSB TLP ; SURABAYA, EMBONG KALIASIN, PANGLIMA SUDIRMAN, 53 ; PIC Alvin 081380129316</t>
  </si>
  <si>
    <t>CP RNA###info staff di lokasi YBS sedang ke JKT, call RNA</t>
  </si>
  <si>
    <t>USERLME</t>
  </si>
  <si>
    <t>- 1_1123;Biaya PSB ~ 1[450000] - BWY DL;BWY DL ~ Saluran Dua Arah(BothWay)[0] - C16001;C16001 ~ CS16 - POTS indiHOME 1000 Menit[0] - C16001~null~C16001_IN1000;IN1000 ~ Free Lokal dan SLJJ 1000 Menit ~ C16001[50000] Total (Sebelum PPN) : 50000</t>
  </si>
  <si>
    <t>DES - Finance Management</t>
  </si>
  <si>
    <t>OTB-DMO-235 OTB-DMO-235</t>
  </si>
  <si>
    <t>Provisioning Failed|WFM|IN59137279|info staff di lokasi YBS sedang ke JKT, call RNA</t>
  </si>
  <si>
    <t>=DATEDIF(O4,NOW(),"d")&amp;" Hari"</t>
  </si>
  <si>
    <t>ODP-DMO-FSU/32 FSU/D03/32.01</t>
  </si>
  <si>
    <t>Provisioning Failed|WFM|IN59205373|tunggu konformasi AM, karena penarikan gedung</t>
  </si>
  <si>
    <t>=DATEDIF(O5,NOW(),"d")&amp;" Hari"</t>
  </si>
  <si>
    <t>SURABAYA, KEDUNGDORO, EMBONG MALANG, TP3-LT2</t>
  </si>
  <si>
    <t>DES;AM PRO AGI;PIC YULIANTO 08123546726</t>
  </si>
  <si>
    <t>PENDING###tunggu konformasi AM, karena penarikan gedung</t>
  </si>
  <si>
    <t>TNS</t>
  </si>
  <si>
    <t>3P</t>
  </si>
  <si>
    <t>ODP-TDS-FCU/35 FCU/D04/35.01</t>
  </si>
  <si>
    <t>Provisioning Failed|WFM|IN59746507|CALL CP MINTA PENDING, RUMAH MASIH RENOV, ALPRO READY</t>
  </si>
  <si>
    <t>=DATEDIF(O6,NOW(),"d")&amp;" Hari"</t>
  </si>
  <si>
    <t>Harry Wijaya</t>
  </si>
  <si>
    <t>SURABAYA, LONTAR, VILLA BUKIT REGENCY PE 14, 27</t>
  </si>
  <si>
    <t>SPXTH02;Harry Wijaya;0811302201;PSB3P10MBPREMIUM</t>
  </si>
  <si>
    <t>Cancel Order</t>
  </si>
  <si>
    <t>Kunjungan kelokasi pelanggan cancel dulu karena tidak minat.HARRY WIJAYA (+62-811302201)</t>
  </si>
  <si>
    <t>ADHI SANDRO TAMPUBOLON</t>
  </si>
  <si>
    <t>- 11_2009;Biaya Initial Maintenance Service (IMS)[75000] - BWY DL;BWY DL ~ Saluran Dua Arah(BothWay)[0] - C19018;C19018 ~ CS19 - IndiHome New Premium POTS[0] - C19018~null~C19018_IN1000;IN1000 ~ Free Lokal dan SLJJ 1000 Menit ~ C19018[50000] - C19016;C19016 ~ CS19 - IndiHome New Premium INET[0] - C19016~null~C19016_UNL;UNL ~ Internet-Link Unlimited Internet Usage ~ C19016[0] - C19016~null~C19016_INETF10M;INETF10M ~ New Internet Fair Usage Speed 10 Mbps ~ C19016[195000]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C16058;C16058 ~ CS16 - Perangkat Set Top Box[0] - C16058~null~C16058_SWSTBHYBRD;SWSTBHYBRD ~ Biaya Sewa Set Top Box Hybrid HD ~ C16058[40000] Total (Sebelum PPN) : 425000</t>
  </si>
  <si>
    <t>DCS - UCS V</t>
  </si>
  <si>
    <t>INPROGRESS</t>
  </si>
  <si>
    <t>MOCHAMAD SUKMA PRADHONO</t>
  </si>
  <si>
    <t>KNN</t>
  </si>
  <si>
    <t>ODP-KND-FDN/23 FDN/D03/23.01</t>
  </si>
  <si>
    <t>Provisioning Failed|WFM|IN59422360|ODP RED BESAR TUNNGU REPAIR ODP ODP KND FDN 23</t>
  </si>
  <si>
    <t>=DATEDIF(O9,NOW(),"d")&amp;" Hari"</t>
  </si>
  <si>
    <t>SANDRADI HALIM</t>
  </si>
  <si>
    <t>SURABAYA, SUMBERREJO, SUMBER REJO MAKMUR, 00, RT/RW 00/00</t>
  </si>
  <si>
    <t>TAM DBS2 / DEA_081236334423 / R5 / SURABAYA / DIGIBIZ 20 MBPS / PAK SOLEH CP 082150420223 / TIKOR -7.229203, 112.602303</t>
  </si>
  <si>
    <t>PENDING###GUDANG KOSONG, TUNGGU KONFIRMASI PELANGGAN</t>
  </si>
  <si>
    <t>DHEA FITRI RAMADHANI</t>
  </si>
  <si>
    <t>- 11_2009;Biaya Initial Maintenance Service (IMS)[75000]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350000</t>
  </si>
  <si>
    <t>DBS-Commerce &amp; Community Serv</t>
  </si>
  <si>
    <t>KPS</t>
  </si>
  <si>
    <t>ODP-KBL-FAT/11 FAT/D03/11.01</t>
  </si>
  <si>
    <t>Provisioning Failed|WFM|IN60082977|manja</t>
  </si>
  <si>
    <t>=DATEDIF(O10,NOW(),"d")&amp;" Hari"</t>
  </si>
  <si>
    <t>BANK RAKYAT INDONESIA KANTOR DAERAH JATIM</t>
  </si>
  <si>
    <t>SURABAYA, KENJERAN, KENJERAN, 228-230</t>
  </si>
  <si>
    <t>DES;AM PRO NANDA;PIC SYAMSUL 0817303666523</t>
  </si>
  <si>
    <t>SUDAH TERPASANG DI SC501866166</t>
  </si>
  <si>
    <t>ARIS FRISTIAWAN</t>
  </si>
  <si>
    <t>- 1_1123;Biaya PSB ~ 1[450000]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EB1810~null~EB1810_INETF20M;INETF20M ~ New Internet Fair Usage Speed 20 Mbps ~ EB1810[295000] - C16059_I;C16059 ~ CS16 - Perangkat Modem &amp; ONT (Internet)[0] - C16059_I~null~C16059_SWONT_I;SWONT ~ Biaya Sewa ONT ~ C16059 (Internet)[40000] Total (Sebelum PPN) : 375000</t>
  </si>
  <si>
    <t>DES - Banking Management 1</t>
  </si>
  <si>
    <t>ODP-KBL-FAT/10 FAT/D03/10.01</t>
  </si>
  <si>
    <t>Provisioning Failed|WFM|IN59524547|Pending, Manja Ulang</t>
  </si>
  <si>
    <t>=DATEDIF(O11,NOW(),"d")&amp;" Hari"</t>
  </si>
  <si>
    <t>SUDAH TERPASANG DI SC501866478</t>
  </si>
  <si>
    <t>Provisioning Failed|WFM|IN59526936|manja ulang</t>
  </si>
  <si>
    <t>=DATEDIF(O12,NOW(),"d")&amp;" Hari"</t>
  </si>
  <si>
    <t>SUDAH TERPASANG DI SC501866814</t>
  </si>
  <si>
    <t>Management Janji</t>
  </si>
  <si>
    <t>FCC</t>
  </si>
  <si>
    <t>GRESIK</t>
  </si>
  <si>
    <t>KDE</t>
  </si>
  <si>
    <t>Kendala Teknik</t>
  </si>
  <si>
    <t>FATHUR AHMADI</t>
  </si>
  <si>
    <t>Fallout (UIM)</t>
  </si>
  <si>
    <t>2 | Process SOA (Registered)</t>
  </si>
  <si>
    <t>Kendala Sistem</t>
  </si>
  <si>
    <t>CRM</t>
  </si>
  <si>
    <t>GSK</t>
  </si>
  <si>
    <t>KJR</t>
  </si>
  <si>
    <t>SUPARNO</t>
  </si>
  <si>
    <t>BPG</t>
  </si>
  <si>
    <t>SDY</t>
  </si>
  <si>
    <t>KLN</t>
  </si>
  <si>
    <t>ODP-DMO-FTK/01 FTK/D02/01.01</t>
  </si>
  <si>
    <t>Provisioning Failed|WFM|IN60255401|manja</t>
  </si>
  <si>
    <t>=DATEDIF(O34,NOW(),"d")&amp;" Hari"</t>
  </si>
  <si>
    <t>SURABAYA, KEDUNGDORO, EMBONG MALANG, OF19.01</t>
  </si>
  <si>
    <t>DES;AM PRO AGI;PIC ANGELA 081333740709</t>
  </si>
  <si>
    <t>PENDING###tunggu konfirmasi AM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</si>
  <si>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785000</t>
  </si>
  <si>
    <t>LAMONGAN</t>
  </si>
  <si>
    <t>BDG</t>
  </si>
  <si>
    <t>RATNA EKASARI PRIHANDINI</t>
  </si>
  <si>
    <t>ODP-CRM-FS/01 FS/D01/01.01</t>
  </si>
  <si>
    <t>Provisioning Failed|WFM|IN60300834|manja</t>
  </si>
  <si>
    <t>=DATEDIF(O37,NOW(),"d")&amp;" Hari"</t>
  </si>
  <si>
    <t>SYAHRONI AHMAD</t>
  </si>
  <si>
    <t>GRESIK , JOGODALU , JOGODALU , 1</t>
  </si>
  <si>
    <t>TAMDBS1/NUR YUSUF/R5/GRESIK JAWA TIMUR/2P/STREAMIX 20MB/SYAHRONI AHMAD/6281803333895 / 6282144154216/JL MAWAR KEL BANTER /JOGODALU RT12/03 KEC BENJENG GRESIK JATIM</t>
  </si>
  <si>
    <t>ALAMAT###call cp rna, alamat gak ketemu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</si>
  <si>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</si>
  <si>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ANDRIAN WIJAYANTO</t>
  </si>
  <si>
    <t>ODP-DMO-FSU/24 FSU/D03/24.01</t>
  </si>
  <si>
    <t>Provisioning Failed|WFM|IN60539653|manja</t>
  </si>
  <si>
    <t>=DATEDIF(O41,NOW(),"d")&amp;" Hari"</t>
  </si>
  <si>
    <t>SURABAYA, KEDUNGDORO, EMBONG MALANG, TP3.LT2</t>
  </si>
  <si>
    <t>DES;AM PRO AGI;PIC WILLY 082388304405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</si>
  <si>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275000</t>
  </si>
  <si>
    <t>GCL-MGO-F35/08 GCL/F35/08.01</t>
  </si>
  <si>
    <t>Provisioning Failed|WFM|IN60663631|manja</t>
  </si>
  <si>
    <t>=DATEDIF(O43,NOW(),"d")&amp;" Hari"</t>
  </si>
  <si>
    <t>PAKUWON PERMAI</t>
  </si>
  <si>
    <t>SURABAYA, EMBONG KALIASIN, BASUKI RACHMAD, telkom</t>
  </si>
  <si>
    <t>DES;ASMAN YUYUN 081332996762</t>
  </si>
  <si>
    <t>PENDING###tunggu konfirmasi</t>
  </si>
  <si>
    <t>- 11_1123;Biaya PSB[0]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745000</t>
  </si>
  <si>
    <t>ODP-KDE-FAD/41 FAD/D03/41.01</t>
  </si>
  <si>
    <t>Provisioning Failed|WFM|IN60774273|manja</t>
  </si>
  <si>
    <t>=DATEDIF(O44,NOW(),"d")&amp;" Hari"</t>
  </si>
  <si>
    <t>RITA OKTOBERINA NINGSIH</t>
  </si>
  <si>
    <t>MENGANTI, MENGANTI, SIDOJANGKUNG, DS, 00, RT/RW 23/02</t>
  </si>
  <si>
    <t>TAM DBS1 / WINAR / R5 / SBY / 2P INET 10MB / PHONIX / IBU RITA +62 813-5963-2187 / +62 822-5744-1410</t>
  </si>
  <si>
    <t>CP RNA###call cp rna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</si>
  <si>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</si>
  <si>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LKI</t>
  </si>
  <si>
    <t>ODP-LKS-FEE/12 FEE/D01/12.01</t>
  </si>
  <si>
    <t>AGREE : Lanjut Order by RIDHO.ARDIANSYAH RIDHO ARDIANSYAH|FCC DBS</t>
  </si>
  <si>
    <t>=DATEDIF(O47,NOW(),"d")&amp;" Hari"</t>
  </si>
  <si>
    <t>SANGGAR ANDY BAGUS PRABOWO</t>
  </si>
  <si>
    <t>SURABAYA, BABATAN, BABATAN PILANG 4, 14, RT/RW -/-</t>
  </si>
  <si>
    <t>TAMDBS2/DIDIT PP/TREG5/SURABAYA/STREAMIX 0Mb/BUDI 081237483338_UDIN 082132025244 Tikor -7.312334, 112.682968 Jl. Babatan Pilang IV No.14, wiyung, surabaya</t>
  </si>
  <si>
    <t>Sudah PS di SC 501679210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</si>
  <si>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320000</t>
  </si>
  <si>
    <t>ODP-DMO-FMC/07 FMC/D01/07.01</t>
  </si>
  <si>
    <t>Provisioning Failed|WFM|IN60905323|NO CANTIK jgn di cancel, tunggu tarik KU</t>
  </si>
  <si>
    <t>=DATEDIF(O48,NOW(),"d")&amp;" Hari"</t>
  </si>
  <si>
    <t>PT. Merak Bersaudara</t>
  </si>
  <si>
    <t>SURABAYA, KETABANG, MELATI, 20</t>
  </si>
  <si>
    <t>SP5083/SP/KKSM/REVALINA YUNIAR/R5/SBU/1P Tlp cantik/1 Sst/CP Candra 085234341678/DBS</t>
  </si>
  <si>
    <t>PENDING###NOCAN jgn di cancel</t>
  </si>
  <si>
    <t>- 1_1123;Biaya PSB ~ 1[1000000]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C16059_V~null~C16059_SWONT_V;SWONT ~ Biaya Sewa ONT ~ C16059 (Telepon)[40000] Total (Sebelum PPN) : 90000</t>
  </si>
  <si>
    <t>Provisioning Failed|WFM|IN60905476|NO CANTIK, jangan di cancel. tunggu tarik KU</t>
  </si>
  <si>
    <t>=DATEDIF(O49,NOW(),"d")&amp;" Hari"</t>
  </si>
  <si>
    <t>PT. MERAK BERSAUDARA</t>
  </si>
  <si>
    <t>SP5052/SP/KKSM/SITI ANNISA/R5/SBU/1P Tlp cantik/1 Sst/CP Candra 085234341678/DBS</t>
  </si>
  <si>
    <t>PENDING###NOCAN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</si>
  <si>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</si>
  <si>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ODP-LKS-FN/37 FN/D03/37.01</t>
  </si>
  <si>
    <t>Provisioning Failed|WFM|IN61632547|pending manja</t>
  </si>
  <si>
    <t>=DATEDIF(O52,NOW(),"d")&amp;" Hari"</t>
  </si>
  <si>
    <t>baskoro nandiwardono</t>
  </si>
  <si>
    <t>SURABAYA , WIYUNG , WIYUNG PRAJA , 62</t>
  </si>
  <si>
    <t>TAMCFF;188BGR;DA220794;baskoro nandiwardono;PSBIndihomeQuadPlayRp.300.000;6282230944998</t>
  </si>
  <si>
    <t>ODP RETI###ODP REDAMAN TINGGI</t>
  </si>
  <si>
    <t>MUHAMAD ADI KURNIAWAN</t>
  </si>
  <si>
    <t>ODP-GSK-FAB/96 FAB/D07/96.01</t>
  </si>
  <si>
    <t>=DATEDIF(O53,NOW(),"d")&amp;" Hari"</t>
  </si>
  <si>
    <t>PT Indal Steel Pipe</t>
  </si>
  <si>
    <t>GRESIK, Kelurahan MANYAR SIDOMUKTI, MANYAR, Sukomulyo-Manyar</t>
  </si>
  <si>
    <t>SP5083/SP/KKSM/REVALINA YUNIAR/R5/SBU/3P INET 100MB/Indihome Prestige HSI/CP Stevanus 08113388906/DBS</t>
  </si>
  <si>
    <t>port otb loss</t>
  </si>
  <si>
    <t>- 1_1123;Biaya PSB ~ 1[150000] - BWY SN;BWY SN ~ Saluran Dua Arah dengan Spesial Number (BothWay)[57600]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C19175~null~C19175_INETF100M;INETF100M ~ New Internet Fair Usage Speed 100 Mbps ~ C19175[822000]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C19019~null~C19019_OTTIFLIX02;OTTIFLIX02 ~ OTT Iflix Hardbundling ~ C19019[10000] - C16058;C16058 ~ CS16 - Perangkat Set Top Box[0] - C16058~null~C16058_SWSTBHYB4K;SWSTBHYB4K ~ Biaya Sewa Set Top Box Hybrid 4K ~ C16058[60000] Total (Sebelum PPN) : 1139600</t>
  </si>
  <si>
    <t>DBS-Manufacture Business Serv</t>
  </si>
  <si>
    <t>BBA</t>
  </si>
  <si>
    <t>ODP-GSK-FX/14 FX/D-01/14-01</t>
  </si>
  <si>
    <t>Provisioning Failed|WFM|IN61169272|pending manja</t>
  </si>
  <si>
    <t>=DATEDIF(O55,NOW(),"d")&amp;" Hari"</t>
  </si>
  <si>
    <t>KANTOR KOMUNITAS WARTAWAN GRESIK</t>
  </si>
  <si>
    <t>GRESIK, Kelurahan BEDILAN, BASUKI RAHMAT, 8</t>
  </si>
  <si>
    <t>PSB 1P-20MB/DGS GRESIK AM TRIO R5PA171288/CP. PAK RUDI 081946756712</t>
  </si>
  <si>
    <t>PENDING###nunggu konfirmasi KOMINFO</t>
  </si>
  <si>
    <t>- 11_1123;Biaya PSB[0]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</si>
  <si>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DGS-Local Government Service</t>
  </si>
  <si>
    <t>ODP-SDY-FA/10 FA/D02/10.01</t>
  </si>
  <si>
    <t>Provisioning Failed|WFM|IN61176988|MANJA ULANG</t>
  </si>
  <si>
    <t>=DATEDIF(O56,NOW(),"d")&amp;" Hari"</t>
  </si>
  <si>
    <t>KECAMATAN PANCENG</t>
  </si>
  <si>
    <t>GRESIK, Kecamatan PANCENG, DALEGAN, DS, 00</t>
  </si>
  <si>
    <t>ODP RETI###ODP SDY FA 17 UNSPEC -25,49 dbm</t>
  </si>
  <si>
    <t>ODP-GSK-FF/92 ODP-GSK-FF/92</t>
  </si>
  <si>
    <t>Provisioning Failed|WFM|IN61211800|pending manja</t>
  </si>
  <si>
    <t>=DATEDIF(O58,NOW(),"d")&amp;" Hari"</t>
  </si>
  <si>
    <t>MALL PELAYANAN PBMKB GRESIK</t>
  </si>
  <si>
    <t>GRESIK, Kelurahan KEBOMAS, DR WAHIDIN SUDIROHUSODO, 245</t>
  </si>
  <si>
    <t>ISRONI DWI NURHANSYAH</t>
  </si>
  <si>
    <t>ODP-GSK-FY/93 FY/D07/93.01</t>
  </si>
  <si>
    <t>Provisioning Failed|WFM|IN61312635|manja</t>
  </si>
  <si>
    <t>=DATEDIF(O61,NOW(),"d")&amp;" Hari"</t>
  </si>
  <si>
    <t>PT INTERNETWORK KOMUNIKASI INDONESIA</t>
  </si>
  <si>
    <t>GRESIK, Kelurahan SIDOMORO, VETERAN, 1</t>
  </si>
  <si>
    <t>DBS MBS / AM PRO / SABILA AMNI 081314921224/ 2P 20 MBPS / DIGIBIZ 2P / CINDY/MCD / 087785451535</t>
  </si>
  <si>
    <t>CP RNA###24-JAN-20</t>
  </si>
  <si>
    <t>- 11_1123;Biaya PSB[75000]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(Internet)[20000] Total (Sebelum PPN) : 330000</t>
  </si>
  <si>
    <t>ODP-TDS-FHS/03 FHS/D01/03.01</t>
  </si>
  <si>
    <t>OSS - PROVISIONING START</t>
  </si>
  <si>
    <t>Provisioning Start</t>
  </si>
  <si>
    <t>=DATEDIF(O62,NOW(),"d")&amp;" Hari"</t>
  </si>
  <si>
    <t>SURABAYA, LONTAR, LONTAR, 2</t>
  </si>
  <si>
    <t>DES;AM PRO AGUS IRIANTO;PIC.AURELIUS-081330458485;SIP TRUNK 30CC DAN 30DID</t>
  </si>
  <si>
    <t>- IPPBX4_DIDIPPBX_1154;Biaya PSB Layanan IP PBX ~ DIDIPPBX(IPPBX4)[500000] - 1_1154;Biaya PSB Layanan IP PBX[3500000] - IPPBX4;IPPBX4 ~ NEW - SIP Trunk IP PBX Dengan DID[0] - IPPBX4~null~IPPBX4_IP_PBXDID;IP_PBXDID ~ Layanan IP PBX dengan DID ~ IPPBX4[0] - IPPBX4~null~IPPBX4_IPPBX03;IPPBX03 ~ Layanan IP PBX dengan 30 Concurrent Call ~ IPPBX4[1650000] - IPPBX4~null~IPPBX4_DIDIPPBX;DIDIPPBX ~ Nomor Tambahan IP PBX ~ IPPBX4[575000] Total (Sebelum PPN) : 2225000</t>
  </si>
  <si>
    <t>ODP-GSK-FK/38 FK/D01/38.01</t>
  </si>
  <si>
    <t>Provisioning Failed|WFM|IN61312987|manja</t>
  </si>
  <si>
    <t>=DATEDIF(O63,NOW(),"d")&amp;" Hari"</t>
  </si>
  <si>
    <t>INDAL STEEL PIPE</t>
  </si>
  <si>
    <t>GRESIK, Kelurahan MANYAR SIDOMUKTI, MANYAR, 000</t>
  </si>
  <si>
    <t>ODP LOSS###20-JAN-20</t>
  </si>
  <si>
    <t>ODP-GSK-FZ/120 FZ/D14/120.01</t>
  </si>
  <si>
    <t>Provisioning Failed|WFM|IN61863116|manja</t>
  </si>
  <si>
    <t>=DATEDIF(O64,NOW(),"d")&amp;" Hari"</t>
  </si>
  <si>
    <t>TOKO SEPATU BATA QQ SITI AISYAH</t>
  </si>
  <si>
    <t>GRESIK, Kelurahan KARANG POH, GUBERNUR SURYO, 081331591672, RT/RW -/-</t>
  </si>
  <si>
    <t>MYIR / TAM DBS2 / B 1291 NRI / JUNAIDI 085232236525 / R5 / GRESIK / PHOENIX 10Mbps / Ibu Dina 081331591672 - 0313982009 - 0313978152 / TOKO SEPATU BATA / TIKOR -7.151050, 112.648271</t>
  </si>
  <si>
    <t>DOUBLE DENGAN SC501833970</t>
  </si>
  <si>
    <t>ODP-GSK-FAA/35 FAA/D01/35-01</t>
  </si>
  <si>
    <t>Provisioning Failed|WFM|IN61397895|manja</t>
  </si>
  <si>
    <t>=DATEDIF(O66,NOW(),"d")&amp;" Hari"</t>
  </si>
  <si>
    <t>GRESIK, Kelurahan RANDU AGUNG, SUMATRA, 4</t>
  </si>
  <si>
    <t>CP RNA###CP RNA</t>
  </si>
  <si>
    <t>ODP-SDY-FH/64 FH/D08/64.01</t>
  </si>
  <si>
    <t>Provisioning Failed|WFM|IN61398095|manja</t>
  </si>
  <si>
    <t>=DATEDIF(O67,NOW(),"d")&amp;" Hari"</t>
  </si>
  <si>
    <t>MUTAMAKIN</t>
  </si>
  <si>
    <t>GRESIK, Kelurahan BUNGAH, BUNGAH, DS, 0, RT/RW 0/0</t>
  </si>
  <si>
    <t>TAMDBS2 / FIRLI_081230290489 / PHOENIX 10 / MUTAMAKIN CP. 081283844569 / 081332441527</t>
  </si>
  <si>
    <t>CP RNA###21-JAN-20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</si>
  <si>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</si>
  <si>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ODP-KBL-FX/25 FX/D01/25.01</t>
  </si>
  <si>
    <t>Provisioning Failed|WFM|IN61398250|manja</t>
  </si>
  <si>
    <t>=DATEDIF(O68,NOW(),"d")&amp;" Hari"</t>
  </si>
  <si>
    <t>HARIYANTO</t>
  </si>
  <si>
    <t>SURABAYA, TANAH KALIKEDINDING, KEDINDING LOR PALEM 2, 27</t>
  </si>
  <si>
    <t>MI:MYIR /TAM DBS 1 / L14931K / ENDAH SRI WAHYUNINGSIH / R5 / SBU / 2P 10MBPS / STREAMIX / BP HARIYANTO 082260585566</t>
  </si>
  <si>
    <t>INSTALASI###TARIKAN 200M, DROPCABLE HABIS</t>
  </si>
  <si>
    <t>ODP-KBL-FBX/22 FBX/D03/22.01</t>
  </si>
  <si>
    <t>Provisioning Failed|UIM|IN61803420|1007:Unable to locate service port ODP-KBL-FBX/22 FBX/D03/22.01</t>
  </si>
  <si>
    <t>=DATEDIF(O70,NOW(),"d")&amp;" Hari"</t>
  </si>
  <si>
    <t>M ERFAN FIRDAUS</t>
  </si>
  <si>
    <t>SURABAYA, BULAK BANTENG, DK BULAK BANTENG SEK 4 A, 30, RT/RW 10/07</t>
  </si>
  <si>
    <t>TAMDBS1 / HASNA HAFIDHYANTI / CP AGENT : 081717897889 / REG 5 / SURABAYA / 1P / SINGLE PLAY 10Mbps / CP PLG : M ERFAN FIRDAUS085646654340 / TIKOR -7.212796915,112.76714455.</t>
  </si>
  <si>
    <t>BUTUH PT3, TIDAK ADA JARINGAN DAN TIANG TELKOM -7.215675,112.768209</t>
  </si>
  <si>
    <t>- 11_2009;Biaya Initial Maintenance Service (IMS)[125000]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(Internet)[40000] Total (Sebelum PPN) : 250000</t>
  </si>
  <si>
    <t>ODP-GSK-FN/87 FN/D07/87.01</t>
  </si>
  <si>
    <t>Re-Submit Validation OK</t>
  </si>
  <si>
    <t>=DATEDIF(O71,NOW(),"d")&amp;" Hari"</t>
  </si>
  <si>
    <t>Seffin Dwi Agustin</t>
  </si>
  <si>
    <t>GRESIK, Kelurahan SINGOSARI, VETERAN 9D, RT.3RW.1</t>
  </si>
  <si>
    <t>SP5050/SP/KKSM/DWI NURRAHMA DITA/R5/SBU/2P INET 10MB/Indihome Net1/CP seffin dwi agustin 081233003762/DBS</t>
  </si>
  <si>
    <t>cancel inpul, karena Telkom Telepon Part 1 Cause doesnt have Tariff</t>
  </si>
  <si>
    <t>- 11_1123;Biaya PSB[75000]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</si>
  <si>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ODP-DMO-FST/23 FST/D02/23.01</t>
  </si>
  <si>
    <t>AGREE : Lanjut Order by MAYANG.TRIANI.DEVI MAYANG TRIANI DEVI |FCC DBS</t>
  </si>
  <si>
    <t>=DATEDIF(O72,NOW(),"d")&amp;" Hari"</t>
  </si>
  <si>
    <t>INTI CITRA AGUNG</t>
  </si>
  <si>
    <t>SURABAYA , EMBONG KALIASIN , BASUKI RACHMAD , 143-145</t>
  </si>
  <si>
    <t>TAM DBS1/ARY KRISTIANTI/R5/SURABAYA/2P DIGIBIZ 20 MBPS/CP BP SATRIO 08174867724/</t>
  </si>
  <si>
    <t>Sudah PS di SC 501851249</t>
  </si>
  <si>
    <t>ODP-DMO-FBX/39 FBX/D10/39.01</t>
  </si>
  <si>
    <t>Provisioning Failed|WFM|IN61501515|tunggu konfirmasi dari AM</t>
  </si>
  <si>
    <t>=DATEDIF(O73,NOW(),"d")&amp;" Hari"</t>
  </si>
  <si>
    <t>SURABAYA, EMBONG KALIASIN, BASUKI RACHMAD, TP.3-LT.2</t>
  </si>
  <si>
    <t>DES;AM PRO AGUS IRIANTO;PIC.GIDEON-0816878708</t>
  </si>
  <si>
    <t>PENDING###Provisioning Failed|WFM|IN61501515|tunggu konfirmasi dari AM |WITEL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</si>
  <si>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C17032~null~C17032_INETF50M;INETF50M ~ New Internet Fair Usage Speed 50 Mbps ~ C17032[705000] - C16059_I;C16059 ~ CS16 - Perangkat Modem &amp; ONT (Internet)[0] - C16059_I~null~C16059_SWONT_I;SWONT ~ Biaya Sewa ONT ~ C16059 (Internet)[40000] Total (Sebelum PPN) : 790000</t>
  </si>
  <si>
    <t>ODP-DMO-FES/37 FES/D10/37.01</t>
  </si>
  <si>
    <t>Provisioning Failed|WFM|IN61501611|tunggu konfirmasi AM</t>
  </si>
  <si>
    <t>=DATEDIF(O74,NOW(),"d")&amp;" Hari"</t>
  </si>
  <si>
    <t>SURABAYA, EMBONG KALIASIN, BASUKI RACHMAD, TP.1-LT.2</t>
  </si>
  <si>
    <t>DES;AM PRO AGUS IRIANTO;PIC.YULLI-085724450961</t>
  </si>
  <si>
    <t>PENDING###Provisioning Failed|WFM|IN61501611|tunggu konfirmasi AM |WITEL</t>
  </si>
  <si>
    <t>- C16059_I;C16059 ~ CS16 - Perangkat Modem &amp; ONT (Internet)[0] - C16059_I~null~C16059_SWONT_I;SWONT ~ Biaya Sewa ONT ~ C16059 (Internet)[40000] - C17032;C17032 ~ CS17 - New Indihome Netizen I INET (with MOVIN)[0] - C17032~null~C17032_INETF10M;INETF10M ~ New Internet Fair Usage Speed 10 Mbps ~ C17032[195000] - C17032~null~C17032_UNL;UNL ~ Internet-Link Unlimited Internet Usage ~ C17032[0] - 11_1123;Biaya PSB[0]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280000</t>
  </si>
  <si>
    <t>ODP-MYR-FSS/25 FSS/D03/25.01</t>
  </si>
  <si>
    <t>Provisioning Failed|WFM|IN61490950|Salah bonderi ikut kapasan</t>
  </si>
  <si>
    <t>=DATEDIF(O75,NOW(),"d")&amp;" Hari"</t>
  </si>
  <si>
    <t>DES;AM PRO NANDA;PIC SYAMSUL ARIFIN 081703666523</t>
  </si>
  <si>
    <t>Revoke Order</t>
  </si>
  <si>
    <t>Salah bonderi ikut kapasan</t>
  </si>
  <si>
    <t>- 1_1123;Biaya PSB ~ 1[450000]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</si>
  <si>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ODP-SDY-FH/48 FH/D06/48.01</t>
  </si>
  <si>
    <t>Provisioning Failed|WFM|IN61512592|manja</t>
  </si>
  <si>
    <t>=DATEDIF(O76,NOW(),"d")&amp;" Hari"</t>
  </si>
  <si>
    <t>SULISNI</t>
  </si>
  <si>
    <t>GRESIK, Kelurahan BUNGAH, BUNGAH, DS, -</t>
  </si>
  <si>
    <t>TAMDBS2/ ZIDNI/ 089647425011/ R5/ GRESIK/ 2P INET 10 MB/ STREAMIX/ PIC BUS SULISNI 082234231756/ 082143178070/ TIKOR: -7.051549, 112.568681</t>
  </si>
  <si>
    <t>ODP RETI###ODP SDY FC/02 REDAMAN TINGGI</t>
  </si>
  <si>
    <t>ODP-CRM-FC/49 FC/D10/49.01</t>
  </si>
  <si>
    <t>Provisioning Failed|WFM|IN61568560|manja</t>
  </si>
  <si>
    <t>=DATEDIF(O78,NOW(),"d")&amp;" Hari"</t>
  </si>
  <si>
    <t>PAEDI</t>
  </si>
  <si>
    <t>MENGANTI, MENGANTI, NGASINAN, DS, 70</t>
  </si>
  <si>
    <t>MI:MYIR /TAM DBS 1 / B 1109PIU /NURJANAH / R5 / SBS / 2P 10MBPS / STREMIX / nurudin 0851019921119/ WA 085101992111/TIKOR -7.2375338,112.6024916,21/lokasi WARKOP 70</t>
  </si>
  <si>
    <t>CP RNA###call cp tdk bisa, cek lokasi tutup</t>
  </si>
  <si>
    <t>ODP-KBL-FAT/40 FAT/D06/40.01</t>
  </si>
  <si>
    <t>Provisioning Failed|WFM|IN61570842|manja</t>
  </si>
  <si>
    <t>=DATEDIF(O79,NOW(),"d")&amp;" Hari"</t>
  </si>
  <si>
    <t>DES;AM PRO NANDA;PIC SYAMSUL 081703666523</t>
  </si>
  <si>
    <t>INSTALASI###NUNGGU LISTRIK GEDUNG BLM ADA</t>
  </si>
  <si>
    <t>ODP-KBL-FAT/39 FAT/D06/39.01</t>
  </si>
  <si>
    <t>Provisioning Failed|WFM|IN61570884|manja</t>
  </si>
  <si>
    <t>=DATEDIF(O80,NOW(),"d")&amp;" Hari"</t>
  </si>
  <si>
    <t>DES;AM PRO NANDA ;PIC SYAMSUL 081703666523</t>
  </si>
  <si>
    <t>Provisioning Failed|WFM|IN61571016|manja</t>
  </si>
  <si>
    <t>=DATEDIF(O81,NOW(),"d")&amp;" Hari"</t>
  </si>
  <si>
    <t>ODP-SDY-FK/01 FK/D01/01.01</t>
  </si>
  <si>
    <t>Provisioning Failed|UIM|IN61595295|1007:Unable to locate service port ODP-SDY-FK/01 FK/D01/01.01</t>
  </si>
  <si>
    <t>=DATEDIF(O82,NOW(),"d")&amp;" Hari"</t>
  </si>
  <si>
    <t>Bpk Hariyanto,SPD</t>
  </si>
  <si>
    <t>GRESIK, Kecamatan PANCENG, RAYA SIWALAN, Desa_Siwalan, RT/RW 02/01</t>
  </si>
  <si>
    <t>SP5051/SP/KKSM/ERLIN WULANDARI/R5/SBU/2P INET10Mbps/Indihome Net1/CP Bapak Hariyanto, SPD 081332040101/DBS</t>
  </si>
  <si>
    <t>- 1_1123;Biaya PSB ~ 1[150000]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</si>
  <si>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ODP-LKS-FBN/17 FBN/D02/17.01</t>
  </si>
  <si>
    <t>=DATEDIF(O85,NOW(),"d")&amp;" Hari"</t>
  </si>
  <si>
    <t>SENYUM SEJAHTERA</t>
  </si>
  <si>
    <t>SURABAYA, LIDAH WETAN, RAYA MENGANTI LIDAH WETAN, 27C</t>
  </si>
  <si>
    <t>A00042/AMEX /M FAISAL /TREG5 / SBS/PSB1P INET ONLY 100M /CP PEL KEVIN 0818742574</t>
  </si>
  <si>
    <t>- 11_2009;Biaya Initial Maintenance Service (IMS)[0] - C19195;C19195 ~ CS19 - Single Play INET[0] - C19195~null~C19195_UNL;UNL ~ Internet-Link Unlimited Internet Usage ~ C19195[0] - C19195~null~C19195_INETF100M;INETF100M ~ New Internet Fair Usage Speed 100 Mbps ~ C19195[900000] - C16059_I;C16059 ~ CS16 - Perangkat Modem &amp; ONT (Internet)[0] - C16059_I~null~C16059_SWONT_I;SWONT ~ Biaya Sewa ONT ~ C16059 (Internet)[20000] Total (Sebelum PPN) : 920000</t>
  </si>
  <si>
    <t>ODP-DMO-FT/06 FT/D01/06.01</t>
  </si>
  <si>
    <t>Provisioning Failed|WFM|IN61635373|manja</t>
  </si>
  <si>
    <t>=DATEDIF(O86,NOW(),"d")&amp;" Hari"</t>
  </si>
  <si>
    <t>NSBO</t>
  </si>
  <si>
    <t>SURABAYA, EMBONG KALIASIN, TAMAN A.I.S NASUTION, ADEIRMA</t>
  </si>
  <si>
    <t>A00292 /AMEX /ULUM /TREG5 / SBS/PSB 1P POTS/PIC WATI 081703717111 DAN ANDIKA 082143419291</t>
  </si>
  <si>
    <t>- 1_2009;Biaya Initial Maintenance Service (IMS) ~ 1[125000] - BWY DL;BWY DL ~ Saluran Dua Arah(BothWay)[0] - C17035;C17035 ~ CS17 - 1P POTS Only[0] - C17035~null~C17035_IN300;IN300 ~ Free Lokal dan SLJJ 300 Menit ~ C17035[195000] Total (Sebelum PPN) : 195000</t>
  </si>
  <si>
    <t>Fallout (Activation)</t>
  </si>
  <si>
    <t>ODP-BBA-FB/34 FB/D06/34.01</t>
  </si>
  <si>
    <t>Provisioning Failed|WFM|IN61750716|paket 100mb blm bisa di layani</t>
  </si>
  <si>
    <t>=DATEDIF(O96,NOW(),"d")&amp;" Hari"</t>
  </si>
  <si>
    <t>SMP NEGRI I BABAT LAMONGAN</t>
  </si>
  <si>
    <t>BABAD, BABAD, RAYA BEDAHAN, 1, RT/RW 01/03</t>
  </si>
  <si>
    <t>TAM DBS2 /DIMAS FARID//REG 5/BABAD/5P /DIGIBIZ 100MB /BPK YUSUF/CP PLGN : 081330896509/TIKOR :-7.1003209,112.1826325</t>
  </si>
  <si>
    <t>paket 100mb blm bisa di layani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</si>
  <si>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DS1804~null~DS1804_INETF100M;INETF100M ~ New Internet Fair Usage Speed 100 Mbps ~ DS1804[1200000] - C16059_I;C16059 ~ CS16 - Perangkat Modem &amp; ONT (Internet)[0] - C16059_I~null~C16059_SWMODEM_I;SWMODEM ~ Biaya Sewa Modem ~ C16059 (Internet)[40000] Total (Sebelum PPN) : 1290000</t>
  </si>
  <si>
    <t>ODP-DMO-FET/13 FET/D04/13.01</t>
  </si>
  <si>
    <t>Provisioning Failed|WFM|IN61739446|tunggu konfirmasi AM</t>
  </si>
  <si>
    <t>=DATEDIF(O98,NOW(),"d")&amp;" Hari"</t>
  </si>
  <si>
    <t>SURABAYA, KEDUNGDORO, EMBONG MALANG, TP.4</t>
  </si>
  <si>
    <t>DES;AM PRO AGUS IRIANTO;PIC.IKHLAS-087853350044</t>
  </si>
  <si>
    <t>PENDING###Provisioning Failed|WFM|IN61739446|tunggu konfirmasi AM |WITEL</t>
  </si>
  <si>
    <t>- 11_1123;Biaya PSB[0]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Total (Sebelum PPN) : 740000</t>
  </si>
  <si>
    <t>ODP-TDS-FHG/03 FHG/D01/03.01</t>
  </si>
  <si>
    <t>Ready to Submit (JOB SYSTEM)</t>
  </si>
  <si>
    <t>WAIT FOR PAYMENT</t>
  </si>
  <si>
    <t>=DATEDIF(O100,NOW(),"d")&amp;" Hari"</t>
  </si>
  <si>
    <t>HIDAYAT</t>
  </si>
  <si>
    <t>SURABAYA, SEMEMI, SEMEMI JAYA 5, 68</t>
  </si>
  <si>
    <t>TAM DBS1 / WINAR / R5 / SBY / 2P INET 10MB / PHONIX / BP RISKI 082138012710 / 0881 9501415 WA</t>
  </si>
  <si>
    <t>CROSSING###BUTUH PT3 ODP TERDEKAT -300 + ADA ODP LAGI CROSING REAL KERETA</t>
  </si>
  <si>
    <t>ODP-DMO-FSU/43 FSU/D04/43.01</t>
  </si>
  <si>
    <t>Provisioning Failed|WFM|IN61739584|tunggu konfirmasi AM</t>
  </si>
  <si>
    <t>=DATEDIF(O101,NOW(),"d")&amp;" Hari"</t>
  </si>
  <si>
    <t>SURABAYA, KEDUNGDORO, EMBONG MALANG, TP4-LT2</t>
  </si>
  <si>
    <t>DES;AM PRO HANIF;PIC GERARDUS MAXY 085711193908</t>
  </si>
  <si>
    <t>PENDING###Provisioning Failed|WFM|IN61739584|tunggu konfirmasi AM |WITEL</t>
  </si>
  <si>
    <t>- 1_1123;Biaya PSB ~ 1[0]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</si>
  <si>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Provisioning Failed|WFM|IN61739658|tunggu konfirmasi AM</t>
  </si>
  <si>
    <t>=DATEDIF(O102,NOW(),"d")&amp;" Hari"</t>
  </si>
  <si>
    <t>DES;AM PRO NANDA;PIC GERARDUS 085711193908</t>
  </si>
  <si>
    <t>PENDING###Provisioning Failed|WFM|IN61739658|tunggu konfirmasi AM |WITEL</t>
  </si>
  <si>
    <t>ODP-KND-FDN/12 FDN/D01/12.01</t>
  </si>
  <si>
    <t>Provisioning Failed|WFM|IN61759948|Manja</t>
  </si>
  <si>
    <t>=DATEDIF(O103,NOW(),"d")&amp;" Hari"</t>
  </si>
  <si>
    <t>WARKOP ANTANIK 86</t>
  </si>
  <si>
    <t>SURABAYA, SUMBERREJO, SUMBEREJO 2, 082131694382, RT/RW -/-</t>
  </si>
  <si>
    <t>MYIR / TAM DBS2 / B1109PIU / JUNAIDI 085232236525 / R5 / SURABAYA / DIGIBIZ 2P E1 / Bp. Sholeh 082131694382 / Jl. Sumberejo 2, Depan perumahan GKP / TIKOR -7.232889, 112.606722</t>
  </si>
  <si>
    <t>CROSSING###BUTUH PT2 ODP TERDEKAR LEBIH DARI 300M</t>
  </si>
  <si>
    <t>MUHAMMAD SUPRAYOGI</t>
  </si>
  <si>
    <t>LMG</t>
  </si>
  <si>
    <t>ODP-LMG-FK/05 FK/D01/05.01</t>
  </si>
  <si>
    <t>Provisioning Failed|WFM|IN61858680|manja</t>
  </si>
  <si>
    <t>=DATEDIF(O105,NOW(),"d")&amp;" Hari"</t>
  </si>
  <si>
    <t>ALAM KUNCORO WISNU AJI</t>
  </si>
  <si>
    <t>LAMONGAN, MADE, MADEDADI, KR, 76</t>
  </si>
  <si>
    <t>TAMCFF;188BGR;CF106917;ALAM KUNCORO WISNU AJI ;PsbIHQuadPlayRp300k;6281330726777</t>
  </si>
  <si>
    <t>ODP-KBL-FBL/27 FBL/D03/27.01</t>
  </si>
  <si>
    <t>Provisioning Failed|WFM|IN61760295|Manja</t>
  </si>
  <si>
    <t>=DATEDIF(O106,NOW(),"d")&amp;" Hari"</t>
  </si>
  <si>
    <t>LIA OKTAVIA KURNIAWATI</t>
  </si>
  <si>
    <t>SURABAYA, TANAH KALIKEDINDING, POGOT, 50B, RT/RW 2/6</t>
  </si>
  <si>
    <t>MI:MYIR /TAM DBS 1 / B1152 PIU /NURJANAH / R5 / SBS / 2P PHOONIX / 10 INET ONLY / lia 081952680078 / 08813506104</t>
  </si>
  <si>
    <t>ALAMAT###ALAMAT TIDAK KETEMU, CALL CP BERKALI2 G DIANGKAT</t>
  </si>
  <si>
    <t>ODP-DMO-FSU/37 FSU/D04/37.01</t>
  </si>
  <si>
    <t>Provisioning Failed|WFM|IN61752524|tunggu konfirmasi AM</t>
  </si>
  <si>
    <t>=DATEDIF(O107,NOW(),"d")&amp;" Hari"</t>
  </si>
  <si>
    <t>DES;AM PRO AGI;PIC GERARDUS MAXY 085711193908</t>
  </si>
  <si>
    <t>ODP-DMO-FSU/05 FSU/D01/05.01</t>
  </si>
  <si>
    <t>Provisioning Failed|WFM|IN61752620|tunggu konfirmasi AM</t>
  </si>
  <si>
    <t>=DATEDIF(O108,NOW(),"d")&amp;" Hari"</t>
  </si>
  <si>
    <t>KBL</t>
  </si>
  <si>
    <t>ODP-KBL-FGN/53 FGN/D05/53.01</t>
  </si>
  <si>
    <t>Provisioning Failed|WFM|IN61951657|manja</t>
  </si>
  <si>
    <t>=DATEDIF(O109,NOW(),"d")&amp;" Hari"</t>
  </si>
  <si>
    <t>HARTANTO SUHARJA TANDI</t>
  </si>
  <si>
    <t>SURABAYA, NYAMPLUNGAN, SONGOYUDAN 3, 9</t>
  </si>
  <si>
    <t>[PLSCSR:PL090306];GRD;FERRY ONGKOWIJOYO;08563000766;PSB POTS ; CS LILIK</t>
  </si>
  <si>
    <t>- 1_1123;Biaya PSB ~ 1[0] - BWY DL;BWY DL ~ Saluran Dua Arah(BothWay)[0] - C16059_V;C16059 ~ CS16 - Perangkat Modem &amp; ONT (Telepon)[0] - C16059_V~null~C16059_SWONT_V;SWONT ~ Biaya Sewa ONT ~ C16059 (Telepon)[0] Total (Sebelum PPN) : 0</t>
  </si>
  <si>
    <t>KRP</t>
  </si>
  <si>
    <t>ODP-KRP-FAN/05 FAN/D01/05.01</t>
  </si>
  <si>
    <t>Provisioning Failed|WFM|IN61863990|manja</t>
  </si>
  <si>
    <t>=DATEDIF(O111,NOW(),"d")&amp;" Hari"</t>
  </si>
  <si>
    <t>SINARIADI SUASONO IR</t>
  </si>
  <si>
    <t>SURABAYA, KEDURUS, KEDURUS SAWAH GEDE 1, 8</t>
  </si>
  <si>
    <t>SP5053/SP/KKSM/HENDRIO KRISNANDA M/R5/SBU/2P INET 50MB/Indihome Net1 Prestige/CP damar 08118800049/DBS</t>
  </si>
  <si>
    <t>cancel sudah up di SC501905202</t>
  </si>
  <si>
    <t>- 1_1123;Biaya PSB ~ 1[150000] - BWY DL;BWY DL ~ Saluran Dua Arah(BothWay)[0] - C17028;C17028 ~ CS17 - New Indihome Lower Value POTS[0] - C17028~null~C17028_IN100;IN100 ~ Free Lokal dan SLJJ 100 Menit ~ C17028[20000] - C19175;C19175 ~ CS19 - IndiHome Prestige INET[0] - C19175~null~C19175_UNL;UNL ~ Internet-Link Unlimited Internet Usage ~ C19175[0] - C19175~null~38096;C19175||11||Abodemen 0[0] - C19175~null~C19175_INETF50M;INETF50M ~ New Internet Fair Usage Speed 50 Mbps ~ C19175[462000] - C16059_I;C16059 ~ CS16 - Perangkat Modem &amp; ONT (Internet)[0] - C16059_I~null~C16059_SWMODEM_I;SWMODEM ~ Biaya Sewa Modem ~ C16059 (Internet)[20000] Total (Sebelum PPN) : 502000</t>
  </si>
  <si>
    <t>ODP-DMO-FTL/01 FTL/D01/01.01</t>
  </si>
  <si>
    <t>Provisioning Failed|WFM|IN61805139|ini di telp PICnya jarene McD, tpi AM&amp;apos;e tk tnya gk ada order</t>
  </si>
  <si>
    <t>=DATEDIF(O114,NOW(),"d")&amp;" Hari"</t>
  </si>
  <si>
    <t>SURABAYA, EMBONG KALIASIN, PEMUDA, 27-31</t>
  </si>
  <si>
    <t>ODP-GSK-FB/13 FB/D07-01/02.01</t>
  </si>
  <si>
    <t>Provisioning Failed|WFM|IN61827432|manja</t>
  </si>
  <si>
    <t>=DATEDIF(O118,NOW(),"d")&amp;" Hari"</t>
  </si>
  <si>
    <t>ACHMAD FAHMI CHOLIDI</t>
  </si>
  <si>
    <t>GRESIK, Kelurahan RANDU AGUNG, TRI DARMA, 10</t>
  </si>
  <si>
    <t>SP5083/SP/KKSM/REVALINA YUNIAR/R5/SBU/2P INET 20MB/Indihome Net1/CP Fahmi 082230193399/DBS</t>
  </si>
  <si>
    <t>ODP FULL###ODP GSK FAE/05 FULL SUDAH VALIDASI DAN REDAMAN UNSPEC</t>
  </si>
  <si>
    <t>- 1_1123;Biaya PSB ~ 1[150000] - BWY DL;BWY DL ~ Saluran Dua Arah(BothWay)[0]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320000</t>
  </si>
  <si>
    <t>7 | OSS - PROVISIONING ISSUED</t>
  </si>
  <si>
    <t>Provisioning Issued</t>
  </si>
  <si>
    <t>ODP-BDG-FC/69 FC/D08/69.01</t>
  </si>
  <si>
    <t>Provisioning Failed|WFM|IN61981409|manja</t>
  </si>
  <si>
    <t>=DATEDIF(O125,NOW(),"d")&amp;" Hari"</t>
  </si>
  <si>
    <t>NUR ACHWAN</t>
  </si>
  <si>
    <t>LAMONGAN, TUMENGGUNGAN, ALAMAT BELUM JELAS, 00</t>
  </si>
  <si>
    <t>SPWIP90;B1115NRI;NUR;085895758850;PSB 2P;STREAMIX;IH 20MB;TARIF 385K</t>
  </si>
  <si>
    <t>WILDAN NUR ROBBY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</si>
  <si>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C16059_I~null~C16059_SWMODEM_I;SWMODEM ~ Biaya Sewa Modem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</si>
  <si>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DCS - UCS IV</t>
  </si>
  <si>
    <t>ODP-MYR-FEV/40 FEV/D07/40.01</t>
  </si>
  <si>
    <t>Provisioning Failed|WFM|IN61849863|Di dalam gang blom ada jaringan FO masuk butu PT2 PT3 -7.249044,112.770911 cp teknisi 082336071837</t>
  </si>
  <si>
    <t>=DATEDIF(O126,NOW(),"d")&amp;" Hari"</t>
  </si>
  <si>
    <t>YULIANA LIMEINA</t>
  </si>
  <si>
    <t>SURABAYA, PLOSO, KARANG ASEM 4, 68</t>
  </si>
  <si>
    <t>[PLSCSR:PL101173];GRD;YULIANA;0815106179090;PSB 2P INET USEE 20MB ABN 385K+PPN10%;KDBK;CS AGNES;PERLU KUNJUNGAN PSB</t>
  </si>
  <si>
    <t>PT2/PT3###Di dalam gang blom ada jaringan FO masuk butu PT2 PT3 -7.249044,112.770911 cp teknisi 082336071837</t>
  </si>
  <si>
    <t>- 11_11370;Biaya PSB New DP[150000]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</si>
  <si>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ODP-SDY-FQ/42 FQ/D04/42.01</t>
  </si>
  <si>
    <t>Provisioning Failed|WFM|IN61860129|manja</t>
  </si>
  <si>
    <t>=DATEDIF(O127,NOW(),"d")&amp;" Hari"</t>
  </si>
  <si>
    <t>NURUL JIVAR</t>
  </si>
  <si>
    <t>GRESIK, Kecamatan PANCENG, WOTAN, DS, Telaga_Asinan</t>
  </si>
  <si>
    <t>SP5051/SP/KKSM/ERLIN WULANDARI/R5/SBU/2P Inet 10Mbps/Indihome Net1/CP Nurul Jivar 081515250487/DBS</t>
  </si>
  <si>
    <t>ODP FULL###odp penuh</t>
  </si>
  <si>
    <t>- 1_1123;Biaya PSB ~ 1[150000]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</si>
  <si>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Provisioning Failed|WFM|IN61860641|manja</t>
  </si>
  <si>
    <t>=DATEDIF(O128,NOW(),"d")&amp;" Hari"</t>
  </si>
  <si>
    <t>Devi Ayu Lestari</t>
  </si>
  <si>
    <t>GRESIK, Kecamatan PANCENG, WOTAN, DS, RT04-RW02, RT/RW 4/2</t>
  </si>
  <si>
    <t>SP5051/SP/KKSM/ERLIN WULANDARI/R5/SBU/2P INET 10MB/Indihome Net1/CP Devi Ayu Lestari 081330434962/DBS</t>
  </si>
  <si>
    <t>ODP-LMG-FD/60 FD/D03/60.01</t>
  </si>
  <si>
    <t>Provisioning Failed|WFM|IN61881763|manja</t>
  </si>
  <si>
    <t>=DATEDIF(O131,NOW(),"d")&amp;" Hari"</t>
  </si>
  <si>
    <t>HIDAYATUL MUNAWAROH</t>
  </si>
  <si>
    <t>LAMONGAN, SIDOBINANGUN, SEMAMBUNG, DSN, 18, RT/RW 1/3</t>
  </si>
  <si>
    <t>TAMDBS2 / FIRLI_081230290489 / R5 / LAMONGAN / PHOENIX 10 / HIDAYATUL MUNAWAROH CP. 085707734899 / 081227690523</t>
  </si>
  <si>
    <t>PENDING###manja senin</t>
  </si>
  <si>
    <t>BBE</t>
  </si>
  <si>
    <t>ODP-BBE-FAD/64 FAD/D03/64.01</t>
  </si>
  <si>
    <t>Provisioning Failed|WFM|IN61867553|manja</t>
  </si>
  <si>
    <t>=DATEDIF(O132,NOW(),"d")&amp;" Hari"</t>
  </si>
  <si>
    <t>ALDO SYAHPUTRA</t>
  </si>
  <si>
    <t>GRESIK, PETIKEN, GRANIT KUMALA 1.1, 14</t>
  </si>
  <si>
    <t>TAM DBS1 / WINAR / R5 / JATIM / 2P INET 10MB / PHONIX / BP ALDO 082141350077 / 0813 9621 2878 / +62 822-5741-8740</t>
  </si>
  <si>
    <t>ODP FULL###ODP PENUH TERVALDAT FAD/33</t>
  </si>
  <si>
    <t>AGUNG RAMADHAN</t>
  </si>
  <si>
    <t>Provisioning Failed|WFM|IN61866067|manja</t>
  </si>
  <si>
    <t>=DATEDIF(O134,NOW(),"d")&amp;" Hari"</t>
  </si>
  <si>
    <t>SURABAYA, SUMBERREJO, SUMBEREJO 2, 082131694382</t>
  </si>
  <si>
    <t>PT2/PT3###BUTUH PT2 ODP TERDEKAR LEBIH DARI 300M</t>
  </si>
  <si>
    <t>ODP-MYR-FSM/31 FSM/D04/31.01</t>
  </si>
  <si>
    <t>Provisioning Failed|WFM|IN61867626|MANJA</t>
  </si>
  <si>
    <t>=DATEDIF(O135,NOW(),"d")&amp;" Hari"</t>
  </si>
  <si>
    <t>DIVO KURNIAWAN JAYADI</t>
  </si>
  <si>
    <t>SURABAYA, BULAK, GADING INDAH UTARA 7, 1A</t>
  </si>
  <si>
    <t>PLSDNY:GTTST87:PSB IDH2P AP BPK DIVO CP 087750158885:320K 12 BLN:FREE ONTDAN STB JIKA DIPROMOKAN CSR ULLY</t>
  </si>
  <si>
    <t>ODP FULL###Odp satu satunya penuh pasif gendong 1:8 1:8 ODP-MYR-FSM/31 -7.234687,112.783350 No teknisi:087854135239 (Eko)</t>
  </si>
  <si>
    <t>- 11_1123;Biaya PSB[0]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310000</t>
  </si>
  <si>
    <t>ODP-KBL-FBM/43 FBM/D04/43.01</t>
  </si>
  <si>
    <t>Provisioning Failed|WFM|IN61895405|manja</t>
  </si>
  <si>
    <t>=DATEDIF(O136,NOW(),"d")&amp;" Hari"</t>
  </si>
  <si>
    <t>BAMBANG KURNIAWAN</t>
  </si>
  <si>
    <t>SURABAYA, SIDOTOPO WETAN, SIDOMULYO 3 C, 24</t>
  </si>
  <si>
    <t>PLSDNY:GTTST87:PSB IHOME 2P INET POTS PAKET PHOENIX 10MBPS 300MENIT LOKAL-SLJJ AP BAMBANG CP 081553980999 SELAKU OWNER USAHA:280K:BIAYA PSB FREE JIKA DIPROMOKAN CSR NAUFAL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</si>
  <si>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257000</t>
  </si>
  <si>
    <t>ODP-KBL-FAG/22 FAG/D01/22.01</t>
  </si>
  <si>
    <t>Resubmit</t>
  </si>
  <si>
    <t>=DATEDIF(O138,NOW(),"d")&amp;" Hari"</t>
  </si>
  <si>
    <t>AGUS SUPARIADI</t>
  </si>
  <si>
    <t>SURABAYA, GADING, KAPAS MADYA 1 G, 75</t>
  </si>
  <si>
    <t>PLSDNY:GTTST87:PSB IDH 2P PHOENIX 10MBPS FREE 300MNT LOKAL SLJJ AP BPK AGUS CP 081938245434:260K 12 BLN: CSR FIDA</t>
  </si>
  <si>
    <t>ODP-MYR-FSN/85 FSN/D05/85.01</t>
  </si>
  <si>
    <t>Provisioning Failed|WFM|IN61875665|manja</t>
  </si>
  <si>
    <t>=DATEDIF(O139,NOW(),"d")&amp;" Hari"</t>
  </si>
  <si>
    <t>UD MATAHARI</t>
  </si>
  <si>
    <t>SURABAYA, GADING, LEBAK TIMUR INDAH KAV., 6</t>
  </si>
  <si>
    <t>SF/DBS/BARATA/MOCHZULKHA</t>
  </si>
  <si>
    <t>CP RNA###Odp ready cp pelanggan salah sambung dan orang gudang tidak tau kalo ada pemasangan wifi indihome baru cp teknisi 082336071837</t>
  </si>
  <si>
    <t>- 11_2009;Biaya Initial Maintenance Service (IMS)[125000]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</si>
  <si>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ODP-GSK-FJ/73 FJ/D-08/73-01</t>
  </si>
  <si>
    <t>Provisioning Failed|UIM|IN61969867|1007:Unable to locate service port ODP-GSK-FJ/73 FJ/D-08/73-01</t>
  </si>
  <si>
    <t>=DATEDIF(O140,NOW(),"d")&amp;" Hari"</t>
  </si>
  <si>
    <t>desi yunise</t>
  </si>
  <si>
    <t>GRESIK, Kelurahan YOSOWILANGUN, TANJUNG HULU 1, 4, RT/RW 008/012</t>
  </si>
  <si>
    <t>[PLSCSR:PL38519];GSK;DESSI; 081234522270 ;PSB;20 MBPS INET USEETV 385:CSR LALA</t>
  </si>
  <si>
    <t>Provisioning Failed|WFM|IN61895033|belum ada jaringan butuh pt3</t>
  </si>
  <si>
    <t>=DATEDIF(O141,NOW(),"d")&amp;" Hari"</t>
  </si>
  <si>
    <t>ODP-BPG-FC/10 FC/D02/10.01</t>
  </si>
  <si>
    <t>Provisioning Failed|WFM|IN61915646|manja</t>
  </si>
  <si>
    <t>=DATEDIF(O150,NOW(),"d")&amp;" Hari"</t>
  </si>
  <si>
    <t>KIKI PUTU YANCE</t>
  </si>
  <si>
    <t>MOJOKERTO, DAWARBLANDONG, CENDORO, 0, RT/RW 1/4</t>
  </si>
  <si>
    <t>TAMDBS2 / FIRLI_081230290489 / GAMERS 10 / KIKI PUTU YANCE CP. 087758411972 / 085852544877 (DUSUN PELEM DESA CENDORO RT 1 RW 4 KECAMATAN DAWARBLANDONG / ODP terdekat ODP-BPG-FC/03)</t>
  </si>
  <si>
    <t>PT2/PT3###Tidak ada jaringan FU...</t>
  </si>
  <si>
    <t>- 11_2009;Biaya Initial Maintenance Service (IMS)[75000] - BWY DL;BWY DL ~ Saluran Dua Arah(BothWay)[0] - C18053;C18053 ~ CS18 - Indihome Gamer POTS[0] - C18053~null~C18053_IN100;IN100 ~ Free Lokal dan SLJJ 100 Menit ~ C18053[20000] - C18052;C18052 ~ CS18 - Indihome Gamer INET[0] - C18052~null~C18052_UNL;UNL ~ Internet-Link Unlimited Internet Usage ~ C18052[0] - C18052~null~C18052_APP_GAMERS;APP_GAMERS ~ Apps Gamer untuk HSI Gamer ~ C18052[50000] - C18052~null~C18052_INETC10M;INETC10M ~ Internet HSI Gamer Speed 10 Mbps ~ C18052[190000] - C16059_I;C16059 ~ CS16 - Perangkat Modem &amp; ONT (Internet)[0] - C16059_I~null~C16059_SWONT_I;SWONT ~ Biaya Sewa ONT ~ C16059 (Internet)[40000] - C18054;C18054 ~ CS18 - Indihome Gamer USEE[0] - C18054~null~C18054_USEEENTRYH;USEEENTRYH ~ New UseeTV Entry HD ~ C18054[40000] - C18054~null~C18054_USEE_HD;USEE_HD ~ USEE HD ~ C18054[0] - C16058;C16058 ~ CS16 - Perangkat Set Top Box[0] - C16058~null~C16058_SWSTBHYBRD;SWSTBHYBRD ~ Biaya Sewa Set Top Box Hybrid HD ~ C16058[40000] Total (Sebelum PPN) : 380000</t>
  </si>
  <si>
    <t>ODP-CRM-FQ/14 FQ/D02/14.01</t>
  </si>
  <si>
    <t>Provisioning Failed|WFM|IN61923796|manja</t>
  </si>
  <si>
    <t>=DATEDIF(O152,NOW(),"d")&amp;" Hari"</t>
  </si>
  <si>
    <t>FITRIYA</t>
  </si>
  <si>
    <t>SURABAYA, SUMBERREJO, SUMBER JAYA, 085735588107, RT/RW RT5/RW3</t>
  </si>
  <si>
    <t>MYIR / TAM DBS2 / B 1291 NRI / JUNAIDI 085232236525 / R5 / SURABAYA / DIGIBIZ 3P C2 / Ibu Fitri 085735588107 / TIKOR -7.222395, 112.593803</t>
  </si>
  <si>
    <t>over boundary ikut sbu metro</t>
  </si>
  <si>
    <t>- 11_2009;Biaya Initial Maintenance Service (IMS)[75000] - BWY DL;BWY DL ~ Saluran Dua Arah(BothWay)[0] - DS1802;DS1802 ~ DSS18 - DigiBiz 3P POTS[0] - DS1802~null~DS1802_IN1000;IN1000 ~ Free Lokal dan SLJJ 1000 Menit ~ DS1802[50000] - DS1801;DS1801 ~ DSS18 - DigiBiz 3P INET[0] - DS1801~null~DS1801_UNL;UNL ~ Internet-Link Unlimited Internet Usage ~ DS1801[0] - DS1801~null~DS1801_INETF20M;INETF20M ~ New Internet Fair Usage Speed 20 Mbps ~ DS1801[290000] - C16059_I;C16059 ~ CS16 - Perangkat Modem &amp; ONT (Internet)[0] - C16059_I~null~C16059_SWONT_I;SWONT ~ Biaya Sewa ONT ~ C16059 (Internet)[40000] - DS1803;DS1803 ~ DSS18 - DigiBiz 3P USEE[0] - DS1803~null~DS1803_USEE_HD;USEE_HD ~ USEE HD ~ DS1803[0] - DS1803~null~DS1803_USEEINTROH;USEEINTROH ~ UseeTV Intro HD ~ DS1803[20000] - C16058;C16058 ~ CS16 - Perangkat Set Top Box[0] - C16058~null~C16058_SWSTBHYBRD;SWSTBHYBRD ~ Biaya Sewa Set Top Box Hybrid HD ~ C16058[40000] Total (Sebelum PPN) : 440000</t>
  </si>
  <si>
    <t>ODP-DMO-FBP/52 FBP/D03/52.01</t>
  </si>
  <si>
    <t>Provisioning Failed|UIM|IN61923239|1007:Unable to locate service port ODP-DMO-FBP/52 FBP/D03/52.01</t>
  </si>
  <si>
    <t>=DATEDIF(O153,NOW(),"d")&amp;" Hari"</t>
  </si>
  <si>
    <t>MOHAMAD INDRA</t>
  </si>
  <si>
    <t>SURABAYA, PENELEH, JAGALAN, 81</t>
  </si>
  <si>
    <t>MI:MYIR /TAM DBS 1 / B1175PIU / ENDAH SRI WAHYUNINGSIH / R5 / SBU / 1P 20MBPS / SINGLEPLAY / BP INDRA 081939780005_081999979994 LOKASI warkop pojok/warung pojok</t>
  </si>
  <si>
    <t>- 11_2009;Biaya Initial Maintenance Service (IMS)[125000] - C19195;C19195 ~ CS19 - Single Play INET[0] - C19195~null~C19195_UNL;UNL ~ Internet-Link Unlimited Internet Usage ~ C19195[0] - C19195~null~C19195_INETF20M;INETF20M ~ New Internet Fair Usage Speed 20 Mbps ~ C19195[310000] - C16059_I;C16059 ~ CS16 - Perangkat Modem &amp; ONT (Internet)[0] - C16059_I~null~C16059_SWONT_I;SWONT ~ Biaya Sewa ONT ~ C16059 (Internet)[20000] Total (Sebelum PPN) : 330000</t>
  </si>
  <si>
    <t>ODP-TDS-FHQ/13 FHQ/D01/13.01</t>
  </si>
  <si>
    <t>Provisioning Failed|ACTIVATION|IN61947105|U31_PORT_NOT_FOUND:ServicePort Not Found / ONT Connectivity is Missing</t>
  </si>
  <si>
    <t>=DATEDIF(O156,NOW(),"d")&amp;" Hari"</t>
  </si>
  <si>
    <t>SURABAYA, LONTAR, PAKUWON SUPERMALL, LG</t>
  </si>
  <si>
    <t>DES;AM PRO AGI;PIC ROBIN SUTANTO</t>
  </si>
  <si>
    <t>manja 31-01-2020</t>
  </si>
  <si>
    <t>- 11_1123;Biaya PSB[0] - EB1810;EB1810 ~ EBIS - Internet Netizen[0] - EB1810~null~EB1810_UNL;UNL ~ Internet-Link Unlimited Internet Usage ~ EB1810[0] - EB1810~null~EB1810_INETF100M;INETF100M ~ New Internet Fair Usage Speed 100 Mbps ~ EB1810[1205000] - C16059_I;C16059 ~ CS16 - Perangkat Modem &amp; ONT (Internet)[0] - C16059_I~null~C16059_SWONT_I;SWONT ~ Biaya Sewa ONT ~ C16059 (Internet)[40000] Total (Sebelum PPN) : 1245000</t>
  </si>
  <si>
    <t>ODP-SDY-FH/09 FH/D02/09.01</t>
  </si>
  <si>
    <t>Provisioning Failed|WFM|IN61929632|manja</t>
  </si>
  <si>
    <t>=DATEDIF(O157,NOW(),"d")&amp;" Hari"</t>
  </si>
  <si>
    <t>PT Jadi Mas Plastindo</t>
  </si>
  <si>
    <t>GRESIK, MANYAR, RAYA SEMBAYAT, KM.32_Ds.Betoyoguci</t>
  </si>
  <si>
    <t>SP5081/SP/KKSM/ACHMAT NURHADI/R5/SBU/1P 1Sst/Tlp Only/CP Ibu Yani 08121609119/DBS</t>
  </si>
  <si>
    <t>ODP FULL###ODP GSK FAG 11, 10, 9 PENUH</t>
  </si>
  <si>
    <t>- 1_1123;Biaya PSB ~ 1[75000]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C16059_V~null~C16059_SWMODEM_V;SWMODEM ~ Biaya Sewa Modem ~ C16059 (Telepon)[20000] Total (Sebelum PPN) : 70000</t>
  </si>
  <si>
    <t>ODP-KLN-FBE/01 FBE/D01/01.01</t>
  </si>
  <si>
    <t>PAYMENT COMPLETED</t>
  </si>
  <si>
    <t>=DATEDIF(O158,NOW(),"d")&amp;" Hari"</t>
  </si>
  <si>
    <t>M. SAMSUL ARIFIN EFENDI</t>
  </si>
  <si>
    <t>SURABAYA, ASEMROWO, TAMBAK MAYOR BARU, 4-172</t>
  </si>
  <si>
    <t>[PLSCSR:PL60272];TDS;SAMSUL ARIFIN;081290711212;PSB 1P INET ONLY 10MBPS 250K+BIAYA PSB 125K+PPN 10%;NOVIL;VISIT</t>
  </si>
  <si>
    <t>ODP-KLN-FN/14 FN/D04/14.01</t>
  </si>
  <si>
    <t>Provisioning Failed|WFM|IN61956639|manja</t>
  </si>
  <si>
    <t>=DATEDIF(O162,NOW(),"d")&amp;" Hari"</t>
  </si>
  <si>
    <t>FENNY PURWANDI</t>
  </si>
  <si>
    <t>SURABAYA, GREGES, MARGOMULYO 44 BL B, 5-6</t>
  </si>
  <si>
    <t>[PLSCSR:PL60272];TDS;AP FENNY;08123523211;PSB;INET ONLY 20MBPS 270RB BLM PPN;CSARUM</t>
  </si>
  <si>
    <t>Sudah Assign Teknisi###OGP KUNJUNGAN ULANG</t>
  </si>
  <si>
    <t>- 11_2009;Biaya Initial Maintenance Service (IMS)[125000]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</si>
  <si>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ODP-TDS-FJ/38 FJ/D08/38.01</t>
  </si>
  <si>
    <t>Provisioning Failed|WFM|IN61946232|manja</t>
  </si>
  <si>
    <t>=DATEDIF(O163,NOW(),"d")&amp;" Hari"</t>
  </si>
  <si>
    <t>HERU RUSTANDI</t>
  </si>
  <si>
    <t>SURABAYA, PRADAH KALI KENDAL, DARMO PERMAI 3, KR, 5</t>
  </si>
  <si>
    <t>[PLSCSR:PL60272];TDS;AP HERU;081223498494;PSB;INET ONLY 20MBPS 270RB BLM PPN;CSARUM</t>
  </si>
  <si>
    <t>Provisioning Failed|WFM|IN61946436|manja</t>
  </si>
  <si>
    <t>=DATEDIF(O167,NOW(),"d")&amp;" Hari"</t>
  </si>
  <si>
    <t>SURABAYA, SUMBERREJO, SUMBER JAYA, 085735588107</t>
  </si>
  <si>
    <t>OVER BOUNDARY</t>
  </si>
  <si>
    <t>ODP-KBL-FVK/32 FVK/D02/32.01</t>
  </si>
  <si>
    <t>Provisioning Failed|WFM|IN61986244|manja</t>
  </si>
  <si>
    <t>=DATEDIF(O168,NOW(),"d")&amp;" Hari"</t>
  </si>
  <si>
    <t>VENUS CERAMICA INDONESIA</t>
  </si>
  <si>
    <t>SURABAYA, KREMBANGAN UTARA, PESAPEN KALI, 24</t>
  </si>
  <si>
    <t>[PLSCSR:PL090306];GRD;DENY;082381015981;PSB PHOENIX 10MB ABN 280.000 ; BIAYA PSB 150.000;CS LILIK</t>
  </si>
  <si>
    <t>- 1_1123;Biaya PSB ~ 1[150000]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(Internet)[40000] Total (Sebelum PPN) : 277000</t>
  </si>
  <si>
    <t>ODP-SDY-FN/05 FN/D01/05.01</t>
  </si>
  <si>
    <t>Provisioning Failed|WFM|IN61952064|manja</t>
  </si>
  <si>
    <t>=DATEDIF(O169,NOW(),"d")&amp;" Hari"</t>
  </si>
  <si>
    <t>PT JADI MAS PLASTINDO</t>
  </si>
  <si>
    <t>SP5082/SP/KKSM/AFINDA DAHLIYANTI PUTRI/R5/SBU/1P 1Sst/Tlp Only/CP Ibu Yani 08121609119/DBS</t>
  </si>
  <si>
    <t>ODP-GSK-FP/90 FP/D06/90.01</t>
  </si>
  <si>
    <t>Provisioning Failed|WFM|IN61961524|manja</t>
  </si>
  <si>
    <t>=DATEDIF(O170,NOW(),"d")&amp;" Hari"</t>
  </si>
  <si>
    <t>M. Zainuddin</t>
  </si>
  <si>
    <t>GRESIK, Kelurahan RANDU AGUNG, SIMPANG BENGAWAN SOLO, 42</t>
  </si>
  <si>
    <t>SP5050/SP/KKSM/DWI NURRAHMA DITA/R5/SBU/2P INET 10MB/Indihome Net1/CP M. Zainuddin 082335586683/DBS</t>
  </si>
  <si>
    <t>- 11_1123;Biaya PSB[75000]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</si>
  <si>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ODP-KND-FED/05 FED/D01/05.01</t>
  </si>
  <si>
    <t>=DATEDIF(O174,NOW(),"d")&amp;" Hari"</t>
  </si>
  <si>
    <t>I PUTU WIDIASTAWAYASA</t>
  </si>
  <si>
    <t>SURABAYA, BIBIS, BIBIS, 46</t>
  </si>
  <si>
    <t>[PLSCSR:PL101079];GRD;I PUTU WIDIASTAWAYASA;082336055992;PSB PAKET PHOENIX 10MBPS INET DAN TELP 280000+PPN10%;VISIT PERLU KUNJUNGAN;CS DESSY</t>
  </si>
  <si>
    <t>ODP-MYR-FDZ/13 FDZ/D03/13.01</t>
  </si>
  <si>
    <t>AGREE : Lanjut Order by MARIANA.FLORA.SIHALOHO MARIANA FLORA SIHALOHO|FCC DBS</t>
  </si>
  <si>
    <t>=DATEDIF(O175,NOW(),"d")&amp;" Hari"</t>
  </si>
  <si>
    <t>YUNI RACHMAYANTI</t>
  </si>
  <si>
    <t>SURABAYA, GADING, DUKUH SETRO 10 A, 50A</t>
  </si>
  <si>
    <t>TAM DBS2/MIRWAN/R5/SURABAYA/10MB STREAMIX/Bu Yuni 085655127011/Jl DUKUH 10A No 50A/-7.23819905726979, 112.7761738750546</t>
  </si>
  <si>
    <t>ODP-GSK-FAM/14 FAM/D02/14.01</t>
  </si>
  <si>
    <t>Provisioning Failed|WFM|IN61978073|manja</t>
  </si>
  <si>
    <t>=DATEDIF(O178,NOW(),"d")&amp;" Hari"</t>
  </si>
  <si>
    <t>SUGIARTO</t>
  </si>
  <si>
    <t>GRESIK, Kelurahan SEKAR KURUNG, MAYJEN SUNGKONO, BLKSG/14</t>
  </si>
  <si>
    <t>TAM DBS1/AHMAD ZUHAIR/CP AGEN : 081284138625/R5/GRESIK/2P/PHONIEX 10 MB/BP SUGIARTO/CP PLGN: 081237382828_085733259030/Tikor: -7.179106,112.622291 (Perum Alam Bukit Mas BLOK SG No 14)</t>
  </si>
  <si>
    <t>ODP FULL###odp gsk no label full</t>
  </si>
  <si>
    <t>OTB-TDS-150 OTB-TDS-150</t>
  </si>
  <si>
    <t>Provisioning Failed|WFM|IN61982682|manja</t>
  </si>
  <si>
    <t>=DATEDIF(O179,NOW(),"d")&amp;" Hari"</t>
  </si>
  <si>
    <t>SURABAYA, LONTAR, PAKUWON SUPERMALL, LG.17-18</t>
  </si>
  <si>
    <t>DES;AM PRO AGUS IRIANTO;PIC.HIKMAT OKA - 081294694227</t>
  </si>
  <si>
    <t>manja</t>
  </si>
  <si>
    <t>- 11_1123;Biaya PSB[0] - BWY DL;BWY DL ~ Saluran Dua Arah(BothWay)[0] - INDT1K;INDT1K ~ New Indihome Pemenangan Phone 1000" Reguler[0] - INDT1K~null~INDT1K_IN1000;IN1000 ~ Free Lokal dan SLJJ 1000 Menit ~ INDT1K[50000]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- EB1805;EB1805 ~ EBIS - UseeTV Indihome Premium[0] - EB1805~null~EB1805_USEEINDIHD;USEEINDIHD ~ UseeTV INDIHOME HD ~ EB1805[100000] - EB1805~null~EB1805_USEE_HD;USEE_HD ~ USEE HD ~ EB1805[0] - C17034;C17034 ~ CS17 - New Indihome Premium Minipack UseeTV[0] - C17034~null~C17034_USEEINMV1H;USEEINMV1H ~ UseeTV Add On MOVIE 1 HD ~ C17034[75000] - C17034~null~C17034_USEEINMV2H;USEEINMV2H ~ UseeTV Add On MOVIE 2 HD ~ C17034[70000] - C17034~null~C17034_USEEINNWHD;USEEINNWHD ~ UseeTV Add On IndiNews HD ~ C17034[15000] - C17034~null~C17034_USEEINT1HD;USEEINT1HD ~ UseeTV Add On Inditainment 1 HD ~ C17034[40000] - C17034~null~C17034_USEEINT2HD;USEEINT2HD ~ UseeTV Add On Inditainment 2 HD ~ C17034[40000] - C17034~null~C17034_USEEKIDDYH;USEEKIDDYH ~ UseeTV Add On IndiKids HD ~ C17034[60000] - C16058;C16058 ~ CS16 - Perangkat Set Top Box[0] - C16058~null~C16058_SWSTBHYBRD;SWSTBHYBRD ~ Biaya Sewa Set Top Box Hybrid HD ~ C16058[40000] Total (Sebelum PPN) : 1230000</t>
  </si>
  <si>
    <t>Provisioning Failed|WFM|IN61976569|Pelanggan belum izin developer</t>
  </si>
  <si>
    <t>=DATEDIF(O181,NOW(),"d")&amp;" Hari"</t>
  </si>
  <si>
    <t>DES;AM PRO AGUS IRIANTO;PIC.HIKMAT OKA-081294694227</t>
  </si>
  <si>
    <t>PENDING###Pelanggan belum izin developer</t>
  </si>
  <si>
    <t>Provisioning Failed|WFM|IN61976864|Pelanggan belum izin developer</t>
  </si>
  <si>
    <t>=DATEDIF(O182,NOW(),"d")&amp;" Hari"</t>
  </si>
  <si>
    <t>ODP-SDY-FB/43 FB/D07/43.01</t>
  </si>
  <si>
    <t>Provisioning Failed|WFM|IN61978214|manja</t>
  </si>
  <si>
    <t>=DATEDIF(O183,NOW(),"d")&amp;" Hari"</t>
  </si>
  <si>
    <t>APRILIA ANIQOTUL WAHDA</t>
  </si>
  <si>
    <t>GRESIK, Kecamatan DUKUN, DUKUN ANYAR, DS, 3A</t>
  </si>
  <si>
    <t>TAM DBS1 /LINDA ADITYA /CP AGENT : 087722514664 /REG 5 /GRESIK /2P /STREAMIX 10 MB /IBU APRILIA 082244903490 / BP YOHAN 082235283983 /TIKOR : -6.9890369,112.5074319 Desa Lasem Gang IIIA</t>
  </si>
  <si>
    <t>ODP-TDS-FCP/07 FCP/D01/07.01</t>
  </si>
  <si>
    <t>Provisioning Failed|WFM|IN61978263|manja</t>
  </si>
  <si>
    <t>=DATEDIF(O187,NOW(),"d")&amp;" Hari"</t>
  </si>
  <si>
    <t>MIKHA VALEO DITRA</t>
  </si>
  <si>
    <t>SURABAYA, PRADAH KALI KENDAL, DARMO PERMAI SELATAN 1, 89</t>
  </si>
  <si>
    <t>[PLSCSR:PL60272];TDS;AP MIKHA;081234227177;PSB;1P INET ONLY 20MBPS 270RB BLM PPN;CSARUM</t>
  </si>
  <si>
    <t>ODP-KND-FDT/16 FDT/D03/16.01</t>
  </si>
  <si>
    <t>Provisioning Failed|WFM|IN61987525|manja</t>
  </si>
  <si>
    <t>=DATEDIF(O188,NOW(),"d")&amp;" Hari"</t>
  </si>
  <si>
    <t>HENDRA</t>
  </si>
  <si>
    <t>SURABAYA, SEMEMI, OASIS SEMEMI SELATAN, 22, RT/RW -/-</t>
  </si>
  <si>
    <t>TAMCFF;188BGR;910105;HENDRA;PSB Indihome QuadPlay Rp.300.000;6282131039084</t>
  </si>
  <si>
    <t>PENDING###pelanggan belum izin developer</t>
  </si>
  <si>
    <t>ODP-TDS-FHU/19 FHU/D01/19.01</t>
  </si>
  <si>
    <t>Provisioning Failed|WFM|IN61978601|manja</t>
  </si>
  <si>
    <t>=DATEDIF(O193,NOW(),"d")&amp;" Hari"</t>
  </si>
  <si>
    <t>SURABAYA, LONTAR, PAKUWON SUPERMALL, G.12-15-16</t>
  </si>
  <si>
    <t>DES;AM PRO AGUS IRIANTO;PIC.ADE PUTRA-081232542413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</si>
  <si>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C17032~null~C17032_INETF10M;INETF10M ~ New Internet Fair Usage Speed 10 Mbps ~ C17032[195000] - C16059_I;C16059 ~ CS16 - Perangkat Modem &amp; ONT (Internet)[0] - C16059_I~null~C16059_SWONT_I;SWONT ~ Biaya Sewa ONT ~ C16059 (Internet)[40000] Total (Sebelum PPN) : 280000</t>
  </si>
  <si>
    <t>ODP-DMO-FDB/50 FDB/D04/50.01</t>
  </si>
  <si>
    <t>Provisioning Failed|WFM|IN61987534|manja</t>
  </si>
  <si>
    <t>=DATEDIF(O194,NOW(),"d")&amp;" Hari"</t>
  </si>
  <si>
    <t>TIMAN DRS</t>
  </si>
  <si>
    <t>SURABAYA, ASEMROWO, ASEM ROWO BARU, 22, RT/RW 00/00</t>
  </si>
  <si>
    <t>[PLSCSR;PL38544];MGO;TIMAN;082331081963;08985257208;PSB INET ONLY 20MB 330RB;WANDA</t>
  </si>
  <si>
    <t>- 11_1123;Biaya PSB[75000]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(Internet)[20000] Total (Sebelum PPN) : 330000</t>
  </si>
  <si>
    <t>ODP-CRM-FB/47 FB/D07/47.01</t>
  </si>
  <si>
    <t>Provisioning Failed|ACTIVATION|IN61982530|ALU_AMS_PORT_NT_FOUN:ServicePort Not Found / ONT Connectivity is Missing.</t>
  </si>
  <si>
    <t>=DATEDIF(O197,NOW(),"d")&amp;" Hari"</t>
  </si>
  <si>
    <t>APRI CAHYONO</t>
  </si>
  <si>
    <t>MENGANTI, MENGANTI, GEMPOL KURUNG, DS, 5, RT/RW 00/00</t>
  </si>
  <si>
    <t>AM/1P-10MB/CP APRI 085107011367</t>
  </si>
  <si>
    <t>- 11_1123;Biaya PSB[0]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227000</t>
  </si>
  <si>
    <t>Sudah Assign Teknisi###01-FEB-20</t>
  </si>
  <si>
    <t>ODP-KND-FU/04 FU/D01/04.01</t>
  </si>
  <si>
    <t>=DATEDIF(O207,NOW(),"d")&amp;" Hari"</t>
  </si>
  <si>
    <t>FARIDA</t>
  </si>
  <si>
    <t>SURABAYA, SEMEMI, SEMEMI JAYA SELATAN 1, 29, RT/RW 10/01</t>
  </si>
  <si>
    <t>TAM DBS2 / INPUTER DEA 081236334423 / R5 / SURABAYA / PHOENIX 10 MBPS / CP BU FARIDA 081287723339 / TIKOR -7.251467, 112.643367</t>
  </si>
  <si>
    <t>ODP-DMO-FMV/79 FMV/D02/79.01</t>
  </si>
  <si>
    <t>=DATEDIF(O208,NOW(),"d")&amp;" Hari"</t>
  </si>
  <si>
    <t>GIGIH BONARO GITA</t>
  </si>
  <si>
    <t>SURABAYA, WONOREJO, TEMPEL SUKOREJO 1, 15E</t>
  </si>
  <si>
    <t>PLSDNY:GTTST87:PSB IDH INET ONLY 20MB:TARIF 270K+PPN:AP PAK GIGIH CP 082123722528:BUNDLING HALO:CSR VIAN</t>
  </si>
  <si>
    <t>- 11_1123;Biaya PSB[0]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</si>
  <si>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ODP-KDE-FAC/04 FAC/D02/04.01</t>
  </si>
  <si>
    <t>Provisioning Failed|UIM|IN61993503|1007:Unable to locate service port ODP-KDE-FAC/04 FAC/D02/04.01</t>
  </si>
  <si>
    <t>=DATEDIF(O209,NOW(),"d")&amp;" Hari"</t>
  </si>
  <si>
    <t>SUYONO</t>
  </si>
  <si>
    <t>GRESIK, Kelurahan PRAMBANGAN, GREEN PRAMBANGAN BLOK E6, 00, RT/RW 00/00</t>
  </si>
  <si>
    <t>TAM DBS2 / INPUTER DEA 081236334423 / R5 / GRESIK / DIGIBIZ 20 MBPS / PAK SUYONO CP 081133008358 / TIKOR -7.296491,112.600639</t>
  </si>
  <si>
    <t>ODP-MYR-FPA/35 FPA/D05/35.01</t>
  </si>
  <si>
    <t>=DATEDIF(O211,NOW(),"d")&amp;" Hari"</t>
  </si>
  <si>
    <t>NANING ARIYANTI</t>
  </si>
  <si>
    <t>SURABAYA, PACARKEMBANG, PACAR KEMBANG 2, 48, RT/RW 8/6</t>
  </si>
  <si>
    <t>PLSDNY:GTTST87:PSB 2P AP IBU NANING CP 6283849099500:INET + TLFN 20MBPS 345RB +PPN 10% CSR DIO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</si>
  <si>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C19192~null~C19192_INETF20M;INETF20M ~ New Internet Fair Usage Speed 20 Mbps ~ C19192[272000] - C16059_I;C16059 ~ CS16 - Perangkat Modem &amp; ONT (Internet)[0] - C16059_I~null~C16059_SWONT_I;SWONT ~ Biaya Sewa ONT ~ C16059 (Internet)[40000] Total (Sebelum PPN) : 342000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</si>
</sst>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rgb="FFFFFFFF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/>
    <xf numFmtId="22" fontId="0" fillId="0" borderId="10" xfId="0" applyNumberFormat="1" applyBorder="1" applyAlignment="1"/>
    <xf numFmtId="3" fontId="0" fillId="0" borderId="10" xfId="0" applyNumberFormat="1" applyBorder="1" applyAlignment="1"/>
    <xf numFmtId="15" fontId="0" fillId="0" borderId="10" xfId="0" applyNumberFormat="1" applyBorder="1" applyAlignmen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06"/>
  <sheetViews>
    <sheetView showGridLines="0" tabSelected="1" topLeftCell="Q1" workbookViewId="0">
      <selection activeCell="U5" sqref="U5"/>
    </sheetView>
  </sheetViews>
  <sheetFormatPr defaultRowHeight="15"/>
  <cols>
    <col min="1" max="1" width="4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5.42578125" bestFit="1" customWidth="1"/>
    <col min="6" max="6" width="10" bestFit="1" customWidth="1"/>
    <col min="7" max="7" width="15.7109375" bestFit="1" customWidth="1"/>
    <col min="8" max="8" width="15" bestFit="1" customWidth="1"/>
    <col min="9" max="9" width="32.28515625" bestFit="1" customWidth="1"/>
    <col min="10" max="10" width="9" bestFit="1" customWidth="1"/>
    <col min="11" max="11" width="11" bestFit="1" customWidth="1"/>
    <col min="12" max="12" width="12" bestFit="1" customWidth="1"/>
    <col min="13" max="13" width="29.28515625" bestFit="1" customWidth="1"/>
    <col min="14" max="14" width="45.28515625" customWidth="1"/>
    <col min="15" max="15" width="15.85546875" bestFit="1" customWidth="1"/>
    <col min="16" max="16" width="20.140625" bestFit="1" customWidth="1"/>
    <col min="17" max="17" width="33.28515625" bestFit="1" customWidth="1"/>
    <col min="18" max="18" width="36.5703125" bestFit="1" customWidth="1"/>
    <col min="19" max="19" width="6.7109375" bestFit="1" customWidth="1"/>
    <col min="20" max="21" width="36.5703125" bestFit="1" customWidth="1"/>
    <col min="22" max="22" width="21.140625" bestFit="1" customWidth="1"/>
    <col min="23" max="23" width="22" bestFit="1" customWidth="1"/>
    <col min="24" max="24" width="8.140625" bestFit="1" customWidth="1"/>
    <col min="25" max="25" width="13.140625" bestFit="1" customWidth="1"/>
    <col min="26" max="26" width="10.28515625" bestFit="1" customWidth="1"/>
    <col min="27" max="27" width="12.5703125" bestFit="1" customWidth="1"/>
    <col min="28" max="28" width="11.7109375" bestFit="1" customWidth="1"/>
    <col min="29" max="29" width="9.42578125" bestFit="1" customWidth="1"/>
    <col min="30" max="30" width="8.7109375" bestFit="1" customWidth="1"/>
    <col min="31" max="31" width="10" bestFit="1" customWidth="1"/>
    <col min="32" max="32" width="8.7109375" bestFit="1" customWidth="1"/>
    <col min="33" max="33" width="11" bestFit="1" customWidth="1"/>
    <col min="34" max="34" width="18" bestFit="1" customWidth="1"/>
    <col min="35" max="35" width="36.5703125" bestFit="1" customWidth="1"/>
    <col min="36" max="36" width="30.5703125" bestFit="1" customWidth="1"/>
    <col min="37" max="37" width="18.85546875" bestFit="1" customWidth="1"/>
    <col min="38" max="38" width="36.5703125" bestFit="1" customWidth="1"/>
    <col min="39" max="39" width="20.140625" bestFit="1" customWidth="1"/>
    <col min="40" max="40" width="32.285156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 s="2">
        <v>70</v>
      </c>
      <c r="B2" s="2">
        <v>5</v>
      </c>
      <c r="C2" s="2" t="s">
        <v>40</v>
      </c>
      <c r="D2" s="2" t="s">
        <v>122</v>
      </c>
      <c r="E2" s="2" t="s">
        <v>130</v>
      </c>
      <c r="F2" s="2">
        <v>501829103</v>
      </c>
      <c r="G2" s="2" t="s">
        <v>42</v>
      </c>
      <c r="H2" s="2" t="s">
        <v>43</v>
      </c>
      <c r="I2" s="2" t="s">
        <v>294</v>
      </c>
      <c r="J2" s="2">
        <v>50894065</v>
      </c>
      <c r="K2" s="2"/>
      <c r="L2" s="2">
        <v>152412200526</v>
      </c>
      <c r="M2" s="2" t="s">
        <v>127</v>
      </c>
      <c r="N2" s="2" t="s">
        <v>295</v>
      </c>
      <c r="O2" s="3">
        <v>43852.391504629632</v>
      </c>
      <c r="P2" s="3">
        <v>43853.673587962963</v>
      </c>
      <c r="Q2" s="2" t="s">
        <v>296</v>
      </c>
      <c r="R2" s="2" t="s">
        <v>297</v>
      </c>
      <c r="S2" s="2">
        <f>62-81233003762</f>
        <v>-81233003700</v>
      </c>
      <c r="T2" s="2" t="s">
        <v>298</v>
      </c>
      <c r="U2" s="2" t="s">
        <v>299</v>
      </c>
      <c r="V2" s="4">
        <v>1126541811181020</v>
      </c>
      <c r="W2" s="4">
        <v>-718060012439708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 t="s">
        <v>84</v>
      </c>
      <c r="AI2" s="2" t="s">
        <v>300</v>
      </c>
      <c r="AJ2" s="2" t="s">
        <v>64</v>
      </c>
      <c r="AK2" s="3">
        <v>43858.402048611111</v>
      </c>
      <c r="AL2" s="2" t="s">
        <v>301</v>
      </c>
      <c r="AM2" s="2"/>
      <c r="AN2" s="2" t="s">
        <v>101</v>
      </c>
    </row>
    <row r="3" spans="1:40">
      <c r="A3" s="2">
        <v>137</v>
      </c>
      <c r="B3" s="2">
        <v>5</v>
      </c>
      <c r="C3" s="2" t="s">
        <v>40</v>
      </c>
      <c r="D3" s="2" t="s">
        <v>40</v>
      </c>
      <c r="E3" s="2" t="s">
        <v>102</v>
      </c>
      <c r="F3" s="2">
        <v>501962201</v>
      </c>
      <c r="G3" s="2" t="s">
        <v>42</v>
      </c>
      <c r="H3" s="2" t="s">
        <v>43</v>
      </c>
      <c r="I3" s="2" t="s">
        <v>535</v>
      </c>
      <c r="J3" s="2">
        <v>50916452</v>
      </c>
      <c r="K3" s="2">
        <v>3137308952</v>
      </c>
      <c r="L3" s="2">
        <v>152404275418</v>
      </c>
      <c r="M3" s="2" t="s">
        <v>127</v>
      </c>
      <c r="N3" s="2" t="s">
        <v>536</v>
      </c>
      <c r="O3" s="3">
        <v>43859.67396990741</v>
      </c>
      <c r="P3" s="3">
        <v>43861.470752314817</v>
      </c>
      <c r="Q3" s="2" t="s">
        <v>537</v>
      </c>
      <c r="R3" s="2" t="s">
        <v>538</v>
      </c>
      <c r="S3" s="2">
        <f>62-81938245434</f>
        <v>-81938245372</v>
      </c>
      <c r="T3" s="2" t="s">
        <v>539</v>
      </c>
      <c r="U3" s="2" t="s">
        <v>540</v>
      </c>
      <c r="V3" s="4">
        <v>1127673773380740</v>
      </c>
      <c r="W3" s="4">
        <v>-723867573778683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120</v>
      </c>
      <c r="AI3" s="5">
        <v>43859</v>
      </c>
      <c r="AJ3" s="2" t="s">
        <v>121</v>
      </c>
      <c r="AK3" s="3">
        <v>43859.690034722225</v>
      </c>
      <c r="AL3" s="2" t="s">
        <v>534</v>
      </c>
      <c r="AM3" s="2"/>
      <c r="AN3" s="2" t="s">
        <v>88</v>
      </c>
    </row>
    <row r="4" spans="1:40">
      <c r="A4" s="2">
        <v>173</v>
      </c>
      <c r="B4" s="2">
        <v>5</v>
      </c>
      <c r="C4" s="2" t="s">
        <v>40</v>
      </c>
      <c r="D4" s="2" t="s">
        <v>40</v>
      </c>
      <c r="E4" s="2" t="s">
        <v>91</v>
      </c>
      <c r="F4" s="2">
        <v>501993052</v>
      </c>
      <c r="G4" s="2" t="s">
        <v>42</v>
      </c>
      <c r="H4" s="2" t="s">
        <v>43</v>
      </c>
      <c r="I4" s="2" t="s">
        <v>638</v>
      </c>
      <c r="J4" s="2">
        <v>50981257</v>
      </c>
      <c r="K4" s="2">
        <v>317402013</v>
      </c>
      <c r="L4" s="2">
        <v>152412233489</v>
      </c>
      <c r="M4" s="2" t="s">
        <v>468</v>
      </c>
      <c r="N4" s="2" t="s">
        <v>469</v>
      </c>
      <c r="O4" s="3">
        <v>43861.514490740738</v>
      </c>
      <c r="P4" s="3">
        <v>43862.389062499999</v>
      </c>
      <c r="Q4" s="2" t="s">
        <v>639</v>
      </c>
      <c r="R4" s="2" t="s">
        <v>640</v>
      </c>
      <c r="S4" s="2">
        <f>62-82336055992</f>
        <v>-82336055930</v>
      </c>
      <c r="T4" s="2" t="s">
        <v>641</v>
      </c>
      <c r="U4" s="2" t="s">
        <v>642</v>
      </c>
      <c r="V4" s="4">
        <v>1126742693925900</v>
      </c>
      <c r="W4" s="4">
        <v>-725752407120678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 t="s">
        <v>120</v>
      </c>
      <c r="AI4" s="5">
        <v>43861</v>
      </c>
      <c r="AJ4" s="2" t="s">
        <v>121</v>
      </c>
      <c r="AK4" s="3">
        <v>43861.533738425926</v>
      </c>
      <c r="AL4" s="2" t="s">
        <v>625</v>
      </c>
      <c r="AM4" s="2"/>
      <c r="AN4" s="2" t="s">
        <v>88</v>
      </c>
    </row>
    <row r="5" spans="1:40">
      <c r="A5" s="2">
        <v>206</v>
      </c>
      <c r="B5" s="2">
        <v>5</v>
      </c>
      <c r="C5" s="2" t="s">
        <v>40</v>
      </c>
      <c r="D5" s="2" t="s">
        <v>40</v>
      </c>
      <c r="E5" s="2" t="s">
        <v>91</v>
      </c>
      <c r="F5" s="2">
        <v>502006547</v>
      </c>
      <c r="G5" s="2" t="s">
        <v>42</v>
      </c>
      <c r="H5" s="2" t="s">
        <v>43</v>
      </c>
      <c r="I5" s="2" t="s">
        <v>709</v>
      </c>
      <c r="J5" s="2">
        <v>50987781</v>
      </c>
      <c r="K5" s="2">
        <v>317443440</v>
      </c>
      <c r="L5" s="2">
        <v>152412230848</v>
      </c>
      <c r="M5" s="2" t="s">
        <v>468</v>
      </c>
      <c r="N5" s="2" t="s">
        <v>469</v>
      </c>
      <c r="O5" s="3">
        <v>43862.356377314813</v>
      </c>
      <c r="P5" s="3">
        <v>43862.391157407408</v>
      </c>
      <c r="Q5" s="2" t="s">
        <v>710</v>
      </c>
      <c r="R5" s="2" t="s">
        <v>711</v>
      </c>
      <c r="S5" s="2">
        <f>62-81287723339</f>
        <v>-81287723277</v>
      </c>
      <c r="T5" s="2" t="s">
        <v>712</v>
      </c>
      <c r="U5" s="2" t="s">
        <v>713</v>
      </c>
      <c r="V5" s="4">
        <v>1126433779379490</v>
      </c>
      <c r="W5" s="4">
        <v>-725145566158986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 t="s">
        <v>120</v>
      </c>
      <c r="AI5" s="5">
        <v>43862</v>
      </c>
      <c r="AJ5" s="2" t="s">
        <v>121</v>
      </c>
      <c r="AK5" s="3">
        <v>43862.367094907408</v>
      </c>
      <c r="AL5" s="2" t="s">
        <v>176</v>
      </c>
      <c r="AM5" s="2"/>
      <c r="AN5" s="2" t="s">
        <v>101</v>
      </c>
    </row>
    <row r="6" spans="1:40">
      <c r="A6" s="2">
        <v>207</v>
      </c>
      <c r="B6" s="2">
        <v>5</v>
      </c>
      <c r="C6" s="2" t="s">
        <v>40</v>
      </c>
      <c r="D6" s="2" t="s">
        <v>40</v>
      </c>
      <c r="E6" s="2" t="s">
        <v>41</v>
      </c>
      <c r="F6" s="2">
        <v>502006613</v>
      </c>
      <c r="G6" s="2" t="s">
        <v>42</v>
      </c>
      <c r="H6" s="2" t="s">
        <v>56</v>
      </c>
      <c r="I6" s="2" t="s">
        <v>714</v>
      </c>
      <c r="J6" s="2">
        <v>50987866</v>
      </c>
      <c r="K6" s="2"/>
      <c r="L6" s="2">
        <v>152413132127</v>
      </c>
      <c r="M6" s="2" t="s">
        <v>468</v>
      </c>
      <c r="N6" s="2" t="s">
        <v>469</v>
      </c>
      <c r="O6" s="3">
        <v>43862.360393518517</v>
      </c>
      <c r="P6" s="3">
        <v>43862.369085648148</v>
      </c>
      <c r="Q6" s="2" t="s">
        <v>715</v>
      </c>
      <c r="R6" s="2" t="s">
        <v>716</v>
      </c>
      <c r="S6" s="2">
        <f>62-82123722528</f>
        <v>-82123722466</v>
      </c>
      <c r="T6" s="2" t="s">
        <v>717</v>
      </c>
      <c r="U6" s="2" t="s">
        <v>718</v>
      </c>
      <c r="V6" s="4">
        <v>1127327675509260</v>
      </c>
      <c r="W6" s="4">
        <v>-727353209030860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 t="s">
        <v>120</v>
      </c>
      <c r="AI6" s="2" t="s">
        <v>708</v>
      </c>
      <c r="AJ6" s="2" t="s">
        <v>121</v>
      </c>
      <c r="AK6" s="3">
        <v>43862.367094907408</v>
      </c>
      <c r="AL6" s="2" t="s">
        <v>719</v>
      </c>
      <c r="AM6" s="2"/>
      <c r="AN6" s="2" t="s">
        <v>88</v>
      </c>
    </row>
    <row r="7" spans="1:40">
      <c r="A7" s="2">
        <v>210</v>
      </c>
      <c r="B7" s="2">
        <v>5</v>
      </c>
      <c r="C7" s="2" t="s">
        <v>40</v>
      </c>
      <c r="D7" s="2" t="s">
        <v>40</v>
      </c>
      <c r="E7" s="2" t="s">
        <v>131</v>
      </c>
      <c r="F7" s="2">
        <v>502006838</v>
      </c>
      <c r="G7" s="2" t="s">
        <v>42</v>
      </c>
      <c r="H7" s="2" t="s">
        <v>43</v>
      </c>
      <c r="I7" s="2" t="s">
        <v>726</v>
      </c>
      <c r="J7" s="2">
        <v>50988024</v>
      </c>
      <c r="K7" s="2">
        <v>3199929100</v>
      </c>
      <c r="L7" s="2">
        <v>152407259663</v>
      </c>
      <c r="M7" s="2" t="s">
        <v>468</v>
      </c>
      <c r="N7" s="2" t="s">
        <v>469</v>
      </c>
      <c r="O7" s="3">
        <v>43862.374201388891</v>
      </c>
      <c r="P7" s="3">
        <v>43862.376932870371</v>
      </c>
      <c r="Q7" s="2" t="s">
        <v>727</v>
      </c>
      <c r="R7" s="2" t="s">
        <v>728</v>
      </c>
      <c r="S7" s="2">
        <f>62-83849099500</f>
        <v>-83849099438</v>
      </c>
      <c r="T7" s="2" t="s">
        <v>729</v>
      </c>
      <c r="U7" s="2" t="s">
        <v>730</v>
      </c>
      <c r="V7" s="4">
        <v>1127622278333490</v>
      </c>
      <c r="W7" s="4">
        <v>-726035458450242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 t="s">
        <v>120</v>
      </c>
      <c r="AI7" s="5">
        <v>43862</v>
      </c>
      <c r="AJ7" s="2" t="s">
        <v>121</v>
      </c>
      <c r="AK7" s="3">
        <v>43862.377696759257</v>
      </c>
      <c r="AL7" s="2" t="s">
        <v>731</v>
      </c>
      <c r="AM7" s="2"/>
      <c r="AN7" s="2" t="s">
        <v>88</v>
      </c>
    </row>
    <row r="8" spans="1:40">
      <c r="A8" s="2">
        <v>155</v>
      </c>
      <c r="B8" s="2">
        <v>5</v>
      </c>
      <c r="C8" s="2" t="s">
        <v>40</v>
      </c>
      <c r="D8" s="2" t="s">
        <v>40</v>
      </c>
      <c r="E8" s="2" t="s">
        <v>76</v>
      </c>
      <c r="F8" s="2">
        <v>501982656</v>
      </c>
      <c r="G8" s="2" t="s">
        <v>42</v>
      </c>
      <c r="H8" s="2" t="s">
        <v>56</v>
      </c>
      <c r="I8" s="2" t="s">
        <v>580</v>
      </c>
      <c r="J8" s="2">
        <v>16095001</v>
      </c>
      <c r="K8" s="2"/>
      <c r="L8" s="2">
        <v>152409256517</v>
      </c>
      <c r="M8" s="2" t="s">
        <v>375</v>
      </c>
      <c r="N8" s="2" t="s">
        <v>581</v>
      </c>
      <c r="O8" s="3">
        <v>43860.678935185184</v>
      </c>
      <c r="P8" s="3">
        <v>43861.399571759262</v>
      </c>
      <c r="Q8" s="2" t="s">
        <v>582</v>
      </c>
      <c r="R8" s="2" t="s">
        <v>164</v>
      </c>
      <c r="S8" s="2">
        <f>62-8994945151</f>
        <v>-8994945089</v>
      </c>
      <c r="T8" s="2" t="s">
        <v>583</v>
      </c>
      <c r="U8" s="2" t="s">
        <v>584</v>
      </c>
      <c r="V8" s="4">
        <v>1126761295190490</v>
      </c>
      <c r="W8" s="4">
        <v>-728823779665333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 t="s">
        <v>128</v>
      </c>
      <c r="AI8" s="2" t="s">
        <v>585</v>
      </c>
      <c r="AJ8" s="2" t="s">
        <v>476</v>
      </c>
      <c r="AK8" s="3">
        <v>43860.861666666664</v>
      </c>
      <c r="AL8" s="2" t="s">
        <v>586</v>
      </c>
      <c r="AM8" s="2"/>
      <c r="AN8" s="2" t="s">
        <v>55</v>
      </c>
    </row>
    <row r="9" spans="1:40">
      <c r="A9" s="2">
        <v>196</v>
      </c>
      <c r="B9" s="2">
        <v>5</v>
      </c>
      <c r="C9" s="2" t="s">
        <v>40</v>
      </c>
      <c r="D9" s="2" t="s">
        <v>122</v>
      </c>
      <c r="E9" s="2" t="s">
        <v>129</v>
      </c>
      <c r="F9" s="2">
        <v>502002877</v>
      </c>
      <c r="G9" s="2" t="s">
        <v>42</v>
      </c>
      <c r="H9" s="2" t="s">
        <v>56</v>
      </c>
      <c r="I9" s="2" t="s">
        <v>701</v>
      </c>
      <c r="J9" s="2">
        <v>50985436</v>
      </c>
      <c r="K9" s="2"/>
      <c r="L9" s="2">
        <v>152446213249</v>
      </c>
      <c r="M9" s="2" t="s">
        <v>375</v>
      </c>
      <c r="N9" s="2" t="s">
        <v>702</v>
      </c>
      <c r="O9" s="3">
        <v>43861.719641203701</v>
      </c>
      <c r="P9" s="3">
        <v>43861.784317129626</v>
      </c>
      <c r="Q9" s="2" t="s">
        <v>703</v>
      </c>
      <c r="R9" s="2" t="s">
        <v>704</v>
      </c>
      <c r="S9" s="2">
        <f>62-85107011367</f>
        <v>-85107011305</v>
      </c>
      <c r="T9" s="2" t="s">
        <v>705</v>
      </c>
      <c r="U9" s="2" t="s">
        <v>706</v>
      </c>
      <c r="V9" s="4">
        <v>1125936832682720</v>
      </c>
      <c r="W9" s="4">
        <v>-726792082343378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128</v>
      </c>
      <c r="AI9" s="5">
        <v>43861</v>
      </c>
      <c r="AJ9" s="2" t="s">
        <v>476</v>
      </c>
      <c r="AK9" s="3">
        <v>43861.905844907407</v>
      </c>
      <c r="AL9" s="2" t="s">
        <v>707</v>
      </c>
      <c r="AM9" s="2"/>
      <c r="AN9" s="2" t="s">
        <v>225</v>
      </c>
    </row>
    <row r="10" spans="1:40">
      <c r="A10" s="2">
        <v>81</v>
      </c>
      <c r="B10" s="2">
        <v>5</v>
      </c>
      <c r="C10" s="2" t="s">
        <v>40</v>
      </c>
      <c r="D10" s="2" t="s">
        <v>122</v>
      </c>
      <c r="E10" s="2" t="s">
        <v>134</v>
      </c>
      <c r="F10" s="2">
        <v>501873288</v>
      </c>
      <c r="G10" s="2" t="s">
        <v>42</v>
      </c>
      <c r="H10" s="2" t="s">
        <v>43</v>
      </c>
      <c r="I10" s="2" t="s">
        <v>355</v>
      </c>
      <c r="J10" s="2">
        <v>50914524</v>
      </c>
      <c r="K10" s="2">
        <v>3199115137</v>
      </c>
      <c r="L10" s="2">
        <v>152451201672</v>
      </c>
      <c r="M10" s="2" t="s">
        <v>126</v>
      </c>
      <c r="N10" s="2" t="s">
        <v>356</v>
      </c>
      <c r="O10" s="3">
        <v>43854.38212962963</v>
      </c>
      <c r="P10" s="3">
        <v>43854.414502314816</v>
      </c>
      <c r="Q10" s="2" t="s">
        <v>357</v>
      </c>
      <c r="R10" s="2" t="s">
        <v>358</v>
      </c>
      <c r="S10" s="2">
        <f>62-81332040101</f>
        <v>-81332040039</v>
      </c>
      <c r="T10" s="2" t="s">
        <v>359</v>
      </c>
      <c r="U10" s="2" t="s">
        <v>360</v>
      </c>
      <c r="V10" s="4">
        <v>1124339060450190</v>
      </c>
      <c r="W10" s="4">
        <v>-693933760633976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128</v>
      </c>
      <c r="AI10" s="5">
        <v>43854</v>
      </c>
      <c r="AJ10" s="2" t="s">
        <v>237</v>
      </c>
      <c r="AK10" s="3">
        <v>43854.86204861111</v>
      </c>
      <c r="AL10" s="2" t="s">
        <v>361</v>
      </c>
      <c r="AM10" s="2"/>
      <c r="AN10" s="2" t="s">
        <v>101</v>
      </c>
    </row>
    <row r="11" spans="1:40">
      <c r="A11" s="2">
        <v>69</v>
      </c>
      <c r="B11" s="2">
        <v>5</v>
      </c>
      <c r="C11" s="2" t="s">
        <v>40</v>
      </c>
      <c r="D11" s="2" t="s">
        <v>40</v>
      </c>
      <c r="E11" s="2" t="s">
        <v>102</v>
      </c>
      <c r="F11" s="2">
        <v>501826089</v>
      </c>
      <c r="G11" s="2" t="s">
        <v>42</v>
      </c>
      <c r="H11" s="2" t="s">
        <v>56</v>
      </c>
      <c r="I11" s="2" t="s">
        <v>286</v>
      </c>
      <c r="J11" s="2">
        <v>50893388</v>
      </c>
      <c r="K11" s="2"/>
      <c r="L11" s="2">
        <v>152404273198</v>
      </c>
      <c r="M11" s="2" t="s">
        <v>126</v>
      </c>
      <c r="N11" s="2" t="s">
        <v>287</v>
      </c>
      <c r="O11" s="3">
        <v>43852.339074074072</v>
      </c>
      <c r="P11" s="3">
        <v>43858.565868055557</v>
      </c>
      <c r="Q11" s="2" t="s">
        <v>288</v>
      </c>
      <c r="R11" s="2" t="s">
        <v>289</v>
      </c>
      <c r="S11" s="2">
        <f>62-85646654340</f>
        <v>-85646654278</v>
      </c>
      <c r="T11" s="2" t="s">
        <v>290</v>
      </c>
      <c r="U11" s="2" t="s">
        <v>291</v>
      </c>
      <c r="V11" s="4">
        <v>1127671394457690</v>
      </c>
      <c r="W11" s="4">
        <v>-721281343481422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84</v>
      </c>
      <c r="AI11" s="2" t="s">
        <v>292</v>
      </c>
      <c r="AJ11" s="2" t="s">
        <v>64</v>
      </c>
      <c r="AK11" s="3">
        <v>43858.402233796296</v>
      </c>
      <c r="AL11" s="2" t="s">
        <v>293</v>
      </c>
      <c r="AM11" s="2"/>
      <c r="AN11" s="2" t="s">
        <v>101</v>
      </c>
    </row>
    <row r="12" spans="1:40">
      <c r="A12" s="2">
        <v>152</v>
      </c>
      <c r="B12" s="2">
        <v>5</v>
      </c>
      <c r="C12" s="2" t="s">
        <v>40</v>
      </c>
      <c r="D12" s="2" t="s">
        <v>40</v>
      </c>
      <c r="E12" s="2" t="s">
        <v>41</v>
      </c>
      <c r="F12" s="2">
        <v>501980151</v>
      </c>
      <c r="G12" s="2" t="s">
        <v>42</v>
      </c>
      <c r="H12" s="2" t="s">
        <v>56</v>
      </c>
      <c r="I12" s="2" t="s">
        <v>573</v>
      </c>
      <c r="J12" s="2">
        <v>50973832</v>
      </c>
      <c r="K12" s="2"/>
      <c r="L12" s="2">
        <v>152413201281</v>
      </c>
      <c r="M12" s="2" t="s">
        <v>126</v>
      </c>
      <c r="N12" s="2" t="s">
        <v>574</v>
      </c>
      <c r="O12" s="3">
        <v>43860.636446759258</v>
      </c>
      <c r="P12" s="3">
        <v>43860.672083333331</v>
      </c>
      <c r="Q12" s="2" t="s">
        <v>575</v>
      </c>
      <c r="R12" s="2" t="s">
        <v>576</v>
      </c>
      <c r="S12" s="2">
        <f>62-81939780005</f>
        <v>-81939779943</v>
      </c>
      <c r="T12" s="2" t="s">
        <v>577</v>
      </c>
      <c r="U12" s="2" t="s">
        <v>578</v>
      </c>
      <c r="V12" s="4">
        <v>1127434204043050</v>
      </c>
      <c r="W12" s="4">
        <v>-724806444358793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 t="s">
        <v>128</v>
      </c>
      <c r="AI12" s="5">
        <v>43861</v>
      </c>
      <c r="AJ12" s="2" t="s">
        <v>476</v>
      </c>
      <c r="AK12" s="3">
        <v>43860.862280092595</v>
      </c>
      <c r="AL12" s="2" t="s">
        <v>579</v>
      </c>
      <c r="AM12" s="2"/>
      <c r="AN12" s="2" t="s">
        <v>101</v>
      </c>
    </row>
    <row r="13" spans="1:40">
      <c r="A13" s="2">
        <v>139</v>
      </c>
      <c r="B13" s="2">
        <v>5</v>
      </c>
      <c r="C13" s="2" t="s">
        <v>40</v>
      </c>
      <c r="D13" s="2" t="s">
        <v>122</v>
      </c>
      <c r="E13" s="2" t="s">
        <v>130</v>
      </c>
      <c r="F13" s="2">
        <v>501966776</v>
      </c>
      <c r="G13" s="2" t="s">
        <v>42</v>
      </c>
      <c r="H13" s="2" t="s">
        <v>43</v>
      </c>
      <c r="I13" s="2" t="s">
        <v>549</v>
      </c>
      <c r="J13" s="2">
        <v>50966525</v>
      </c>
      <c r="K13" s="2"/>
      <c r="L13" s="2">
        <v>152412204495</v>
      </c>
      <c r="M13" s="2" t="s">
        <v>126</v>
      </c>
      <c r="N13" s="2" t="s">
        <v>550</v>
      </c>
      <c r="O13" s="3">
        <v>43860.338576388887</v>
      </c>
      <c r="P13" s="3">
        <v>43861.647939814815</v>
      </c>
      <c r="Q13" s="2" t="s">
        <v>551</v>
      </c>
      <c r="R13" s="2" t="s">
        <v>552</v>
      </c>
      <c r="S13" s="2">
        <f>62-81234522270</f>
        <v>-81234522208</v>
      </c>
      <c r="T13" s="2" t="s">
        <v>553</v>
      </c>
      <c r="U13" s="2" t="s">
        <v>554</v>
      </c>
      <c r="V13" s="4">
        <v>1126152452724930</v>
      </c>
      <c r="W13" s="4">
        <v>-714676932066798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 t="s">
        <v>128</v>
      </c>
      <c r="AI13" s="5">
        <v>43860</v>
      </c>
      <c r="AJ13" s="2" t="s">
        <v>476</v>
      </c>
      <c r="AK13" s="3">
        <v>43861.792719907404</v>
      </c>
      <c r="AL13" s="2" t="s">
        <v>153</v>
      </c>
      <c r="AM13" s="2"/>
      <c r="AN13" s="2" t="s">
        <v>88</v>
      </c>
    </row>
    <row r="14" spans="1:40">
      <c r="A14" s="2">
        <v>208</v>
      </c>
      <c r="B14" s="2">
        <v>5</v>
      </c>
      <c r="C14" s="2" t="s">
        <v>40</v>
      </c>
      <c r="D14" s="2" t="s">
        <v>122</v>
      </c>
      <c r="E14" s="2" t="s">
        <v>123</v>
      </c>
      <c r="F14" s="2">
        <v>502006772</v>
      </c>
      <c r="G14" s="2" t="s">
        <v>42</v>
      </c>
      <c r="H14" s="2" t="s">
        <v>43</v>
      </c>
      <c r="I14" s="2" t="s">
        <v>720</v>
      </c>
      <c r="J14" s="2">
        <v>50987986</v>
      </c>
      <c r="K14" s="2">
        <v>3199171791</v>
      </c>
      <c r="L14" s="2">
        <v>152442214872</v>
      </c>
      <c r="M14" s="2" t="s">
        <v>126</v>
      </c>
      <c r="N14" s="2" t="s">
        <v>721</v>
      </c>
      <c r="O14" s="3">
        <v>43862.368715277778</v>
      </c>
      <c r="P14" s="3">
        <v>43862.398043981484</v>
      </c>
      <c r="Q14" s="2" t="s">
        <v>722</v>
      </c>
      <c r="R14" s="2" t="s">
        <v>723</v>
      </c>
      <c r="S14" s="2">
        <f>62-81133008358</f>
        <v>-81133008296</v>
      </c>
      <c r="T14" s="2" t="s">
        <v>724</v>
      </c>
      <c r="U14" s="2" t="s">
        <v>725</v>
      </c>
      <c r="V14" s="4">
        <v>1126006793975830</v>
      </c>
      <c r="W14" s="4">
        <v>-729656610870301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 t="s">
        <v>120</v>
      </c>
      <c r="AI14" s="5">
        <v>43862</v>
      </c>
      <c r="AJ14" s="2" t="s">
        <v>121</v>
      </c>
      <c r="AK14" s="3">
        <v>43862.377696759257</v>
      </c>
      <c r="AL14" s="2" t="s">
        <v>100</v>
      </c>
      <c r="AM14" s="2"/>
      <c r="AN14" s="2" t="s">
        <v>101</v>
      </c>
    </row>
    <row r="15" spans="1:40">
      <c r="A15" s="2">
        <v>1</v>
      </c>
      <c r="B15" s="2">
        <v>5</v>
      </c>
      <c r="C15" s="2" t="s">
        <v>40</v>
      </c>
      <c r="D15" s="2" t="s">
        <v>40</v>
      </c>
      <c r="E15" s="2" t="s">
        <v>41</v>
      </c>
      <c r="F15" s="2">
        <v>500885559</v>
      </c>
      <c r="G15" s="2" t="s">
        <v>42</v>
      </c>
      <c r="H15" s="2" t="s">
        <v>43</v>
      </c>
      <c r="I15" s="2" t="s">
        <v>44</v>
      </c>
      <c r="J15" s="2">
        <v>15673151</v>
      </c>
      <c r="K15" s="2">
        <v>3199251813</v>
      </c>
      <c r="L15" s="2">
        <v>152413141768</v>
      </c>
      <c r="M15" s="2" t="s">
        <v>45</v>
      </c>
      <c r="N15" s="2" t="s">
        <v>46</v>
      </c>
      <c r="O15" s="3">
        <v>43801.391250000001</v>
      </c>
      <c r="P15" s="3">
        <v>43801.954409722224</v>
      </c>
      <c r="Q15" s="2" t="s">
        <v>47</v>
      </c>
      <c r="R15" s="2" t="s">
        <v>48</v>
      </c>
      <c r="S15" s="2">
        <f>62-8993404222</f>
        <v>-8993404160</v>
      </c>
      <c r="T15" s="2" t="s">
        <v>49</v>
      </c>
      <c r="U15" s="2" t="s">
        <v>50</v>
      </c>
      <c r="V15" s="4">
        <v>1127403978787120</v>
      </c>
      <c r="W15" s="4">
        <v>-726348206139737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 t="s">
        <v>51</v>
      </c>
      <c r="AI15" s="2" t="s">
        <v>52</v>
      </c>
      <c r="AJ15" s="2" t="s">
        <v>53</v>
      </c>
      <c r="AK15" s="3">
        <v>43815.676562499997</v>
      </c>
      <c r="AL15" s="2" t="s">
        <v>54</v>
      </c>
      <c r="AM15" s="2"/>
      <c r="AN15" s="2" t="s">
        <v>55</v>
      </c>
    </row>
    <row r="16" spans="1:40">
      <c r="A16" s="2">
        <v>2</v>
      </c>
      <c r="B16" s="2">
        <v>5</v>
      </c>
      <c r="C16" s="2" t="s">
        <v>40</v>
      </c>
      <c r="D16" s="2" t="s">
        <v>40</v>
      </c>
      <c r="E16" s="2" t="s">
        <v>41</v>
      </c>
      <c r="F16" s="2">
        <v>500909990</v>
      </c>
      <c r="G16" s="2" t="s">
        <v>42</v>
      </c>
      <c r="H16" s="2" t="s">
        <v>56</v>
      </c>
      <c r="I16" s="2" t="s">
        <v>57</v>
      </c>
      <c r="J16" s="2">
        <v>3957680</v>
      </c>
      <c r="K16" s="2">
        <v>3199252703</v>
      </c>
      <c r="L16" s="2"/>
      <c r="M16" s="2" t="s">
        <v>45</v>
      </c>
      <c r="N16" s="2" t="s">
        <v>58</v>
      </c>
      <c r="O16" s="3">
        <v>43802.407314814816</v>
      </c>
      <c r="P16" s="3">
        <v>43802.584398148145</v>
      </c>
      <c r="Q16" s="2" t="s">
        <v>59</v>
      </c>
      <c r="R16" s="2" t="s">
        <v>60</v>
      </c>
      <c r="S16" s="2">
        <f>62-87855903370</f>
        <v>-87855903308</v>
      </c>
      <c r="T16" s="2" t="s">
        <v>61</v>
      </c>
      <c r="U16" s="2" t="s">
        <v>62</v>
      </c>
      <c r="V16" s="4">
        <v>1127440260666610</v>
      </c>
      <c r="W16" s="4">
        <v>-726991283163268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51</v>
      </c>
      <c r="AI16" s="2" t="s">
        <v>63</v>
      </c>
      <c r="AJ16" s="2" t="s">
        <v>64</v>
      </c>
      <c r="AK16" s="3">
        <v>43832.437245370369</v>
      </c>
      <c r="AL16" s="2" t="s">
        <v>65</v>
      </c>
      <c r="AM16" s="2"/>
      <c r="AN16" s="2" t="s">
        <v>66</v>
      </c>
    </row>
    <row r="17" spans="1:40">
      <c r="A17" s="2">
        <v>3</v>
      </c>
      <c r="B17" s="2">
        <v>5</v>
      </c>
      <c r="C17" s="2" t="s">
        <v>40</v>
      </c>
      <c r="D17" s="2" t="s">
        <v>40</v>
      </c>
      <c r="E17" s="2" t="s">
        <v>41</v>
      </c>
      <c r="F17" s="2">
        <v>500910414</v>
      </c>
      <c r="G17" s="2" t="s">
        <v>42</v>
      </c>
      <c r="H17" s="2" t="s">
        <v>56</v>
      </c>
      <c r="I17" s="2" t="s">
        <v>67</v>
      </c>
      <c r="J17" s="2">
        <v>3957680</v>
      </c>
      <c r="K17" s="2">
        <v>3199247090</v>
      </c>
      <c r="L17" s="2"/>
      <c r="M17" s="2" t="s">
        <v>45</v>
      </c>
      <c r="N17" s="2" t="s">
        <v>68</v>
      </c>
      <c r="O17" s="3">
        <v>43802.414756944447</v>
      </c>
      <c r="P17" s="3">
        <v>43802.586064814815</v>
      </c>
      <c r="Q17" s="2" t="s">
        <v>69</v>
      </c>
      <c r="R17" s="2" t="s">
        <v>60</v>
      </c>
      <c r="S17" s="2">
        <f>62-87855903370</f>
        <v>-87855903308</v>
      </c>
      <c r="T17" s="2" t="s">
        <v>61</v>
      </c>
      <c r="U17" s="2" t="s">
        <v>62</v>
      </c>
      <c r="V17" s="4">
        <v>1127440434694290</v>
      </c>
      <c r="W17" s="4">
        <v>-726991520137937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51</v>
      </c>
      <c r="AI17" s="2" t="s">
        <v>63</v>
      </c>
      <c r="AJ17" s="2" t="s">
        <v>64</v>
      </c>
      <c r="AK17" s="3">
        <v>43832.437777777777</v>
      </c>
      <c r="AL17" s="2" t="s">
        <v>65</v>
      </c>
      <c r="AM17" s="2"/>
      <c r="AN17" s="2" t="s">
        <v>66</v>
      </c>
    </row>
    <row r="18" spans="1:40">
      <c r="A18" s="2">
        <v>4</v>
      </c>
      <c r="B18" s="2">
        <v>5</v>
      </c>
      <c r="C18" s="2" t="s">
        <v>40</v>
      </c>
      <c r="D18" s="2" t="s">
        <v>40</v>
      </c>
      <c r="E18" s="2" t="s">
        <v>41</v>
      </c>
      <c r="F18" s="2">
        <v>500910420</v>
      </c>
      <c r="G18" s="2" t="s">
        <v>42</v>
      </c>
      <c r="H18" s="2" t="s">
        <v>43</v>
      </c>
      <c r="I18" s="2" t="s">
        <v>70</v>
      </c>
      <c r="J18" s="2">
        <v>15673151</v>
      </c>
      <c r="K18" s="2">
        <v>3199255002</v>
      </c>
      <c r="L18" s="2">
        <v>152413137928</v>
      </c>
      <c r="M18" s="2" t="s">
        <v>45</v>
      </c>
      <c r="N18" s="2" t="s">
        <v>71</v>
      </c>
      <c r="O18" s="3">
        <v>43802.415023148147</v>
      </c>
      <c r="P18" s="3">
        <v>43804.380983796298</v>
      </c>
      <c r="Q18" s="2" t="s">
        <v>72</v>
      </c>
      <c r="R18" s="2" t="s">
        <v>48</v>
      </c>
      <c r="S18" s="2">
        <f>62-8993404222</f>
        <v>-8993404160</v>
      </c>
      <c r="T18" s="2" t="s">
        <v>73</v>
      </c>
      <c r="U18" s="2" t="s">
        <v>74</v>
      </c>
      <c r="V18" s="4">
        <v>1127404032431300</v>
      </c>
      <c r="W18" s="4">
        <v>-726345013317749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 t="s">
        <v>51</v>
      </c>
      <c r="AI18" s="2" t="s">
        <v>75</v>
      </c>
      <c r="AJ18" s="2" t="s">
        <v>64</v>
      </c>
      <c r="AK18" s="3">
        <v>43832.438946759263</v>
      </c>
      <c r="AL18" s="2" t="s">
        <v>54</v>
      </c>
      <c r="AM18" s="2"/>
      <c r="AN18" s="2" t="s">
        <v>55</v>
      </c>
    </row>
    <row r="19" spans="1:40">
      <c r="A19" s="2">
        <v>5</v>
      </c>
      <c r="B19" s="2">
        <v>5</v>
      </c>
      <c r="C19" s="2" t="s">
        <v>40</v>
      </c>
      <c r="D19" s="2" t="s">
        <v>40</v>
      </c>
      <c r="E19" s="2" t="s">
        <v>76</v>
      </c>
      <c r="F19" s="2">
        <v>500978125</v>
      </c>
      <c r="G19" s="2" t="s">
        <v>42</v>
      </c>
      <c r="H19" s="2" t="s">
        <v>77</v>
      </c>
      <c r="I19" s="2" t="s">
        <v>78</v>
      </c>
      <c r="J19" s="2">
        <v>50395107</v>
      </c>
      <c r="K19" s="2">
        <v>3199144336</v>
      </c>
      <c r="L19" s="2">
        <v>152409251164</v>
      </c>
      <c r="M19" s="2" t="s">
        <v>45</v>
      </c>
      <c r="N19" s="2" t="s">
        <v>79</v>
      </c>
      <c r="O19" s="3">
        <v>43805.572858796295</v>
      </c>
      <c r="P19" s="3">
        <v>43817.557719907411</v>
      </c>
      <c r="Q19" s="2" t="s">
        <v>80</v>
      </c>
      <c r="R19" s="2" t="s">
        <v>81</v>
      </c>
      <c r="S19" s="2">
        <f>62-811302201</f>
        <v>-811302139</v>
      </c>
      <c r="T19" s="2" t="s">
        <v>82</v>
      </c>
      <c r="U19" s="2" t="s">
        <v>83</v>
      </c>
      <c r="V19" s="4">
        <v>1126634505542400</v>
      </c>
      <c r="W19" s="4">
        <v>-728804183920018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 t="s">
        <v>84</v>
      </c>
      <c r="AI19" s="2" t="s">
        <v>85</v>
      </c>
      <c r="AJ19" s="2" t="s">
        <v>86</v>
      </c>
      <c r="AK19" s="3">
        <v>43860.77443287037</v>
      </c>
      <c r="AL19" s="2" t="s">
        <v>87</v>
      </c>
      <c r="AM19" s="2"/>
      <c r="AN19" s="2" t="s">
        <v>88</v>
      </c>
    </row>
    <row r="20" spans="1:40">
      <c r="A20" s="2">
        <v>8</v>
      </c>
      <c r="B20" s="2">
        <v>5</v>
      </c>
      <c r="C20" s="2" t="s">
        <v>40</v>
      </c>
      <c r="D20" s="2" t="s">
        <v>40</v>
      </c>
      <c r="E20" s="2" t="s">
        <v>91</v>
      </c>
      <c r="F20" s="2">
        <v>501035630</v>
      </c>
      <c r="G20" s="2" t="s">
        <v>42</v>
      </c>
      <c r="H20" s="2" t="s">
        <v>43</v>
      </c>
      <c r="I20" s="2" t="s">
        <v>92</v>
      </c>
      <c r="J20" s="2">
        <v>50441521</v>
      </c>
      <c r="K20" s="2">
        <v>3199166234</v>
      </c>
      <c r="L20" s="2">
        <v>152412234471</v>
      </c>
      <c r="M20" s="2" t="s">
        <v>45</v>
      </c>
      <c r="N20" s="2" t="s">
        <v>93</v>
      </c>
      <c r="O20" s="3">
        <v>43809.573437500003</v>
      </c>
      <c r="P20" s="3">
        <v>43809.701909722222</v>
      </c>
      <c r="Q20" s="2" t="s">
        <v>94</v>
      </c>
      <c r="R20" s="2" t="s">
        <v>95</v>
      </c>
      <c r="S20" s="2">
        <f>62-811341751</f>
        <v>-811341689</v>
      </c>
      <c r="T20" s="2" t="s">
        <v>96</v>
      </c>
      <c r="U20" s="2" t="s">
        <v>97</v>
      </c>
      <c r="V20" s="4">
        <v>1126023212318350</v>
      </c>
      <c r="W20" s="4">
        <v>-722914837551438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 t="s">
        <v>51</v>
      </c>
      <c r="AI20" s="2" t="s">
        <v>98</v>
      </c>
      <c r="AJ20" s="2" t="s">
        <v>99</v>
      </c>
      <c r="AK20" s="3">
        <v>43837.77920138889</v>
      </c>
      <c r="AL20" s="2" t="s">
        <v>100</v>
      </c>
      <c r="AM20" s="2"/>
      <c r="AN20" s="2" t="s">
        <v>101</v>
      </c>
    </row>
    <row r="21" spans="1:40">
      <c r="A21" s="2">
        <v>9</v>
      </c>
      <c r="B21" s="2">
        <v>5</v>
      </c>
      <c r="C21" s="2" t="s">
        <v>40</v>
      </c>
      <c r="D21" s="2" t="s">
        <v>40</v>
      </c>
      <c r="E21" s="2" t="s">
        <v>102</v>
      </c>
      <c r="F21" s="2">
        <v>501079874</v>
      </c>
      <c r="G21" s="2" t="s">
        <v>42</v>
      </c>
      <c r="H21" s="2" t="s">
        <v>43</v>
      </c>
      <c r="I21" s="2" t="s">
        <v>103</v>
      </c>
      <c r="J21" s="2">
        <v>16739820</v>
      </c>
      <c r="K21" s="2">
        <v>3137308492</v>
      </c>
      <c r="L21" s="2">
        <v>152404279187</v>
      </c>
      <c r="M21" s="2" t="s">
        <v>45</v>
      </c>
      <c r="N21" s="2" t="s">
        <v>104</v>
      </c>
      <c r="O21" s="3">
        <v>43811.575567129628</v>
      </c>
      <c r="P21" s="3">
        <v>43825.674467592595</v>
      </c>
      <c r="Q21" s="2" t="s">
        <v>105</v>
      </c>
      <c r="R21" s="2" t="s">
        <v>106</v>
      </c>
      <c r="S21" s="2">
        <f>62-8563567453</f>
        <v>-8563567391</v>
      </c>
      <c r="T21" s="2" t="s">
        <v>107</v>
      </c>
      <c r="U21" s="2" t="s">
        <v>108</v>
      </c>
      <c r="V21" s="4">
        <v>1127683603763580</v>
      </c>
      <c r="W21" s="4">
        <v>-724556962405501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 t="s">
        <v>84</v>
      </c>
      <c r="AI21" s="2" t="s">
        <v>109</v>
      </c>
      <c r="AJ21" s="2" t="s">
        <v>110</v>
      </c>
      <c r="AK21" s="3">
        <v>43860.344965277778</v>
      </c>
      <c r="AL21" s="2" t="s">
        <v>111</v>
      </c>
      <c r="AM21" s="2"/>
      <c r="AN21" s="2" t="s">
        <v>112</v>
      </c>
    </row>
    <row r="22" spans="1:40">
      <c r="A22" s="2">
        <v>10</v>
      </c>
      <c r="B22" s="2">
        <v>5</v>
      </c>
      <c r="C22" s="2" t="s">
        <v>40</v>
      </c>
      <c r="D22" s="2" t="s">
        <v>40</v>
      </c>
      <c r="E22" s="2" t="s">
        <v>102</v>
      </c>
      <c r="F22" s="2">
        <v>501080350</v>
      </c>
      <c r="G22" s="2" t="s">
        <v>42</v>
      </c>
      <c r="H22" s="2" t="s">
        <v>43</v>
      </c>
      <c r="I22" s="2" t="s">
        <v>113</v>
      </c>
      <c r="J22" s="2">
        <v>16739820</v>
      </c>
      <c r="K22" s="2">
        <v>3137395132</v>
      </c>
      <c r="L22" s="2">
        <v>152404270449</v>
      </c>
      <c r="M22" s="2" t="s">
        <v>45</v>
      </c>
      <c r="N22" s="2" t="s">
        <v>114</v>
      </c>
      <c r="O22" s="3">
        <v>43811.583113425928</v>
      </c>
      <c r="P22" s="3">
        <v>43811.873229166667</v>
      </c>
      <c r="Q22" s="2" t="s">
        <v>115</v>
      </c>
      <c r="R22" s="2" t="s">
        <v>106</v>
      </c>
      <c r="S22" s="2">
        <f>62-8563567453</f>
        <v>-8563567391</v>
      </c>
      <c r="T22" s="2" t="s">
        <v>107</v>
      </c>
      <c r="U22" s="2" t="s">
        <v>108</v>
      </c>
      <c r="V22" s="4">
        <v>1127681672573080</v>
      </c>
      <c r="W22" s="4">
        <v>-724542594132973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 t="s">
        <v>84</v>
      </c>
      <c r="AI22" s="2" t="s">
        <v>116</v>
      </c>
      <c r="AJ22" s="2" t="s">
        <v>110</v>
      </c>
      <c r="AK22" s="3">
        <v>43860.345300925925</v>
      </c>
      <c r="AL22" s="2" t="s">
        <v>111</v>
      </c>
      <c r="AM22" s="2"/>
      <c r="AN22" s="2" t="s">
        <v>112</v>
      </c>
    </row>
    <row r="23" spans="1:40">
      <c r="A23" s="2">
        <v>11</v>
      </c>
      <c r="B23" s="2">
        <v>5</v>
      </c>
      <c r="C23" s="2" t="s">
        <v>40</v>
      </c>
      <c r="D23" s="2" t="s">
        <v>40</v>
      </c>
      <c r="E23" s="2" t="s">
        <v>102</v>
      </c>
      <c r="F23" s="2">
        <v>501080752</v>
      </c>
      <c r="G23" s="2" t="s">
        <v>42</v>
      </c>
      <c r="H23" s="2" t="s">
        <v>43</v>
      </c>
      <c r="I23" s="2" t="s">
        <v>113</v>
      </c>
      <c r="J23" s="2">
        <v>16739820</v>
      </c>
      <c r="K23" s="2">
        <v>3137308460</v>
      </c>
      <c r="L23" s="2">
        <v>152404274380</v>
      </c>
      <c r="M23" s="2" t="s">
        <v>45</v>
      </c>
      <c r="N23" s="2" t="s">
        <v>117</v>
      </c>
      <c r="O23" s="3">
        <v>43811.587766203702</v>
      </c>
      <c r="P23" s="3">
        <v>43812.069178240738</v>
      </c>
      <c r="Q23" s="2" t="s">
        <v>118</v>
      </c>
      <c r="R23" s="2" t="s">
        <v>106</v>
      </c>
      <c r="S23" s="2">
        <f>62-8563567453</f>
        <v>-8563567391</v>
      </c>
      <c r="T23" s="2" t="s">
        <v>107</v>
      </c>
      <c r="U23" s="2" t="s">
        <v>108</v>
      </c>
      <c r="V23" s="4">
        <v>1127685276452780</v>
      </c>
      <c r="W23" s="4">
        <v>-724555655191108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 t="s">
        <v>84</v>
      </c>
      <c r="AI23" s="2" t="s">
        <v>119</v>
      </c>
      <c r="AJ23" s="2" t="s">
        <v>110</v>
      </c>
      <c r="AK23" s="3">
        <v>43860.345543981479</v>
      </c>
      <c r="AL23" s="2" t="s">
        <v>111</v>
      </c>
      <c r="AM23" s="2"/>
      <c r="AN23" s="2" t="s">
        <v>112</v>
      </c>
    </row>
    <row r="24" spans="1:40">
      <c r="A24" s="2">
        <v>33</v>
      </c>
      <c r="B24" s="2">
        <v>5</v>
      </c>
      <c r="C24" s="2" t="s">
        <v>40</v>
      </c>
      <c r="D24" s="2" t="s">
        <v>40</v>
      </c>
      <c r="E24" s="2" t="s">
        <v>41</v>
      </c>
      <c r="F24" s="2">
        <v>501366495</v>
      </c>
      <c r="G24" s="2" t="s">
        <v>42</v>
      </c>
      <c r="H24" s="2" t="s">
        <v>43</v>
      </c>
      <c r="I24" s="2" t="s">
        <v>136</v>
      </c>
      <c r="J24" s="2">
        <v>15673151</v>
      </c>
      <c r="K24" s="2">
        <v>3199249986</v>
      </c>
      <c r="L24" s="2">
        <v>152413200611</v>
      </c>
      <c r="M24" s="2" t="s">
        <v>45</v>
      </c>
      <c r="N24" s="2" t="s">
        <v>137</v>
      </c>
      <c r="O24" s="3">
        <v>43826.555601851855</v>
      </c>
      <c r="P24" s="3">
        <v>43829.81077546296</v>
      </c>
      <c r="Q24" s="2" t="s">
        <v>138</v>
      </c>
      <c r="R24" s="2" t="s">
        <v>48</v>
      </c>
      <c r="S24" s="2">
        <f>62-8993404222</f>
        <v>-8993404160</v>
      </c>
      <c r="T24" s="2" t="s">
        <v>139</v>
      </c>
      <c r="U24" s="2" t="s">
        <v>140</v>
      </c>
      <c r="V24" s="4">
        <v>1127405588112530</v>
      </c>
      <c r="W24" s="4">
        <v>-726342352632585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 t="s">
        <v>51</v>
      </c>
      <c r="AI24" s="2" t="s">
        <v>141</v>
      </c>
      <c r="AJ24" s="2" t="s">
        <v>53</v>
      </c>
      <c r="AK24" s="3">
        <v>43835.384710648148</v>
      </c>
      <c r="AL24" s="2" t="s">
        <v>142</v>
      </c>
      <c r="AM24" s="2"/>
      <c r="AN24" s="2" t="s">
        <v>55</v>
      </c>
    </row>
    <row r="25" spans="1:40">
      <c r="A25" s="2">
        <v>36</v>
      </c>
      <c r="B25" s="2">
        <v>5</v>
      </c>
      <c r="C25" s="2" t="s">
        <v>40</v>
      </c>
      <c r="D25" s="2" t="s">
        <v>122</v>
      </c>
      <c r="E25" s="2" t="s">
        <v>129</v>
      </c>
      <c r="F25" s="2">
        <v>501438561</v>
      </c>
      <c r="G25" s="2" t="s">
        <v>42</v>
      </c>
      <c r="H25" s="2" t="s">
        <v>43</v>
      </c>
      <c r="I25" s="2" t="s">
        <v>146</v>
      </c>
      <c r="J25" s="2">
        <v>50678418</v>
      </c>
      <c r="K25" s="2"/>
      <c r="L25" s="2">
        <v>152446213743</v>
      </c>
      <c r="M25" s="2" t="s">
        <v>45</v>
      </c>
      <c r="N25" s="2" t="s">
        <v>147</v>
      </c>
      <c r="O25" s="3">
        <v>43830.480150462965</v>
      </c>
      <c r="P25" s="3">
        <v>43830.845567129632</v>
      </c>
      <c r="Q25" s="2" t="s">
        <v>148</v>
      </c>
      <c r="R25" s="2" t="s">
        <v>149</v>
      </c>
      <c r="S25" s="2">
        <f>62-621803333895</f>
        <v>-621803333833</v>
      </c>
      <c r="T25" s="2" t="s">
        <v>150</v>
      </c>
      <c r="U25" s="2" t="s">
        <v>151</v>
      </c>
      <c r="V25" s="4">
        <v>1124902311633030</v>
      </c>
      <c r="W25" s="4">
        <v>-721098366293811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 t="s">
        <v>51</v>
      </c>
      <c r="AI25" s="2" t="s">
        <v>152</v>
      </c>
      <c r="AJ25" s="2" t="s">
        <v>125</v>
      </c>
      <c r="AK25" s="3">
        <v>43832.414756944447</v>
      </c>
      <c r="AL25" s="2" t="s">
        <v>153</v>
      </c>
      <c r="AM25" s="2"/>
      <c r="AN25" s="2" t="s">
        <v>101</v>
      </c>
    </row>
    <row r="26" spans="1:40">
      <c r="A26" s="2">
        <v>40</v>
      </c>
      <c r="B26" s="2">
        <v>5</v>
      </c>
      <c r="C26" s="2" t="s">
        <v>40</v>
      </c>
      <c r="D26" s="2" t="s">
        <v>40</v>
      </c>
      <c r="E26" s="2" t="s">
        <v>41</v>
      </c>
      <c r="F26" s="2">
        <v>501522613</v>
      </c>
      <c r="G26" s="2" t="s">
        <v>42</v>
      </c>
      <c r="H26" s="2" t="s">
        <v>43</v>
      </c>
      <c r="I26" s="2" t="s">
        <v>155</v>
      </c>
      <c r="J26" s="2">
        <v>15673151</v>
      </c>
      <c r="K26" s="2">
        <v>3199254147</v>
      </c>
      <c r="L26" s="2">
        <v>152413143996</v>
      </c>
      <c r="M26" s="2" t="s">
        <v>45</v>
      </c>
      <c r="N26" s="2" t="s">
        <v>156</v>
      </c>
      <c r="O26" s="3">
        <v>43836.624421296299</v>
      </c>
      <c r="P26" s="3">
        <v>43836.817060185182</v>
      </c>
      <c r="Q26" s="2" t="s">
        <v>157</v>
      </c>
      <c r="R26" s="2" t="s">
        <v>48</v>
      </c>
      <c r="S26" s="2">
        <f>62-8993404222</f>
        <v>-8993404160</v>
      </c>
      <c r="T26" s="2" t="s">
        <v>158</v>
      </c>
      <c r="U26" s="2" t="s">
        <v>159</v>
      </c>
      <c r="V26" s="4">
        <v>1127404278516760</v>
      </c>
      <c r="W26" s="4">
        <v>-726344712244117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 t="s">
        <v>51</v>
      </c>
      <c r="AI26" s="2" t="s">
        <v>141</v>
      </c>
      <c r="AJ26" s="2" t="s">
        <v>90</v>
      </c>
      <c r="AK26" s="3">
        <v>43844.385520833333</v>
      </c>
      <c r="AL26" s="2" t="s">
        <v>160</v>
      </c>
      <c r="AM26" s="2"/>
      <c r="AN26" s="2" t="s">
        <v>55</v>
      </c>
    </row>
    <row r="27" spans="1:40">
      <c r="A27" s="2">
        <v>42</v>
      </c>
      <c r="B27" s="2">
        <v>5</v>
      </c>
      <c r="C27" s="2" t="s">
        <v>40</v>
      </c>
      <c r="D27" s="2" t="s">
        <v>40</v>
      </c>
      <c r="E27" s="2" t="s">
        <v>41</v>
      </c>
      <c r="F27" s="2">
        <v>501560819</v>
      </c>
      <c r="G27" s="2" t="s">
        <v>42</v>
      </c>
      <c r="H27" s="2" t="s">
        <v>56</v>
      </c>
      <c r="I27" s="2" t="s">
        <v>161</v>
      </c>
      <c r="J27" s="2">
        <v>16095001</v>
      </c>
      <c r="K27" s="2"/>
      <c r="L27" s="2">
        <v>152413205860</v>
      </c>
      <c r="M27" s="2" t="s">
        <v>45</v>
      </c>
      <c r="N27" s="2" t="s">
        <v>162</v>
      </c>
      <c r="O27" s="3">
        <v>43838.383935185186</v>
      </c>
      <c r="P27" s="3">
        <v>43838.827499999999</v>
      </c>
      <c r="Q27" s="2" t="s">
        <v>163</v>
      </c>
      <c r="R27" s="2" t="s">
        <v>164</v>
      </c>
      <c r="S27" s="2">
        <f>62-8994945151</f>
        <v>-8994945089</v>
      </c>
      <c r="T27" s="2" t="s">
        <v>165</v>
      </c>
      <c r="U27" s="2" t="s">
        <v>166</v>
      </c>
      <c r="V27" s="4">
        <v>1127397549342540</v>
      </c>
      <c r="W27" s="4">
        <v>-726258473885844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 t="s">
        <v>51</v>
      </c>
      <c r="AI27" s="2" t="s">
        <v>167</v>
      </c>
      <c r="AJ27" s="2" t="s">
        <v>90</v>
      </c>
      <c r="AK27" s="3">
        <v>43844.38616898148</v>
      </c>
      <c r="AL27" s="2" t="s">
        <v>168</v>
      </c>
      <c r="AM27" s="2"/>
      <c r="AN27" s="2" t="s">
        <v>55</v>
      </c>
    </row>
    <row r="28" spans="1:40">
      <c r="A28" s="2">
        <v>43</v>
      </c>
      <c r="B28" s="2">
        <v>5</v>
      </c>
      <c r="C28" s="2" t="s">
        <v>40</v>
      </c>
      <c r="D28" s="2" t="s">
        <v>122</v>
      </c>
      <c r="E28" s="2" t="s">
        <v>123</v>
      </c>
      <c r="F28" s="2">
        <v>501612390</v>
      </c>
      <c r="G28" s="2" t="s">
        <v>42</v>
      </c>
      <c r="H28" s="2" t="s">
        <v>43</v>
      </c>
      <c r="I28" s="2" t="s">
        <v>169</v>
      </c>
      <c r="J28" s="2">
        <v>50789089</v>
      </c>
      <c r="K28" s="2">
        <v>3199170742</v>
      </c>
      <c r="L28" s="2">
        <v>152442214727</v>
      </c>
      <c r="M28" s="2" t="s">
        <v>45</v>
      </c>
      <c r="N28" s="2" t="s">
        <v>170</v>
      </c>
      <c r="O28" s="3">
        <v>43840.463379629633</v>
      </c>
      <c r="P28" s="3">
        <v>43840.720011574071</v>
      </c>
      <c r="Q28" s="2" t="s">
        <v>171</v>
      </c>
      <c r="R28" s="2" t="s">
        <v>172</v>
      </c>
      <c r="S28" s="2">
        <f>62-81359632187</f>
        <v>-81359632125</v>
      </c>
      <c r="T28" s="2" t="s">
        <v>173</v>
      </c>
      <c r="U28" s="2" t="s">
        <v>174</v>
      </c>
      <c r="V28" s="4">
        <v>1125759708881370</v>
      </c>
      <c r="W28" s="4">
        <v>-728552494471415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 t="s">
        <v>51</v>
      </c>
      <c r="AI28" s="2" t="s">
        <v>175</v>
      </c>
      <c r="AJ28" s="2" t="s">
        <v>125</v>
      </c>
      <c r="AK28" s="3">
        <v>43843.407546296294</v>
      </c>
      <c r="AL28" s="2" t="s">
        <v>176</v>
      </c>
      <c r="AM28" s="2"/>
      <c r="AN28" s="2" t="s">
        <v>101</v>
      </c>
    </row>
    <row r="29" spans="1:40">
      <c r="A29" s="2">
        <v>47</v>
      </c>
      <c r="B29" s="2">
        <v>5</v>
      </c>
      <c r="C29" s="2" t="s">
        <v>40</v>
      </c>
      <c r="D29" s="2" t="s">
        <v>40</v>
      </c>
      <c r="E29" s="2" t="s">
        <v>41</v>
      </c>
      <c r="F29" s="2">
        <v>501650245</v>
      </c>
      <c r="G29" s="2" t="s">
        <v>42</v>
      </c>
      <c r="H29" s="2" t="s">
        <v>56</v>
      </c>
      <c r="I29" s="2" t="s">
        <v>186</v>
      </c>
      <c r="J29" s="2">
        <v>50811315</v>
      </c>
      <c r="K29" s="2">
        <v>3199447222</v>
      </c>
      <c r="L29" s="2"/>
      <c r="M29" s="2" t="s">
        <v>45</v>
      </c>
      <c r="N29" s="2" t="s">
        <v>187</v>
      </c>
      <c r="O29" s="3">
        <v>43843.456261574072</v>
      </c>
      <c r="P29" s="3">
        <v>43843.671111111114</v>
      </c>
      <c r="Q29" s="2" t="s">
        <v>188</v>
      </c>
      <c r="R29" s="2" t="s">
        <v>189</v>
      </c>
      <c r="S29" s="2">
        <f>62-85234341678</f>
        <v>-85234341616</v>
      </c>
      <c r="T29" s="2" t="s">
        <v>190</v>
      </c>
      <c r="U29" s="2" t="s">
        <v>191</v>
      </c>
      <c r="V29" s="4">
        <v>1127511884772310</v>
      </c>
      <c r="W29" s="4">
        <v>-726068830350734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 t="s">
        <v>51</v>
      </c>
      <c r="AI29" s="2" t="s">
        <v>192</v>
      </c>
      <c r="AJ29" s="2" t="s">
        <v>53</v>
      </c>
      <c r="AK29" s="3">
        <v>43844.391597222224</v>
      </c>
      <c r="AL29" s="2" t="s">
        <v>193</v>
      </c>
      <c r="AM29" s="2"/>
      <c r="AN29" s="2" t="s">
        <v>101</v>
      </c>
    </row>
    <row r="30" spans="1:40">
      <c r="A30" s="2">
        <v>48</v>
      </c>
      <c r="B30" s="2">
        <v>5</v>
      </c>
      <c r="C30" s="2" t="s">
        <v>40</v>
      </c>
      <c r="D30" s="2" t="s">
        <v>40</v>
      </c>
      <c r="E30" s="2" t="s">
        <v>41</v>
      </c>
      <c r="F30" s="2">
        <v>501657515</v>
      </c>
      <c r="G30" s="2" t="s">
        <v>42</v>
      </c>
      <c r="H30" s="2" t="s">
        <v>56</v>
      </c>
      <c r="I30" s="2" t="s">
        <v>186</v>
      </c>
      <c r="J30" s="2">
        <v>50811315</v>
      </c>
      <c r="K30" s="2">
        <v>3199450999</v>
      </c>
      <c r="L30" s="2"/>
      <c r="M30" s="2" t="s">
        <v>45</v>
      </c>
      <c r="N30" s="2" t="s">
        <v>194</v>
      </c>
      <c r="O30" s="3">
        <v>43843.596388888887</v>
      </c>
      <c r="P30" s="3">
        <v>43843.672476851854</v>
      </c>
      <c r="Q30" s="2" t="s">
        <v>195</v>
      </c>
      <c r="R30" s="2" t="s">
        <v>196</v>
      </c>
      <c r="S30" s="2">
        <f>62-85234341678</f>
        <v>-85234341616</v>
      </c>
      <c r="T30" s="2" t="s">
        <v>190</v>
      </c>
      <c r="U30" s="2" t="s">
        <v>197</v>
      </c>
      <c r="V30" s="4">
        <v>1127509423092400</v>
      </c>
      <c r="W30" s="4">
        <v>-726064774903563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 t="s">
        <v>51</v>
      </c>
      <c r="AI30" s="2" t="s">
        <v>198</v>
      </c>
      <c r="AJ30" s="2" t="s">
        <v>53</v>
      </c>
      <c r="AK30" s="3">
        <v>43844.391956018517</v>
      </c>
      <c r="AL30" s="2" t="s">
        <v>193</v>
      </c>
      <c r="AM30" s="2"/>
      <c r="AN30" s="2" t="s">
        <v>101</v>
      </c>
    </row>
    <row r="31" spans="1:40">
      <c r="A31" s="2">
        <v>51</v>
      </c>
      <c r="B31" s="2">
        <v>5</v>
      </c>
      <c r="C31" s="2" t="s">
        <v>40</v>
      </c>
      <c r="D31" s="2" t="s">
        <v>40</v>
      </c>
      <c r="E31" s="2" t="s">
        <v>177</v>
      </c>
      <c r="F31" s="2">
        <v>501743953</v>
      </c>
      <c r="G31" s="2" t="s">
        <v>42</v>
      </c>
      <c r="H31" s="2" t="s">
        <v>77</v>
      </c>
      <c r="I31" s="2" t="s">
        <v>200</v>
      </c>
      <c r="J31" s="2">
        <v>50854166</v>
      </c>
      <c r="K31" s="2">
        <v>3199429096</v>
      </c>
      <c r="L31" s="2">
        <v>152424242849</v>
      </c>
      <c r="M31" s="2" t="s">
        <v>45</v>
      </c>
      <c r="N31" s="2" t="s">
        <v>201</v>
      </c>
      <c r="O31" s="3">
        <v>43847.471851851849</v>
      </c>
      <c r="P31" s="3">
        <v>43854.773344907408</v>
      </c>
      <c r="Q31" s="2" t="s">
        <v>202</v>
      </c>
      <c r="R31" s="2" t="s">
        <v>203</v>
      </c>
      <c r="S31" s="2">
        <f>62-82230944998</f>
        <v>-82230944936</v>
      </c>
      <c r="T31" s="2" t="s">
        <v>204</v>
      </c>
      <c r="U31" s="2" t="s">
        <v>205</v>
      </c>
      <c r="V31" s="4">
        <v>1126901223615210</v>
      </c>
      <c r="W31" s="4">
        <v>-731487481697137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 t="s">
        <v>124</v>
      </c>
      <c r="AI31" s="2" t="s">
        <v>206</v>
      </c>
      <c r="AJ31" s="2" t="s">
        <v>207</v>
      </c>
      <c r="AK31" s="3">
        <v>43857.52375</v>
      </c>
      <c r="AL31" s="2" t="s">
        <v>199</v>
      </c>
      <c r="AM31" s="2"/>
      <c r="AN31" s="2" t="s">
        <v>88</v>
      </c>
    </row>
    <row r="32" spans="1:40">
      <c r="A32" s="2">
        <v>54</v>
      </c>
      <c r="B32" s="2">
        <v>5</v>
      </c>
      <c r="C32" s="2" t="s">
        <v>40</v>
      </c>
      <c r="D32" s="2" t="s">
        <v>122</v>
      </c>
      <c r="E32" s="2" t="s">
        <v>130</v>
      </c>
      <c r="F32" s="2">
        <v>501755142</v>
      </c>
      <c r="G32" s="2" t="s">
        <v>42</v>
      </c>
      <c r="H32" s="2" t="s">
        <v>56</v>
      </c>
      <c r="I32" s="2" t="s">
        <v>217</v>
      </c>
      <c r="J32" s="2">
        <v>50858187</v>
      </c>
      <c r="K32" s="2"/>
      <c r="L32" s="2">
        <v>152412201879</v>
      </c>
      <c r="M32" s="2" t="s">
        <v>45</v>
      </c>
      <c r="N32" s="2" t="s">
        <v>218</v>
      </c>
      <c r="O32" s="3">
        <v>43847.681921296295</v>
      </c>
      <c r="P32" s="3">
        <v>43847.824189814812</v>
      </c>
      <c r="Q32" s="2" t="s">
        <v>219</v>
      </c>
      <c r="R32" s="2" t="s">
        <v>220</v>
      </c>
      <c r="S32" s="2">
        <f>62-81946756712</f>
        <v>-81946756650</v>
      </c>
      <c r="T32" s="2" t="s">
        <v>221</v>
      </c>
      <c r="U32" s="2" t="s">
        <v>222</v>
      </c>
      <c r="V32" s="4">
        <v>1126566184160580</v>
      </c>
      <c r="W32" s="4">
        <v>-715479498153988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 t="s">
        <v>51</v>
      </c>
      <c r="AI32" s="2" t="s">
        <v>223</v>
      </c>
      <c r="AJ32" s="2" t="s">
        <v>90</v>
      </c>
      <c r="AK32" s="3">
        <v>43850.435254629629</v>
      </c>
      <c r="AL32" s="2" t="s">
        <v>224</v>
      </c>
      <c r="AM32" s="2"/>
      <c r="AN32" s="2" t="s">
        <v>225</v>
      </c>
    </row>
    <row r="33" spans="1:40">
      <c r="A33" s="2">
        <v>55</v>
      </c>
      <c r="B33" s="2">
        <v>5</v>
      </c>
      <c r="C33" s="2" t="s">
        <v>40</v>
      </c>
      <c r="D33" s="2" t="s">
        <v>122</v>
      </c>
      <c r="E33" s="2" t="s">
        <v>134</v>
      </c>
      <c r="F33" s="2">
        <v>501756468</v>
      </c>
      <c r="G33" s="2" t="s">
        <v>42</v>
      </c>
      <c r="H33" s="2" t="s">
        <v>56</v>
      </c>
      <c r="I33" s="2" t="s">
        <v>226</v>
      </c>
      <c r="J33" s="2">
        <v>50858619</v>
      </c>
      <c r="K33" s="2"/>
      <c r="L33" s="2">
        <v>152451204082</v>
      </c>
      <c r="M33" s="2" t="s">
        <v>45</v>
      </c>
      <c r="N33" s="2" t="s">
        <v>227</v>
      </c>
      <c r="O33" s="3">
        <v>43847.707187499997</v>
      </c>
      <c r="P33" s="3">
        <v>43848.246412037035</v>
      </c>
      <c r="Q33" s="2" t="s">
        <v>228</v>
      </c>
      <c r="R33" s="2" t="s">
        <v>229</v>
      </c>
      <c r="S33" s="2">
        <f>62-81946756712</f>
        <v>-81946756650</v>
      </c>
      <c r="T33" s="2" t="s">
        <v>230</v>
      </c>
      <c r="U33" s="2" t="s">
        <v>222</v>
      </c>
      <c r="V33" s="4">
        <v>1124388500987410</v>
      </c>
      <c r="W33" s="4">
        <v>-691939940832542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 t="s">
        <v>124</v>
      </c>
      <c r="AI33" s="2" t="s">
        <v>231</v>
      </c>
      <c r="AJ33" s="2" t="s">
        <v>90</v>
      </c>
      <c r="AK33" s="3">
        <v>43850.769942129627</v>
      </c>
      <c r="AL33" s="2" t="s">
        <v>224</v>
      </c>
      <c r="AM33" s="2"/>
      <c r="AN33" s="2" t="s">
        <v>225</v>
      </c>
    </row>
    <row r="34" spans="1:40">
      <c r="A34" s="2">
        <v>57</v>
      </c>
      <c r="B34" s="2">
        <v>5</v>
      </c>
      <c r="C34" s="2" t="s">
        <v>40</v>
      </c>
      <c r="D34" s="2" t="s">
        <v>122</v>
      </c>
      <c r="E34" s="2" t="s">
        <v>130</v>
      </c>
      <c r="F34" s="2">
        <v>501757312</v>
      </c>
      <c r="G34" s="2" t="s">
        <v>42</v>
      </c>
      <c r="H34" s="2" t="s">
        <v>56</v>
      </c>
      <c r="I34" s="2" t="s">
        <v>232</v>
      </c>
      <c r="J34" s="2">
        <v>50859155</v>
      </c>
      <c r="K34" s="2"/>
      <c r="L34" s="2">
        <v>152412205330</v>
      </c>
      <c r="M34" s="2" t="s">
        <v>45</v>
      </c>
      <c r="N34" s="2" t="s">
        <v>233</v>
      </c>
      <c r="O34" s="3">
        <v>43847.734675925924</v>
      </c>
      <c r="P34" s="3">
        <v>43848.777719907404</v>
      </c>
      <c r="Q34" s="2" t="s">
        <v>234</v>
      </c>
      <c r="R34" s="2" t="s">
        <v>235</v>
      </c>
      <c r="S34" s="2">
        <f>62-81946756712</f>
        <v>-81946756650</v>
      </c>
      <c r="T34" s="2" t="s">
        <v>236</v>
      </c>
      <c r="U34" s="2" t="s">
        <v>222</v>
      </c>
      <c r="V34" s="4">
        <v>1125941063128140</v>
      </c>
      <c r="W34" s="4">
        <v>-716814044370198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 t="s">
        <v>51</v>
      </c>
      <c r="AI34" s="2" t="s">
        <v>223</v>
      </c>
      <c r="AJ34" s="2" t="s">
        <v>90</v>
      </c>
      <c r="AK34" s="3">
        <v>43850.434155092589</v>
      </c>
      <c r="AL34" s="2" t="s">
        <v>224</v>
      </c>
      <c r="AM34" s="2"/>
      <c r="AN34" s="2" t="s">
        <v>225</v>
      </c>
    </row>
    <row r="35" spans="1:40">
      <c r="A35" s="2">
        <v>60</v>
      </c>
      <c r="B35" s="2">
        <v>5</v>
      </c>
      <c r="C35" s="2" t="s">
        <v>40</v>
      </c>
      <c r="D35" s="2" t="s">
        <v>122</v>
      </c>
      <c r="E35" s="2" t="s">
        <v>130</v>
      </c>
      <c r="F35" s="2">
        <v>501778206</v>
      </c>
      <c r="G35" s="2" t="s">
        <v>42</v>
      </c>
      <c r="H35" s="2" t="s">
        <v>43</v>
      </c>
      <c r="I35" s="2" t="s">
        <v>238</v>
      </c>
      <c r="J35" s="2">
        <v>50367172</v>
      </c>
      <c r="K35" s="2">
        <v>3199101886</v>
      </c>
      <c r="L35" s="2">
        <v>152412203433</v>
      </c>
      <c r="M35" s="2" t="s">
        <v>45</v>
      </c>
      <c r="N35" s="2" t="s">
        <v>239</v>
      </c>
      <c r="O35" s="3">
        <v>43850.367685185185</v>
      </c>
      <c r="P35" s="3">
        <v>43850.759155092594</v>
      </c>
      <c r="Q35" s="2" t="s">
        <v>240</v>
      </c>
      <c r="R35" s="2" t="s">
        <v>241</v>
      </c>
      <c r="S35" s="2">
        <f>62-87785451535</f>
        <v>-87785451473</v>
      </c>
      <c r="T35" s="2" t="s">
        <v>242</v>
      </c>
      <c r="U35" s="2" t="s">
        <v>243</v>
      </c>
      <c r="V35" s="4">
        <v>112653853861377</v>
      </c>
      <c r="W35" s="4">
        <v>-717157925922141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51</v>
      </c>
      <c r="AI35" s="2" t="s">
        <v>244</v>
      </c>
      <c r="AJ35" s="2" t="s">
        <v>90</v>
      </c>
      <c r="AK35" s="3">
        <v>43853.57984953704</v>
      </c>
      <c r="AL35" s="2" t="s">
        <v>245</v>
      </c>
      <c r="AM35" s="2"/>
      <c r="AN35" s="2" t="s">
        <v>215</v>
      </c>
    </row>
    <row r="36" spans="1:40">
      <c r="A36" s="2">
        <v>62</v>
      </c>
      <c r="B36" s="2">
        <v>5</v>
      </c>
      <c r="C36" s="2" t="s">
        <v>40</v>
      </c>
      <c r="D36" s="2" t="s">
        <v>122</v>
      </c>
      <c r="E36" s="2" t="s">
        <v>130</v>
      </c>
      <c r="F36" s="2">
        <v>501782836</v>
      </c>
      <c r="G36" s="2" t="s">
        <v>42</v>
      </c>
      <c r="H36" s="2" t="s">
        <v>77</v>
      </c>
      <c r="I36" s="2" t="s">
        <v>253</v>
      </c>
      <c r="J36" s="2">
        <v>15765071</v>
      </c>
      <c r="K36" s="2">
        <v>3199101323</v>
      </c>
      <c r="L36" s="2">
        <v>152412203844</v>
      </c>
      <c r="M36" s="2" t="s">
        <v>45</v>
      </c>
      <c r="N36" s="2" t="s">
        <v>254</v>
      </c>
      <c r="O36" s="3">
        <v>43850.441122685188</v>
      </c>
      <c r="P36" s="3">
        <v>43850.764699074076</v>
      </c>
      <c r="Q36" s="2" t="s">
        <v>255</v>
      </c>
      <c r="R36" s="2" t="s">
        <v>256</v>
      </c>
      <c r="S36" s="2">
        <f>62-82260309383</f>
        <v>-82260309321</v>
      </c>
      <c r="T36" s="2" t="s">
        <v>257</v>
      </c>
      <c r="U36" s="2" t="s">
        <v>212</v>
      </c>
      <c r="V36" s="4">
        <v>1126142165372950</v>
      </c>
      <c r="W36" s="4">
        <v>-713366795635919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 t="s">
        <v>124</v>
      </c>
      <c r="AI36" s="2" t="s">
        <v>258</v>
      </c>
      <c r="AJ36" s="2" t="s">
        <v>90</v>
      </c>
      <c r="AK36" s="3">
        <v>43854.383506944447</v>
      </c>
      <c r="AL36" s="2" t="s">
        <v>214</v>
      </c>
      <c r="AM36" s="2"/>
      <c r="AN36" s="2" t="s">
        <v>215</v>
      </c>
    </row>
    <row r="37" spans="1:40">
      <c r="A37" s="2">
        <v>63</v>
      </c>
      <c r="B37" s="2">
        <v>5</v>
      </c>
      <c r="C37" s="2" t="s">
        <v>40</v>
      </c>
      <c r="D37" s="2" t="s">
        <v>122</v>
      </c>
      <c r="E37" s="2" t="s">
        <v>130</v>
      </c>
      <c r="F37" s="2">
        <v>501805280</v>
      </c>
      <c r="G37" s="2" t="s">
        <v>42</v>
      </c>
      <c r="H37" s="2" t="s">
        <v>43</v>
      </c>
      <c r="I37" s="2" t="s">
        <v>259</v>
      </c>
      <c r="J37" s="2">
        <v>50883976</v>
      </c>
      <c r="K37" s="2">
        <v>3199101992</v>
      </c>
      <c r="L37" s="2">
        <v>152412200517</v>
      </c>
      <c r="M37" s="2" t="s">
        <v>45</v>
      </c>
      <c r="N37" s="2" t="s">
        <v>260</v>
      </c>
      <c r="O37" s="3">
        <v>43851.43341435185</v>
      </c>
      <c r="P37" s="3">
        <v>43859.615578703706</v>
      </c>
      <c r="Q37" s="2" t="s">
        <v>261</v>
      </c>
      <c r="R37" s="2" t="s">
        <v>262</v>
      </c>
      <c r="S37" s="2">
        <f>62-81331591672</f>
        <v>-81331591610</v>
      </c>
      <c r="T37" s="2" t="s">
        <v>263</v>
      </c>
      <c r="U37" s="2" t="s">
        <v>264</v>
      </c>
      <c r="V37" s="4">
        <v>1126480062453910</v>
      </c>
      <c r="W37" s="4">
        <v>-715146119237797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 t="s">
        <v>84</v>
      </c>
      <c r="AI37" s="2" t="s">
        <v>265</v>
      </c>
      <c r="AJ37" s="2" t="s">
        <v>90</v>
      </c>
      <c r="AK37" s="3">
        <v>43860.406168981484</v>
      </c>
      <c r="AL37" s="2" t="s">
        <v>176</v>
      </c>
      <c r="AM37" s="2"/>
      <c r="AN37" s="2" t="s">
        <v>101</v>
      </c>
    </row>
    <row r="38" spans="1:40">
      <c r="A38" s="2">
        <v>65</v>
      </c>
      <c r="B38" s="2">
        <v>5</v>
      </c>
      <c r="C38" s="2" t="s">
        <v>40</v>
      </c>
      <c r="D38" s="2" t="s">
        <v>122</v>
      </c>
      <c r="E38" s="2" t="s">
        <v>130</v>
      </c>
      <c r="F38" s="2">
        <v>501809751</v>
      </c>
      <c r="G38" s="2" t="s">
        <v>42</v>
      </c>
      <c r="H38" s="2" t="s">
        <v>43</v>
      </c>
      <c r="I38" s="2" t="s">
        <v>266</v>
      </c>
      <c r="J38" s="2">
        <v>50367172</v>
      </c>
      <c r="K38" s="2">
        <v>3199101222</v>
      </c>
      <c r="L38" s="2">
        <v>152412200472</v>
      </c>
      <c r="M38" s="2" t="s">
        <v>45</v>
      </c>
      <c r="N38" s="2" t="s">
        <v>267</v>
      </c>
      <c r="O38" s="3">
        <v>43851.496655092589</v>
      </c>
      <c r="P38" s="3">
        <v>43851.714791666665</v>
      </c>
      <c r="Q38" s="2" t="s">
        <v>268</v>
      </c>
      <c r="R38" s="2" t="s">
        <v>241</v>
      </c>
      <c r="S38" s="2">
        <f>62-87785451535</f>
        <v>-87785451473</v>
      </c>
      <c r="T38" s="2" t="s">
        <v>269</v>
      </c>
      <c r="U38" s="2" t="s">
        <v>243</v>
      </c>
      <c r="V38" s="4">
        <v>1126182757153440</v>
      </c>
      <c r="W38" s="4">
        <v>-715872636439548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 t="s">
        <v>51</v>
      </c>
      <c r="AI38" s="2" t="s">
        <v>270</v>
      </c>
      <c r="AJ38" s="2" t="s">
        <v>90</v>
      </c>
      <c r="AK38" s="3">
        <v>43852.383888888886</v>
      </c>
      <c r="AL38" s="2" t="s">
        <v>245</v>
      </c>
      <c r="AM38" s="2"/>
      <c r="AN38" s="2" t="s">
        <v>215</v>
      </c>
    </row>
    <row r="39" spans="1:40">
      <c r="A39" s="2">
        <v>66</v>
      </c>
      <c r="B39" s="2">
        <v>5</v>
      </c>
      <c r="C39" s="2" t="s">
        <v>40</v>
      </c>
      <c r="D39" s="2" t="s">
        <v>122</v>
      </c>
      <c r="E39" s="2" t="s">
        <v>134</v>
      </c>
      <c r="F39" s="2">
        <v>501814957</v>
      </c>
      <c r="G39" s="2" t="s">
        <v>42</v>
      </c>
      <c r="H39" s="2" t="s">
        <v>43</v>
      </c>
      <c r="I39" s="2" t="s">
        <v>271</v>
      </c>
      <c r="J39" s="2">
        <v>50888518</v>
      </c>
      <c r="K39" s="2">
        <v>3199115327</v>
      </c>
      <c r="L39" s="2">
        <v>152451205352</v>
      </c>
      <c r="M39" s="2" t="s">
        <v>45</v>
      </c>
      <c r="N39" s="2" t="s">
        <v>272</v>
      </c>
      <c r="O39" s="3">
        <v>43851.604097222225</v>
      </c>
      <c r="P39" s="3">
        <v>43851.716180555559</v>
      </c>
      <c r="Q39" s="2" t="s">
        <v>273</v>
      </c>
      <c r="R39" s="2" t="s">
        <v>274</v>
      </c>
      <c r="S39" s="2">
        <f>62-81283844569</f>
        <v>-81283844507</v>
      </c>
      <c r="T39" s="2" t="s">
        <v>275</v>
      </c>
      <c r="U39" s="2" t="s">
        <v>276</v>
      </c>
      <c r="V39" s="4">
        <v>1125778584404750</v>
      </c>
      <c r="W39" s="4">
        <v>-705295799999998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 t="s">
        <v>51</v>
      </c>
      <c r="AI39" s="2" t="s">
        <v>277</v>
      </c>
      <c r="AJ39" s="2" t="s">
        <v>90</v>
      </c>
      <c r="AK39" s="3">
        <v>43853.585277777776</v>
      </c>
      <c r="AL39" s="2" t="s">
        <v>278</v>
      </c>
      <c r="AM39" s="2"/>
      <c r="AN39" s="2" t="s">
        <v>101</v>
      </c>
    </row>
    <row r="40" spans="1:40">
      <c r="A40" s="2">
        <v>67</v>
      </c>
      <c r="B40" s="2">
        <v>5</v>
      </c>
      <c r="C40" s="2" t="s">
        <v>40</v>
      </c>
      <c r="D40" s="2" t="s">
        <v>40</v>
      </c>
      <c r="E40" s="2" t="s">
        <v>102</v>
      </c>
      <c r="F40" s="2">
        <v>501815466</v>
      </c>
      <c r="G40" s="2" t="s">
        <v>42</v>
      </c>
      <c r="H40" s="2" t="s">
        <v>43</v>
      </c>
      <c r="I40" s="2" t="s">
        <v>279</v>
      </c>
      <c r="J40" s="2">
        <v>50888031</v>
      </c>
      <c r="K40" s="2"/>
      <c r="L40" s="2">
        <v>152404275446</v>
      </c>
      <c r="M40" s="2" t="s">
        <v>45</v>
      </c>
      <c r="N40" s="2" t="s">
        <v>280</v>
      </c>
      <c r="O40" s="3">
        <v>43851.611400462964</v>
      </c>
      <c r="P40" s="3">
        <v>43851.716851851852</v>
      </c>
      <c r="Q40" s="2" t="s">
        <v>281</v>
      </c>
      <c r="R40" s="2" t="s">
        <v>282</v>
      </c>
      <c r="S40" s="2">
        <f>62-82260585566</f>
        <v>-82260585504</v>
      </c>
      <c r="T40" s="2" t="s">
        <v>283</v>
      </c>
      <c r="U40" s="2" t="s">
        <v>284</v>
      </c>
      <c r="V40" s="4">
        <v>1127692090196520</v>
      </c>
      <c r="W40" s="4">
        <v>-721900761231416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 t="s">
        <v>124</v>
      </c>
      <c r="AI40" s="2" t="s">
        <v>285</v>
      </c>
      <c r="AJ40" s="2" t="s">
        <v>110</v>
      </c>
      <c r="AK40" s="3">
        <v>43853.613761574074</v>
      </c>
      <c r="AL40" s="2" t="s">
        <v>185</v>
      </c>
      <c r="AM40" s="2"/>
      <c r="AN40" s="2" t="s">
        <v>101</v>
      </c>
    </row>
    <row r="41" spans="1:40">
      <c r="A41" s="2">
        <v>72</v>
      </c>
      <c r="B41" s="2">
        <v>5</v>
      </c>
      <c r="C41" s="2" t="s">
        <v>40</v>
      </c>
      <c r="D41" s="2" t="s">
        <v>40</v>
      </c>
      <c r="E41" s="2" t="s">
        <v>41</v>
      </c>
      <c r="F41" s="2">
        <v>501832925</v>
      </c>
      <c r="G41" s="2" t="s">
        <v>42</v>
      </c>
      <c r="H41" s="2" t="s">
        <v>43</v>
      </c>
      <c r="I41" s="2" t="s">
        <v>309</v>
      </c>
      <c r="J41" s="2">
        <v>15673151</v>
      </c>
      <c r="K41" s="2">
        <v>3199254362</v>
      </c>
      <c r="L41" s="2">
        <v>152413202370</v>
      </c>
      <c r="M41" s="2" t="s">
        <v>45</v>
      </c>
      <c r="N41" s="2" t="s">
        <v>310</v>
      </c>
      <c r="O41" s="3">
        <v>43852.455983796295</v>
      </c>
      <c r="P41" s="3">
        <v>43852.655810185184</v>
      </c>
      <c r="Q41" s="2" t="s">
        <v>311</v>
      </c>
      <c r="R41" s="2" t="s">
        <v>48</v>
      </c>
      <c r="S41" s="2">
        <f>62-8993404222</f>
        <v>-8993404160</v>
      </c>
      <c r="T41" s="2" t="s">
        <v>312</v>
      </c>
      <c r="U41" s="2" t="s">
        <v>313</v>
      </c>
      <c r="V41" s="4">
        <v>1127399905251310</v>
      </c>
      <c r="W41" s="4">
        <v>-726350796012231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 t="s">
        <v>51</v>
      </c>
      <c r="AI41" s="2" t="s">
        <v>314</v>
      </c>
      <c r="AJ41" s="2" t="s">
        <v>90</v>
      </c>
      <c r="AK41" s="3">
        <v>43853.545393518521</v>
      </c>
      <c r="AL41" s="2" t="s">
        <v>315</v>
      </c>
      <c r="AM41" s="2"/>
      <c r="AN41" s="2" t="s">
        <v>55</v>
      </c>
    </row>
    <row r="42" spans="1:40">
      <c r="A42" s="2">
        <v>73</v>
      </c>
      <c r="B42" s="2">
        <v>5</v>
      </c>
      <c r="C42" s="2" t="s">
        <v>40</v>
      </c>
      <c r="D42" s="2" t="s">
        <v>40</v>
      </c>
      <c r="E42" s="2" t="s">
        <v>41</v>
      </c>
      <c r="F42" s="2">
        <v>501833346</v>
      </c>
      <c r="G42" s="2" t="s">
        <v>42</v>
      </c>
      <c r="H42" s="2" t="s">
        <v>43</v>
      </c>
      <c r="I42" s="2" t="s">
        <v>316</v>
      </c>
      <c r="J42" s="2">
        <v>15673151</v>
      </c>
      <c r="K42" s="2">
        <v>3199252596</v>
      </c>
      <c r="L42" s="2">
        <v>152413201245</v>
      </c>
      <c r="M42" s="2" t="s">
        <v>45</v>
      </c>
      <c r="N42" s="2" t="s">
        <v>317</v>
      </c>
      <c r="O42" s="3">
        <v>43852.463217592594</v>
      </c>
      <c r="P42" s="3">
        <v>43852.657233796293</v>
      </c>
      <c r="Q42" s="2" t="s">
        <v>318</v>
      </c>
      <c r="R42" s="2" t="s">
        <v>48</v>
      </c>
      <c r="S42" s="2">
        <f>62-8993404222</f>
        <v>-8993404160</v>
      </c>
      <c r="T42" s="2" t="s">
        <v>319</v>
      </c>
      <c r="U42" s="2" t="s">
        <v>320</v>
      </c>
      <c r="V42" s="4">
        <v>1127399278335190</v>
      </c>
      <c r="W42" s="4">
        <v>-726349715044305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51</v>
      </c>
      <c r="AI42" s="2" t="s">
        <v>321</v>
      </c>
      <c r="AJ42" s="2" t="s">
        <v>90</v>
      </c>
      <c r="AK42" s="3">
        <v>43853.545648148145</v>
      </c>
      <c r="AL42" s="2" t="s">
        <v>322</v>
      </c>
      <c r="AM42" s="2"/>
      <c r="AN42" s="2" t="s">
        <v>55</v>
      </c>
    </row>
    <row r="43" spans="1:40">
      <c r="A43" s="2">
        <v>74</v>
      </c>
      <c r="B43" s="2">
        <v>5</v>
      </c>
      <c r="C43" s="2" t="s">
        <v>40</v>
      </c>
      <c r="D43" s="2" t="s">
        <v>40</v>
      </c>
      <c r="E43" s="2" t="s">
        <v>131</v>
      </c>
      <c r="F43" s="2">
        <v>501835985</v>
      </c>
      <c r="G43" s="2" t="s">
        <v>42</v>
      </c>
      <c r="H43" s="2" t="s">
        <v>56</v>
      </c>
      <c r="I43" s="2" t="s">
        <v>323</v>
      </c>
      <c r="J43" s="2">
        <v>16739820</v>
      </c>
      <c r="K43" s="2">
        <v>3199928839</v>
      </c>
      <c r="L43" s="2"/>
      <c r="M43" s="2" t="s">
        <v>45</v>
      </c>
      <c r="N43" s="2" t="s">
        <v>324</v>
      </c>
      <c r="O43" s="3">
        <v>43852.52920138889</v>
      </c>
      <c r="P43" s="3">
        <v>43852.56621527778</v>
      </c>
      <c r="Q43" s="2" t="s">
        <v>325</v>
      </c>
      <c r="R43" s="2" t="s">
        <v>106</v>
      </c>
      <c r="S43" s="2">
        <f>62-8563567453</f>
        <v>-8563567391</v>
      </c>
      <c r="T43" s="2" t="s">
        <v>107</v>
      </c>
      <c r="U43" s="2" t="s">
        <v>326</v>
      </c>
      <c r="V43" s="4">
        <v>1127947562142360</v>
      </c>
      <c r="W43" s="4">
        <v>-725253913264772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 t="s">
        <v>327</v>
      </c>
      <c r="AI43" s="2" t="s">
        <v>328</v>
      </c>
      <c r="AJ43" s="2" t="s">
        <v>132</v>
      </c>
      <c r="AK43" s="3">
        <v>43852.561967592592</v>
      </c>
      <c r="AL43" s="2" t="s">
        <v>329</v>
      </c>
      <c r="AM43" s="2"/>
      <c r="AN43" s="2" t="s">
        <v>112</v>
      </c>
    </row>
    <row r="44" spans="1:40">
      <c r="A44" s="2">
        <v>75</v>
      </c>
      <c r="B44" s="2">
        <v>5</v>
      </c>
      <c r="C44" s="2" t="s">
        <v>40</v>
      </c>
      <c r="D44" s="2" t="s">
        <v>122</v>
      </c>
      <c r="E44" s="2" t="s">
        <v>134</v>
      </c>
      <c r="F44" s="2">
        <v>501837122</v>
      </c>
      <c r="G44" s="2" t="s">
        <v>42</v>
      </c>
      <c r="H44" s="2" t="s">
        <v>43</v>
      </c>
      <c r="I44" s="2" t="s">
        <v>330</v>
      </c>
      <c r="J44" s="2">
        <v>50898150</v>
      </c>
      <c r="K44" s="2"/>
      <c r="L44" s="2">
        <v>152451207846</v>
      </c>
      <c r="M44" s="2" t="s">
        <v>45</v>
      </c>
      <c r="N44" s="2" t="s">
        <v>331</v>
      </c>
      <c r="O44" s="3">
        <v>43852.55972222222</v>
      </c>
      <c r="P44" s="3">
        <v>43852.790532407409</v>
      </c>
      <c r="Q44" s="2" t="s">
        <v>332</v>
      </c>
      <c r="R44" s="2" t="s">
        <v>333</v>
      </c>
      <c r="S44" s="2">
        <f>62-82234231756</f>
        <v>-82234231694</v>
      </c>
      <c r="T44" s="2" t="s">
        <v>334</v>
      </c>
      <c r="U44" s="2" t="s">
        <v>335</v>
      </c>
      <c r="V44" s="4">
        <v>1125685924427870</v>
      </c>
      <c r="W44" s="4">
        <v>-705173789520288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 t="s">
        <v>124</v>
      </c>
      <c r="AI44" s="2" t="s">
        <v>336</v>
      </c>
      <c r="AJ44" s="2" t="s">
        <v>90</v>
      </c>
      <c r="AK44" s="3">
        <v>43853.587187500001</v>
      </c>
      <c r="AL44" s="2" t="s">
        <v>185</v>
      </c>
      <c r="AM44" s="2"/>
      <c r="AN44" s="2" t="s">
        <v>101</v>
      </c>
    </row>
    <row r="45" spans="1:40">
      <c r="A45" s="2">
        <v>77</v>
      </c>
      <c r="B45" s="2">
        <v>5</v>
      </c>
      <c r="C45" s="2" t="s">
        <v>40</v>
      </c>
      <c r="D45" s="2" t="s">
        <v>122</v>
      </c>
      <c r="E45" s="2" t="s">
        <v>129</v>
      </c>
      <c r="F45" s="2">
        <v>501853060</v>
      </c>
      <c r="G45" s="2" t="s">
        <v>42</v>
      </c>
      <c r="H45" s="2" t="s">
        <v>43</v>
      </c>
      <c r="I45" s="2" t="s">
        <v>337</v>
      </c>
      <c r="J45" s="2">
        <v>50904953</v>
      </c>
      <c r="K45" s="2"/>
      <c r="L45" s="2">
        <v>152446213532</v>
      </c>
      <c r="M45" s="2" t="s">
        <v>45</v>
      </c>
      <c r="N45" s="2" t="s">
        <v>338</v>
      </c>
      <c r="O45" s="3">
        <v>43853.405138888891</v>
      </c>
      <c r="P45" s="3">
        <v>43853.728842592594</v>
      </c>
      <c r="Q45" s="2" t="s">
        <v>339</v>
      </c>
      <c r="R45" s="2" t="s">
        <v>340</v>
      </c>
      <c r="S45" s="2">
        <f>62-851019921119</f>
        <v>-851019921057</v>
      </c>
      <c r="T45" s="2" t="s">
        <v>341</v>
      </c>
      <c r="U45" s="2" t="s">
        <v>342</v>
      </c>
      <c r="V45" s="4">
        <v>1125996395109680</v>
      </c>
      <c r="W45" s="4">
        <v>-723875109024813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 t="s">
        <v>51</v>
      </c>
      <c r="AI45" s="2" t="s">
        <v>343</v>
      </c>
      <c r="AJ45" s="2" t="s">
        <v>90</v>
      </c>
      <c r="AK45" s="3">
        <v>43856.348645833335</v>
      </c>
      <c r="AL45" s="2" t="s">
        <v>185</v>
      </c>
      <c r="AM45" s="2"/>
      <c r="AN45" s="2" t="s">
        <v>101</v>
      </c>
    </row>
    <row r="46" spans="1:40">
      <c r="A46" s="2">
        <v>78</v>
      </c>
      <c r="B46" s="2">
        <v>5</v>
      </c>
      <c r="C46" s="2" t="s">
        <v>40</v>
      </c>
      <c r="D46" s="2" t="s">
        <v>40</v>
      </c>
      <c r="E46" s="2" t="s">
        <v>102</v>
      </c>
      <c r="F46" s="2">
        <v>501865447</v>
      </c>
      <c r="G46" s="2" t="s">
        <v>42</v>
      </c>
      <c r="H46" s="2" t="s">
        <v>56</v>
      </c>
      <c r="I46" s="2" t="s">
        <v>344</v>
      </c>
      <c r="J46" s="2">
        <v>16739820</v>
      </c>
      <c r="K46" s="2">
        <v>3137396132</v>
      </c>
      <c r="L46" s="2"/>
      <c r="M46" s="2" t="s">
        <v>45</v>
      </c>
      <c r="N46" s="2" t="s">
        <v>345</v>
      </c>
      <c r="O46" s="3">
        <v>43853.655509259261</v>
      </c>
      <c r="P46" s="3">
        <v>43853.769085648149</v>
      </c>
      <c r="Q46" s="2" t="s">
        <v>346</v>
      </c>
      <c r="R46" s="2" t="s">
        <v>106</v>
      </c>
      <c r="S46" s="2">
        <f>62-8563567453</f>
        <v>-8563567391</v>
      </c>
      <c r="T46" s="2" t="s">
        <v>107</v>
      </c>
      <c r="U46" s="2" t="s">
        <v>347</v>
      </c>
      <c r="V46" s="4">
        <v>1127678211500490</v>
      </c>
      <c r="W46" s="4">
        <v>-724646595749409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124</v>
      </c>
      <c r="AI46" s="2" t="s">
        <v>348</v>
      </c>
      <c r="AJ46" s="2" t="s">
        <v>110</v>
      </c>
      <c r="AK46" s="3">
        <v>43854.448564814818</v>
      </c>
      <c r="AL46" s="2" t="s">
        <v>329</v>
      </c>
      <c r="AM46" s="2"/>
      <c r="AN46" s="2" t="s">
        <v>112</v>
      </c>
    </row>
    <row r="47" spans="1:40">
      <c r="A47" s="2">
        <v>79</v>
      </c>
      <c r="B47" s="2">
        <v>5</v>
      </c>
      <c r="C47" s="2" t="s">
        <v>40</v>
      </c>
      <c r="D47" s="2" t="s">
        <v>40</v>
      </c>
      <c r="E47" s="2" t="s">
        <v>102</v>
      </c>
      <c r="F47" s="2">
        <v>501865656</v>
      </c>
      <c r="G47" s="2" t="s">
        <v>42</v>
      </c>
      <c r="H47" s="2" t="s">
        <v>56</v>
      </c>
      <c r="I47" s="2" t="s">
        <v>349</v>
      </c>
      <c r="J47" s="2">
        <v>16739820</v>
      </c>
      <c r="K47" s="2">
        <v>3137396539</v>
      </c>
      <c r="L47" s="2"/>
      <c r="M47" s="2" t="s">
        <v>45</v>
      </c>
      <c r="N47" s="2" t="s">
        <v>350</v>
      </c>
      <c r="O47" s="3">
        <v>43853.659224537034</v>
      </c>
      <c r="P47" s="3">
        <v>43853.769791666666</v>
      </c>
      <c r="Q47" s="2" t="s">
        <v>351</v>
      </c>
      <c r="R47" s="2" t="s">
        <v>106</v>
      </c>
      <c r="S47" s="2">
        <f>62-8563567453</f>
        <v>-8563567391</v>
      </c>
      <c r="T47" s="2" t="s">
        <v>107</v>
      </c>
      <c r="U47" s="2" t="s">
        <v>352</v>
      </c>
      <c r="V47" s="4">
        <v>1127703452110290</v>
      </c>
      <c r="W47" s="4">
        <v>-724628005463453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 t="s">
        <v>124</v>
      </c>
      <c r="AI47" s="2" t="s">
        <v>348</v>
      </c>
      <c r="AJ47" s="2" t="s">
        <v>110</v>
      </c>
      <c r="AK47" s="3">
        <v>43854.44903935185</v>
      </c>
      <c r="AL47" s="2" t="s">
        <v>329</v>
      </c>
      <c r="AM47" s="2"/>
      <c r="AN47" s="2" t="s">
        <v>112</v>
      </c>
    </row>
    <row r="48" spans="1:40">
      <c r="A48" s="2">
        <v>80</v>
      </c>
      <c r="B48" s="2">
        <v>5</v>
      </c>
      <c r="C48" s="2" t="s">
        <v>40</v>
      </c>
      <c r="D48" s="2" t="s">
        <v>40</v>
      </c>
      <c r="E48" s="2" t="s">
        <v>102</v>
      </c>
      <c r="F48" s="2">
        <v>501865879</v>
      </c>
      <c r="G48" s="2" t="s">
        <v>42</v>
      </c>
      <c r="H48" s="2" t="s">
        <v>56</v>
      </c>
      <c r="I48" s="2" t="s">
        <v>349</v>
      </c>
      <c r="J48" s="2">
        <v>16739820</v>
      </c>
      <c r="K48" s="2">
        <v>3137397236</v>
      </c>
      <c r="L48" s="2"/>
      <c r="M48" s="2" t="s">
        <v>45</v>
      </c>
      <c r="N48" s="2" t="s">
        <v>353</v>
      </c>
      <c r="O48" s="3">
        <v>43853.662731481483</v>
      </c>
      <c r="P48" s="3">
        <v>43853.771886574075</v>
      </c>
      <c r="Q48" s="2" t="s">
        <v>354</v>
      </c>
      <c r="R48" s="2" t="s">
        <v>106</v>
      </c>
      <c r="S48" s="2">
        <f>62-8563567453</f>
        <v>-8563567391</v>
      </c>
      <c r="T48" s="2" t="s">
        <v>107</v>
      </c>
      <c r="U48" s="2" t="s">
        <v>347</v>
      </c>
      <c r="V48" s="4">
        <v>1127680550340140</v>
      </c>
      <c r="W48" s="4">
        <v>-724557621322406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 t="s">
        <v>124</v>
      </c>
      <c r="AI48" s="2" t="s">
        <v>348</v>
      </c>
      <c r="AJ48" s="2" t="s">
        <v>110</v>
      </c>
      <c r="AK48" s="3">
        <v>43854.44939814815</v>
      </c>
      <c r="AL48" s="2" t="s">
        <v>329</v>
      </c>
      <c r="AM48" s="2"/>
      <c r="AN48" s="2" t="s">
        <v>112</v>
      </c>
    </row>
    <row r="49" spans="1:40">
      <c r="A49" s="2">
        <v>85</v>
      </c>
      <c r="B49" s="2">
        <v>5</v>
      </c>
      <c r="C49" s="2" t="s">
        <v>40</v>
      </c>
      <c r="D49" s="2" t="s">
        <v>40</v>
      </c>
      <c r="E49" s="2" t="s">
        <v>41</v>
      </c>
      <c r="F49" s="2">
        <v>501888762</v>
      </c>
      <c r="G49" s="2" t="s">
        <v>42</v>
      </c>
      <c r="H49" s="2" t="s">
        <v>56</v>
      </c>
      <c r="I49" s="2" t="s">
        <v>368</v>
      </c>
      <c r="J49" s="2">
        <v>50921162</v>
      </c>
      <c r="K49" s="2">
        <v>3199249967</v>
      </c>
      <c r="L49" s="2"/>
      <c r="M49" s="2" t="s">
        <v>45</v>
      </c>
      <c r="N49" s="2" t="s">
        <v>369</v>
      </c>
      <c r="O49" s="3">
        <v>43854.714004629626</v>
      </c>
      <c r="P49" s="3">
        <v>43854.827499999999</v>
      </c>
      <c r="Q49" s="2" t="s">
        <v>370</v>
      </c>
      <c r="R49" s="2" t="s">
        <v>371</v>
      </c>
      <c r="S49" s="2">
        <f>62-82143419291</f>
        <v>-82143419229</v>
      </c>
      <c r="T49" s="2" t="s">
        <v>372</v>
      </c>
      <c r="U49" s="2" t="s">
        <v>373</v>
      </c>
      <c r="V49" s="4">
        <v>1127440410183850</v>
      </c>
      <c r="W49" s="4">
        <v>-726825021970705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 t="s">
        <v>128</v>
      </c>
      <c r="AI49" s="5">
        <v>43854</v>
      </c>
      <c r="AJ49" s="2" t="s">
        <v>64</v>
      </c>
      <c r="AK49" s="3">
        <v>43854.825821759259</v>
      </c>
      <c r="AL49" s="2" t="s">
        <v>374</v>
      </c>
      <c r="AM49" s="2"/>
      <c r="AN49" s="2" t="s">
        <v>215</v>
      </c>
    </row>
    <row r="50" spans="1:40">
      <c r="A50" s="2">
        <v>95</v>
      </c>
      <c r="B50" s="2">
        <v>5</v>
      </c>
      <c r="C50" s="2" t="s">
        <v>40</v>
      </c>
      <c r="D50" s="2" t="s">
        <v>143</v>
      </c>
      <c r="E50" s="2" t="s">
        <v>216</v>
      </c>
      <c r="F50" s="2">
        <v>501906563</v>
      </c>
      <c r="G50" s="2" t="s">
        <v>42</v>
      </c>
      <c r="H50" s="2" t="s">
        <v>43</v>
      </c>
      <c r="I50" s="2" t="s">
        <v>376</v>
      </c>
      <c r="J50" s="2">
        <v>50934440</v>
      </c>
      <c r="K50" s="2">
        <v>3224652866</v>
      </c>
      <c r="L50" s="2">
        <v>152441212159</v>
      </c>
      <c r="M50" s="2" t="s">
        <v>45</v>
      </c>
      <c r="N50" s="2" t="s">
        <v>377</v>
      </c>
      <c r="O50" s="3">
        <v>43857.41306712963</v>
      </c>
      <c r="P50" s="3">
        <v>43857.641296296293</v>
      </c>
      <c r="Q50" s="2" t="s">
        <v>378</v>
      </c>
      <c r="R50" s="2" t="s">
        <v>379</v>
      </c>
      <c r="S50" s="2">
        <f>62-81330896509</f>
        <v>-81330896447</v>
      </c>
      <c r="T50" s="2" t="s">
        <v>380</v>
      </c>
      <c r="U50" s="2" t="s">
        <v>381</v>
      </c>
      <c r="V50" s="4">
        <v>1121814255492120</v>
      </c>
      <c r="W50" s="4">
        <v>-710004737522684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 t="s">
        <v>84</v>
      </c>
      <c r="AI50" s="2" t="s">
        <v>382</v>
      </c>
      <c r="AJ50" s="2" t="s">
        <v>145</v>
      </c>
      <c r="AK50" s="3">
        <v>43859.46197916667</v>
      </c>
      <c r="AL50" s="2" t="s">
        <v>383</v>
      </c>
      <c r="AM50" s="2"/>
      <c r="AN50" s="2" t="s">
        <v>101</v>
      </c>
    </row>
    <row r="51" spans="1:40">
      <c r="A51" s="2">
        <v>97</v>
      </c>
      <c r="B51" s="2">
        <v>5</v>
      </c>
      <c r="C51" s="2" t="s">
        <v>40</v>
      </c>
      <c r="D51" s="2" t="s">
        <v>40</v>
      </c>
      <c r="E51" s="2" t="s">
        <v>41</v>
      </c>
      <c r="F51" s="2">
        <v>501907961</v>
      </c>
      <c r="G51" s="2" t="s">
        <v>42</v>
      </c>
      <c r="H51" s="2" t="s">
        <v>56</v>
      </c>
      <c r="I51" s="2" t="s">
        <v>384</v>
      </c>
      <c r="J51" s="2">
        <v>15673151</v>
      </c>
      <c r="K51" s="2"/>
      <c r="L51" s="2">
        <v>152413111985</v>
      </c>
      <c r="M51" s="2" t="s">
        <v>45</v>
      </c>
      <c r="N51" s="2" t="s">
        <v>385</v>
      </c>
      <c r="O51" s="3">
        <v>43857.456724537034</v>
      </c>
      <c r="P51" s="3">
        <v>43857.548229166663</v>
      </c>
      <c r="Q51" s="2" t="s">
        <v>386</v>
      </c>
      <c r="R51" s="2" t="s">
        <v>48</v>
      </c>
      <c r="S51" s="2">
        <f>62-8993404222</f>
        <v>-8993404160</v>
      </c>
      <c r="T51" s="2" t="s">
        <v>387</v>
      </c>
      <c r="U51" s="2" t="s">
        <v>388</v>
      </c>
      <c r="V51" s="4">
        <v>1127402279938600</v>
      </c>
      <c r="W51" s="4">
        <v>-726351897574067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 t="s">
        <v>51</v>
      </c>
      <c r="AI51" s="2" t="s">
        <v>389</v>
      </c>
      <c r="AJ51" s="2" t="s">
        <v>90</v>
      </c>
      <c r="AK51" s="3">
        <v>43857.628263888888</v>
      </c>
      <c r="AL51" s="2" t="s">
        <v>390</v>
      </c>
      <c r="AM51" s="2"/>
      <c r="AN51" s="2" t="s">
        <v>55</v>
      </c>
    </row>
    <row r="52" spans="1:40">
      <c r="A52" s="2">
        <v>100</v>
      </c>
      <c r="B52" s="2">
        <v>5</v>
      </c>
      <c r="C52" s="2" t="s">
        <v>40</v>
      </c>
      <c r="D52" s="2" t="s">
        <v>40</v>
      </c>
      <c r="E52" s="2" t="s">
        <v>41</v>
      </c>
      <c r="F52" s="2">
        <v>501909098</v>
      </c>
      <c r="G52" s="2" t="s">
        <v>42</v>
      </c>
      <c r="H52" s="2" t="s">
        <v>56</v>
      </c>
      <c r="I52" s="2" t="s">
        <v>399</v>
      </c>
      <c r="J52" s="2">
        <v>15673151</v>
      </c>
      <c r="K52" s="2">
        <v>3199249662</v>
      </c>
      <c r="L52" s="2"/>
      <c r="M52" s="2" t="s">
        <v>45</v>
      </c>
      <c r="N52" s="2" t="s">
        <v>400</v>
      </c>
      <c r="O52" s="3">
        <v>43857.48097222222</v>
      </c>
      <c r="P52" s="3">
        <v>43857.54959490741</v>
      </c>
      <c r="Q52" s="2" t="s">
        <v>401</v>
      </c>
      <c r="R52" s="2" t="s">
        <v>48</v>
      </c>
      <c r="S52" s="2">
        <f>62-8993404222</f>
        <v>-8993404160</v>
      </c>
      <c r="T52" s="2" t="s">
        <v>402</v>
      </c>
      <c r="U52" s="2" t="s">
        <v>403</v>
      </c>
      <c r="V52" s="4">
        <v>1127393465605740</v>
      </c>
      <c r="W52" s="4">
        <v>-726200109190681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 t="s">
        <v>51</v>
      </c>
      <c r="AI52" s="2" t="s">
        <v>404</v>
      </c>
      <c r="AJ52" s="2" t="s">
        <v>90</v>
      </c>
      <c r="AK52" s="3">
        <v>43857.628668981481</v>
      </c>
      <c r="AL52" s="2" t="s">
        <v>405</v>
      </c>
      <c r="AM52" s="2"/>
      <c r="AN52" s="2" t="s">
        <v>55</v>
      </c>
    </row>
    <row r="53" spans="1:40">
      <c r="A53" s="2">
        <v>101</v>
      </c>
      <c r="B53" s="2">
        <v>5</v>
      </c>
      <c r="C53" s="2" t="s">
        <v>40</v>
      </c>
      <c r="D53" s="2" t="s">
        <v>40</v>
      </c>
      <c r="E53" s="2" t="s">
        <v>41</v>
      </c>
      <c r="F53" s="2">
        <v>501909394</v>
      </c>
      <c r="G53" s="2" t="s">
        <v>42</v>
      </c>
      <c r="H53" s="2" t="s">
        <v>56</v>
      </c>
      <c r="I53" s="2" t="s">
        <v>155</v>
      </c>
      <c r="J53" s="2">
        <v>15673151</v>
      </c>
      <c r="K53" s="2">
        <v>3199249113</v>
      </c>
      <c r="L53" s="2"/>
      <c r="M53" s="2" t="s">
        <v>45</v>
      </c>
      <c r="N53" s="2" t="s">
        <v>406</v>
      </c>
      <c r="O53" s="3">
        <v>43857.486851851849</v>
      </c>
      <c r="P53" s="3">
        <v>43857.550312500003</v>
      </c>
      <c r="Q53" s="2" t="s">
        <v>407</v>
      </c>
      <c r="R53" s="2" t="s">
        <v>48</v>
      </c>
      <c r="S53" s="2">
        <f>62-8993404222</f>
        <v>-8993404160</v>
      </c>
      <c r="T53" s="2" t="s">
        <v>402</v>
      </c>
      <c r="U53" s="2" t="s">
        <v>408</v>
      </c>
      <c r="V53" s="4">
        <v>1127401460932540</v>
      </c>
      <c r="W53" s="4">
        <v>-726323482971951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 t="s">
        <v>51</v>
      </c>
      <c r="AI53" s="2" t="s">
        <v>409</v>
      </c>
      <c r="AJ53" s="2" t="s">
        <v>90</v>
      </c>
      <c r="AK53" s="3">
        <v>43857.629247685189</v>
      </c>
      <c r="AL53" s="2" t="s">
        <v>405</v>
      </c>
      <c r="AM53" s="2"/>
      <c r="AN53" s="2" t="s">
        <v>55</v>
      </c>
    </row>
    <row r="54" spans="1:40">
      <c r="A54" s="2">
        <v>102</v>
      </c>
      <c r="B54" s="2">
        <v>5</v>
      </c>
      <c r="C54" s="2" t="s">
        <v>40</v>
      </c>
      <c r="D54" s="2" t="s">
        <v>40</v>
      </c>
      <c r="E54" s="2" t="s">
        <v>91</v>
      </c>
      <c r="F54" s="2">
        <v>501911401</v>
      </c>
      <c r="G54" s="2" t="s">
        <v>42</v>
      </c>
      <c r="H54" s="2" t="s">
        <v>43</v>
      </c>
      <c r="I54" s="2" t="s">
        <v>410</v>
      </c>
      <c r="J54" s="2">
        <v>50937777</v>
      </c>
      <c r="K54" s="2">
        <v>317446995</v>
      </c>
      <c r="L54" s="2">
        <v>152412238891</v>
      </c>
      <c r="M54" s="2" t="s">
        <v>45</v>
      </c>
      <c r="N54" s="2" t="s">
        <v>411</v>
      </c>
      <c r="O54" s="3">
        <v>43857.540659722225</v>
      </c>
      <c r="P54" s="3">
        <v>43857.737129629626</v>
      </c>
      <c r="Q54" s="2" t="s">
        <v>412</v>
      </c>
      <c r="R54" s="2" t="s">
        <v>413</v>
      </c>
      <c r="S54" s="2">
        <f>62-82131694382</f>
        <v>-82131694320</v>
      </c>
      <c r="T54" s="2" t="s">
        <v>414</v>
      </c>
      <c r="U54" s="2" t="s">
        <v>415</v>
      </c>
      <c r="V54" s="4">
        <v>1126067166355810</v>
      </c>
      <c r="W54" s="4">
        <v>-723290762605873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 t="s">
        <v>124</v>
      </c>
      <c r="AI54" s="2" t="s">
        <v>416</v>
      </c>
      <c r="AJ54" s="2" t="s">
        <v>99</v>
      </c>
      <c r="AK54" s="3">
        <v>43859.396886574075</v>
      </c>
      <c r="AL54" s="2" t="s">
        <v>100</v>
      </c>
      <c r="AM54" s="2"/>
      <c r="AN54" s="2" t="s">
        <v>101</v>
      </c>
    </row>
    <row r="55" spans="1:40">
      <c r="A55" s="2">
        <v>104</v>
      </c>
      <c r="B55" s="2">
        <v>5</v>
      </c>
      <c r="C55" s="2" t="s">
        <v>40</v>
      </c>
      <c r="D55" s="2" t="s">
        <v>143</v>
      </c>
      <c r="E55" s="2" t="s">
        <v>418</v>
      </c>
      <c r="F55" s="2">
        <v>501912087</v>
      </c>
      <c r="G55" s="2" t="s">
        <v>42</v>
      </c>
      <c r="H55" s="2" t="s">
        <v>77</v>
      </c>
      <c r="I55" s="2" t="s">
        <v>419</v>
      </c>
      <c r="J55" s="2">
        <v>50938543</v>
      </c>
      <c r="K55" s="2">
        <v>322314457</v>
      </c>
      <c r="L55" s="2">
        <v>152433204153</v>
      </c>
      <c r="M55" s="2" t="s">
        <v>45</v>
      </c>
      <c r="N55" s="2" t="s">
        <v>420</v>
      </c>
      <c r="O55" s="3">
        <v>43857.559155092589</v>
      </c>
      <c r="P55" s="3">
        <v>43859.57472222222</v>
      </c>
      <c r="Q55" s="2" t="s">
        <v>421</v>
      </c>
      <c r="R55" s="2" t="s">
        <v>422</v>
      </c>
      <c r="S55" s="2">
        <f>62-81330726777</f>
        <v>-81330726715</v>
      </c>
      <c r="T55" s="2" t="s">
        <v>423</v>
      </c>
      <c r="U55" s="2" t="s">
        <v>424</v>
      </c>
      <c r="V55" s="4">
        <v>1123883524445770</v>
      </c>
      <c r="W55" s="4">
        <v>-712681109818338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 t="s">
        <v>128</v>
      </c>
      <c r="AI55" s="5">
        <v>43857</v>
      </c>
      <c r="AJ55" s="2" t="s">
        <v>237</v>
      </c>
      <c r="AK55" s="3">
        <v>43859.812002314815</v>
      </c>
      <c r="AL55" s="2" t="s">
        <v>199</v>
      </c>
      <c r="AM55" s="2"/>
      <c r="AN55" s="2" t="s">
        <v>88</v>
      </c>
    </row>
    <row r="56" spans="1:40">
      <c r="A56" s="2">
        <v>105</v>
      </c>
      <c r="B56" s="2">
        <v>5</v>
      </c>
      <c r="C56" s="2" t="s">
        <v>40</v>
      </c>
      <c r="D56" s="2" t="s">
        <v>40</v>
      </c>
      <c r="E56" s="2" t="s">
        <v>102</v>
      </c>
      <c r="F56" s="2">
        <v>501913924</v>
      </c>
      <c r="G56" s="2" t="s">
        <v>42</v>
      </c>
      <c r="H56" s="2" t="s">
        <v>43</v>
      </c>
      <c r="I56" s="2" t="s">
        <v>425</v>
      </c>
      <c r="J56" s="2">
        <v>50939603</v>
      </c>
      <c r="K56" s="2">
        <v>3137397300</v>
      </c>
      <c r="L56" s="2">
        <v>152404273845</v>
      </c>
      <c r="M56" s="2" t="s">
        <v>45</v>
      </c>
      <c r="N56" s="2" t="s">
        <v>426</v>
      </c>
      <c r="O56" s="3">
        <v>43857.596689814818</v>
      </c>
      <c r="P56" s="3">
        <v>43857.742013888892</v>
      </c>
      <c r="Q56" s="2" t="s">
        <v>427</v>
      </c>
      <c r="R56" s="2" t="s">
        <v>428</v>
      </c>
      <c r="S56" s="2">
        <f>62-8813506104</f>
        <v>-8813506042</v>
      </c>
      <c r="T56" s="2" t="s">
        <v>429</v>
      </c>
      <c r="U56" s="2" t="s">
        <v>430</v>
      </c>
      <c r="V56" s="4">
        <v>1127649061822950</v>
      </c>
      <c r="W56" s="4">
        <v>-723352662187925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 t="s">
        <v>51</v>
      </c>
      <c r="AI56" s="2" t="s">
        <v>431</v>
      </c>
      <c r="AJ56" s="2" t="s">
        <v>110</v>
      </c>
      <c r="AK56" s="3">
        <v>43858.707905092589</v>
      </c>
      <c r="AL56" s="2" t="s">
        <v>176</v>
      </c>
      <c r="AM56" s="2"/>
      <c r="AN56" s="2" t="s">
        <v>101</v>
      </c>
    </row>
    <row r="57" spans="1:40">
      <c r="A57" s="2">
        <v>106</v>
      </c>
      <c r="B57" s="2">
        <v>5</v>
      </c>
      <c r="C57" s="2" t="s">
        <v>40</v>
      </c>
      <c r="D57" s="2" t="s">
        <v>40</v>
      </c>
      <c r="E57" s="2" t="s">
        <v>41</v>
      </c>
      <c r="F57" s="2">
        <v>501914825</v>
      </c>
      <c r="G57" s="2" t="s">
        <v>42</v>
      </c>
      <c r="H57" s="2" t="s">
        <v>56</v>
      </c>
      <c r="I57" s="2" t="s">
        <v>432</v>
      </c>
      <c r="J57" s="2">
        <v>15673151</v>
      </c>
      <c r="K57" s="2">
        <v>3199247244</v>
      </c>
      <c r="L57" s="2"/>
      <c r="M57" s="2" t="s">
        <v>45</v>
      </c>
      <c r="N57" s="2" t="s">
        <v>433</v>
      </c>
      <c r="O57" s="3">
        <v>43857.617418981485</v>
      </c>
      <c r="P57" s="3">
        <v>43857.659363425926</v>
      </c>
      <c r="Q57" s="2" t="s">
        <v>434</v>
      </c>
      <c r="R57" s="2" t="s">
        <v>48</v>
      </c>
      <c r="S57" s="2">
        <f>62-8993404222</f>
        <v>-8993404160</v>
      </c>
      <c r="T57" s="2" t="s">
        <v>402</v>
      </c>
      <c r="U57" s="2" t="s">
        <v>435</v>
      </c>
      <c r="V57" s="4">
        <v>1127404247181460</v>
      </c>
      <c r="W57" s="4">
        <v>-726331965059747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 t="s">
        <v>128</v>
      </c>
      <c r="AI57" s="5">
        <v>43857</v>
      </c>
      <c r="AJ57" s="2" t="s">
        <v>417</v>
      </c>
      <c r="AK57" s="3">
        <v>43857.741180555553</v>
      </c>
      <c r="AL57" s="2" t="s">
        <v>405</v>
      </c>
      <c r="AM57" s="2"/>
      <c r="AN57" s="2" t="s">
        <v>55</v>
      </c>
    </row>
    <row r="58" spans="1:40">
      <c r="A58" s="2">
        <v>107</v>
      </c>
      <c r="B58" s="2">
        <v>5</v>
      </c>
      <c r="C58" s="2" t="s">
        <v>40</v>
      </c>
      <c r="D58" s="2" t="s">
        <v>40</v>
      </c>
      <c r="E58" s="2" t="s">
        <v>41</v>
      </c>
      <c r="F58" s="2">
        <v>501915118</v>
      </c>
      <c r="G58" s="2" t="s">
        <v>42</v>
      </c>
      <c r="H58" s="2" t="s">
        <v>56</v>
      </c>
      <c r="I58" s="2" t="s">
        <v>436</v>
      </c>
      <c r="J58" s="2">
        <v>15673151</v>
      </c>
      <c r="K58" s="2">
        <v>3199247642</v>
      </c>
      <c r="L58" s="2"/>
      <c r="M58" s="2" t="s">
        <v>45</v>
      </c>
      <c r="N58" s="2" t="s">
        <v>437</v>
      </c>
      <c r="O58" s="3">
        <v>43857.624722222223</v>
      </c>
      <c r="P58" s="3">
        <v>43857.660196759258</v>
      </c>
      <c r="Q58" s="2" t="s">
        <v>438</v>
      </c>
      <c r="R58" s="2" t="s">
        <v>48</v>
      </c>
      <c r="S58" s="2">
        <f>62-8993404222</f>
        <v>-8993404160</v>
      </c>
      <c r="T58" s="2" t="s">
        <v>402</v>
      </c>
      <c r="U58" s="2" t="s">
        <v>435</v>
      </c>
      <c r="V58" s="4">
        <v>1127405374613770</v>
      </c>
      <c r="W58" s="4">
        <v>-726356557705712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 t="s">
        <v>128</v>
      </c>
      <c r="AI58" s="5">
        <v>43857</v>
      </c>
      <c r="AJ58" s="2" t="s">
        <v>417</v>
      </c>
      <c r="AK58" s="3">
        <v>43857.741643518515</v>
      </c>
      <c r="AL58" s="2" t="s">
        <v>405</v>
      </c>
      <c r="AM58" s="2"/>
      <c r="AN58" s="2" t="s">
        <v>55</v>
      </c>
    </row>
    <row r="59" spans="1:40">
      <c r="A59" s="2">
        <v>108</v>
      </c>
      <c r="B59" s="2">
        <v>5</v>
      </c>
      <c r="C59" s="2" t="s">
        <v>40</v>
      </c>
      <c r="D59" s="2" t="s">
        <v>40</v>
      </c>
      <c r="E59" s="2" t="s">
        <v>439</v>
      </c>
      <c r="F59" s="2">
        <v>501926289</v>
      </c>
      <c r="G59" s="2" t="s">
        <v>42</v>
      </c>
      <c r="H59" s="2" t="s">
        <v>56</v>
      </c>
      <c r="I59" s="2" t="s">
        <v>440</v>
      </c>
      <c r="J59" s="2">
        <v>37575237</v>
      </c>
      <c r="K59" s="2">
        <v>3199096556</v>
      </c>
      <c r="L59" s="2"/>
      <c r="M59" s="2" t="s">
        <v>45</v>
      </c>
      <c r="N59" s="2" t="s">
        <v>441</v>
      </c>
      <c r="O59" s="3">
        <v>43858.40997685185</v>
      </c>
      <c r="P59" s="3">
        <v>43861.44122685185</v>
      </c>
      <c r="Q59" s="2" t="s">
        <v>442</v>
      </c>
      <c r="R59" s="2" t="s">
        <v>443</v>
      </c>
      <c r="S59" s="2">
        <f>62-8563000766</f>
        <v>-8563000704</v>
      </c>
      <c r="T59" s="2" t="s">
        <v>444</v>
      </c>
      <c r="U59" s="2" t="s">
        <v>445</v>
      </c>
      <c r="V59" s="4">
        <v>1127413639533720</v>
      </c>
      <c r="W59" s="4">
        <v>-723502699127949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 t="s">
        <v>128</v>
      </c>
      <c r="AI59" s="5">
        <v>43858</v>
      </c>
      <c r="AJ59" s="2" t="s">
        <v>237</v>
      </c>
      <c r="AK59" s="3">
        <v>43858.857256944444</v>
      </c>
      <c r="AL59" s="2" t="s">
        <v>446</v>
      </c>
      <c r="AM59" s="2"/>
      <c r="AN59" s="2" t="s">
        <v>88</v>
      </c>
    </row>
    <row r="60" spans="1:40">
      <c r="A60" s="2">
        <v>110</v>
      </c>
      <c r="B60" s="2">
        <v>5</v>
      </c>
      <c r="C60" s="2" t="s">
        <v>40</v>
      </c>
      <c r="D60" s="2" t="s">
        <v>40</v>
      </c>
      <c r="E60" s="2" t="s">
        <v>447</v>
      </c>
      <c r="F60" s="2">
        <v>501929015</v>
      </c>
      <c r="G60" s="2" t="s">
        <v>42</v>
      </c>
      <c r="H60" s="2" t="s">
        <v>43</v>
      </c>
      <c r="I60" s="2" t="s">
        <v>448</v>
      </c>
      <c r="J60" s="2">
        <v>50933869</v>
      </c>
      <c r="K60" s="2">
        <v>3199752372</v>
      </c>
      <c r="L60" s="2">
        <v>152415216118</v>
      </c>
      <c r="M60" s="2" t="s">
        <v>45</v>
      </c>
      <c r="N60" s="2" t="s">
        <v>449</v>
      </c>
      <c r="O60" s="3">
        <v>43858.456157407411</v>
      </c>
      <c r="P60" s="3">
        <v>43859.623136574075</v>
      </c>
      <c r="Q60" s="2" t="s">
        <v>450</v>
      </c>
      <c r="R60" s="2" t="s">
        <v>451</v>
      </c>
      <c r="S60" s="2">
        <f>62-8118800049</f>
        <v>-8118799987</v>
      </c>
      <c r="T60" s="2" t="s">
        <v>452</v>
      </c>
      <c r="U60" s="2" t="s">
        <v>453</v>
      </c>
      <c r="V60" s="4">
        <v>1127036316374530</v>
      </c>
      <c r="W60" s="4">
        <v>-731510655220802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 t="s">
        <v>84</v>
      </c>
      <c r="AI60" s="2" t="s">
        <v>454</v>
      </c>
      <c r="AJ60" s="2" t="s">
        <v>417</v>
      </c>
      <c r="AK60" s="3">
        <v>43859.669363425928</v>
      </c>
      <c r="AL60" s="2" t="s">
        <v>455</v>
      </c>
      <c r="AM60" s="2"/>
      <c r="AN60" s="2" t="s">
        <v>101</v>
      </c>
    </row>
    <row r="61" spans="1:40">
      <c r="A61" s="2">
        <v>113</v>
      </c>
      <c r="B61" s="2">
        <v>5</v>
      </c>
      <c r="C61" s="2" t="s">
        <v>40</v>
      </c>
      <c r="D61" s="2" t="s">
        <v>40</v>
      </c>
      <c r="E61" s="2" t="s">
        <v>41</v>
      </c>
      <c r="F61" s="2">
        <v>501930853</v>
      </c>
      <c r="G61" s="2" t="s">
        <v>42</v>
      </c>
      <c r="H61" s="2" t="s">
        <v>43</v>
      </c>
      <c r="I61" s="2" t="s">
        <v>456</v>
      </c>
      <c r="J61" s="2">
        <v>50367172</v>
      </c>
      <c r="K61" s="2">
        <v>3199249230</v>
      </c>
      <c r="L61" s="2">
        <v>152413208132</v>
      </c>
      <c r="M61" s="2" t="s">
        <v>45</v>
      </c>
      <c r="N61" s="2" t="s">
        <v>457</v>
      </c>
      <c r="O61" s="3">
        <v>43858.490254629629</v>
      </c>
      <c r="P61" s="3">
        <v>43858.580937500003</v>
      </c>
      <c r="Q61" s="2" t="s">
        <v>458</v>
      </c>
      <c r="R61" s="2" t="s">
        <v>241</v>
      </c>
      <c r="S61" s="2">
        <f>62-87785451535</f>
        <v>-87785451473</v>
      </c>
      <c r="T61" s="2" t="s">
        <v>459</v>
      </c>
      <c r="U61" s="2" t="s">
        <v>243</v>
      </c>
      <c r="V61" s="4">
        <v>1127473578785570</v>
      </c>
      <c r="W61" s="4">
        <v>-726464985812849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 t="s">
        <v>128</v>
      </c>
      <c r="AI61" s="5">
        <v>43861</v>
      </c>
      <c r="AJ61" s="2" t="s">
        <v>237</v>
      </c>
      <c r="AK61" s="3">
        <v>43858.732418981483</v>
      </c>
      <c r="AL61" s="2" t="s">
        <v>245</v>
      </c>
      <c r="AM61" s="2"/>
      <c r="AN61" s="2" t="s">
        <v>215</v>
      </c>
    </row>
    <row r="62" spans="1:40">
      <c r="A62" s="2">
        <v>117</v>
      </c>
      <c r="B62" s="2">
        <v>5</v>
      </c>
      <c r="C62" s="2" t="s">
        <v>40</v>
      </c>
      <c r="D62" s="2" t="s">
        <v>122</v>
      </c>
      <c r="E62" s="2" t="s">
        <v>130</v>
      </c>
      <c r="F62" s="2">
        <v>501940556</v>
      </c>
      <c r="G62" s="2" t="s">
        <v>42</v>
      </c>
      <c r="H62" s="2" t="s">
        <v>43</v>
      </c>
      <c r="I62" s="2" t="s">
        <v>460</v>
      </c>
      <c r="J62" s="2">
        <v>50952934</v>
      </c>
      <c r="K62" s="2">
        <v>3199101823</v>
      </c>
      <c r="L62" s="2">
        <v>152412201696</v>
      </c>
      <c r="M62" s="2" t="s">
        <v>45</v>
      </c>
      <c r="N62" s="2" t="s">
        <v>461</v>
      </c>
      <c r="O62" s="3">
        <v>43858.68178240741</v>
      </c>
      <c r="P62" s="3">
        <v>43858.895520833335</v>
      </c>
      <c r="Q62" s="2" t="s">
        <v>462</v>
      </c>
      <c r="R62" s="2" t="s">
        <v>463</v>
      </c>
      <c r="S62" s="2">
        <f>62-82230193399</f>
        <v>-82230193337</v>
      </c>
      <c r="T62" s="2" t="s">
        <v>464</v>
      </c>
      <c r="U62" s="2" t="s">
        <v>465</v>
      </c>
      <c r="V62" s="4">
        <v>1126327898064250</v>
      </c>
      <c r="W62" s="4">
        <v>-716324223507528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 t="s">
        <v>124</v>
      </c>
      <c r="AI62" s="2" t="s">
        <v>466</v>
      </c>
      <c r="AJ62" s="2" t="s">
        <v>90</v>
      </c>
      <c r="AK62" s="3">
        <v>43860.406944444447</v>
      </c>
      <c r="AL62" s="2" t="s">
        <v>467</v>
      </c>
      <c r="AM62" s="2"/>
      <c r="AN62" s="2" t="s">
        <v>101</v>
      </c>
    </row>
    <row r="63" spans="1:40">
      <c r="A63" s="2">
        <v>124</v>
      </c>
      <c r="B63" s="2">
        <v>5</v>
      </c>
      <c r="C63" s="2" t="s">
        <v>40</v>
      </c>
      <c r="D63" s="2" t="s">
        <v>143</v>
      </c>
      <c r="E63" s="2" t="s">
        <v>144</v>
      </c>
      <c r="F63" s="2">
        <v>501948429</v>
      </c>
      <c r="G63" s="2" t="s">
        <v>42</v>
      </c>
      <c r="H63" s="2" t="s">
        <v>43</v>
      </c>
      <c r="I63" s="2" t="s">
        <v>470</v>
      </c>
      <c r="J63" s="2">
        <v>50956528</v>
      </c>
      <c r="K63" s="2"/>
      <c r="L63" s="2">
        <v>152448210850</v>
      </c>
      <c r="M63" s="2" t="s">
        <v>45</v>
      </c>
      <c r="N63" s="2" t="s">
        <v>471</v>
      </c>
      <c r="O63" s="3">
        <v>43859.412152777775</v>
      </c>
      <c r="P63" s="3">
        <v>43861.764872685184</v>
      </c>
      <c r="Q63" s="2" t="s">
        <v>472</v>
      </c>
      <c r="R63" s="2" t="s">
        <v>473</v>
      </c>
      <c r="S63" s="2">
        <f>62-85895758850</f>
        <v>-85895758788</v>
      </c>
      <c r="T63" s="2" t="s">
        <v>474</v>
      </c>
      <c r="U63" s="2" t="s">
        <v>475</v>
      </c>
      <c r="V63" s="4">
        <v>1122922473099270</v>
      </c>
      <c r="W63" s="4">
        <v>-687268608833623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 t="s">
        <v>128</v>
      </c>
      <c r="AI63" s="5">
        <v>43859</v>
      </c>
      <c r="AJ63" s="2" t="s">
        <v>476</v>
      </c>
      <c r="AK63" s="3">
        <v>43861.905046296299</v>
      </c>
      <c r="AL63" s="2" t="s">
        <v>477</v>
      </c>
      <c r="AM63" s="2"/>
      <c r="AN63" s="2" t="s">
        <v>478</v>
      </c>
    </row>
    <row r="64" spans="1:40">
      <c r="A64" s="2">
        <v>125</v>
      </c>
      <c r="B64" s="2">
        <v>5</v>
      </c>
      <c r="C64" s="2" t="s">
        <v>40</v>
      </c>
      <c r="D64" s="2" t="s">
        <v>40</v>
      </c>
      <c r="E64" s="2" t="s">
        <v>131</v>
      </c>
      <c r="F64" s="2">
        <v>501949482</v>
      </c>
      <c r="G64" s="2" t="s">
        <v>42</v>
      </c>
      <c r="H64" s="2" t="s">
        <v>43</v>
      </c>
      <c r="I64" s="2" t="s">
        <v>479</v>
      </c>
      <c r="J64" s="2">
        <v>50887198</v>
      </c>
      <c r="K64" s="2"/>
      <c r="L64" s="2">
        <v>152407250860</v>
      </c>
      <c r="M64" s="2" t="s">
        <v>45</v>
      </c>
      <c r="N64" s="2" t="s">
        <v>480</v>
      </c>
      <c r="O64" s="3">
        <v>43859.427106481482</v>
      </c>
      <c r="P64" s="3">
        <v>43859.480775462966</v>
      </c>
      <c r="Q64" s="2" t="s">
        <v>481</v>
      </c>
      <c r="R64" s="2" t="s">
        <v>482</v>
      </c>
      <c r="S64" s="2">
        <f>62-81357839269</f>
        <v>-81357839207</v>
      </c>
      <c r="T64" s="2" t="s">
        <v>483</v>
      </c>
      <c r="U64" s="2" t="s">
        <v>484</v>
      </c>
      <c r="V64" s="4">
        <v>1127724301000000</v>
      </c>
      <c r="W64" s="4">
        <v>-724983253923438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 t="s">
        <v>124</v>
      </c>
      <c r="AI64" s="2" t="s">
        <v>485</v>
      </c>
      <c r="AJ64" s="2" t="s">
        <v>132</v>
      </c>
      <c r="AK64" s="3">
        <v>43859.47755787037</v>
      </c>
      <c r="AL64" s="2" t="s">
        <v>486</v>
      </c>
      <c r="AM64" s="2"/>
      <c r="AN64" s="2" t="s">
        <v>88</v>
      </c>
    </row>
    <row r="65" spans="1:40">
      <c r="A65" s="2">
        <v>126</v>
      </c>
      <c r="B65" s="2">
        <v>5</v>
      </c>
      <c r="C65" s="2" t="s">
        <v>40</v>
      </c>
      <c r="D65" s="2" t="s">
        <v>122</v>
      </c>
      <c r="E65" s="2" t="s">
        <v>134</v>
      </c>
      <c r="F65" s="2">
        <v>501950003</v>
      </c>
      <c r="G65" s="2" t="s">
        <v>42</v>
      </c>
      <c r="H65" s="2" t="s">
        <v>43</v>
      </c>
      <c r="I65" s="2" t="s">
        <v>487</v>
      </c>
      <c r="J65" s="2">
        <v>50394658</v>
      </c>
      <c r="K65" s="2">
        <v>3199115099</v>
      </c>
      <c r="L65" s="2">
        <v>152451900296</v>
      </c>
      <c r="M65" s="2" t="s">
        <v>45</v>
      </c>
      <c r="N65" s="2" t="s">
        <v>488</v>
      </c>
      <c r="O65" s="3">
        <v>43859.437083333331</v>
      </c>
      <c r="P65" s="3">
        <v>43859.589097222219</v>
      </c>
      <c r="Q65" s="2" t="s">
        <v>489</v>
      </c>
      <c r="R65" s="2" t="s">
        <v>490</v>
      </c>
      <c r="S65" s="2">
        <f>62-81515250487</f>
        <v>-81515250425</v>
      </c>
      <c r="T65" s="2" t="s">
        <v>491</v>
      </c>
      <c r="U65" s="2" t="s">
        <v>492</v>
      </c>
      <c r="V65" s="4">
        <v>1125008137012350</v>
      </c>
      <c r="W65" s="4">
        <v>-695413242032306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 t="s">
        <v>124</v>
      </c>
      <c r="AI65" s="2" t="s">
        <v>493</v>
      </c>
      <c r="AJ65" s="2" t="s">
        <v>90</v>
      </c>
      <c r="AK65" s="3">
        <v>43861.466620370367</v>
      </c>
      <c r="AL65" s="2" t="s">
        <v>494</v>
      </c>
      <c r="AM65" s="2"/>
      <c r="AN65" s="2" t="s">
        <v>101</v>
      </c>
    </row>
    <row r="66" spans="1:40">
      <c r="A66" s="2">
        <v>127</v>
      </c>
      <c r="B66" s="2">
        <v>5</v>
      </c>
      <c r="C66" s="2" t="s">
        <v>40</v>
      </c>
      <c r="D66" s="2" t="s">
        <v>122</v>
      </c>
      <c r="E66" s="2" t="s">
        <v>134</v>
      </c>
      <c r="F66" s="2">
        <v>501951412</v>
      </c>
      <c r="G66" s="2" t="s">
        <v>42</v>
      </c>
      <c r="H66" s="2" t="s">
        <v>43</v>
      </c>
      <c r="I66" s="2" t="s">
        <v>487</v>
      </c>
      <c r="J66" s="2">
        <v>50958415</v>
      </c>
      <c r="K66" s="2">
        <v>3199115211</v>
      </c>
      <c r="L66" s="2">
        <v>152451900156</v>
      </c>
      <c r="M66" s="2" t="s">
        <v>45</v>
      </c>
      <c r="N66" s="2" t="s">
        <v>495</v>
      </c>
      <c r="O66" s="3">
        <v>43859.463923611111</v>
      </c>
      <c r="P66" s="3">
        <v>43859.593263888892</v>
      </c>
      <c r="Q66" s="2" t="s">
        <v>496</v>
      </c>
      <c r="R66" s="2" t="s">
        <v>497</v>
      </c>
      <c r="S66" s="2">
        <f>62-81330434962</f>
        <v>-81330434900</v>
      </c>
      <c r="T66" s="2" t="s">
        <v>498</v>
      </c>
      <c r="U66" s="2" t="s">
        <v>499</v>
      </c>
      <c r="V66" s="4">
        <v>1125008802770530</v>
      </c>
      <c r="W66" s="4">
        <v>-695419592878524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 t="s">
        <v>128</v>
      </c>
      <c r="AI66" s="5">
        <v>43859</v>
      </c>
      <c r="AJ66" s="2" t="s">
        <v>237</v>
      </c>
      <c r="AK66" s="3">
        <v>43859.8122337963</v>
      </c>
      <c r="AL66" s="2" t="s">
        <v>494</v>
      </c>
      <c r="AM66" s="2"/>
      <c r="AN66" s="2" t="s">
        <v>101</v>
      </c>
    </row>
    <row r="67" spans="1:40">
      <c r="A67" s="2">
        <v>130</v>
      </c>
      <c r="B67" s="2">
        <v>5</v>
      </c>
      <c r="C67" s="2" t="s">
        <v>40</v>
      </c>
      <c r="D67" s="2" t="s">
        <v>143</v>
      </c>
      <c r="E67" s="2" t="s">
        <v>418</v>
      </c>
      <c r="F67" s="2">
        <v>501955176</v>
      </c>
      <c r="G67" s="2" t="s">
        <v>42</v>
      </c>
      <c r="H67" s="2" t="s">
        <v>43</v>
      </c>
      <c r="I67" s="2" t="s">
        <v>500</v>
      </c>
      <c r="J67" s="2">
        <v>50960770</v>
      </c>
      <c r="K67" s="2">
        <v>322316460</v>
      </c>
      <c r="L67" s="2">
        <v>152433204275</v>
      </c>
      <c r="M67" s="2" t="s">
        <v>45</v>
      </c>
      <c r="N67" s="2" t="s">
        <v>501</v>
      </c>
      <c r="O67" s="3">
        <v>43859.558240740742</v>
      </c>
      <c r="P67" s="3">
        <v>43859.820347222223</v>
      </c>
      <c r="Q67" s="2" t="s">
        <v>502</v>
      </c>
      <c r="R67" s="2" t="s">
        <v>503</v>
      </c>
      <c r="S67" s="2">
        <f>62-85707734899</f>
        <v>-85707734837</v>
      </c>
      <c r="T67" s="2" t="s">
        <v>504</v>
      </c>
      <c r="U67" s="2" t="s">
        <v>505</v>
      </c>
      <c r="V67" s="4">
        <v>1124564128134910</v>
      </c>
      <c r="W67" s="4">
        <v>-710685417127157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 t="s">
        <v>51</v>
      </c>
      <c r="AI67" s="2" t="s">
        <v>506</v>
      </c>
      <c r="AJ67" s="2" t="s">
        <v>145</v>
      </c>
      <c r="AK67" s="3">
        <v>43861.331666666665</v>
      </c>
      <c r="AL67" s="2" t="s">
        <v>278</v>
      </c>
      <c r="AM67" s="2"/>
      <c r="AN67" s="2" t="s">
        <v>101</v>
      </c>
    </row>
    <row r="68" spans="1:40">
      <c r="A68" s="2">
        <v>131</v>
      </c>
      <c r="B68" s="2">
        <v>5</v>
      </c>
      <c r="C68" s="2" t="s">
        <v>40</v>
      </c>
      <c r="D68" s="2" t="s">
        <v>40</v>
      </c>
      <c r="E68" s="2" t="s">
        <v>507</v>
      </c>
      <c r="F68" s="2">
        <v>501955622</v>
      </c>
      <c r="G68" s="2" t="s">
        <v>42</v>
      </c>
      <c r="H68" s="2" t="s">
        <v>43</v>
      </c>
      <c r="I68" s="2" t="s">
        <v>508</v>
      </c>
      <c r="J68" s="2">
        <v>50960794</v>
      </c>
      <c r="K68" s="2">
        <v>3199052333</v>
      </c>
      <c r="L68" s="2">
        <v>152417203853</v>
      </c>
      <c r="M68" s="2" t="s">
        <v>45</v>
      </c>
      <c r="N68" s="2" t="s">
        <v>509</v>
      </c>
      <c r="O68" s="3">
        <v>43859.567256944443</v>
      </c>
      <c r="P68" s="3">
        <v>43859.657187500001</v>
      </c>
      <c r="Q68" s="2" t="s">
        <v>510</v>
      </c>
      <c r="R68" s="2" t="s">
        <v>511</v>
      </c>
      <c r="S68" s="2">
        <f>62-82257418740</f>
        <v>-82257418678</v>
      </c>
      <c r="T68" s="2" t="s">
        <v>512</v>
      </c>
      <c r="U68" s="2" t="s">
        <v>513</v>
      </c>
      <c r="V68" s="4">
        <v>1126399509573280</v>
      </c>
      <c r="W68" s="4">
        <v>-733951602379621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 t="s">
        <v>124</v>
      </c>
      <c r="AI68" s="2" t="s">
        <v>514</v>
      </c>
      <c r="AJ68" s="2" t="s">
        <v>515</v>
      </c>
      <c r="AK68" s="3">
        <v>43859.661620370367</v>
      </c>
      <c r="AL68" s="2" t="s">
        <v>176</v>
      </c>
      <c r="AM68" s="2"/>
      <c r="AN68" s="2" t="s">
        <v>101</v>
      </c>
    </row>
    <row r="69" spans="1:40">
      <c r="A69" s="2">
        <v>133</v>
      </c>
      <c r="B69" s="2">
        <v>5</v>
      </c>
      <c r="C69" s="2" t="s">
        <v>40</v>
      </c>
      <c r="D69" s="2" t="s">
        <v>40</v>
      </c>
      <c r="E69" s="2" t="s">
        <v>91</v>
      </c>
      <c r="F69" s="2">
        <v>501957003</v>
      </c>
      <c r="G69" s="2" t="s">
        <v>42</v>
      </c>
      <c r="H69" s="2" t="s">
        <v>43</v>
      </c>
      <c r="I69" s="2" t="s">
        <v>410</v>
      </c>
      <c r="J69" s="2">
        <v>50937777</v>
      </c>
      <c r="K69" s="2">
        <v>317456776</v>
      </c>
      <c r="L69" s="2">
        <v>152412231757</v>
      </c>
      <c r="M69" s="2" t="s">
        <v>45</v>
      </c>
      <c r="N69" s="2" t="s">
        <v>516</v>
      </c>
      <c r="O69" s="3">
        <v>43859.590752314813</v>
      </c>
      <c r="P69" s="3">
        <v>43859.641226851854</v>
      </c>
      <c r="Q69" s="2" t="s">
        <v>517</v>
      </c>
      <c r="R69" s="2" t="s">
        <v>413</v>
      </c>
      <c r="S69" s="2">
        <f>62-82131694382</f>
        <v>-82131694320</v>
      </c>
      <c r="T69" s="2" t="s">
        <v>518</v>
      </c>
      <c r="U69" s="2" t="s">
        <v>415</v>
      </c>
      <c r="V69" s="4">
        <v>1126066287481510</v>
      </c>
      <c r="W69" s="4">
        <v>-723292751731473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 t="s">
        <v>124</v>
      </c>
      <c r="AI69" s="2" t="s">
        <v>519</v>
      </c>
      <c r="AJ69" s="2" t="s">
        <v>99</v>
      </c>
      <c r="AK69" s="3">
        <v>43860.324895833335</v>
      </c>
      <c r="AL69" s="2" t="s">
        <v>100</v>
      </c>
      <c r="AM69" s="2"/>
      <c r="AN69" s="2" t="s">
        <v>101</v>
      </c>
    </row>
    <row r="70" spans="1:40">
      <c r="A70" s="2">
        <v>134</v>
      </c>
      <c r="B70" s="2">
        <v>5</v>
      </c>
      <c r="C70" s="2" t="s">
        <v>40</v>
      </c>
      <c r="D70" s="2" t="s">
        <v>40</v>
      </c>
      <c r="E70" s="2" t="s">
        <v>131</v>
      </c>
      <c r="F70" s="2">
        <v>501958181</v>
      </c>
      <c r="G70" s="2" t="s">
        <v>42</v>
      </c>
      <c r="H70" s="2" t="s">
        <v>43</v>
      </c>
      <c r="I70" s="2" t="s">
        <v>520</v>
      </c>
      <c r="J70" s="2">
        <v>50962111</v>
      </c>
      <c r="K70" s="2"/>
      <c r="L70" s="2">
        <v>152407253603</v>
      </c>
      <c r="M70" s="2" t="s">
        <v>45</v>
      </c>
      <c r="N70" s="2" t="s">
        <v>521</v>
      </c>
      <c r="O70" s="3">
        <v>43859.610717592594</v>
      </c>
      <c r="P70" s="3">
        <v>43859.65828703704</v>
      </c>
      <c r="Q70" s="2" t="s">
        <v>522</v>
      </c>
      <c r="R70" s="2" t="s">
        <v>523</v>
      </c>
      <c r="S70" s="2">
        <f>62-87750158885</f>
        <v>-87750158823</v>
      </c>
      <c r="T70" s="2" t="s">
        <v>524</v>
      </c>
      <c r="U70" s="2" t="s">
        <v>525</v>
      </c>
      <c r="V70" s="4">
        <v>1127839248230320</v>
      </c>
      <c r="W70" s="4">
        <v>-723489076295321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 t="s">
        <v>124</v>
      </c>
      <c r="AI70" s="2" t="s">
        <v>526</v>
      </c>
      <c r="AJ70" s="2" t="s">
        <v>132</v>
      </c>
      <c r="AK70" s="3">
        <v>43859.754120370373</v>
      </c>
      <c r="AL70" s="2" t="s">
        <v>527</v>
      </c>
      <c r="AM70" s="2"/>
      <c r="AN70" s="2" t="s">
        <v>88</v>
      </c>
    </row>
    <row r="71" spans="1:40">
      <c r="A71" s="2">
        <v>135</v>
      </c>
      <c r="B71" s="2">
        <v>5</v>
      </c>
      <c r="C71" s="2" t="s">
        <v>40</v>
      </c>
      <c r="D71" s="2" t="s">
        <v>40</v>
      </c>
      <c r="E71" s="2" t="s">
        <v>102</v>
      </c>
      <c r="F71" s="2">
        <v>501958315</v>
      </c>
      <c r="G71" s="2" t="s">
        <v>42</v>
      </c>
      <c r="H71" s="2" t="s">
        <v>43</v>
      </c>
      <c r="I71" s="2" t="s">
        <v>528</v>
      </c>
      <c r="J71" s="2">
        <v>50962145</v>
      </c>
      <c r="K71" s="2">
        <v>3137397132</v>
      </c>
      <c r="L71" s="2">
        <v>152404270580</v>
      </c>
      <c r="M71" s="2" t="s">
        <v>45</v>
      </c>
      <c r="N71" s="2" t="s">
        <v>529</v>
      </c>
      <c r="O71" s="3">
        <v>43859.614004629628</v>
      </c>
      <c r="P71" s="3">
        <v>43860.410092592596</v>
      </c>
      <c r="Q71" s="2" t="s">
        <v>530</v>
      </c>
      <c r="R71" s="2" t="s">
        <v>531</v>
      </c>
      <c r="S71" s="2">
        <f>62-81553980999</f>
        <v>-81553980937</v>
      </c>
      <c r="T71" s="2" t="s">
        <v>532</v>
      </c>
      <c r="U71" s="2" t="s">
        <v>533</v>
      </c>
      <c r="V71" s="4">
        <v>1127593776583670</v>
      </c>
      <c r="W71" s="4">
        <v>-722956601393935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 t="s">
        <v>128</v>
      </c>
      <c r="AI71" s="5">
        <v>43859</v>
      </c>
      <c r="AJ71" s="2" t="s">
        <v>476</v>
      </c>
      <c r="AK71" s="3">
        <v>43860.860706018517</v>
      </c>
      <c r="AL71" s="2" t="s">
        <v>534</v>
      </c>
      <c r="AM71" s="2"/>
      <c r="AN71" s="2" t="s">
        <v>88</v>
      </c>
    </row>
    <row r="72" spans="1:40">
      <c r="A72" s="2">
        <v>138</v>
      </c>
      <c r="B72" s="2">
        <v>5</v>
      </c>
      <c r="C72" s="2" t="s">
        <v>40</v>
      </c>
      <c r="D72" s="2" t="s">
        <v>40</v>
      </c>
      <c r="E72" s="2" t="s">
        <v>131</v>
      </c>
      <c r="F72" s="2">
        <v>501962819</v>
      </c>
      <c r="G72" s="2" t="s">
        <v>42</v>
      </c>
      <c r="H72" s="2" t="s">
        <v>56</v>
      </c>
      <c r="I72" s="2" t="s">
        <v>541</v>
      </c>
      <c r="J72" s="2">
        <v>50963711</v>
      </c>
      <c r="K72" s="2"/>
      <c r="L72" s="2">
        <v>152407250775</v>
      </c>
      <c r="M72" s="2" t="s">
        <v>45</v>
      </c>
      <c r="N72" s="2" t="s">
        <v>542</v>
      </c>
      <c r="O72" s="3">
        <v>43859.684293981481</v>
      </c>
      <c r="P72" s="3">
        <v>43859.757175925923</v>
      </c>
      <c r="Q72" s="2" t="s">
        <v>543</v>
      </c>
      <c r="R72" s="2" t="s">
        <v>544</v>
      </c>
      <c r="S72" s="2">
        <f>62-81312288800</f>
        <v>-81312288738</v>
      </c>
      <c r="T72" s="2" t="s">
        <v>545</v>
      </c>
      <c r="U72" s="2" t="s">
        <v>546</v>
      </c>
      <c r="V72" s="4">
        <v>1127828872203820</v>
      </c>
      <c r="W72" s="4">
        <v>-72425017218393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 t="s">
        <v>51</v>
      </c>
      <c r="AI72" s="2" t="s">
        <v>547</v>
      </c>
      <c r="AJ72" s="2" t="s">
        <v>132</v>
      </c>
      <c r="AK72" s="3">
        <v>43860.63585648148</v>
      </c>
      <c r="AL72" s="2" t="s">
        <v>548</v>
      </c>
      <c r="AM72" s="2"/>
      <c r="AN72" s="2" t="s">
        <v>101</v>
      </c>
    </row>
    <row r="73" spans="1:40">
      <c r="A73" s="2">
        <v>140</v>
      </c>
      <c r="B73" s="2">
        <v>5</v>
      </c>
      <c r="C73" s="2" t="s">
        <v>40</v>
      </c>
      <c r="D73" s="2" t="s">
        <v>40</v>
      </c>
      <c r="E73" s="2" t="s">
        <v>91</v>
      </c>
      <c r="F73" s="2">
        <v>501967031</v>
      </c>
      <c r="G73" s="2" t="s">
        <v>42</v>
      </c>
      <c r="H73" s="2" t="s">
        <v>43</v>
      </c>
      <c r="I73" s="2" t="s">
        <v>410</v>
      </c>
      <c r="J73" s="2">
        <v>50937777</v>
      </c>
      <c r="K73" s="2">
        <v>317449398</v>
      </c>
      <c r="L73" s="2">
        <v>152412234329</v>
      </c>
      <c r="M73" s="2" t="s">
        <v>45</v>
      </c>
      <c r="N73" s="2" t="s">
        <v>555</v>
      </c>
      <c r="O73" s="3">
        <v>43860.344097222223</v>
      </c>
      <c r="P73" s="3">
        <v>43860.406574074077</v>
      </c>
      <c r="Q73" s="2" t="s">
        <v>556</v>
      </c>
      <c r="R73" s="2" t="s">
        <v>413</v>
      </c>
      <c r="S73" s="2">
        <f>62-82131694382</f>
        <v>-82131694320</v>
      </c>
      <c r="T73" s="2" t="s">
        <v>518</v>
      </c>
      <c r="U73" s="2" t="s">
        <v>415</v>
      </c>
      <c r="V73" s="4">
        <v>1126063163219430</v>
      </c>
      <c r="W73" s="4">
        <v>-723228715734625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 t="s">
        <v>124</v>
      </c>
      <c r="AI73" s="2" t="s">
        <v>519</v>
      </c>
      <c r="AJ73" s="2" t="s">
        <v>99</v>
      </c>
      <c r="AK73" s="3">
        <v>43860.404641203706</v>
      </c>
      <c r="AL73" s="2" t="s">
        <v>100</v>
      </c>
      <c r="AM73" s="2"/>
      <c r="AN73" s="2" t="s">
        <v>101</v>
      </c>
    </row>
    <row r="74" spans="1:40">
      <c r="A74" s="2">
        <v>149</v>
      </c>
      <c r="B74" s="2">
        <v>5</v>
      </c>
      <c r="C74" s="2" t="s">
        <v>40</v>
      </c>
      <c r="D74" s="2" t="s">
        <v>122</v>
      </c>
      <c r="E74" s="2" t="s">
        <v>133</v>
      </c>
      <c r="F74" s="2">
        <v>501971704</v>
      </c>
      <c r="G74" s="2" t="s">
        <v>42</v>
      </c>
      <c r="H74" s="2" t="s">
        <v>77</v>
      </c>
      <c r="I74" s="2" t="s">
        <v>557</v>
      </c>
      <c r="J74" s="2">
        <v>50968354</v>
      </c>
      <c r="K74" s="2">
        <v>3136321449</v>
      </c>
      <c r="L74" s="2">
        <v>152443903779</v>
      </c>
      <c r="M74" s="2" t="s">
        <v>45</v>
      </c>
      <c r="N74" s="2" t="s">
        <v>558</v>
      </c>
      <c r="O74" s="3">
        <v>43860.443715277775</v>
      </c>
      <c r="P74" s="3">
        <v>43860.600960648146</v>
      </c>
      <c r="Q74" s="2" t="s">
        <v>559</v>
      </c>
      <c r="R74" s="2" t="s">
        <v>560</v>
      </c>
      <c r="S74" s="2">
        <f>62-87758411972</f>
        <v>-87758411910</v>
      </c>
      <c r="T74" s="2" t="s">
        <v>561</v>
      </c>
      <c r="U74" s="2" t="s">
        <v>562</v>
      </c>
      <c r="V74" s="4">
        <v>1123617728426160</v>
      </c>
      <c r="W74" s="4">
        <v>-734043309576966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 t="s">
        <v>124</v>
      </c>
      <c r="AI74" s="2" t="s">
        <v>563</v>
      </c>
      <c r="AJ74" s="2" t="s">
        <v>90</v>
      </c>
      <c r="AK74" s="3">
        <v>43861.393854166665</v>
      </c>
      <c r="AL74" s="2" t="s">
        <v>564</v>
      </c>
      <c r="AM74" s="2"/>
      <c r="AN74" s="2" t="s">
        <v>101</v>
      </c>
    </row>
    <row r="75" spans="1:40">
      <c r="A75" s="2">
        <v>151</v>
      </c>
      <c r="B75" s="2">
        <v>5</v>
      </c>
      <c r="C75" s="2" t="s">
        <v>40</v>
      </c>
      <c r="D75" s="2" t="s">
        <v>122</v>
      </c>
      <c r="E75" s="2" t="s">
        <v>129</v>
      </c>
      <c r="F75" s="2">
        <v>501977307</v>
      </c>
      <c r="G75" s="2" t="s">
        <v>42</v>
      </c>
      <c r="H75" s="2" t="s">
        <v>77</v>
      </c>
      <c r="I75" s="2" t="s">
        <v>565</v>
      </c>
      <c r="J75" s="2">
        <v>50972289</v>
      </c>
      <c r="K75" s="2">
        <v>3199008277</v>
      </c>
      <c r="L75" s="2">
        <v>152446213751</v>
      </c>
      <c r="M75" s="2" t="s">
        <v>45</v>
      </c>
      <c r="N75" s="2" t="s">
        <v>566</v>
      </c>
      <c r="O75" s="3">
        <v>43860.589097222219</v>
      </c>
      <c r="P75" s="3">
        <v>43860.677361111113</v>
      </c>
      <c r="Q75" s="2" t="s">
        <v>567</v>
      </c>
      <c r="R75" s="2" t="s">
        <v>568</v>
      </c>
      <c r="S75" s="2">
        <f>62-85735588107</f>
        <v>-85735588045</v>
      </c>
      <c r="T75" s="2" t="s">
        <v>569</v>
      </c>
      <c r="U75" s="2" t="s">
        <v>570</v>
      </c>
      <c r="V75" s="4">
        <v>1125873348002520</v>
      </c>
      <c r="W75" s="4">
        <v>-722459856593408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 t="s">
        <v>84</v>
      </c>
      <c r="AI75" s="2" t="s">
        <v>571</v>
      </c>
      <c r="AJ75" s="2" t="s">
        <v>90</v>
      </c>
      <c r="AK75" s="3">
        <v>43860.681446759256</v>
      </c>
      <c r="AL75" s="2" t="s">
        <v>572</v>
      </c>
      <c r="AM75" s="2"/>
      <c r="AN75" s="2" t="s">
        <v>101</v>
      </c>
    </row>
    <row r="76" spans="1:40">
      <c r="A76" s="2">
        <v>156</v>
      </c>
      <c r="B76" s="2">
        <v>5</v>
      </c>
      <c r="C76" s="2" t="s">
        <v>40</v>
      </c>
      <c r="D76" s="2" t="s">
        <v>122</v>
      </c>
      <c r="E76" s="2" t="s">
        <v>134</v>
      </c>
      <c r="F76" s="2">
        <v>501983034</v>
      </c>
      <c r="G76" s="2" t="s">
        <v>42</v>
      </c>
      <c r="H76" s="2" t="s">
        <v>56</v>
      </c>
      <c r="I76" s="2" t="s">
        <v>587</v>
      </c>
      <c r="J76" s="2">
        <v>50975077</v>
      </c>
      <c r="K76" s="2">
        <v>3199115002</v>
      </c>
      <c r="L76" s="2"/>
      <c r="M76" s="2" t="s">
        <v>45</v>
      </c>
      <c r="N76" s="2" t="s">
        <v>588</v>
      </c>
      <c r="O76" s="3">
        <v>43860.686585648145</v>
      </c>
      <c r="P76" s="3">
        <v>43860.747430555559</v>
      </c>
      <c r="Q76" s="2" t="s">
        <v>589</v>
      </c>
      <c r="R76" s="2" t="s">
        <v>590</v>
      </c>
      <c r="S76" s="2">
        <f>62-8121609119</f>
        <v>-8121609057</v>
      </c>
      <c r="T76" s="2" t="s">
        <v>591</v>
      </c>
      <c r="U76" s="2" t="s">
        <v>592</v>
      </c>
      <c r="V76" s="4">
        <v>1125754346203670</v>
      </c>
      <c r="W76" s="4">
        <v>-706803087758060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 t="s">
        <v>124</v>
      </c>
      <c r="AI76" s="2" t="s">
        <v>593</v>
      </c>
      <c r="AJ76" s="2" t="s">
        <v>90</v>
      </c>
      <c r="AK76" s="3">
        <v>43861.466944444444</v>
      </c>
      <c r="AL76" s="2" t="s">
        <v>594</v>
      </c>
      <c r="AM76" s="2"/>
      <c r="AN76" s="2" t="s">
        <v>101</v>
      </c>
    </row>
    <row r="77" spans="1:40">
      <c r="A77" s="2">
        <v>161</v>
      </c>
      <c r="B77" s="2">
        <v>5</v>
      </c>
      <c r="C77" s="2" t="s">
        <v>40</v>
      </c>
      <c r="D77" s="2" t="s">
        <v>40</v>
      </c>
      <c r="E77" s="2" t="s">
        <v>135</v>
      </c>
      <c r="F77" s="2">
        <v>501987107</v>
      </c>
      <c r="G77" s="2" t="s">
        <v>42</v>
      </c>
      <c r="H77" s="2" t="s">
        <v>56</v>
      </c>
      <c r="I77" s="2" t="s">
        <v>601</v>
      </c>
      <c r="J77" s="2">
        <v>50977784</v>
      </c>
      <c r="K77" s="2"/>
      <c r="L77" s="2">
        <v>152418218734</v>
      </c>
      <c r="M77" s="2" t="s">
        <v>45</v>
      </c>
      <c r="N77" s="2" t="s">
        <v>602</v>
      </c>
      <c r="O77" s="3">
        <v>43861.332592592589</v>
      </c>
      <c r="P77" s="3">
        <v>43861.483611111114</v>
      </c>
      <c r="Q77" s="2" t="s">
        <v>603</v>
      </c>
      <c r="R77" s="2" t="s">
        <v>604</v>
      </c>
      <c r="S77" s="2">
        <f>62-8123523211</f>
        <v>-8123523149</v>
      </c>
      <c r="T77" s="2" t="s">
        <v>605</v>
      </c>
      <c r="U77" s="2" t="s">
        <v>606</v>
      </c>
      <c r="V77" s="4">
        <v>1126830178499220</v>
      </c>
      <c r="W77" s="4">
        <v>-723137940354182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 t="s">
        <v>120</v>
      </c>
      <c r="AI77" s="2" t="s">
        <v>607</v>
      </c>
      <c r="AJ77" s="2" t="s">
        <v>154</v>
      </c>
      <c r="AK77" s="3">
        <v>43862.401076388887</v>
      </c>
      <c r="AL77" s="2" t="s">
        <v>608</v>
      </c>
      <c r="AM77" s="2"/>
      <c r="AN77" s="2" t="s">
        <v>88</v>
      </c>
    </row>
    <row r="78" spans="1:40">
      <c r="A78" s="2">
        <v>162</v>
      </c>
      <c r="B78" s="2">
        <v>5</v>
      </c>
      <c r="C78" s="2" t="s">
        <v>40</v>
      </c>
      <c r="D78" s="2" t="s">
        <v>40</v>
      </c>
      <c r="E78" s="2" t="s">
        <v>76</v>
      </c>
      <c r="F78" s="2">
        <v>501987215</v>
      </c>
      <c r="G78" s="2" t="s">
        <v>42</v>
      </c>
      <c r="H78" s="2" t="s">
        <v>56</v>
      </c>
      <c r="I78" s="2" t="s">
        <v>609</v>
      </c>
      <c r="J78" s="2">
        <v>50957487</v>
      </c>
      <c r="K78" s="2"/>
      <c r="L78" s="2">
        <v>152409250558</v>
      </c>
      <c r="M78" s="2" t="s">
        <v>45</v>
      </c>
      <c r="N78" s="2" t="s">
        <v>610</v>
      </c>
      <c r="O78" s="3">
        <v>43861.340370370373</v>
      </c>
      <c r="P78" s="3">
        <v>43861.391215277778</v>
      </c>
      <c r="Q78" s="2" t="s">
        <v>611</v>
      </c>
      <c r="R78" s="2" t="s">
        <v>612</v>
      </c>
      <c r="S78" s="2">
        <f>62-81223498494</f>
        <v>-81223498432</v>
      </c>
      <c r="T78" s="2" t="s">
        <v>613</v>
      </c>
      <c r="U78" s="2" t="s">
        <v>614</v>
      </c>
      <c r="V78" s="4">
        <v>1126923306165670</v>
      </c>
      <c r="W78" s="4">
        <v>-727814266970097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 t="s">
        <v>128</v>
      </c>
      <c r="AI78" s="5">
        <v>43861</v>
      </c>
      <c r="AJ78" s="2" t="s">
        <v>476</v>
      </c>
      <c r="AK78" s="3">
        <v>43861.790949074071</v>
      </c>
      <c r="AL78" s="2" t="s">
        <v>608</v>
      </c>
      <c r="AM78" s="2"/>
      <c r="AN78" s="2" t="s">
        <v>88</v>
      </c>
    </row>
    <row r="79" spans="1:40">
      <c r="A79" s="2">
        <v>166</v>
      </c>
      <c r="B79" s="2">
        <v>5</v>
      </c>
      <c r="C79" s="2" t="s">
        <v>40</v>
      </c>
      <c r="D79" s="2" t="s">
        <v>122</v>
      </c>
      <c r="E79" s="2" t="s">
        <v>129</v>
      </c>
      <c r="F79" s="2">
        <v>501987443</v>
      </c>
      <c r="G79" s="2" t="s">
        <v>42</v>
      </c>
      <c r="H79" s="2" t="s">
        <v>77</v>
      </c>
      <c r="I79" s="2" t="s">
        <v>565</v>
      </c>
      <c r="J79" s="2">
        <v>50972289</v>
      </c>
      <c r="K79" s="2">
        <v>3179971898</v>
      </c>
      <c r="L79" s="2">
        <v>152446213385</v>
      </c>
      <c r="M79" s="2" t="s">
        <v>45</v>
      </c>
      <c r="N79" s="2" t="s">
        <v>615</v>
      </c>
      <c r="O79" s="3">
        <v>43861.355833333335</v>
      </c>
      <c r="P79" s="3">
        <v>43861.39329861111</v>
      </c>
      <c r="Q79" s="2" t="s">
        <v>616</v>
      </c>
      <c r="R79" s="2" t="s">
        <v>568</v>
      </c>
      <c r="S79" s="2">
        <f>62-625735588107</f>
        <v>-625735588045</v>
      </c>
      <c r="T79" s="2" t="s">
        <v>617</v>
      </c>
      <c r="U79" s="2" t="s">
        <v>570</v>
      </c>
      <c r="V79" s="4">
        <v>1125875662036120</v>
      </c>
      <c r="W79" s="4">
        <v>-722443499256030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 t="s">
        <v>84</v>
      </c>
      <c r="AI79" s="2" t="s">
        <v>618</v>
      </c>
      <c r="AJ79" s="2" t="s">
        <v>90</v>
      </c>
      <c r="AK79" s="3">
        <v>43862.334456018521</v>
      </c>
      <c r="AL79" s="2" t="s">
        <v>572</v>
      </c>
      <c r="AM79" s="2"/>
      <c r="AN79" s="2" t="s">
        <v>101</v>
      </c>
    </row>
    <row r="80" spans="1:40">
      <c r="A80" s="2">
        <v>167</v>
      </c>
      <c r="B80" s="2">
        <v>5</v>
      </c>
      <c r="C80" s="2" t="s">
        <v>40</v>
      </c>
      <c r="D80" s="2" t="s">
        <v>40</v>
      </c>
      <c r="E80" s="2" t="s">
        <v>439</v>
      </c>
      <c r="F80" s="2">
        <v>501987972</v>
      </c>
      <c r="G80" s="2" t="s">
        <v>42</v>
      </c>
      <c r="H80" s="2" t="s">
        <v>43</v>
      </c>
      <c r="I80" s="2" t="s">
        <v>619</v>
      </c>
      <c r="J80" s="2">
        <v>50978425</v>
      </c>
      <c r="K80" s="2">
        <v>3199098178</v>
      </c>
      <c r="L80" s="2">
        <v>152401205248</v>
      </c>
      <c r="M80" s="2" t="s">
        <v>45</v>
      </c>
      <c r="N80" s="2" t="s">
        <v>620</v>
      </c>
      <c r="O80" s="3">
        <v>43861.396261574075</v>
      </c>
      <c r="P80" s="3">
        <v>43861.857245370367</v>
      </c>
      <c r="Q80" s="2" t="s">
        <v>621</v>
      </c>
      <c r="R80" s="2" t="s">
        <v>622</v>
      </c>
      <c r="S80" s="2">
        <f>62-82381015981</f>
        <v>-82381015919</v>
      </c>
      <c r="T80" s="2" t="s">
        <v>623</v>
      </c>
      <c r="U80" s="2" t="s">
        <v>624</v>
      </c>
      <c r="V80" s="4">
        <v>1127334295049100</v>
      </c>
      <c r="W80" s="4">
        <v>-723289173010143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 t="s">
        <v>128</v>
      </c>
      <c r="AI80" s="5">
        <v>43861</v>
      </c>
      <c r="AJ80" s="2" t="s">
        <v>476</v>
      </c>
      <c r="AK80" s="3">
        <v>43861.905150462961</v>
      </c>
      <c r="AL80" s="2" t="s">
        <v>625</v>
      </c>
      <c r="AM80" s="2"/>
      <c r="AN80" s="2" t="s">
        <v>88</v>
      </c>
    </row>
    <row r="81" spans="1:40">
      <c r="A81" s="2">
        <v>168</v>
      </c>
      <c r="B81" s="2">
        <v>5</v>
      </c>
      <c r="C81" s="2" t="s">
        <v>40</v>
      </c>
      <c r="D81" s="2" t="s">
        <v>122</v>
      </c>
      <c r="E81" s="2" t="s">
        <v>134</v>
      </c>
      <c r="F81" s="2">
        <v>501988169</v>
      </c>
      <c r="G81" s="2" t="s">
        <v>42</v>
      </c>
      <c r="H81" s="2" t="s">
        <v>56</v>
      </c>
      <c r="I81" s="2" t="s">
        <v>626</v>
      </c>
      <c r="J81" s="2">
        <v>50975077</v>
      </c>
      <c r="K81" s="2">
        <v>3199115631</v>
      </c>
      <c r="L81" s="2"/>
      <c r="M81" s="2" t="s">
        <v>45</v>
      </c>
      <c r="N81" s="2" t="s">
        <v>627</v>
      </c>
      <c r="O81" s="3">
        <v>43861.402557870373</v>
      </c>
      <c r="P81" s="3">
        <v>43861.444768518515</v>
      </c>
      <c r="Q81" s="2" t="s">
        <v>628</v>
      </c>
      <c r="R81" s="2" t="s">
        <v>629</v>
      </c>
      <c r="S81" s="2">
        <f>62-8121609119</f>
        <v>-8121609057</v>
      </c>
      <c r="T81" s="2" t="s">
        <v>591</v>
      </c>
      <c r="U81" s="2" t="s">
        <v>630</v>
      </c>
      <c r="V81" s="4">
        <v>1125753230419720</v>
      </c>
      <c r="W81" s="4">
        <v>-706832177542497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 t="s">
        <v>128</v>
      </c>
      <c r="AI81" s="5">
        <v>43861</v>
      </c>
      <c r="AJ81" s="2" t="s">
        <v>476</v>
      </c>
      <c r="AK81" s="3">
        <v>43861.791655092595</v>
      </c>
      <c r="AL81" s="2" t="s">
        <v>594</v>
      </c>
      <c r="AM81" s="2"/>
      <c r="AN81" s="2" t="s">
        <v>101</v>
      </c>
    </row>
    <row r="82" spans="1:40">
      <c r="A82" s="2">
        <v>169</v>
      </c>
      <c r="B82" s="2">
        <v>5</v>
      </c>
      <c r="C82" s="2" t="s">
        <v>40</v>
      </c>
      <c r="D82" s="2" t="s">
        <v>122</v>
      </c>
      <c r="E82" s="2" t="s">
        <v>130</v>
      </c>
      <c r="F82" s="2">
        <v>501988436</v>
      </c>
      <c r="G82" s="2" t="s">
        <v>42</v>
      </c>
      <c r="H82" s="2" t="s">
        <v>43</v>
      </c>
      <c r="I82" s="2" t="s">
        <v>631</v>
      </c>
      <c r="J82" s="2">
        <v>50978990</v>
      </c>
      <c r="K82" s="2">
        <v>3199101911</v>
      </c>
      <c r="L82" s="2">
        <v>152412205617</v>
      </c>
      <c r="M82" s="2" t="s">
        <v>45</v>
      </c>
      <c r="N82" s="2" t="s">
        <v>632</v>
      </c>
      <c r="O82" s="3">
        <v>43861.416643518518</v>
      </c>
      <c r="P82" s="3">
        <v>43861.555150462962</v>
      </c>
      <c r="Q82" s="2" t="s">
        <v>633</v>
      </c>
      <c r="R82" s="2" t="s">
        <v>634</v>
      </c>
      <c r="S82" s="2">
        <f>62-82335586683</f>
        <v>-82335586621</v>
      </c>
      <c r="T82" s="2" t="s">
        <v>635</v>
      </c>
      <c r="U82" s="2" t="s">
        <v>636</v>
      </c>
      <c r="V82" s="4">
        <v>1126155926363110</v>
      </c>
      <c r="W82" s="4">
        <v>-716285347790598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 t="s">
        <v>128</v>
      </c>
      <c r="AI82" s="5">
        <v>43861</v>
      </c>
      <c r="AJ82" s="2" t="s">
        <v>476</v>
      </c>
      <c r="AK82" s="3">
        <v>43861.791747685187</v>
      </c>
      <c r="AL82" s="2" t="s">
        <v>637</v>
      </c>
      <c r="AM82" s="2"/>
      <c r="AN82" s="2" t="s">
        <v>101</v>
      </c>
    </row>
    <row r="83" spans="1:40">
      <c r="A83" s="2">
        <v>177</v>
      </c>
      <c r="B83" s="2">
        <v>5</v>
      </c>
      <c r="C83" s="2" t="s">
        <v>40</v>
      </c>
      <c r="D83" s="2" t="s">
        <v>122</v>
      </c>
      <c r="E83" s="2" t="s">
        <v>130</v>
      </c>
      <c r="F83" s="2">
        <v>501997423</v>
      </c>
      <c r="G83" s="2" t="s">
        <v>42</v>
      </c>
      <c r="H83" s="2" t="s">
        <v>43</v>
      </c>
      <c r="I83" s="2" t="s">
        <v>649</v>
      </c>
      <c r="J83" s="2">
        <v>50983021</v>
      </c>
      <c r="K83" s="2">
        <v>3139922460</v>
      </c>
      <c r="L83" s="2">
        <v>152412200870</v>
      </c>
      <c r="M83" s="2" t="s">
        <v>45</v>
      </c>
      <c r="N83" s="2" t="s">
        <v>650</v>
      </c>
      <c r="O83" s="3">
        <v>43861.64398148148</v>
      </c>
      <c r="P83" s="3">
        <v>43861.72216435185</v>
      </c>
      <c r="Q83" s="2" t="s">
        <v>651</v>
      </c>
      <c r="R83" s="2" t="s">
        <v>652</v>
      </c>
      <c r="S83" s="2">
        <f>62-85733259030</f>
        <v>-85733258968</v>
      </c>
      <c r="T83" s="2" t="s">
        <v>653</v>
      </c>
      <c r="U83" s="2" t="s">
        <v>654</v>
      </c>
      <c r="V83" s="4">
        <v>1126222560808100</v>
      </c>
      <c r="W83" s="4">
        <v>-717908478566294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 t="s">
        <v>124</v>
      </c>
      <c r="AI83" s="2" t="s">
        <v>655</v>
      </c>
      <c r="AJ83" s="2" t="s">
        <v>90</v>
      </c>
      <c r="AK83" s="3">
        <v>43862.407800925925</v>
      </c>
      <c r="AL83" s="2" t="s">
        <v>176</v>
      </c>
      <c r="AM83" s="2"/>
      <c r="AN83" s="2" t="s">
        <v>101</v>
      </c>
    </row>
    <row r="84" spans="1:40">
      <c r="A84" s="2">
        <v>178</v>
      </c>
      <c r="B84" s="2">
        <v>5</v>
      </c>
      <c r="C84" s="2" t="s">
        <v>40</v>
      </c>
      <c r="D84" s="2" t="s">
        <v>40</v>
      </c>
      <c r="E84" s="2" t="s">
        <v>76</v>
      </c>
      <c r="F84" s="2">
        <v>501998081</v>
      </c>
      <c r="G84" s="2" t="s">
        <v>42</v>
      </c>
      <c r="H84" s="2" t="s">
        <v>77</v>
      </c>
      <c r="I84" s="2" t="s">
        <v>656</v>
      </c>
      <c r="J84" s="2">
        <v>16095001</v>
      </c>
      <c r="K84" s="2">
        <v>3199150158</v>
      </c>
      <c r="L84" s="2">
        <v>152409252299</v>
      </c>
      <c r="M84" s="2" t="s">
        <v>45</v>
      </c>
      <c r="N84" s="2" t="s">
        <v>657</v>
      </c>
      <c r="O84" s="3">
        <v>43861.652939814812</v>
      </c>
      <c r="P84" s="3">
        <v>43861.78638888889</v>
      </c>
      <c r="Q84" s="2" t="s">
        <v>658</v>
      </c>
      <c r="R84" s="2" t="s">
        <v>164</v>
      </c>
      <c r="S84" s="2">
        <f>62-8994945151</f>
        <v>-8994945089</v>
      </c>
      <c r="T84" s="2" t="s">
        <v>659</v>
      </c>
      <c r="U84" s="2" t="s">
        <v>660</v>
      </c>
      <c r="V84" s="4">
        <v>1126758258883600</v>
      </c>
      <c r="W84" s="4">
        <v>-728927701620932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 t="s">
        <v>128</v>
      </c>
      <c r="AI84" s="2" t="s">
        <v>661</v>
      </c>
      <c r="AJ84" s="2" t="s">
        <v>476</v>
      </c>
      <c r="AK84" s="3">
        <v>43861.905231481483</v>
      </c>
      <c r="AL84" s="2" t="s">
        <v>662</v>
      </c>
      <c r="AM84" s="2"/>
      <c r="AN84" s="2" t="s">
        <v>55</v>
      </c>
    </row>
    <row r="85" spans="1:40">
      <c r="A85" s="2">
        <v>180</v>
      </c>
      <c r="B85" s="2">
        <v>5</v>
      </c>
      <c r="C85" s="2" t="s">
        <v>40</v>
      </c>
      <c r="D85" s="2" t="s">
        <v>40</v>
      </c>
      <c r="E85" s="2" t="s">
        <v>76</v>
      </c>
      <c r="F85" s="2">
        <v>501998430</v>
      </c>
      <c r="G85" s="2" t="s">
        <v>42</v>
      </c>
      <c r="H85" s="2" t="s">
        <v>56</v>
      </c>
      <c r="I85" s="2" t="s">
        <v>656</v>
      </c>
      <c r="J85" s="2">
        <v>16095001</v>
      </c>
      <c r="K85" s="2">
        <v>3199150969</v>
      </c>
      <c r="L85" s="2"/>
      <c r="M85" s="2" t="s">
        <v>45</v>
      </c>
      <c r="N85" s="2" t="s">
        <v>663</v>
      </c>
      <c r="O85" s="3">
        <v>43861.656574074077</v>
      </c>
      <c r="P85" s="3">
        <v>43861.707245370373</v>
      </c>
      <c r="Q85" s="2" t="s">
        <v>664</v>
      </c>
      <c r="R85" s="2" t="s">
        <v>164</v>
      </c>
      <c r="S85" s="2">
        <f>62-8994945151</f>
        <v>-8994945089</v>
      </c>
      <c r="T85" s="2" t="s">
        <v>659</v>
      </c>
      <c r="U85" s="2" t="s">
        <v>665</v>
      </c>
      <c r="V85" s="4">
        <v>1126761780760570</v>
      </c>
      <c r="W85" s="4">
        <v>-728918325870523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 t="s">
        <v>51</v>
      </c>
      <c r="AI85" s="2" t="s">
        <v>666</v>
      </c>
      <c r="AJ85" s="2" t="s">
        <v>86</v>
      </c>
      <c r="AK85" s="3">
        <v>43861.705648148149</v>
      </c>
      <c r="AL85" s="2" t="s">
        <v>405</v>
      </c>
      <c r="AM85" s="2"/>
      <c r="AN85" s="2" t="s">
        <v>55</v>
      </c>
    </row>
    <row r="86" spans="1:40">
      <c r="A86" s="2">
        <v>181</v>
      </c>
      <c r="B86" s="2">
        <v>5</v>
      </c>
      <c r="C86" s="2" t="s">
        <v>40</v>
      </c>
      <c r="D86" s="2" t="s">
        <v>40</v>
      </c>
      <c r="E86" s="2" t="s">
        <v>76</v>
      </c>
      <c r="F86" s="2">
        <v>501998810</v>
      </c>
      <c r="G86" s="2" t="s">
        <v>42</v>
      </c>
      <c r="H86" s="2" t="s">
        <v>56</v>
      </c>
      <c r="I86" s="2" t="s">
        <v>656</v>
      </c>
      <c r="J86" s="2">
        <v>16095001</v>
      </c>
      <c r="K86" s="2">
        <v>3199150907</v>
      </c>
      <c r="L86" s="2"/>
      <c r="M86" s="2" t="s">
        <v>45</v>
      </c>
      <c r="N86" s="2" t="s">
        <v>667</v>
      </c>
      <c r="O86" s="3">
        <v>43861.661030092589</v>
      </c>
      <c r="P86" s="3">
        <v>43861.709583333337</v>
      </c>
      <c r="Q86" s="2" t="s">
        <v>668</v>
      </c>
      <c r="R86" s="2" t="s">
        <v>164</v>
      </c>
      <c r="S86" s="2">
        <f>62-8994945151</f>
        <v>-8994945089</v>
      </c>
      <c r="T86" s="2" t="s">
        <v>659</v>
      </c>
      <c r="U86" s="2" t="s">
        <v>665</v>
      </c>
      <c r="V86" s="4">
        <v>1126760473766510</v>
      </c>
      <c r="W86" s="4">
        <v>-728927307468038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 t="s">
        <v>51</v>
      </c>
      <c r="AI86" s="2" t="s">
        <v>666</v>
      </c>
      <c r="AJ86" s="2" t="s">
        <v>86</v>
      </c>
      <c r="AK86" s="3">
        <v>43861.707986111112</v>
      </c>
      <c r="AL86" s="2" t="s">
        <v>405</v>
      </c>
      <c r="AM86" s="2"/>
      <c r="AN86" s="2" t="s">
        <v>55</v>
      </c>
    </row>
    <row r="87" spans="1:40">
      <c r="A87" s="2">
        <v>182</v>
      </c>
      <c r="B87" s="2">
        <v>5</v>
      </c>
      <c r="C87" s="2" t="s">
        <v>40</v>
      </c>
      <c r="D87" s="2" t="s">
        <v>122</v>
      </c>
      <c r="E87" s="2" t="s">
        <v>134</v>
      </c>
      <c r="F87" s="2">
        <v>501999002</v>
      </c>
      <c r="G87" s="2" t="s">
        <v>42</v>
      </c>
      <c r="H87" s="2" t="s">
        <v>43</v>
      </c>
      <c r="I87" s="2" t="s">
        <v>669</v>
      </c>
      <c r="J87" s="2">
        <v>50983333</v>
      </c>
      <c r="K87" s="2"/>
      <c r="L87" s="2">
        <v>152451900205</v>
      </c>
      <c r="M87" s="2" t="s">
        <v>45</v>
      </c>
      <c r="N87" s="2" t="s">
        <v>670</v>
      </c>
      <c r="O87" s="3">
        <v>43861.663402777776</v>
      </c>
      <c r="P87" s="3">
        <v>43861.72351851852</v>
      </c>
      <c r="Q87" s="2" t="s">
        <v>671</v>
      </c>
      <c r="R87" s="2" t="s">
        <v>672</v>
      </c>
      <c r="S87" s="2">
        <f>62-82244903490</f>
        <v>-82244903428</v>
      </c>
      <c r="T87" s="2" t="s">
        <v>673</v>
      </c>
      <c r="U87" s="2" t="s">
        <v>674</v>
      </c>
      <c r="V87" s="4">
        <v>112507336891367</v>
      </c>
      <c r="W87" s="4">
        <v>-698906099115728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 t="s">
        <v>128</v>
      </c>
      <c r="AI87" s="5">
        <v>43861</v>
      </c>
      <c r="AJ87" s="2" t="s">
        <v>476</v>
      </c>
      <c r="AK87" s="3">
        <v>43861.792071759257</v>
      </c>
      <c r="AL87" s="2" t="s">
        <v>185</v>
      </c>
      <c r="AM87" s="2"/>
      <c r="AN87" s="2" t="s">
        <v>101</v>
      </c>
    </row>
    <row r="88" spans="1:40">
      <c r="A88" s="2">
        <v>186</v>
      </c>
      <c r="B88" s="2">
        <v>5</v>
      </c>
      <c r="C88" s="2" t="s">
        <v>40</v>
      </c>
      <c r="D88" s="2" t="s">
        <v>40</v>
      </c>
      <c r="E88" s="2" t="s">
        <v>76</v>
      </c>
      <c r="F88" s="2">
        <v>501999394</v>
      </c>
      <c r="G88" s="2" t="s">
        <v>42</v>
      </c>
      <c r="H88" s="2" t="s">
        <v>56</v>
      </c>
      <c r="I88" s="2" t="s">
        <v>675</v>
      </c>
      <c r="J88" s="2">
        <v>50984237</v>
      </c>
      <c r="K88" s="2"/>
      <c r="L88" s="2">
        <v>152409259312</v>
      </c>
      <c r="M88" s="2" t="s">
        <v>45</v>
      </c>
      <c r="N88" s="2" t="s">
        <v>676</v>
      </c>
      <c r="O88" s="3">
        <v>43861.668657407405</v>
      </c>
      <c r="P88" s="3">
        <v>43861.723935185182</v>
      </c>
      <c r="Q88" s="2" t="s">
        <v>677</v>
      </c>
      <c r="R88" s="2" t="s">
        <v>678</v>
      </c>
      <c r="S88" s="2">
        <f>62-81234227177</f>
        <v>-81234227115</v>
      </c>
      <c r="T88" s="2" t="s">
        <v>679</v>
      </c>
      <c r="U88" s="2" t="s">
        <v>680</v>
      </c>
      <c r="V88" s="4">
        <v>1126935787030410</v>
      </c>
      <c r="W88" s="4">
        <v>-728293326507839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 t="s">
        <v>128</v>
      </c>
      <c r="AI88" s="5">
        <v>43861</v>
      </c>
      <c r="AJ88" s="2" t="s">
        <v>476</v>
      </c>
      <c r="AK88" s="3">
        <v>43861.792453703703</v>
      </c>
      <c r="AL88" s="2" t="s">
        <v>608</v>
      </c>
      <c r="AM88" s="2"/>
      <c r="AN88" s="2" t="s">
        <v>88</v>
      </c>
    </row>
    <row r="89" spans="1:40">
      <c r="A89" s="2">
        <v>187</v>
      </c>
      <c r="B89" s="2">
        <v>5</v>
      </c>
      <c r="C89" s="2" t="s">
        <v>40</v>
      </c>
      <c r="D89" s="2" t="s">
        <v>40</v>
      </c>
      <c r="E89" s="2" t="s">
        <v>91</v>
      </c>
      <c r="F89" s="2">
        <v>501999654</v>
      </c>
      <c r="G89" s="2" t="s">
        <v>42</v>
      </c>
      <c r="H89" s="2" t="s">
        <v>77</v>
      </c>
      <c r="I89" s="2" t="s">
        <v>681</v>
      </c>
      <c r="J89" s="2">
        <v>50984362</v>
      </c>
      <c r="K89" s="2">
        <v>317449509</v>
      </c>
      <c r="L89" s="2">
        <v>152412239816</v>
      </c>
      <c r="M89" s="2" t="s">
        <v>45</v>
      </c>
      <c r="N89" s="2" t="s">
        <v>682</v>
      </c>
      <c r="O89" s="3">
        <v>43861.672094907408</v>
      </c>
      <c r="P89" s="3">
        <v>43861.904490740744</v>
      </c>
      <c r="Q89" s="2" t="s">
        <v>683</v>
      </c>
      <c r="R89" s="2" t="s">
        <v>684</v>
      </c>
      <c r="S89" s="2">
        <f>62-82131039084</f>
        <v>-82131039022</v>
      </c>
      <c r="T89" s="2" t="s">
        <v>685</v>
      </c>
      <c r="U89" s="2" t="s">
        <v>686</v>
      </c>
      <c r="V89" s="4">
        <v>1126377764787070</v>
      </c>
      <c r="W89" s="4">
        <v>-724036411675536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 t="s">
        <v>120</v>
      </c>
      <c r="AI89" s="5">
        <v>43861</v>
      </c>
      <c r="AJ89" s="2" t="s">
        <v>121</v>
      </c>
      <c r="AK89" s="3">
        <v>43861.690289351849</v>
      </c>
      <c r="AL89" s="2" t="s">
        <v>199</v>
      </c>
      <c r="AM89" s="2"/>
      <c r="AN89" s="2" t="s">
        <v>88</v>
      </c>
    </row>
    <row r="90" spans="1:40">
      <c r="A90" s="2">
        <v>192</v>
      </c>
      <c r="B90" s="2">
        <v>5</v>
      </c>
      <c r="C90" s="2" t="s">
        <v>40</v>
      </c>
      <c r="D90" s="2" t="s">
        <v>40</v>
      </c>
      <c r="E90" s="2" t="s">
        <v>76</v>
      </c>
      <c r="F90" s="2">
        <v>502001360</v>
      </c>
      <c r="G90" s="2" t="s">
        <v>42</v>
      </c>
      <c r="H90" s="2" t="s">
        <v>43</v>
      </c>
      <c r="I90" s="2" t="s">
        <v>688</v>
      </c>
      <c r="J90" s="2">
        <v>16095001</v>
      </c>
      <c r="K90" s="2">
        <v>3199150719</v>
      </c>
      <c r="L90" s="2">
        <v>152409251468</v>
      </c>
      <c r="M90" s="2" t="s">
        <v>45</v>
      </c>
      <c r="N90" s="2" t="s">
        <v>689</v>
      </c>
      <c r="O90" s="3">
        <v>43861.692789351851</v>
      </c>
      <c r="P90" s="3">
        <v>43861.728090277778</v>
      </c>
      <c r="Q90" s="2" t="s">
        <v>690</v>
      </c>
      <c r="R90" s="2" t="s">
        <v>164</v>
      </c>
      <c r="S90" s="2">
        <f>62-8994945151</f>
        <v>-8994945089</v>
      </c>
      <c r="T90" s="2" t="s">
        <v>691</v>
      </c>
      <c r="U90" s="2" t="s">
        <v>692</v>
      </c>
      <c r="V90" s="4">
        <v>1126757829730160</v>
      </c>
      <c r="W90" s="4">
        <v>-728930894259162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 t="s">
        <v>51</v>
      </c>
      <c r="AI90" s="2" t="s">
        <v>687</v>
      </c>
      <c r="AJ90" s="2" t="s">
        <v>86</v>
      </c>
      <c r="AK90" s="3">
        <v>43861.730381944442</v>
      </c>
      <c r="AL90" s="2" t="s">
        <v>693</v>
      </c>
      <c r="AM90" s="2"/>
      <c r="AN90" s="2" t="s">
        <v>55</v>
      </c>
    </row>
    <row r="91" spans="1:40">
      <c r="A91" s="2">
        <v>193</v>
      </c>
      <c r="B91" s="2">
        <v>5</v>
      </c>
      <c r="C91" s="2" t="s">
        <v>40</v>
      </c>
      <c r="D91" s="2" t="s">
        <v>40</v>
      </c>
      <c r="E91" s="2" t="s">
        <v>41</v>
      </c>
      <c r="F91" s="2">
        <v>502001754</v>
      </c>
      <c r="G91" s="2" t="s">
        <v>42</v>
      </c>
      <c r="H91" s="2" t="s">
        <v>56</v>
      </c>
      <c r="I91" s="2" t="s">
        <v>694</v>
      </c>
      <c r="J91" s="2">
        <v>50985084</v>
      </c>
      <c r="K91" s="2"/>
      <c r="L91" s="2">
        <v>152413201008</v>
      </c>
      <c r="M91" s="2" t="s">
        <v>45</v>
      </c>
      <c r="N91" s="2" t="s">
        <v>695</v>
      </c>
      <c r="O91" s="3">
        <v>43861.701527777775</v>
      </c>
      <c r="P91" s="3">
        <v>43861.905127314814</v>
      </c>
      <c r="Q91" s="2" t="s">
        <v>696</v>
      </c>
      <c r="R91" s="2" t="s">
        <v>697</v>
      </c>
      <c r="S91" s="2">
        <f>62-82331081963</f>
        <v>-82331081901</v>
      </c>
      <c r="T91" s="2" t="s">
        <v>698</v>
      </c>
      <c r="U91" s="2" t="s">
        <v>699</v>
      </c>
      <c r="V91" s="4">
        <v>1127150247074090</v>
      </c>
      <c r="W91" s="4">
        <v>-725060312197008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 t="s">
        <v>120</v>
      </c>
      <c r="AI91" s="5">
        <v>43862</v>
      </c>
      <c r="AJ91" s="2" t="s">
        <v>121</v>
      </c>
      <c r="AK91" s="3">
        <v>43861.710995370369</v>
      </c>
      <c r="AL91" s="2" t="s">
        <v>700</v>
      </c>
      <c r="AM91" s="2"/>
      <c r="AN91" s="2" t="s">
        <v>88</v>
      </c>
    </row>
    <row r="92" spans="1:40">
      <c r="A92" s="2">
        <v>46</v>
      </c>
      <c r="B92" s="2">
        <v>5</v>
      </c>
      <c r="C92" s="2" t="s">
        <v>40</v>
      </c>
      <c r="D92" s="2" t="s">
        <v>40</v>
      </c>
      <c r="E92" s="2" t="s">
        <v>177</v>
      </c>
      <c r="F92" s="2">
        <v>501645924</v>
      </c>
      <c r="G92" s="2" t="s">
        <v>42</v>
      </c>
      <c r="H92" s="2" t="s">
        <v>43</v>
      </c>
      <c r="I92" s="2" t="s">
        <v>178</v>
      </c>
      <c r="J92" s="2">
        <v>50810052</v>
      </c>
      <c r="K92" s="2"/>
      <c r="L92" s="2">
        <v>152424240959</v>
      </c>
      <c r="M92" s="2" t="s">
        <v>89</v>
      </c>
      <c r="N92" s="2" t="s">
        <v>179</v>
      </c>
      <c r="O92" s="3">
        <v>43843.394247685188</v>
      </c>
      <c r="P92" s="3">
        <v>43843.411030092589</v>
      </c>
      <c r="Q92" s="2" t="s">
        <v>180</v>
      </c>
      <c r="R92" s="2" t="s">
        <v>181</v>
      </c>
      <c r="S92" s="2">
        <f>62-87777153019</f>
        <v>-87777152957</v>
      </c>
      <c r="T92" s="2" t="s">
        <v>182</v>
      </c>
      <c r="U92" s="2" t="s">
        <v>183</v>
      </c>
      <c r="V92" s="4">
        <v>1126834333656670</v>
      </c>
      <c r="W92" s="4">
        <v>-731229807799449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 t="s">
        <v>84</v>
      </c>
      <c r="AI92" s="2" t="s">
        <v>184</v>
      </c>
      <c r="AJ92" s="2" t="s">
        <v>64</v>
      </c>
      <c r="AK92" s="3">
        <v>43857.637002314812</v>
      </c>
      <c r="AL92" s="2" t="s">
        <v>185</v>
      </c>
      <c r="AM92" s="2"/>
      <c r="AN92" s="2" t="s">
        <v>101</v>
      </c>
    </row>
    <row r="93" spans="1:40">
      <c r="A93" s="2">
        <v>52</v>
      </c>
      <c r="B93" s="2">
        <v>5</v>
      </c>
      <c r="C93" s="2" t="s">
        <v>40</v>
      </c>
      <c r="D93" s="2" t="s">
        <v>122</v>
      </c>
      <c r="E93" s="2" t="s">
        <v>130</v>
      </c>
      <c r="F93" s="2">
        <v>501745159</v>
      </c>
      <c r="G93" s="2" t="s">
        <v>42</v>
      </c>
      <c r="H93" s="2" t="s">
        <v>77</v>
      </c>
      <c r="I93" s="2" t="s">
        <v>208</v>
      </c>
      <c r="J93" s="2">
        <v>50854477</v>
      </c>
      <c r="K93" s="2">
        <v>3199101073</v>
      </c>
      <c r="L93" s="2">
        <v>152412202501</v>
      </c>
      <c r="M93" s="2" t="s">
        <v>89</v>
      </c>
      <c r="N93" s="2" t="s">
        <v>89</v>
      </c>
      <c r="O93" s="3">
        <v>43847.494467592594</v>
      </c>
      <c r="P93" s="3">
        <v>43847.494479166664</v>
      </c>
      <c r="Q93" s="2" t="s">
        <v>209</v>
      </c>
      <c r="R93" s="2" t="s">
        <v>210</v>
      </c>
      <c r="S93" s="2">
        <f>62-8113388906</f>
        <v>-8113388844</v>
      </c>
      <c r="T93" s="2" t="s">
        <v>211</v>
      </c>
      <c r="U93" s="2" t="s">
        <v>212</v>
      </c>
      <c r="V93" s="4">
        <v>1126137231363040</v>
      </c>
      <c r="W93" s="4">
        <v>-713301325139442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 t="s">
        <v>84</v>
      </c>
      <c r="AI93" s="2" t="s">
        <v>213</v>
      </c>
      <c r="AJ93" s="2" t="s">
        <v>64</v>
      </c>
      <c r="AK93" s="3">
        <v>43858.402430555558</v>
      </c>
      <c r="AL93" s="2" t="s">
        <v>214</v>
      </c>
      <c r="AM93" s="2"/>
      <c r="AN93" s="2" t="s">
        <v>215</v>
      </c>
    </row>
    <row r="94" spans="1:40">
      <c r="A94" s="2">
        <v>71</v>
      </c>
      <c r="B94" s="2">
        <v>5</v>
      </c>
      <c r="C94" s="2" t="s">
        <v>40</v>
      </c>
      <c r="D94" s="2" t="s">
        <v>40</v>
      </c>
      <c r="E94" s="2" t="s">
        <v>41</v>
      </c>
      <c r="F94" s="2">
        <v>501829513</v>
      </c>
      <c r="G94" s="2" t="s">
        <v>42</v>
      </c>
      <c r="H94" s="2" t="s">
        <v>43</v>
      </c>
      <c r="I94" s="2" t="s">
        <v>302</v>
      </c>
      <c r="J94" s="2">
        <v>50894150</v>
      </c>
      <c r="K94" s="2">
        <v>3199277775</v>
      </c>
      <c r="L94" s="2">
        <v>152413203563</v>
      </c>
      <c r="M94" s="2" t="s">
        <v>89</v>
      </c>
      <c r="N94" s="2" t="s">
        <v>303</v>
      </c>
      <c r="O94" s="3">
        <v>43852.396736111114</v>
      </c>
      <c r="P94" s="3">
        <v>43852.404479166667</v>
      </c>
      <c r="Q94" s="2" t="s">
        <v>304</v>
      </c>
      <c r="R94" s="2" t="s">
        <v>305</v>
      </c>
      <c r="S94" s="2">
        <f>62-62174867724</f>
        <v>-62174867662</v>
      </c>
      <c r="T94" s="2" t="s">
        <v>306</v>
      </c>
      <c r="U94" s="2" t="s">
        <v>307</v>
      </c>
      <c r="V94" s="4">
        <v>1127419660761660</v>
      </c>
      <c r="W94" s="4">
        <v>-72720079944133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 t="s">
        <v>84</v>
      </c>
      <c r="AI94" s="2" t="s">
        <v>308</v>
      </c>
      <c r="AJ94" s="2" t="s">
        <v>64</v>
      </c>
      <c r="AK94" s="3">
        <v>43857.636655092596</v>
      </c>
      <c r="AL94" s="2" t="s">
        <v>100</v>
      </c>
      <c r="AM94" s="2"/>
      <c r="AN94" s="2" t="s">
        <v>101</v>
      </c>
    </row>
    <row r="95" spans="1:40">
      <c r="A95" s="2">
        <v>84</v>
      </c>
      <c r="B95" s="2">
        <v>5</v>
      </c>
      <c r="C95" s="2" t="s">
        <v>40</v>
      </c>
      <c r="D95" s="2" t="s">
        <v>40</v>
      </c>
      <c r="E95" s="2" t="s">
        <v>177</v>
      </c>
      <c r="F95" s="2">
        <v>501880340</v>
      </c>
      <c r="G95" s="2" t="s">
        <v>42</v>
      </c>
      <c r="H95" s="2" t="s">
        <v>56</v>
      </c>
      <c r="I95" s="2" t="s">
        <v>362</v>
      </c>
      <c r="J95" s="2">
        <v>50917590</v>
      </c>
      <c r="K95" s="2"/>
      <c r="L95" s="2">
        <v>152424241437</v>
      </c>
      <c r="M95" s="2" t="s">
        <v>89</v>
      </c>
      <c r="N95" s="2" t="s">
        <v>89</v>
      </c>
      <c r="O95" s="3">
        <v>43854.549814814818</v>
      </c>
      <c r="P95" s="3">
        <v>43854.549814814818</v>
      </c>
      <c r="Q95" s="2" t="s">
        <v>363</v>
      </c>
      <c r="R95" s="2" t="s">
        <v>364</v>
      </c>
      <c r="S95" s="2">
        <f>62-818742574</f>
        <v>-818742512</v>
      </c>
      <c r="T95" s="2" t="s">
        <v>365</v>
      </c>
      <c r="U95" s="2" t="s">
        <v>366</v>
      </c>
      <c r="V95" s="4">
        <v>1126631975553920</v>
      </c>
      <c r="W95" s="4">
        <v>-731056942130488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 t="s">
        <v>120</v>
      </c>
      <c r="AI95" s="5">
        <v>43855</v>
      </c>
      <c r="AJ95" s="2" t="s">
        <v>121</v>
      </c>
      <c r="AK95" s="3">
        <v>43854.57</v>
      </c>
      <c r="AL95" s="2" t="s">
        <v>367</v>
      </c>
      <c r="AM95" s="2"/>
      <c r="AN95" s="2" t="s">
        <v>101</v>
      </c>
    </row>
    <row r="96" spans="1:40">
      <c r="A96" s="2">
        <v>157</v>
      </c>
      <c r="B96" s="2">
        <v>5</v>
      </c>
      <c r="C96" s="2" t="s">
        <v>40</v>
      </c>
      <c r="D96" s="2" t="s">
        <v>40</v>
      </c>
      <c r="E96" s="2" t="s">
        <v>135</v>
      </c>
      <c r="F96" s="2">
        <v>501984663</v>
      </c>
      <c r="G96" s="2" t="s">
        <v>42</v>
      </c>
      <c r="H96" s="2" t="s">
        <v>56</v>
      </c>
      <c r="I96" s="2" t="s">
        <v>595</v>
      </c>
      <c r="J96" s="2">
        <v>50975822</v>
      </c>
      <c r="K96" s="2"/>
      <c r="L96" s="2">
        <v>152418901099</v>
      </c>
      <c r="M96" s="2" t="s">
        <v>89</v>
      </c>
      <c r="N96" s="2" t="s">
        <v>596</v>
      </c>
      <c r="O96" s="3">
        <v>43860.729097222225</v>
      </c>
      <c r="P96" s="3">
        <v>43861.579340277778</v>
      </c>
      <c r="Q96" s="2" t="s">
        <v>597</v>
      </c>
      <c r="R96" s="2" t="s">
        <v>598</v>
      </c>
      <c r="S96" s="2">
        <f>62-81290711212</f>
        <v>-81290711150</v>
      </c>
      <c r="T96" s="2" t="s">
        <v>599</v>
      </c>
      <c r="U96" s="2" t="s">
        <v>600</v>
      </c>
      <c r="V96" s="4">
        <v>1127047009000000</v>
      </c>
      <c r="W96" s="4">
        <v>-725152877209141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 t="s">
        <v>120</v>
      </c>
      <c r="AI96" s="5">
        <v>43860</v>
      </c>
      <c r="AJ96" s="2" t="s">
        <v>121</v>
      </c>
      <c r="AK96" s="3">
        <v>43860.742037037038</v>
      </c>
      <c r="AL96" s="2" t="s">
        <v>293</v>
      </c>
      <c r="AM96" s="2"/>
      <c r="AN96" s="2" t="s">
        <v>88</v>
      </c>
    </row>
    <row r="97" spans="1:40">
      <c r="A97" s="2">
        <v>174</v>
      </c>
      <c r="B97" s="2">
        <v>5</v>
      </c>
      <c r="C97" s="2" t="s">
        <v>40</v>
      </c>
      <c r="D97" s="2" t="s">
        <v>40</v>
      </c>
      <c r="E97" s="2" t="s">
        <v>131</v>
      </c>
      <c r="F97" s="2">
        <v>501994595</v>
      </c>
      <c r="G97" s="2" t="s">
        <v>42</v>
      </c>
      <c r="H97" s="2" t="s">
        <v>43</v>
      </c>
      <c r="I97" s="2" t="s">
        <v>643</v>
      </c>
      <c r="J97" s="2">
        <v>50981983</v>
      </c>
      <c r="K97" s="2"/>
      <c r="L97" s="2">
        <v>152407256178</v>
      </c>
      <c r="M97" s="2" t="s">
        <v>89</v>
      </c>
      <c r="N97" s="2" t="s">
        <v>644</v>
      </c>
      <c r="O97" s="3">
        <v>43861.568784722222</v>
      </c>
      <c r="P97" s="3">
        <v>43861.613043981481</v>
      </c>
      <c r="Q97" s="2" t="s">
        <v>645</v>
      </c>
      <c r="R97" s="2" t="s">
        <v>646</v>
      </c>
      <c r="S97" s="2">
        <f>62-85655127011</f>
        <v>-85655126949</v>
      </c>
      <c r="T97" s="2" t="s">
        <v>647</v>
      </c>
      <c r="U97" s="2" t="s">
        <v>648</v>
      </c>
      <c r="V97" s="4">
        <v>1127761738750540</v>
      </c>
      <c r="W97" s="4">
        <v>-723819905726979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 t="s">
        <v>120</v>
      </c>
      <c r="AI97" s="5">
        <v>43861</v>
      </c>
      <c r="AJ97" s="2" t="s">
        <v>121</v>
      </c>
      <c r="AK97" s="3">
        <v>43861.575370370374</v>
      </c>
      <c r="AL97" s="2" t="s">
        <v>185</v>
      </c>
      <c r="AM97" s="2"/>
      <c r="AN97" s="2" t="s">
        <v>101</v>
      </c>
    </row>
    <row r="98" spans="1:40">
      <c r="A98" s="2">
        <v>61</v>
      </c>
      <c r="B98" s="2">
        <v>5</v>
      </c>
      <c r="C98" s="2" t="s">
        <v>40</v>
      </c>
      <c r="D98" s="2" t="s">
        <v>40</v>
      </c>
      <c r="E98" s="2" t="s">
        <v>76</v>
      </c>
      <c r="F98" s="2">
        <v>501782352</v>
      </c>
      <c r="G98" s="2" t="s">
        <v>42</v>
      </c>
      <c r="H98" s="2"/>
      <c r="I98" s="2" t="s">
        <v>246</v>
      </c>
      <c r="J98" s="2">
        <v>16095001</v>
      </c>
      <c r="K98" s="2">
        <v>3129710000</v>
      </c>
      <c r="L98" s="2"/>
      <c r="M98" s="2" t="s">
        <v>247</v>
      </c>
      <c r="N98" s="2" t="s">
        <v>248</v>
      </c>
      <c r="O98" s="3">
        <v>43850.432789351849</v>
      </c>
      <c r="P98" s="3">
        <v>43850.433553240742</v>
      </c>
      <c r="Q98" s="2" t="s">
        <v>249</v>
      </c>
      <c r="R98" s="2" t="s">
        <v>164</v>
      </c>
      <c r="S98" s="2">
        <f>62-8994945151</f>
        <v>-8994945089</v>
      </c>
      <c r="T98" s="2" t="s">
        <v>250</v>
      </c>
      <c r="U98" s="2" t="s">
        <v>251</v>
      </c>
      <c r="V98" s="4">
        <v>1126760234708870</v>
      </c>
      <c r="W98" s="4">
        <v>-728857321993202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 t="s">
        <v>128</v>
      </c>
      <c r="AI98" s="5">
        <v>25569</v>
      </c>
      <c r="AJ98" s="2" t="s">
        <v>121</v>
      </c>
      <c r="AK98" s="3">
        <v>43850.455069444448</v>
      </c>
      <c r="AL98" s="2" t="s">
        <v>252</v>
      </c>
      <c r="AM98" s="2"/>
      <c r="AN98" s="2" t="s">
        <v>55</v>
      </c>
    </row>
    <row r="99" spans="1:40">
      <c r="A99" s="2">
        <v>99</v>
      </c>
      <c r="B99" s="2">
        <v>5</v>
      </c>
      <c r="C99" s="2" t="s">
        <v>40</v>
      </c>
      <c r="D99" s="2" t="s">
        <v>40</v>
      </c>
      <c r="E99" s="2" t="s">
        <v>91</v>
      </c>
      <c r="F99" s="2">
        <v>501908470</v>
      </c>
      <c r="G99" s="2" t="s">
        <v>42</v>
      </c>
      <c r="H99" s="2" t="s">
        <v>43</v>
      </c>
      <c r="I99" s="2" t="s">
        <v>391</v>
      </c>
      <c r="J99" s="2">
        <v>50935900</v>
      </c>
      <c r="K99" s="2">
        <v>317439679</v>
      </c>
      <c r="L99" s="2">
        <v>152412237899</v>
      </c>
      <c r="M99" s="2" t="s">
        <v>392</v>
      </c>
      <c r="N99" s="2" t="s">
        <v>393</v>
      </c>
      <c r="O99" s="3">
        <v>43857.467372685183</v>
      </c>
      <c r="P99" s="3">
        <v>43857.468553240738</v>
      </c>
      <c r="Q99" s="2" t="s">
        <v>394</v>
      </c>
      <c r="R99" s="2" t="s">
        <v>395</v>
      </c>
      <c r="S99" s="2">
        <f>62-82138012710</f>
        <v>-82138012648</v>
      </c>
      <c r="T99" s="2" t="s">
        <v>396</v>
      </c>
      <c r="U99" s="2" t="s">
        <v>397</v>
      </c>
      <c r="V99" s="4">
        <v>1126445097812110</v>
      </c>
      <c r="W99" s="4">
        <v>-724772926109019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 t="s">
        <v>124</v>
      </c>
      <c r="AI99" s="2" t="s">
        <v>398</v>
      </c>
      <c r="AJ99" s="2" t="s">
        <v>99</v>
      </c>
      <c r="AK99" s="3">
        <v>43860.323981481481</v>
      </c>
      <c r="AL99" s="2" t="s">
        <v>278</v>
      </c>
      <c r="AM99" s="2"/>
      <c r="AN99" s="2" t="s">
        <v>101</v>
      </c>
    </row>
    <row r="100" spans="1:40">
      <c r="N100" s="6"/>
    </row>
    <row r="101" spans="1:40">
      <c r="N101" s="6"/>
    </row>
    <row r="102" spans="1:40">
      <c r="N102" s="6"/>
    </row>
    <row r="103" spans="1:40">
      <c r="N103" s="6"/>
    </row>
    <row r="104" spans="1:40">
      <c r="N104" s="6"/>
    </row>
    <row r="105" spans="1:40">
      <c r="N105" s="6"/>
    </row>
    <row r="106" spans="1:40">
      <c r="N106" s="6"/>
    </row>
  </sheetData>
  <autoFilter ref="A1:AN9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report_sc_2020_02_01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</dc:creator>
  <cp:lastModifiedBy>Tole</cp:lastModifiedBy>
  <dcterms:created xsi:type="dcterms:W3CDTF">2020-02-01T03:11:58Z</dcterms:created>
  <dcterms:modified xsi:type="dcterms:W3CDTF">2020-02-01T03:11:58Z</dcterms:modified>
</cp:coreProperties>
</file>